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S\Dropbox\EQUINOXE SA\STAT\"/>
    </mc:Choice>
  </mc:AlternateContent>
  <xr:revisionPtr revIDLastSave="0" documentId="13_ncr:1_{2AF17224-F9A1-42AE-8760-E060FC434696}" xr6:coauthVersionLast="47" xr6:coauthVersionMax="47" xr10:uidLastSave="{00000000-0000-0000-0000-000000000000}"/>
  <bookViews>
    <workbookView xWindow="-120" yWindow="-120" windowWidth="29040" windowHeight="15225" xr2:uid="{39863581-524B-4397-9062-2EDB63940D1E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P79" i="1" l="1"/>
  <c r="BO79" i="1" a="1"/>
  <c r="BO79" i="1" s="1"/>
  <c r="BQ79" i="1" s="1"/>
  <c r="BM79" i="1" a="1"/>
  <c r="BM79" i="1" s="1"/>
  <c r="BN79" i="1" s="1"/>
  <c r="BE79" i="1"/>
  <c r="BG79" i="1" s="1"/>
  <c r="AZ79" i="1"/>
  <c r="BC79" i="1" s="1"/>
  <c r="AT79" i="1"/>
  <c r="AU79" i="1" s="1"/>
  <c r="AV79" i="1" s="1"/>
  <c r="AX79" i="1" s="1"/>
  <c r="AW79" i="1" s="1"/>
  <c r="AY79" i="1" s="1"/>
  <c r="AO79" i="1"/>
  <c r="AR79" i="1" s="1"/>
  <c r="AJ79" i="1"/>
  <c r="AL79" i="1" s="1"/>
  <c r="AF79" i="1"/>
  <c r="BP78" i="1"/>
  <c r="BO78" i="1" a="1"/>
  <c r="BO78" i="1" s="1"/>
  <c r="BQ78" i="1" s="1"/>
  <c r="BM78" i="1" a="1"/>
  <c r="BM78" i="1" s="1"/>
  <c r="BN78" i="1" s="1"/>
  <c r="BE78" i="1"/>
  <c r="AZ78" i="1"/>
  <c r="BC78" i="1" s="1"/>
  <c r="AT78" i="1"/>
  <c r="AU78" i="1" s="1"/>
  <c r="AV78" i="1" s="1"/>
  <c r="AX78" i="1" s="1"/>
  <c r="AW78" i="1" s="1"/>
  <c r="AY78" i="1" s="1"/>
  <c r="AO78" i="1"/>
  <c r="AR78" i="1" s="1"/>
  <c r="AJ78" i="1"/>
  <c r="AL78" i="1" s="1"/>
  <c r="AF78" i="1"/>
  <c r="AG78" i="1" s="1"/>
  <c r="BP77" i="1"/>
  <c r="BO77" i="1" a="1"/>
  <c r="BO77" i="1" s="1"/>
  <c r="BM77" i="1" a="1"/>
  <c r="BM77" i="1" s="1"/>
  <c r="BN77" i="1" s="1"/>
  <c r="BE77" i="1"/>
  <c r="BF77" i="1" s="1"/>
  <c r="AZ77" i="1"/>
  <c r="AT77" i="1"/>
  <c r="AU77" i="1" s="1"/>
  <c r="AV77" i="1" s="1"/>
  <c r="AX77" i="1" s="1"/>
  <c r="AW77" i="1" s="1"/>
  <c r="AY77" i="1" s="1"/>
  <c r="AO77" i="1"/>
  <c r="AJ77" i="1"/>
  <c r="AL77" i="1" s="1"/>
  <c r="AF77" i="1"/>
  <c r="BP76" i="1"/>
  <c r="BO76" i="1" a="1"/>
  <c r="BO76" i="1" s="1"/>
  <c r="BQ76" i="1" s="1"/>
  <c r="BM76" i="1" a="1"/>
  <c r="BM76" i="1" s="1"/>
  <c r="BN76" i="1" s="1"/>
  <c r="BE76" i="1"/>
  <c r="AZ76" i="1"/>
  <c r="AT76" i="1"/>
  <c r="AU76" i="1" s="1"/>
  <c r="AV76" i="1" s="1"/>
  <c r="AX76" i="1" s="1"/>
  <c r="AW76" i="1" s="1"/>
  <c r="AY76" i="1" s="1"/>
  <c r="AO76" i="1"/>
  <c r="AR76" i="1" s="1"/>
  <c r="AJ76" i="1"/>
  <c r="AL76" i="1" s="1"/>
  <c r="AF76" i="1"/>
  <c r="BP75" i="1"/>
  <c r="BO75" i="1" a="1"/>
  <c r="BO75" i="1" s="1"/>
  <c r="BM75" i="1" a="1"/>
  <c r="BM75" i="1" s="1"/>
  <c r="BN75" i="1" s="1"/>
  <c r="BE75" i="1"/>
  <c r="BH75" i="1" s="1"/>
  <c r="AZ75" i="1"/>
  <c r="BA75" i="1" s="1"/>
  <c r="AT75" i="1"/>
  <c r="AU75" i="1" s="1"/>
  <c r="AV75" i="1" s="1"/>
  <c r="AX75" i="1" s="1"/>
  <c r="AW75" i="1" s="1"/>
  <c r="AY75" i="1" s="1"/>
  <c r="AO75" i="1"/>
  <c r="AP75" i="1" s="1"/>
  <c r="AJ75" i="1"/>
  <c r="AL75" i="1" s="1"/>
  <c r="AF75" i="1"/>
  <c r="BP74" i="1"/>
  <c r="BO74" i="1" a="1"/>
  <c r="BO74" i="1" s="1"/>
  <c r="BM74" i="1" a="1"/>
  <c r="BM74" i="1" s="1"/>
  <c r="BN74" i="1" s="1"/>
  <c r="BE74" i="1"/>
  <c r="BG74" i="1" s="1"/>
  <c r="AZ74" i="1"/>
  <c r="AT74" i="1"/>
  <c r="AU74" i="1" s="1"/>
  <c r="AV74" i="1" s="1"/>
  <c r="AX74" i="1" s="1"/>
  <c r="AW74" i="1" s="1"/>
  <c r="AY74" i="1" s="1"/>
  <c r="AO74" i="1"/>
  <c r="AJ74" i="1"/>
  <c r="AL74" i="1" s="1"/>
  <c r="AF74" i="1"/>
  <c r="BP73" i="1"/>
  <c r="BO73" i="1" a="1"/>
  <c r="BO73" i="1" s="1"/>
  <c r="BM73" i="1" a="1"/>
  <c r="BM73" i="1" s="1"/>
  <c r="BN73" i="1" s="1"/>
  <c r="BE73" i="1"/>
  <c r="AZ73" i="1"/>
  <c r="AT73" i="1"/>
  <c r="AU73" i="1" s="1"/>
  <c r="AV73" i="1" s="1"/>
  <c r="AX73" i="1" s="1"/>
  <c r="AW73" i="1" s="1"/>
  <c r="AY73" i="1" s="1"/>
  <c r="AO73" i="1"/>
  <c r="AR73" i="1" s="1"/>
  <c r="AJ73" i="1"/>
  <c r="AK73" i="1" s="1"/>
  <c r="AF73" i="1"/>
  <c r="BP72" i="1"/>
  <c r="BO72" i="1" a="1"/>
  <c r="BO72" i="1" s="1"/>
  <c r="BM72" i="1" a="1"/>
  <c r="BM72" i="1" s="1"/>
  <c r="BN72" i="1" s="1"/>
  <c r="BE72" i="1"/>
  <c r="BH72" i="1" s="1"/>
  <c r="AZ72" i="1"/>
  <c r="BC72" i="1" s="1"/>
  <c r="AT72" i="1"/>
  <c r="AU72" i="1" s="1"/>
  <c r="AV72" i="1" s="1"/>
  <c r="AX72" i="1" s="1"/>
  <c r="AW72" i="1" s="1"/>
  <c r="AY72" i="1" s="1"/>
  <c r="AO72" i="1"/>
  <c r="AP72" i="1" s="1"/>
  <c r="AJ72" i="1"/>
  <c r="AL72" i="1" s="1"/>
  <c r="AF72" i="1"/>
  <c r="BP71" i="1"/>
  <c r="BO71" i="1" a="1"/>
  <c r="BO71" i="1" s="1"/>
  <c r="BQ71" i="1" s="1"/>
  <c r="BM71" i="1" a="1"/>
  <c r="BM71" i="1" s="1"/>
  <c r="BN71" i="1" s="1"/>
  <c r="BE71" i="1"/>
  <c r="BH71" i="1" s="1"/>
  <c r="AZ71" i="1"/>
  <c r="AT71" i="1"/>
  <c r="AU71" i="1" s="1"/>
  <c r="AV71" i="1" s="1"/>
  <c r="AX71" i="1" s="1"/>
  <c r="AW71" i="1" s="1"/>
  <c r="AY71" i="1" s="1"/>
  <c r="AO71" i="1"/>
  <c r="AR71" i="1" s="1"/>
  <c r="AJ71" i="1"/>
  <c r="AL71" i="1" s="1"/>
  <c r="AF71" i="1"/>
  <c r="BP70" i="1"/>
  <c r="BO70" i="1" a="1"/>
  <c r="BO70" i="1" s="1"/>
  <c r="BM70" i="1" a="1"/>
  <c r="BM70" i="1" s="1"/>
  <c r="BN70" i="1" s="1"/>
  <c r="BE70" i="1"/>
  <c r="AZ70" i="1"/>
  <c r="AT70" i="1"/>
  <c r="AU70" i="1" s="1"/>
  <c r="AV70" i="1" s="1"/>
  <c r="AX70" i="1" s="1"/>
  <c r="AW70" i="1" s="1"/>
  <c r="AY70" i="1" s="1"/>
  <c r="AO70" i="1"/>
  <c r="AR70" i="1" s="1"/>
  <c r="AJ70" i="1"/>
  <c r="AK70" i="1" s="1"/>
  <c r="AF70" i="1"/>
  <c r="BP69" i="1"/>
  <c r="BO69" i="1" a="1"/>
  <c r="BO69" i="1" s="1"/>
  <c r="BM69" i="1" a="1"/>
  <c r="BM69" i="1" s="1"/>
  <c r="BN69" i="1" s="1"/>
  <c r="BE69" i="1"/>
  <c r="BH69" i="1" s="1"/>
  <c r="AZ69" i="1"/>
  <c r="BC69" i="1" s="1"/>
  <c r="AT69" i="1"/>
  <c r="AU69" i="1" s="1"/>
  <c r="AV69" i="1" s="1"/>
  <c r="AX69" i="1" s="1"/>
  <c r="AW69" i="1" s="1"/>
  <c r="AY69" i="1" s="1"/>
  <c r="AO69" i="1"/>
  <c r="AP69" i="1" s="1"/>
  <c r="AJ69" i="1"/>
  <c r="AL69" i="1" s="1"/>
  <c r="AF69" i="1"/>
  <c r="BP68" i="1"/>
  <c r="BO68" i="1" a="1"/>
  <c r="BO68" i="1" s="1"/>
  <c r="BM68" i="1" a="1"/>
  <c r="BM68" i="1" s="1"/>
  <c r="BN68" i="1" s="1"/>
  <c r="BE68" i="1"/>
  <c r="BF68" i="1" s="1"/>
  <c r="AZ68" i="1"/>
  <c r="AT68" i="1"/>
  <c r="AU68" i="1" s="1"/>
  <c r="AV68" i="1" s="1"/>
  <c r="AX68" i="1" s="1"/>
  <c r="AW68" i="1" s="1"/>
  <c r="AY68" i="1" s="1"/>
  <c r="AO68" i="1"/>
  <c r="AR68" i="1" s="1"/>
  <c r="AJ68" i="1"/>
  <c r="AL68" i="1" s="1"/>
  <c r="AF68" i="1"/>
  <c r="BP67" i="1"/>
  <c r="BO67" i="1" a="1"/>
  <c r="BO67" i="1" s="1"/>
  <c r="BM67" i="1" a="1"/>
  <c r="BM67" i="1" s="1"/>
  <c r="BN67" i="1" s="1"/>
  <c r="BE67" i="1"/>
  <c r="AZ67" i="1"/>
  <c r="AT67" i="1"/>
  <c r="AU67" i="1" s="1"/>
  <c r="AV67" i="1" s="1"/>
  <c r="AX67" i="1" s="1"/>
  <c r="AW67" i="1" s="1"/>
  <c r="AY67" i="1" s="1"/>
  <c r="AO67" i="1"/>
  <c r="AR67" i="1" s="1"/>
  <c r="AJ67" i="1"/>
  <c r="AL67" i="1" s="1"/>
  <c r="AF67" i="1"/>
  <c r="BP66" i="1"/>
  <c r="BO66" i="1" a="1"/>
  <c r="BO66" i="1" s="1"/>
  <c r="BM66" i="1" a="1"/>
  <c r="BM66" i="1" s="1"/>
  <c r="BN66" i="1" s="1"/>
  <c r="BE66" i="1"/>
  <c r="BH66" i="1" s="1"/>
  <c r="AZ66" i="1"/>
  <c r="BB66" i="1" s="1"/>
  <c r="AT66" i="1"/>
  <c r="AU66" i="1" s="1"/>
  <c r="AV66" i="1" s="1"/>
  <c r="AX66" i="1" s="1"/>
  <c r="AW66" i="1" s="1"/>
  <c r="AY66" i="1" s="1"/>
  <c r="AO66" i="1"/>
  <c r="AP66" i="1" s="1"/>
  <c r="AJ66" i="1"/>
  <c r="AL66" i="1" s="1"/>
  <c r="AF66" i="1"/>
  <c r="AG66" i="1" s="1"/>
  <c r="BP65" i="1"/>
  <c r="BO65" i="1" a="1"/>
  <c r="BO65" i="1" s="1"/>
  <c r="BM65" i="1" a="1"/>
  <c r="BM65" i="1" s="1"/>
  <c r="BN65" i="1" s="1"/>
  <c r="BE65" i="1"/>
  <c r="BF65" i="1" s="1"/>
  <c r="AZ65" i="1"/>
  <c r="BC65" i="1" s="1"/>
  <c r="AT65" i="1"/>
  <c r="AU65" i="1" s="1"/>
  <c r="AV65" i="1" s="1"/>
  <c r="AX65" i="1" s="1"/>
  <c r="AW65" i="1" s="1"/>
  <c r="AY65" i="1" s="1"/>
  <c r="AO65" i="1"/>
  <c r="AQ65" i="1" s="1"/>
  <c r="AJ65" i="1"/>
  <c r="AK65" i="1" s="1"/>
  <c r="AF65" i="1"/>
  <c r="AG65" i="1" s="1"/>
  <c r="BP64" i="1"/>
  <c r="BO64" i="1" a="1"/>
  <c r="BO64" i="1" s="1"/>
  <c r="BM64" i="1" a="1"/>
  <c r="BM64" i="1" s="1"/>
  <c r="BN64" i="1" s="1"/>
  <c r="BE64" i="1"/>
  <c r="BG64" i="1" s="1"/>
  <c r="AZ64" i="1"/>
  <c r="BC64" i="1" s="1"/>
  <c r="AT64" i="1"/>
  <c r="AU64" i="1" s="1"/>
  <c r="AV64" i="1" s="1"/>
  <c r="AX64" i="1" s="1"/>
  <c r="AW64" i="1" s="1"/>
  <c r="AY64" i="1" s="1"/>
  <c r="AO64" i="1"/>
  <c r="AQ64" i="1" s="1"/>
  <c r="AJ64" i="1"/>
  <c r="AL64" i="1" s="1"/>
  <c r="AF64" i="1"/>
  <c r="BP63" i="1"/>
  <c r="BO63" i="1" a="1"/>
  <c r="BO63" i="1" s="1"/>
  <c r="BM63" i="1" a="1"/>
  <c r="BM63" i="1" s="1"/>
  <c r="BN63" i="1" s="1"/>
  <c r="BE63" i="1"/>
  <c r="AZ63" i="1"/>
  <c r="BC63" i="1" s="1"/>
  <c r="AT63" i="1"/>
  <c r="AU63" i="1" s="1"/>
  <c r="AV63" i="1" s="1"/>
  <c r="AX63" i="1" s="1"/>
  <c r="AW63" i="1" s="1"/>
  <c r="AY63" i="1" s="1"/>
  <c r="AO63" i="1"/>
  <c r="AQ63" i="1" s="1"/>
  <c r="AJ63" i="1"/>
  <c r="AL63" i="1" s="1"/>
  <c r="AF63" i="1"/>
  <c r="AG63" i="1" s="1"/>
  <c r="BP62" i="1"/>
  <c r="BO62" i="1" a="1"/>
  <c r="BO62" i="1" s="1"/>
  <c r="BM62" i="1" a="1"/>
  <c r="BM62" i="1" s="1"/>
  <c r="BN62" i="1" s="1"/>
  <c r="BE62" i="1"/>
  <c r="BH62" i="1" s="1"/>
  <c r="AZ62" i="1"/>
  <c r="AT62" i="1"/>
  <c r="AU62" i="1" s="1"/>
  <c r="AV62" i="1" s="1"/>
  <c r="AX62" i="1" s="1"/>
  <c r="AW62" i="1" s="1"/>
  <c r="AY62" i="1" s="1"/>
  <c r="AO62" i="1"/>
  <c r="AQ62" i="1" s="1"/>
  <c r="AJ62" i="1"/>
  <c r="AL62" i="1" s="1"/>
  <c r="AF62" i="1"/>
  <c r="AG62" i="1" s="1"/>
  <c r="BP61" i="1"/>
  <c r="BO61" i="1" a="1"/>
  <c r="BO61" i="1" s="1"/>
  <c r="BM61" i="1" a="1"/>
  <c r="BM61" i="1" s="1"/>
  <c r="BN61" i="1" s="1"/>
  <c r="BE61" i="1"/>
  <c r="BG61" i="1" s="1"/>
  <c r="AZ61" i="1"/>
  <c r="BC61" i="1" s="1"/>
  <c r="AT61" i="1"/>
  <c r="AU61" i="1" s="1"/>
  <c r="AV61" i="1" s="1"/>
  <c r="AX61" i="1" s="1"/>
  <c r="AW61" i="1" s="1"/>
  <c r="AY61" i="1" s="1"/>
  <c r="AO61" i="1"/>
  <c r="AJ61" i="1"/>
  <c r="AK61" i="1" s="1"/>
  <c r="AF61" i="1"/>
  <c r="AG61" i="1" s="1"/>
  <c r="BP60" i="1"/>
  <c r="BO60" i="1" a="1"/>
  <c r="BO60" i="1" s="1"/>
  <c r="BM60" i="1" a="1"/>
  <c r="BM60" i="1" s="1"/>
  <c r="BN60" i="1" s="1"/>
  <c r="BE60" i="1"/>
  <c r="BG60" i="1" s="1"/>
  <c r="AZ60" i="1"/>
  <c r="AT60" i="1"/>
  <c r="AU60" i="1" s="1"/>
  <c r="AV60" i="1" s="1"/>
  <c r="AX60" i="1" s="1"/>
  <c r="AW60" i="1" s="1"/>
  <c r="AY60" i="1" s="1"/>
  <c r="AO60" i="1"/>
  <c r="AQ60" i="1" s="1"/>
  <c r="AJ60" i="1"/>
  <c r="AL60" i="1" s="1"/>
  <c r="AF60" i="1"/>
  <c r="AG60" i="1" s="1"/>
  <c r="BP59" i="1"/>
  <c r="BO59" i="1" a="1"/>
  <c r="BO59" i="1" s="1"/>
  <c r="BM59" i="1" a="1"/>
  <c r="BM59" i="1" s="1"/>
  <c r="BN59" i="1" s="1"/>
  <c r="BE59" i="1"/>
  <c r="BF59" i="1" s="1"/>
  <c r="AZ59" i="1"/>
  <c r="AT59" i="1"/>
  <c r="AU59" i="1" s="1"/>
  <c r="AV59" i="1" s="1"/>
  <c r="AX59" i="1" s="1"/>
  <c r="AW59" i="1" s="1"/>
  <c r="AY59" i="1" s="1"/>
  <c r="AO59" i="1"/>
  <c r="AJ59" i="1"/>
  <c r="AL59" i="1" s="1"/>
  <c r="AF59" i="1"/>
  <c r="BP58" i="1"/>
  <c r="BO58" i="1" a="1"/>
  <c r="BO58" i="1" s="1"/>
  <c r="BM58" i="1" a="1"/>
  <c r="BM58" i="1" s="1"/>
  <c r="BN58" i="1" s="1"/>
  <c r="BE58" i="1"/>
  <c r="BH58" i="1" s="1"/>
  <c r="AZ58" i="1"/>
  <c r="BA58" i="1" s="1"/>
  <c r="BJ58" i="1" s="1"/>
  <c r="AT58" i="1"/>
  <c r="AU58" i="1" s="1"/>
  <c r="AV58" i="1" s="1"/>
  <c r="AX58" i="1" s="1"/>
  <c r="AW58" i="1" s="1"/>
  <c r="AY58" i="1" s="1"/>
  <c r="AO58" i="1"/>
  <c r="AP58" i="1" s="1"/>
  <c r="AJ58" i="1"/>
  <c r="AL58" i="1" s="1"/>
  <c r="AF58" i="1"/>
  <c r="BP57" i="1"/>
  <c r="BO57" i="1" a="1"/>
  <c r="BO57" i="1" s="1"/>
  <c r="BM57" i="1" a="1"/>
  <c r="BM57" i="1" s="1"/>
  <c r="BN57" i="1" s="1"/>
  <c r="BE57" i="1"/>
  <c r="AZ57" i="1"/>
  <c r="BC57" i="1" s="1"/>
  <c r="AT57" i="1"/>
  <c r="AU57" i="1" s="1"/>
  <c r="AV57" i="1" s="1"/>
  <c r="AX57" i="1" s="1"/>
  <c r="AW57" i="1" s="1"/>
  <c r="AY57" i="1" s="1"/>
  <c r="AO57" i="1"/>
  <c r="AR57" i="1" s="1"/>
  <c r="AJ57" i="1"/>
  <c r="AF57" i="1"/>
  <c r="AG57" i="1" s="1"/>
  <c r="BP56" i="1"/>
  <c r="BO56" i="1" a="1"/>
  <c r="BO56" i="1" s="1"/>
  <c r="BM56" i="1" a="1"/>
  <c r="BM56" i="1" s="1"/>
  <c r="BN56" i="1" s="1"/>
  <c r="BE56" i="1"/>
  <c r="BF56" i="1" s="1"/>
  <c r="AZ56" i="1"/>
  <c r="BA56" i="1" s="1"/>
  <c r="AT56" i="1"/>
  <c r="AU56" i="1" s="1"/>
  <c r="AV56" i="1" s="1"/>
  <c r="AX56" i="1" s="1"/>
  <c r="AW56" i="1" s="1"/>
  <c r="AY56" i="1" s="1"/>
  <c r="AO56" i="1"/>
  <c r="AQ56" i="1" s="1"/>
  <c r="AJ56" i="1"/>
  <c r="AL56" i="1" s="1"/>
  <c r="AF56" i="1"/>
  <c r="AG56" i="1" s="1"/>
  <c r="BP55" i="1"/>
  <c r="BO55" i="1" a="1"/>
  <c r="BO55" i="1" s="1"/>
  <c r="BM55" i="1" a="1"/>
  <c r="BM55" i="1" s="1"/>
  <c r="BN55" i="1" s="1"/>
  <c r="BE55" i="1"/>
  <c r="BG55" i="1" s="1"/>
  <c r="AZ55" i="1"/>
  <c r="BB55" i="1" s="1"/>
  <c r="AT55" i="1"/>
  <c r="AU55" i="1" s="1"/>
  <c r="AV55" i="1" s="1"/>
  <c r="AX55" i="1" s="1"/>
  <c r="AW55" i="1" s="1"/>
  <c r="AY55" i="1" s="1"/>
  <c r="AO55" i="1"/>
  <c r="AP55" i="1" s="1"/>
  <c r="AJ55" i="1"/>
  <c r="AF55" i="1"/>
  <c r="AG55" i="1" s="1"/>
  <c r="BP54" i="1"/>
  <c r="BO54" i="1" a="1"/>
  <c r="BO54" i="1" s="1"/>
  <c r="BM54" i="1" a="1"/>
  <c r="BM54" i="1" s="1"/>
  <c r="BN54" i="1" s="1"/>
  <c r="BE54" i="1"/>
  <c r="BG54" i="1" s="1"/>
  <c r="AZ54" i="1"/>
  <c r="BB54" i="1" s="1"/>
  <c r="AT54" i="1"/>
  <c r="AU54" i="1" s="1"/>
  <c r="AV54" i="1" s="1"/>
  <c r="AX54" i="1" s="1"/>
  <c r="AW54" i="1" s="1"/>
  <c r="AY54" i="1" s="1"/>
  <c r="AO54" i="1"/>
  <c r="AP54" i="1" s="1"/>
  <c r="AJ54" i="1"/>
  <c r="AL54" i="1" s="1"/>
  <c r="AF54" i="1"/>
  <c r="BP53" i="1"/>
  <c r="BO53" i="1" a="1"/>
  <c r="BO53" i="1" s="1"/>
  <c r="BM53" i="1" a="1"/>
  <c r="BM53" i="1" s="1"/>
  <c r="BN53" i="1" s="1"/>
  <c r="BE53" i="1"/>
  <c r="BF53" i="1" s="1"/>
  <c r="AZ53" i="1"/>
  <c r="BC53" i="1" s="1"/>
  <c r="AT53" i="1"/>
  <c r="AU53" i="1" s="1"/>
  <c r="AV53" i="1" s="1"/>
  <c r="AX53" i="1" s="1"/>
  <c r="AW53" i="1" s="1"/>
  <c r="AY53" i="1" s="1"/>
  <c r="AO53" i="1"/>
  <c r="AR53" i="1" s="1"/>
  <c r="AJ53" i="1"/>
  <c r="AK53" i="1" s="1"/>
  <c r="AF53" i="1"/>
  <c r="AG53" i="1" s="1"/>
  <c r="BP52" i="1"/>
  <c r="BO52" i="1" a="1"/>
  <c r="BO52" i="1" s="1"/>
  <c r="BM52" i="1" a="1"/>
  <c r="BM52" i="1" s="1"/>
  <c r="BN52" i="1" s="1"/>
  <c r="BE52" i="1"/>
  <c r="BF52" i="1" s="1"/>
  <c r="AZ52" i="1"/>
  <c r="BC52" i="1" s="1"/>
  <c r="AT52" i="1"/>
  <c r="AU52" i="1" s="1"/>
  <c r="AV52" i="1" s="1"/>
  <c r="AX52" i="1" s="1"/>
  <c r="AW52" i="1" s="1"/>
  <c r="AY52" i="1" s="1"/>
  <c r="AO52" i="1"/>
  <c r="AQ52" i="1" s="1"/>
  <c r="AJ52" i="1"/>
  <c r="AL52" i="1" s="1"/>
  <c r="AF52" i="1"/>
  <c r="AG52" i="1" s="1"/>
  <c r="BP51" i="1"/>
  <c r="BO51" i="1" a="1"/>
  <c r="BO51" i="1" s="1"/>
  <c r="BM51" i="1" a="1"/>
  <c r="BM51" i="1" s="1"/>
  <c r="BN51" i="1" s="1"/>
  <c r="BE51" i="1"/>
  <c r="BG51" i="1" s="1"/>
  <c r="AZ51" i="1"/>
  <c r="BB51" i="1" s="1"/>
  <c r="AT51" i="1"/>
  <c r="AU51" i="1" s="1"/>
  <c r="AV51" i="1" s="1"/>
  <c r="AX51" i="1" s="1"/>
  <c r="AW51" i="1" s="1"/>
  <c r="AY51" i="1" s="1"/>
  <c r="AO51" i="1"/>
  <c r="AP51" i="1" s="1"/>
  <c r="AJ51" i="1"/>
  <c r="AL51" i="1" s="1"/>
  <c r="AF51" i="1"/>
  <c r="BP50" i="1"/>
  <c r="BO50" i="1" a="1"/>
  <c r="BO50" i="1" s="1"/>
  <c r="BM50" i="1" a="1"/>
  <c r="BM50" i="1" s="1"/>
  <c r="BN50" i="1" s="1"/>
  <c r="BE50" i="1"/>
  <c r="BF50" i="1" s="1"/>
  <c r="AZ50" i="1"/>
  <c r="BA50" i="1" s="1"/>
  <c r="AT50" i="1"/>
  <c r="AU50" i="1" s="1"/>
  <c r="AV50" i="1" s="1"/>
  <c r="AX50" i="1" s="1"/>
  <c r="AW50" i="1" s="1"/>
  <c r="AY50" i="1" s="1"/>
  <c r="AO50" i="1"/>
  <c r="AJ50" i="1"/>
  <c r="AL50" i="1" s="1"/>
  <c r="AF50" i="1"/>
  <c r="AG50" i="1" s="1"/>
  <c r="BP49" i="1"/>
  <c r="BO49" i="1" a="1"/>
  <c r="BO49" i="1" s="1"/>
  <c r="BM49" i="1" a="1"/>
  <c r="BM49" i="1" s="1"/>
  <c r="BN49" i="1" s="1"/>
  <c r="BE49" i="1"/>
  <c r="AZ49" i="1"/>
  <c r="AT49" i="1"/>
  <c r="AU49" i="1" s="1"/>
  <c r="AV49" i="1" s="1"/>
  <c r="AX49" i="1" s="1"/>
  <c r="AW49" i="1" s="1"/>
  <c r="AY49" i="1" s="1"/>
  <c r="AO49" i="1"/>
  <c r="AQ49" i="1" s="1"/>
  <c r="AJ49" i="1"/>
  <c r="AL49" i="1" s="1"/>
  <c r="AF49" i="1"/>
  <c r="BP48" i="1"/>
  <c r="BO48" i="1" a="1"/>
  <c r="BO48" i="1" s="1"/>
  <c r="BM48" i="1" a="1"/>
  <c r="BM48" i="1" s="1"/>
  <c r="BN48" i="1" s="1"/>
  <c r="BE48" i="1"/>
  <c r="AZ48" i="1"/>
  <c r="BB48" i="1" s="1"/>
  <c r="AT48" i="1"/>
  <c r="AU48" i="1" s="1"/>
  <c r="AV48" i="1" s="1"/>
  <c r="AX48" i="1" s="1"/>
  <c r="AW48" i="1" s="1"/>
  <c r="AY48" i="1" s="1"/>
  <c r="AO48" i="1"/>
  <c r="AQ48" i="1" s="1"/>
  <c r="AJ48" i="1"/>
  <c r="AL48" i="1" s="1"/>
  <c r="AF48" i="1"/>
  <c r="AG48" i="1" s="1"/>
  <c r="BP47" i="1"/>
  <c r="BO47" i="1" a="1"/>
  <c r="BO47" i="1" s="1"/>
  <c r="BM47" i="1" a="1"/>
  <c r="BM47" i="1" s="1"/>
  <c r="BN47" i="1" s="1"/>
  <c r="BE47" i="1"/>
  <c r="BF47" i="1" s="1"/>
  <c r="AZ47" i="1"/>
  <c r="BA47" i="1" s="1"/>
  <c r="AT47" i="1"/>
  <c r="AU47" i="1" s="1"/>
  <c r="AV47" i="1" s="1"/>
  <c r="AX47" i="1" s="1"/>
  <c r="AW47" i="1" s="1"/>
  <c r="AY47" i="1" s="1"/>
  <c r="AO47" i="1"/>
  <c r="AJ47" i="1"/>
  <c r="AL47" i="1" s="1"/>
  <c r="AF47" i="1"/>
  <c r="AG47" i="1" s="1"/>
  <c r="BP46" i="1"/>
  <c r="BO46" i="1" a="1"/>
  <c r="BO46" i="1" s="1"/>
  <c r="BM46" i="1" a="1"/>
  <c r="BM46" i="1" s="1"/>
  <c r="BN46" i="1" s="1"/>
  <c r="BE46" i="1"/>
  <c r="BH46" i="1" s="1"/>
  <c r="AZ46" i="1"/>
  <c r="BA46" i="1" s="1"/>
  <c r="AT46" i="1"/>
  <c r="AU46" i="1" s="1"/>
  <c r="AV46" i="1" s="1"/>
  <c r="AX46" i="1" s="1"/>
  <c r="AW46" i="1" s="1"/>
  <c r="AY46" i="1" s="1"/>
  <c r="AO46" i="1"/>
  <c r="AQ46" i="1" s="1"/>
  <c r="AJ46" i="1"/>
  <c r="AL46" i="1" s="1"/>
  <c r="AF46" i="1"/>
  <c r="AG46" i="1" s="1"/>
  <c r="BP45" i="1"/>
  <c r="BO45" i="1" a="1"/>
  <c r="BO45" i="1" s="1"/>
  <c r="BM45" i="1" a="1"/>
  <c r="BM45" i="1" s="1"/>
  <c r="BN45" i="1" s="1"/>
  <c r="BE45" i="1"/>
  <c r="BH45" i="1" s="1"/>
  <c r="AZ45" i="1"/>
  <c r="AT45" i="1"/>
  <c r="AU45" i="1" s="1"/>
  <c r="AV45" i="1" s="1"/>
  <c r="AX45" i="1" s="1"/>
  <c r="AW45" i="1" s="1"/>
  <c r="AY45" i="1" s="1"/>
  <c r="AO45" i="1"/>
  <c r="AP45" i="1" s="1"/>
  <c r="AJ45" i="1"/>
  <c r="AK45" i="1" s="1"/>
  <c r="AF45" i="1"/>
  <c r="AG45" i="1" s="1"/>
  <c r="BP44" i="1"/>
  <c r="BO44" i="1" a="1"/>
  <c r="BO44" i="1" s="1"/>
  <c r="BM44" i="1" a="1"/>
  <c r="BM44" i="1" s="1"/>
  <c r="BN44" i="1" s="1"/>
  <c r="BE44" i="1"/>
  <c r="BF44" i="1" s="1"/>
  <c r="AZ44" i="1"/>
  <c r="BC44" i="1" s="1"/>
  <c r="AT44" i="1"/>
  <c r="AU44" i="1" s="1"/>
  <c r="AV44" i="1" s="1"/>
  <c r="AX44" i="1" s="1"/>
  <c r="AW44" i="1" s="1"/>
  <c r="AY44" i="1" s="1"/>
  <c r="AO44" i="1"/>
  <c r="AJ44" i="1"/>
  <c r="AF44" i="1"/>
  <c r="AG44" i="1" s="1"/>
  <c r="BP43" i="1"/>
  <c r="BO43" i="1" a="1"/>
  <c r="BO43" i="1" s="1"/>
  <c r="BM43" i="1" a="1"/>
  <c r="BM43" i="1" s="1"/>
  <c r="BN43" i="1" s="1"/>
  <c r="BE43" i="1"/>
  <c r="BH43" i="1" s="1"/>
  <c r="AZ43" i="1"/>
  <c r="BB43" i="1" s="1"/>
  <c r="AT43" i="1"/>
  <c r="AU43" i="1" s="1"/>
  <c r="AV43" i="1" s="1"/>
  <c r="AX43" i="1" s="1"/>
  <c r="AW43" i="1" s="1"/>
  <c r="AY43" i="1" s="1"/>
  <c r="AO43" i="1"/>
  <c r="AR43" i="1" s="1"/>
  <c r="AJ43" i="1"/>
  <c r="AF43" i="1"/>
  <c r="AG43" i="1" s="1"/>
  <c r="BP42" i="1"/>
  <c r="BO42" i="1" a="1"/>
  <c r="BO42" i="1" s="1"/>
  <c r="BM42" i="1" a="1"/>
  <c r="BM42" i="1" s="1"/>
  <c r="BN42" i="1" s="1"/>
  <c r="BE42" i="1"/>
  <c r="AZ42" i="1"/>
  <c r="AT42" i="1"/>
  <c r="AU42" i="1" s="1"/>
  <c r="AV42" i="1" s="1"/>
  <c r="AX42" i="1" s="1"/>
  <c r="AW42" i="1" s="1"/>
  <c r="AY42" i="1" s="1"/>
  <c r="AO42" i="1"/>
  <c r="AP42" i="1" s="1"/>
  <c r="AJ42" i="1"/>
  <c r="AL42" i="1" s="1"/>
  <c r="AF42" i="1"/>
  <c r="AG42" i="1" s="1"/>
  <c r="BP41" i="1"/>
  <c r="BO41" i="1" a="1"/>
  <c r="BO41" i="1" s="1"/>
  <c r="BM41" i="1" a="1"/>
  <c r="BM41" i="1" s="1"/>
  <c r="BN41" i="1" s="1"/>
  <c r="BE41" i="1"/>
  <c r="AZ41" i="1"/>
  <c r="BA41" i="1" s="1"/>
  <c r="AT41" i="1"/>
  <c r="AU41" i="1" s="1"/>
  <c r="AV41" i="1" s="1"/>
  <c r="AX41" i="1" s="1"/>
  <c r="AW41" i="1" s="1"/>
  <c r="AY41" i="1" s="1"/>
  <c r="AO41" i="1"/>
  <c r="AP41" i="1" s="1"/>
  <c r="AJ41" i="1"/>
  <c r="AL41" i="1" s="1"/>
  <c r="AF41" i="1"/>
  <c r="BP40" i="1"/>
  <c r="BO40" i="1" a="1"/>
  <c r="BO40" i="1" s="1"/>
  <c r="BM40" i="1" a="1"/>
  <c r="BM40" i="1" s="1"/>
  <c r="BN40" i="1" s="1"/>
  <c r="BE40" i="1"/>
  <c r="BF40" i="1" s="1"/>
  <c r="AZ40" i="1"/>
  <c r="BC40" i="1" s="1"/>
  <c r="AT40" i="1"/>
  <c r="AU40" i="1" s="1"/>
  <c r="AV40" i="1" s="1"/>
  <c r="AX40" i="1" s="1"/>
  <c r="AW40" i="1" s="1"/>
  <c r="AY40" i="1" s="1"/>
  <c r="AO40" i="1"/>
  <c r="AP40" i="1" s="1"/>
  <c r="AJ40" i="1"/>
  <c r="AL40" i="1" s="1"/>
  <c r="AF40" i="1"/>
  <c r="AG40" i="1" s="1"/>
  <c r="BP39" i="1"/>
  <c r="BO39" i="1" a="1"/>
  <c r="BO39" i="1" s="1"/>
  <c r="BQ39" i="1" s="1"/>
  <c r="BM39" i="1" a="1"/>
  <c r="BM39" i="1" s="1"/>
  <c r="BN39" i="1" s="1"/>
  <c r="BE39" i="1"/>
  <c r="BF39" i="1" s="1"/>
  <c r="AZ39" i="1"/>
  <c r="BB39" i="1" s="1"/>
  <c r="AT39" i="1"/>
  <c r="AU39" i="1" s="1"/>
  <c r="AV39" i="1" s="1"/>
  <c r="AX39" i="1" s="1"/>
  <c r="AW39" i="1" s="1"/>
  <c r="AY39" i="1" s="1"/>
  <c r="AO39" i="1"/>
  <c r="AJ39" i="1"/>
  <c r="AL39" i="1" s="1"/>
  <c r="AF39" i="1"/>
  <c r="AG39" i="1" s="1"/>
  <c r="BP38" i="1"/>
  <c r="BO38" i="1" a="1"/>
  <c r="BO38" i="1" s="1"/>
  <c r="BM38" i="1" a="1"/>
  <c r="BM38" i="1" s="1"/>
  <c r="BN38" i="1" s="1"/>
  <c r="BE38" i="1"/>
  <c r="AZ38" i="1"/>
  <c r="BB38" i="1" s="1"/>
  <c r="AT38" i="1"/>
  <c r="AU38" i="1" s="1"/>
  <c r="AV38" i="1" s="1"/>
  <c r="AX38" i="1" s="1"/>
  <c r="AW38" i="1" s="1"/>
  <c r="AY38" i="1" s="1"/>
  <c r="AO38" i="1"/>
  <c r="AR38" i="1" s="1"/>
  <c r="AJ38" i="1"/>
  <c r="AK38" i="1" s="1"/>
  <c r="AF38" i="1"/>
  <c r="AG38" i="1" s="1"/>
  <c r="BP37" i="1"/>
  <c r="BO37" i="1" a="1"/>
  <c r="BO37" i="1" s="1"/>
  <c r="BM37" i="1" a="1"/>
  <c r="BM37" i="1" s="1"/>
  <c r="BN37" i="1" s="1"/>
  <c r="BE37" i="1"/>
  <c r="AZ37" i="1"/>
  <c r="BC37" i="1" s="1"/>
  <c r="AT37" i="1"/>
  <c r="AU37" i="1" s="1"/>
  <c r="AV37" i="1" s="1"/>
  <c r="AX37" i="1" s="1"/>
  <c r="AW37" i="1" s="1"/>
  <c r="AY37" i="1" s="1"/>
  <c r="AO37" i="1"/>
  <c r="AR37" i="1" s="1"/>
  <c r="AJ37" i="1"/>
  <c r="AF37" i="1"/>
  <c r="AG37" i="1" s="1"/>
  <c r="BP36" i="1"/>
  <c r="BO36" i="1" a="1"/>
  <c r="BO36" i="1" s="1"/>
  <c r="BM36" i="1" a="1"/>
  <c r="BM36" i="1" s="1"/>
  <c r="BN36" i="1" s="1"/>
  <c r="BE36" i="1"/>
  <c r="BH36" i="1" s="1"/>
  <c r="AZ36" i="1"/>
  <c r="BB36" i="1" s="1"/>
  <c r="AT36" i="1"/>
  <c r="AU36" i="1" s="1"/>
  <c r="AV36" i="1" s="1"/>
  <c r="AX36" i="1" s="1"/>
  <c r="AW36" i="1" s="1"/>
  <c r="AY36" i="1" s="1"/>
  <c r="AO36" i="1"/>
  <c r="AP36" i="1" s="1"/>
  <c r="AJ36" i="1"/>
  <c r="AL36" i="1" s="1"/>
  <c r="AF36" i="1"/>
  <c r="AG36" i="1" s="1"/>
  <c r="BP35" i="1"/>
  <c r="BO35" i="1" a="1"/>
  <c r="BO35" i="1" s="1"/>
  <c r="BM35" i="1" a="1"/>
  <c r="BM35" i="1" s="1"/>
  <c r="BN35" i="1" s="1"/>
  <c r="BE35" i="1"/>
  <c r="BF35" i="1" s="1"/>
  <c r="AZ35" i="1"/>
  <c r="AT35" i="1"/>
  <c r="AU35" i="1" s="1"/>
  <c r="AV35" i="1" s="1"/>
  <c r="AX35" i="1" s="1"/>
  <c r="AW35" i="1" s="1"/>
  <c r="AY35" i="1" s="1"/>
  <c r="AO35" i="1"/>
  <c r="AR35" i="1" s="1"/>
  <c r="AJ35" i="1"/>
  <c r="AL35" i="1" s="1"/>
  <c r="AF35" i="1"/>
  <c r="AG35" i="1" s="1"/>
  <c r="BP34" i="1"/>
  <c r="BO34" i="1" a="1"/>
  <c r="BO34" i="1" s="1"/>
  <c r="BM34" i="1" a="1"/>
  <c r="BM34" i="1" s="1"/>
  <c r="BN34" i="1" s="1"/>
  <c r="BE34" i="1"/>
  <c r="BF34" i="1" s="1"/>
  <c r="AZ34" i="1"/>
  <c r="BC34" i="1" s="1"/>
  <c r="AT34" i="1"/>
  <c r="AU34" i="1" s="1"/>
  <c r="AV34" i="1" s="1"/>
  <c r="AX34" i="1" s="1"/>
  <c r="AW34" i="1" s="1"/>
  <c r="AY34" i="1" s="1"/>
  <c r="AO34" i="1"/>
  <c r="AR34" i="1" s="1"/>
  <c r="AJ34" i="1"/>
  <c r="AF34" i="1"/>
  <c r="AG34" i="1" s="1"/>
  <c r="BP33" i="1"/>
  <c r="BO33" i="1" a="1"/>
  <c r="BO33" i="1" s="1"/>
  <c r="BM33" i="1" a="1"/>
  <c r="BM33" i="1" s="1"/>
  <c r="BN33" i="1" s="1"/>
  <c r="BE33" i="1"/>
  <c r="BH33" i="1" s="1"/>
  <c r="AZ33" i="1"/>
  <c r="BB33" i="1" s="1"/>
  <c r="AT33" i="1"/>
  <c r="AU33" i="1" s="1"/>
  <c r="AV33" i="1" s="1"/>
  <c r="AX33" i="1" s="1"/>
  <c r="AW33" i="1" s="1"/>
  <c r="AY33" i="1" s="1"/>
  <c r="AO33" i="1"/>
  <c r="AP33" i="1" s="1"/>
  <c r="AJ33" i="1"/>
  <c r="AL33" i="1" s="1"/>
  <c r="AF33" i="1"/>
  <c r="AG33" i="1" s="1"/>
  <c r="BP32" i="1"/>
  <c r="BO32" i="1" a="1"/>
  <c r="BO32" i="1" s="1"/>
  <c r="BM32" i="1" a="1"/>
  <c r="BM32" i="1" s="1"/>
  <c r="BN32" i="1" s="1"/>
  <c r="BE32" i="1"/>
  <c r="BF32" i="1" s="1"/>
  <c r="AZ32" i="1"/>
  <c r="AT32" i="1"/>
  <c r="AU32" i="1" s="1"/>
  <c r="AV32" i="1" s="1"/>
  <c r="AX32" i="1" s="1"/>
  <c r="AW32" i="1" s="1"/>
  <c r="AY32" i="1" s="1"/>
  <c r="AO32" i="1"/>
  <c r="AP32" i="1" s="1"/>
  <c r="AJ32" i="1"/>
  <c r="AK32" i="1" s="1"/>
  <c r="AF32" i="1"/>
  <c r="BP31" i="1"/>
  <c r="BO31" i="1" a="1"/>
  <c r="BO31" i="1" s="1"/>
  <c r="BM31" i="1" a="1"/>
  <c r="BM31" i="1" s="1"/>
  <c r="BN31" i="1" s="1"/>
  <c r="BE31" i="1"/>
  <c r="AZ31" i="1"/>
  <c r="BC31" i="1" s="1"/>
  <c r="AT31" i="1"/>
  <c r="AU31" i="1" s="1"/>
  <c r="AV31" i="1" s="1"/>
  <c r="AX31" i="1" s="1"/>
  <c r="AW31" i="1" s="1"/>
  <c r="AY31" i="1" s="1"/>
  <c r="AO31" i="1"/>
  <c r="AR31" i="1" s="1"/>
  <c r="AJ31" i="1"/>
  <c r="AL31" i="1" s="1"/>
  <c r="AF31" i="1"/>
  <c r="AG31" i="1" s="1"/>
  <c r="BP30" i="1"/>
  <c r="BO30" i="1" a="1"/>
  <c r="BO30" i="1" s="1"/>
  <c r="BM30" i="1" a="1"/>
  <c r="BM30" i="1" s="1"/>
  <c r="BN30" i="1" s="1"/>
  <c r="BE30" i="1"/>
  <c r="AZ30" i="1"/>
  <c r="BB30" i="1" s="1"/>
  <c r="AT30" i="1"/>
  <c r="AU30" i="1" s="1"/>
  <c r="AV30" i="1" s="1"/>
  <c r="AX30" i="1" s="1"/>
  <c r="AW30" i="1" s="1"/>
  <c r="AY30" i="1" s="1"/>
  <c r="AO30" i="1"/>
  <c r="AQ30" i="1" s="1"/>
  <c r="AJ30" i="1"/>
  <c r="AL30" i="1" s="1"/>
  <c r="AF30" i="1"/>
  <c r="AG30" i="1" s="1"/>
  <c r="BP29" i="1"/>
  <c r="BO29" i="1" a="1"/>
  <c r="BO29" i="1" s="1"/>
  <c r="BM29" i="1" a="1"/>
  <c r="BM29" i="1" s="1"/>
  <c r="BN29" i="1" s="1"/>
  <c r="BE29" i="1"/>
  <c r="BF29" i="1" s="1"/>
  <c r="AZ29" i="1"/>
  <c r="BB29" i="1" s="1"/>
  <c r="AT29" i="1"/>
  <c r="AU29" i="1" s="1"/>
  <c r="AV29" i="1" s="1"/>
  <c r="AX29" i="1" s="1"/>
  <c r="AW29" i="1" s="1"/>
  <c r="AY29" i="1" s="1"/>
  <c r="AO29" i="1"/>
  <c r="AJ29" i="1"/>
  <c r="AK29" i="1" s="1"/>
  <c r="AF29" i="1"/>
  <c r="AG29" i="1" s="1"/>
  <c r="BP28" i="1"/>
  <c r="BO28" i="1" a="1"/>
  <c r="BO28" i="1" s="1"/>
  <c r="BM28" i="1" a="1"/>
  <c r="BM28" i="1" s="1"/>
  <c r="BN28" i="1" s="1"/>
  <c r="BE28" i="1"/>
  <c r="BF28" i="1" s="1"/>
  <c r="AZ28" i="1"/>
  <c r="BC28" i="1" s="1"/>
  <c r="AT28" i="1"/>
  <c r="AU28" i="1" s="1"/>
  <c r="AV28" i="1" s="1"/>
  <c r="AX28" i="1" s="1"/>
  <c r="AW28" i="1" s="1"/>
  <c r="AY28" i="1" s="1"/>
  <c r="AO28" i="1"/>
  <c r="AJ28" i="1"/>
  <c r="AL28" i="1" s="1"/>
  <c r="AF28" i="1"/>
  <c r="BP27" i="1"/>
  <c r="BO27" i="1" a="1"/>
  <c r="BO27" i="1" s="1"/>
  <c r="BM27" i="1" a="1"/>
  <c r="BM27" i="1" s="1"/>
  <c r="BN27" i="1" s="1"/>
  <c r="BE27" i="1"/>
  <c r="BH27" i="1" s="1"/>
  <c r="AZ27" i="1"/>
  <c r="AT27" i="1"/>
  <c r="AU27" i="1" s="1"/>
  <c r="AV27" i="1" s="1"/>
  <c r="AX27" i="1" s="1"/>
  <c r="AW27" i="1" s="1"/>
  <c r="AY27" i="1" s="1"/>
  <c r="AO27" i="1"/>
  <c r="AJ27" i="1"/>
  <c r="AL27" i="1" s="1"/>
  <c r="AF27" i="1"/>
  <c r="AG27" i="1" s="1"/>
  <c r="BP26" i="1"/>
  <c r="BO26" i="1" a="1"/>
  <c r="BO26" i="1" s="1"/>
  <c r="BM26" i="1" a="1"/>
  <c r="BM26" i="1" s="1"/>
  <c r="BN26" i="1" s="1"/>
  <c r="BE26" i="1"/>
  <c r="AZ26" i="1"/>
  <c r="BB26" i="1" s="1"/>
  <c r="AT26" i="1"/>
  <c r="AU26" i="1" s="1"/>
  <c r="AV26" i="1" s="1"/>
  <c r="AX26" i="1" s="1"/>
  <c r="AW26" i="1" s="1"/>
  <c r="AY26" i="1" s="1"/>
  <c r="AO26" i="1"/>
  <c r="AP26" i="1" s="1"/>
  <c r="AJ26" i="1"/>
  <c r="AL26" i="1" s="1"/>
  <c r="AF26" i="1"/>
  <c r="AG26" i="1" s="1"/>
  <c r="BP25" i="1"/>
  <c r="BO25" i="1" a="1"/>
  <c r="BO25" i="1" s="1"/>
  <c r="BM25" i="1" a="1"/>
  <c r="BM25" i="1" s="1"/>
  <c r="BN25" i="1" s="1"/>
  <c r="BE25" i="1"/>
  <c r="AZ25" i="1"/>
  <c r="AT25" i="1"/>
  <c r="AU25" i="1" s="1"/>
  <c r="AV25" i="1" s="1"/>
  <c r="AX25" i="1" s="1"/>
  <c r="AW25" i="1" s="1"/>
  <c r="AY25" i="1" s="1"/>
  <c r="AO25" i="1"/>
  <c r="AP25" i="1" s="1"/>
  <c r="AJ25" i="1"/>
  <c r="AL25" i="1" s="1"/>
  <c r="AF25" i="1"/>
  <c r="AG25" i="1" s="1"/>
  <c r="BP24" i="1"/>
  <c r="BO24" i="1" a="1"/>
  <c r="BO24" i="1" s="1"/>
  <c r="BM24" i="1" a="1"/>
  <c r="BM24" i="1" s="1"/>
  <c r="BN24" i="1" s="1"/>
  <c r="BE24" i="1"/>
  <c r="BF24" i="1" s="1"/>
  <c r="AZ24" i="1"/>
  <c r="BC24" i="1" s="1"/>
  <c r="AT24" i="1"/>
  <c r="AU24" i="1" s="1"/>
  <c r="AV24" i="1" s="1"/>
  <c r="AX24" i="1" s="1"/>
  <c r="AW24" i="1" s="1"/>
  <c r="AY24" i="1" s="1"/>
  <c r="AO24" i="1"/>
  <c r="AJ24" i="1"/>
  <c r="AF24" i="1"/>
  <c r="AG24" i="1" s="1"/>
  <c r="BP23" i="1"/>
  <c r="BO23" i="1" a="1"/>
  <c r="BO23" i="1" s="1"/>
  <c r="BM23" i="1" a="1"/>
  <c r="BM23" i="1" s="1"/>
  <c r="BN23" i="1" s="1"/>
  <c r="BE23" i="1"/>
  <c r="BF23" i="1" s="1"/>
  <c r="AZ23" i="1"/>
  <c r="AT23" i="1"/>
  <c r="AU23" i="1" s="1"/>
  <c r="AV23" i="1" s="1"/>
  <c r="AX23" i="1" s="1"/>
  <c r="AW23" i="1" s="1"/>
  <c r="AY23" i="1" s="1"/>
  <c r="AO23" i="1"/>
  <c r="AP23" i="1" s="1"/>
  <c r="AJ23" i="1"/>
  <c r="AL23" i="1" s="1"/>
  <c r="AF23" i="1"/>
  <c r="BP22" i="1"/>
  <c r="BO22" i="1" a="1"/>
  <c r="BO22" i="1" s="1"/>
  <c r="BM22" i="1" a="1"/>
  <c r="BM22" i="1" s="1"/>
  <c r="BN22" i="1" s="1"/>
  <c r="BE22" i="1"/>
  <c r="BF22" i="1" s="1"/>
  <c r="AZ22" i="1"/>
  <c r="BC22" i="1" s="1"/>
  <c r="AT22" i="1"/>
  <c r="AU22" i="1" s="1"/>
  <c r="AV22" i="1" s="1"/>
  <c r="AX22" i="1" s="1"/>
  <c r="AW22" i="1" s="1"/>
  <c r="AY22" i="1" s="1"/>
  <c r="AO22" i="1"/>
  <c r="AP22" i="1" s="1"/>
  <c r="AJ22" i="1"/>
  <c r="AL22" i="1" s="1"/>
  <c r="AF22" i="1"/>
  <c r="AG22" i="1" s="1"/>
  <c r="BP21" i="1"/>
  <c r="BO21" i="1" a="1"/>
  <c r="BO21" i="1" s="1"/>
  <c r="BM21" i="1" a="1"/>
  <c r="BM21" i="1" s="1"/>
  <c r="BN21" i="1" s="1"/>
  <c r="BE21" i="1"/>
  <c r="BF21" i="1" s="1"/>
  <c r="AZ21" i="1"/>
  <c r="BC21" i="1" s="1"/>
  <c r="AT21" i="1"/>
  <c r="AU21" i="1" s="1"/>
  <c r="AV21" i="1" s="1"/>
  <c r="AX21" i="1" s="1"/>
  <c r="AW21" i="1" s="1"/>
  <c r="AY21" i="1" s="1"/>
  <c r="AO21" i="1"/>
  <c r="AP21" i="1" s="1"/>
  <c r="AJ21" i="1"/>
  <c r="AL21" i="1" s="1"/>
  <c r="AF21" i="1"/>
  <c r="AG21" i="1" s="1"/>
  <c r="BP20" i="1"/>
  <c r="BO20" i="1" a="1"/>
  <c r="BO20" i="1" s="1"/>
  <c r="BM20" i="1" a="1"/>
  <c r="BM20" i="1" s="1"/>
  <c r="BN20" i="1" s="1"/>
  <c r="BE20" i="1"/>
  <c r="BF20" i="1" s="1"/>
  <c r="AZ20" i="1"/>
  <c r="BB20" i="1" s="1"/>
  <c r="AT20" i="1"/>
  <c r="AU20" i="1" s="1"/>
  <c r="AV20" i="1" s="1"/>
  <c r="AX20" i="1" s="1"/>
  <c r="AW20" i="1" s="1"/>
  <c r="AY20" i="1" s="1"/>
  <c r="AO20" i="1"/>
  <c r="AP20" i="1" s="1"/>
  <c r="AJ20" i="1"/>
  <c r="AK20" i="1" s="1"/>
  <c r="AF20" i="1"/>
  <c r="AG20" i="1" s="1"/>
  <c r="BP19" i="1"/>
  <c r="BO19" i="1" a="1"/>
  <c r="BO19" i="1" s="1"/>
  <c r="BM19" i="1" a="1"/>
  <c r="BM19" i="1" s="1"/>
  <c r="BN19" i="1" s="1"/>
  <c r="BE19" i="1"/>
  <c r="BF19" i="1" s="1"/>
  <c r="AZ19" i="1"/>
  <c r="BC19" i="1" s="1"/>
  <c r="AT19" i="1"/>
  <c r="AU19" i="1" s="1"/>
  <c r="AV19" i="1" s="1"/>
  <c r="AX19" i="1" s="1"/>
  <c r="AW19" i="1" s="1"/>
  <c r="AY19" i="1" s="1"/>
  <c r="AO19" i="1"/>
  <c r="AP19" i="1" s="1"/>
  <c r="AJ19" i="1"/>
  <c r="AL19" i="1" s="1"/>
  <c r="AF19" i="1"/>
  <c r="AG19" i="1" s="1"/>
  <c r="BP18" i="1"/>
  <c r="BO18" i="1" a="1"/>
  <c r="BO18" i="1" s="1"/>
  <c r="BM18" i="1" a="1"/>
  <c r="BM18" i="1" s="1"/>
  <c r="BN18" i="1" s="1"/>
  <c r="BE18" i="1"/>
  <c r="BH18" i="1" s="1"/>
  <c r="AZ18" i="1"/>
  <c r="BA18" i="1" s="1"/>
  <c r="BJ18" i="1" s="1"/>
  <c r="AT18" i="1"/>
  <c r="AU18" i="1" s="1"/>
  <c r="AV18" i="1" s="1"/>
  <c r="AX18" i="1" s="1"/>
  <c r="AW18" i="1" s="1"/>
  <c r="AY18" i="1" s="1"/>
  <c r="AO18" i="1"/>
  <c r="AR18" i="1" s="1"/>
  <c r="AJ18" i="1"/>
  <c r="AL18" i="1" s="1"/>
  <c r="AF18" i="1"/>
  <c r="AG18" i="1" s="1"/>
  <c r="BP17" i="1"/>
  <c r="BO17" i="1" a="1"/>
  <c r="BO17" i="1" s="1"/>
  <c r="BM17" i="1" a="1"/>
  <c r="BM17" i="1" s="1"/>
  <c r="BN17" i="1" s="1"/>
  <c r="BE17" i="1"/>
  <c r="BH17" i="1" s="1"/>
  <c r="AZ17" i="1"/>
  <c r="BB17" i="1" s="1"/>
  <c r="AT17" i="1"/>
  <c r="AU17" i="1" s="1"/>
  <c r="AV17" i="1" s="1"/>
  <c r="AX17" i="1" s="1"/>
  <c r="AW17" i="1" s="1"/>
  <c r="AY17" i="1" s="1"/>
  <c r="AO17" i="1"/>
  <c r="AP17" i="1" s="1"/>
  <c r="AJ17" i="1"/>
  <c r="AL17" i="1" s="1"/>
  <c r="AF17" i="1"/>
  <c r="AG17" i="1" s="1"/>
  <c r="BP16" i="1"/>
  <c r="BO16" i="1" a="1"/>
  <c r="BO16" i="1" s="1"/>
  <c r="BM16" i="1" a="1"/>
  <c r="BM16" i="1" s="1"/>
  <c r="BN16" i="1" s="1"/>
  <c r="BE16" i="1"/>
  <c r="BF16" i="1" s="1"/>
  <c r="AZ16" i="1"/>
  <c r="BC16" i="1" s="1"/>
  <c r="AT16" i="1"/>
  <c r="AU16" i="1" s="1"/>
  <c r="AV16" i="1" s="1"/>
  <c r="AX16" i="1" s="1"/>
  <c r="AW16" i="1" s="1"/>
  <c r="AY16" i="1" s="1"/>
  <c r="AO16" i="1"/>
  <c r="AR16" i="1" s="1"/>
  <c r="AJ16" i="1"/>
  <c r="AL16" i="1" s="1"/>
  <c r="AF16" i="1"/>
  <c r="AG16" i="1" s="1"/>
  <c r="BP15" i="1"/>
  <c r="BO15" i="1" a="1"/>
  <c r="BO15" i="1" s="1"/>
  <c r="BM15" i="1" a="1"/>
  <c r="BM15" i="1" s="1"/>
  <c r="BN15" i="1" s="1"/>
  <c r="BE15" i="1"/>
  <c r="BH15" i="1" s="1"/>
  <c r="AZ15" i="1"/>
  <c r="BC15" i="1" s="1"/>
  <c r="AT15" i="1"/>
  <c r="AU15" i="1" s="1"/>
  <c r="AV15" i="1" s="1"/>
  <c r="AX15" i="1" s="1"/>
  <c r="AW15" i="1" s="1"/>
  <c r="AY15" i="1" s="1"/>
  <c r="AO15" i="1"/>
  <c r="AR15" i="1" s="1"/>
  <c r="AJ15" i="1"/>
  <c r="AL15" i="1" s="1"/>
  <c r="AF15" i="1"/>
  <c r="AG15" i="1" s="1"/>
  <c r="BP14" i="1"/>
  <c r="BO14" i="1" a="1"/>
  <c r="BO14" i="1" s="1"/>
  <c r="BM14" i="1" a="1"/>
  <c r="BM14" i="1" s="1"/>
  <c r="BN14" i="1" s="1"/>
  <c r="BE14" i="1"/>
  <c r="BH14" i="1" s="1"/>
  <c r="AZ14" i="1"/>
  <c r="BB14" i="1" s="1"/>
  <c r="AT14" i="1"/>
  <c r="AU14" i="1" s="1"/>
  <c r="AV14" i="1" s="1"/>
  <c r="AX14" i="1" s="1"/>
  <c r="AW14" i="1" s="1"/>
  <c r="AY14" i="1" s="1"/>
  <c r="AO14" i="1"/>
  <c r="AP14" i="1" s="1"/>
  <c r="AJ14" i="1"/>
  <c r="AL14" i="1" s="1"/>
  <c r="AF14" i="1"/>
  <c r="BP13" i="1"/>
  <c r="BO13" i="1" a="1"/>
  <c r="BO13" i="1" s="1"/>
  <c r="BM13" i="1" a="1"/>
  <c r="BM13" i="1" s="1"/>
  <c r="BN13" i="1" s="1"/>
  <c r="BE13" i="1"/>
  <c r="BF13" i="1" s="1"/>
  <c r="AZ13" i="1"/>
  <c r="BB13" i="1" s="1"/>
  <c r="AT13" i="1"/>
  <c r="AU13" i="1" s="1"/>
  <c r="AV13" i="1" s="1"/>
  <c r="AX13" i="1" s="1"/>
  <c r="AW13" i="1" s="1"/>
  <c r="AY13" i="1" s="1"/>
  <c r="AO13" i="1"/>
  <c r="AR13" i="1" s="1"/>
  <c r="AJ13" i="1"/>
  <c r="AL13" i="1" s="1"/>
  <c r="AF13" i="1"/>
  <c r="BP12" i="1"/>
  <c r="BO12" i="1" a="1"/>
  <c r="BO12" i="1" s="1"/>
  <c r="BM12" i="1" a="1"/>
  <c r="BM12" i="1" s="1"/>
  <c r="BN12" i="1" s="1"/>
  <c r="BE12" i="1"/>
  <c r="BH12" i="1" s="1"/>
  <c r="AZ12" i="1"/>
  <c r="BC12" i="1" s="1"/>
  <c r="AT12" i="1"/>
  <c r="AU12" i="1" s="1"/>
  <c r="AV12" i="1" s="1"/>
  <c r="AX12" i="1" s="1"/>
  <c r="AW12" i="1" s="1"/>
  <c r="AY12" i="1" s="1"/>
  <c r="AO12" i="1"/>
  <c r="AQ12" i="1" s="1"/>
  <c r="AJ12" i="1"/>
  <c r="AL12" i="1" s="1"/>
  <c r="AF12" i="1"/>
  <c r="BP11" i="1"/>
  <c r="BO11" i="1" a="1"/>
  <c r="BO11" i="1" s="1"/>
  <c r="BM11" i="1" a="1"/>
  <c r="BM11" i="1" s="1"/>
  <c r="BN11" i="1" s="1"/>
  <c r="BE11" i="1"/>
  <c r="BH11" i="1" s="1"/>
  <c r="AZ11" i="1"/>
  <c r="BB11" i="1" s="1"/>
  <c r="AT11" i="1"/>
  <c r="AU11" i="1" s="1"/>
  <c r="AV11" i="1" s="1"/>
  <c r="AX11" i="1" s="1"/>
  <c r="AW11" i="1" s="1"/>
  <c r="AY11" i="1" s="1"/>
  <c r="AO11" i="1"/>
  <c r="AP11" i="1" s="1"/>
  <c r="AJ11" i="1"/>
  <c r="AK11" i="1" s="1"/>
  <c r="AF11" i="1"/>
  <c r="AG11" i="1" s="1"/>
  <c r="BP10" i="1"/>
  <c r="BO10" i="1" a="1"/>
  <c r="BO10" i="1" s="1"/>
  <c r="BM10" i="1" a="1"/>
  <c r="BM10" i="1" s="1"/>
  <c r="BN10" i="1" s="1"/>
  <c r="BE10" i="1"/>
  <c r="BF10" i="1" s="1"/>
  <c r="AZ10" i="1"/>
  <c r="BB10" i="1" s="1"/>
  <c r="AT10" i="1"/>
  <c r="AU10" i="1" s="1"/>
  <c r="AV10" i="1" s="1"/>
  <c r="AX10" i="1" s="1"/>
  <c r="AW10" i="1" s="1"/>
  <c r="AY10" i="1" s="1"/>
  <c r="AO10" i="1"/>
  <c r="AR10" i="1" s="1"/>
  <c r="AJ10" i="1"/>
  <c r="AL10" i="1" s="1"/>
  <c r="AF10" i="1"/>
  <c r="AG10" i="1" s="1"/>
  <c r="BP9" i="1"/>
  <c r="BO9" i="1" a="1"/>
  <c r="BO9" i="1" s="1"/>
  <c r="BM9" i="1" a="1"/>
  <c r="BM9" i="1" s="1"/>
  <c r="BN9" i="1" s="1"/>
  <c r="BE9" i="1"/>
  <c r="BH9" i="1" s="1"/>
  <c r="AZ9" i="1"/>
  <c r="BC9" i="1" s="1"/>
  <c r="AT9" i="1"/>
  <c r="AU9" i="1" s="1"/>
  <c r="AV9" i="1" s="1"/>
  <c r="AX9" i="1" s="1"/>
  <c r="AW9" i="1" s="1"/>
  <c r="AY9" i="1" s="1"/>
  <c r="AO9" i="1"/>
  <c r="AQ9" i="1" s="1"/>
  <c r="AJ9" i="1"/>
  <c r="AL9" i="1" s="1"/>
  <c r="AF9" i="1"/>
  <c r="AG9" i="1" s="1"/>
  <c r="BP8" i="1"/>
  <c r="BO8" i="1" a="1"/>
  <c r="BO8" i="1" s="1"/>
  <c r="BM8" i="1" a="1"/>
  <c r="BM8" i="1" s="1"/>
  <c r="BN8" i="1" s="1"/>
  <c r="BE8" i="1"/>
  <c r="BH8" i="1" s="1"/>
  <c r="AZ8" i="1"/>
  <c r="BB8" i="1" s="1"/>
  <c r="AT8" i="1"/>
  <c r="AU8" i="1" s="1"/>
  <c r="AV8" i="1" s="1"/>
  <c r="AX8" i="1" s="1"/>
  <c r="AW8" i="1" s="1"/>
  <c r="AY8" i="1" s="1"/>
  <c r="AO8" i="1"/>
  <c r="AP8" i="1" s="1"/>
  <c r="AJ8" i="1"/>
  <c r="AL8" i="1" s="1"/>
  <c r="AF8" i="1"/>
  <c r="BP7" i="1"/>
  <c r="BO7" i="1" a="1"/>
  <c r="BO7" i="1" s="1"/>
  <c r="BM7" i="1" a="1"/>
  <c r="BM7" i="1" s="1"/>
  <c r="BN7" i="1" s="1"/>
  <c r="BE7" i="1"/>
  <c r="BF7" i="1" s="1"/>
  <c r="AZ7" i="1"/>
  <c r="BC7" i="1" s="1"/>
  <c r="AT7" i="1"/>
  <c r="AU7" i="1" s="1"/>
  <c r="AV7" i="1" s="1"/>
  <c r="AX7" i="1" s="1"/>
  <c r="AW7" i="1" s="1"/>
  <c r="AY7" i="1" s="1"/>
  <c r="AO7" i="1"/>
  <c r="AR7" i="1" s="1"/>
  <c r="AJ7" i="1"/>
  <c r="AL7" i="1" s="1"/>
  <c r="AF7" i="1"/>
  <c r="AG7" i="1" s="1"/>
  <c r="BP6" i="1"/>
  <c r="BO6" i="1" a="1"/>
  <c r="BO6" i="1" s="1"/>
  <c r="BM6" i="1" a="1"/>
  <c r="BM6" i="1" s="1"/>
  <c r="BN6" i="1" s="1"/>
  <c r="BE6" i="1"/>
  <c r="BH6" i="1" s="1"/>
  <c r="AZ6" i="1"/>
  <c r="BA6" i="1" s="1"/>
  <c r="AT6" i="1"/>
  <c r="AU6" i="1" s="1"/>
  <c r="AV6" i="1" s="1"/>
  <c r="AX6" i="1" s="1"/>
  <c r="AW6" i="1" s="1"/>
  <c r="AY6" i="1" s="1"/>
  <c r="AO6" i="1"/>
  <c r="AQ6" i="1" s="1"/>
  <c r="AJ6" i="1"/>
  <c r="AL6" i="1" s="1"/>
  <c r="AF6" i="1"/>
  <c r="BI5" i="1"/>
  <c r="BH5" i="1"/>
  <c r="BG5" i="1"/>
  <c r="BD5" i="1"/>
  <c r="BC5" i="1"/>
  <c r="BB5" i="1"/>
  <c r="AY5" i="1"/>
  <c r="AX5" i="1"/>
  <c r="AW5" i="1"/>
  <c r="AS5" i="1"/>
  <c r="AR5" i="1"/>
  <c r="AQ5" i="1"/>
  <c r="AN5" i="1"/>
  <c r="AL5" i="1"/>
  <c r="AI5" i="1"/>
  <c r="AG5" i="1"/>
  <c r="BI2" i="1"/>
  <c r="BH2" i="1"/>
  <c r="BG2" i="1"/>
  <c r="BE2" i="1"/>
  <c r="BD2" i="1"/>
  <c r="BC2" i="1"/>
  <c r="BB2" i="1"/>
  <c r="AZ2" i="1"/>
  <c r="AY2" i="1"/>
  <c r="AX2" i="1"/>
  <c r="AW2" i="1"/>
  <c r="AV2" i="1"/>
  <c r="AU2" i="1"/>
  <c r="AT2" i="1"/>
  <c r="AS2" i="1"/>
  <c r="AR2" i="1"/>
  <c r="AQ2" i="1"/>
  <c r="AO2" i="1"/>
  <c r="AL2" i="1"/>
  <c r="AJ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B2" i="1"/>
  <c r="A2" i="1"/>
  <c r="BQ77" i="1" l="1"/>
  <c r="AK76" i="1"/>
  <c r="BQ73" i="1"/>
  <c r="BG35" i="1"/>
  <c r="BQ19" i="1"/>
  <c r="BC6" i="1"/>
  <c r="BF46" i="1"/>
  <c r="BJ46" i="1" s="1"/>
  <c r="BG32" i="1"/>
  <c r="BC18" i="1"/>
  <c r="BL18" i="1" s="1"/>
  <c r="BA30" i="1"/>
  <c r="BJ30" i="1" s="1"/>
  <c r="BQ44" i="1"/>
  <c r="BG52" i="1"/>
  <c r="BK8" i="1"/>
  <c r="BQ17" i="1"/>
  <c r="BQ70" i="1"/>
  <c r="BQ74" i="1"/>
  <c r="BG29" i="1"/>
  <c r="AQ41" i="1"/>
  <c r="BQ47" i="1"/>
  <c r="BC75" i="1"/>
  <c r="BA26" i="1"/>
  <c r="BB65" i="1"/>
  <c r="BQ43" i="1"/>
  <c r="BQ22" i="1"/>
  <c r="BH68" i="1"/>
  <c r="BQ11" i="1"/>
  <c r="BA19" i="1"/>
  <c r="BJ19" i="1" s="1"/>
  <c r="AQ23" i="1"/>
  <c r="BA44" i="1"/>
  <c r="BF45" i="1"/>
  <c r="BG46" i="1"/>
  <c r="BC50" i="1"/>
  <c r="BK17" i="1"/>
  <c r="AL32" i="1"/>
  <c r="BB44" i="1"/>
  <c r="BD44" i="1" s="1"/>
  <c r="BG45" i="1"/>
  <c r="BI45" i="1" s="1"/>
  <c r="BH60" i="1"/>
  <c r="BI60" i="1" s="1"/>
  <c r="AR6" i="1"/>
  <c r="AS6" i="1" s="1"/>
  <c r="BF17" i="1"/>
  <c r="AL53" i="1"/>
  <c r="AK67" i="1"/>
  <c r="BA12" i="1"/>
  <c r="BQ13" i="1"/>
  <c r="BG17" i="1"/>
  <c r="BI17" i="1" s="1"/>
  <c r="BG33" i="1"/>
  <c r="BI33" i="1" s="1"/>
  <c r="AK52" i="1"/>
  <c r="BQ59" i="1"/>
  <c r="AK62" i="1"/>
  <c r="BB18" i="1"/>
  <c r="BK18" i="1" s="1"/>
  <c r="BQ34" i="1"/>
  <c r="BC56" i="1"/>
  <c r="BC11" i="1"/>
  <c r="BA48" i="1"/>
  <c r="BQ49" i="1"/>
  <c r="BA54" i="1"/>
  <c r="BG56" i="1"/>
  <c r="BK11" i="1"/>
  <c r="BC54" i="1"/>
  <c r="BD54" i="1" s="1"/>
  <c r="BH56" i="1"/>
  <c r="AP6" i="1"/>
  <c r="BQ12" i="1"/>
  <c r="AR23" i="1"/>
  <c r="BQ26" i="1"/>
  <c r="BQ31" i="1"/>
  <c r="BB37" i="1"/>
  <c r="BF61" i="1"/>
  <c r="BQ67" i="1"/>
  <c r="AL70" i="1"/>
  <c r="BQ72" i="1"/>
  <c r="BQ56" i="1"/>
  <c r="BQ66" i="1"/>
  <c r="AL20" i="1"/>
  <c r="AQ34" i="1"/>
  <c r="AS34" i="1" s="1"/>
  <c r="BQ46" i="1"/>
  <c r="BH52" i="1"/>
  <c r="BL52" i="1" s="1"/>
  <c r="BQ53" i="1"/>
  <c r="BB6" i="1"/>
  <c r="BK6" i="1" s="1"/>
  <c r="BQ65" i="1"/>
  <c r="BQ75" i="1"/>
  <c r="AQ19" i="1"/>
  <c r="BH35" i="1"/>
  <c r="AR41" i="1"/>
  <c r="AP10" i="1"/>
  <c r="AL11" i="1"/>
  <c r="AQ26" i="1"/>
  <c r="BJ56" i="1"/>
  <c r="AQ10" i="1"/>
  <c r="AS10" i="1" s="1"/>
  <c r="AK25" i="1"/>
  <c r="BF33" i="1"/>
  <c r="AL38" i="1"/>
  <c r="BB40" i="1"/>
  <c r="BD40" i="1" s="1"/>
  <c r="AK47" i="1"/>
  <c r="BB56" i="1"/>
  <c r="BL69" i="1"/>
  <c r="BL72" i="1"/>
  <c r="BC39" i="1"/>
  <c r="BA40" i="1"/>
  <c r="BJ40" i="1" s="1"/>
  <c r="BB47" i="1"/>
  <c r="BB50" i="1"/>
  <c r="AP53" i="1"/>
  <c r="BH55" i="1"/>
  <c r="BK55" i="1" s="1"/>
  <c r="AL73" i="1"/>
  <c r="BB75" i="1"/>
  <c r="BH77" i="1"/>
  <c r="BA34" i="1"/>
  <c r="BJ34" i="1" s="1"/>
  <c r="BJ50" i="1"/>
  <c r="BH7" i="1"/>
  <c r="AP13" i="1"/>
  <c r="BH21" i="1"/>
  <c r="BL21" i="1" s="1"/>
  <c r="AR25" i="1"/>
  <c r="BB34" i="1"/>
  <c r="BD34" i="1" s="1"/>
  <c r="BH40" i="1"/>
  <c r="BL40" i="1" s="1"/>
  <c r="BG50" i="1"/>
  <c r="AR54" i="1"/>
  <c r="AR62" i="1"/>
  <c r="AS62" i="1" s="1"/>
  <c r="BA69" i="1"/>
  <c r="BJ69" i="1" s="1"/>
  <c r="BH74" i="1"/>
  <c r="BI74" i="1" s="1"/>
  <c r="AK79" i="1"/>
  <c r="BF8" i="1"/>
  <c r="BA22" i="1"/>
  <c r="BJ22" i="1" s="1"/>
  <c r="AK27" i="1"/>
  <c r="AK31" i="1"/>
  <c r="AQ42" i="1"/>
  <c r="BQ45" i="1"/>
  <c r="AL65" i="1"/>
  <c r="BA72" i="1"/>
  <c r="BF74" i="1"/>
  <c r="BC10" i="1"/>
  <c r="BD10" i="1" s="1"/>
  <c r="AQ13" i="1"/>
  <c r="AS13" i="1" s="1"/>
  <c r="BF15" i="1"/>
  <c r="BA17" i="1"/>
  <c r="AK19" i="1"/>
  <c r="BG22" i="1"/>
  <c r="AP31" i="1"/>
  <c r="BB69" i="1"/>
  <c r="BF71" i="1"/>
  <c r="BH47" i="1"/>
  <c r="AQ54" i="1"/>
  <c r="AS54" i="1" s="1"/>
  <c r="AK66" i="1"/>
  <c r="BA11" i="1"/>
  <c r="BL12" i="1"/>
  <c r="BG15" i="1"/>
  <c r="BI15" i="1" s="1"/>
  <c r="BQ21" i="1"/>
  <c r="BH22" i="1"/>
  <c r="BL22" i="1" s="1"/>
  <c r="BB24" i="1"/>
  <c r="BD24" i="1" s="1"/>
  <c r="AQ31" i="1"/>
  <c r="AS31" i="1" s="1"/>
  <c r="AP37" i="1"/>
  <c r="BB41" i="1"/>
  <c r="AL45" i="1"/>
  <c r="BA53" i="1"/>
  <c r="BJ53" i="1" s="1"/>
  <c r="BF60" i="1"/>
  <c r="BB61" i="1"/>
  <c r="BD61" i="1" s="1"/>
  <c r="AR64" i="1"/>
  <c r="AS64" i="1" s="1"/>
  <c r="BG68" i="1"/>
  <c r="BG71" i="1"/>
  <c r="BI71" i="1" s="1"/>
  <c r="BK36" i="1"/>
  <c r="BF11" i="1"/>
  <c r="BG12" i="1"/>
  <c r="BI12" i="1" s="1"/>
  <c r="BQ24" i="1"/>
  <c r="BQ25" i="1"/>
  <c r="BF27" i="1"/>
  <c r="BH29" i="1"/>
  <c r="BK29" i="1" s="1"/>
  <c r="AR33" i="1"/>
  <c r="BF36" i="1"/>
  <c r="AK58" i="1"/>
  <c r="BF62" i="1"/>
  <c r="BA63" i="1"/>
  <c r="BG27" i="1"/>
  <c r="BI27" i="1" s="1"/>
  <c r="BQ35" i="1"/>
  <c r="BG36" i="1"/>
  <c r="BI36" i="1" s="1"/>
  <c r="BQ41" i="1"/>
  <c r="AP49" i="1"/>
  <c r="AP57" i="1"/>
  <c r="AK60" i="1"/>
  <c r="BQ61" i="1"/>
  <c r="BG62" i="1"/>
  <c r="BI62" i="1" s="1"/>
  <c r="BQ69" i="1"/>
  <c r="AK17" i="1"/>
  <c r="AK23" i="1"/>
  <c r="BA33" i="1"/>
  <c r="AK35" i="1"/>
  <c r="BC38" i="1"/>
  <c r="BA39" i="1"/>
  <c r="BJ39" i="1" s="1"/>
  <c r="BJ47" i="1"/>
  <c r="BF55" i="1"/>
  <c r="AR60" i="1"/>
  <c r="AS60" i="1" s="1"/>
  <c r="BK14" i="1"/>
  <c r="AI21" i="1"/>
  <c r="AH21" i="1" s="1"/>
  <c r="BQ27" i="1"/>
  <c r="AR36" i="1"/>
  <c r="BH39" i="1"/>
  <c r="BK39" i="1" s="1"/>
  <c r="BQ50" i="1"/>
  <c r="BB57" i="1"/>
  <c r="AL61" i="1"/>
  <c r="AR66" i="1"/>
  <c r="BG77" i="1"/>
  <c r="BQ28" i="1"/>
  <c r="BQ33" i="1"/>
  <c r="BQ54" i="1"/>
  <c r="BQ10" i="1"/>
  <c r="AI13" i="1"/>
  <c r="AH13" i="1" s="1"/>
  <c r="BQ14" i="1"/>
  <c r="BQ52" i="1"/>
  <c r="BA78" i="1"/>
  <c r="BB63" i="1"/>
  <c r="BD63" i="1" s="1"/>
  <c r="AP65" i="1"/>
  <c r="BA66" i="1"/>
  <c r="BB72" i="1"/>
  <c r="BD72" i="1" s="1"/>
  <c r="AQ75" i="1"/>
  <c r="BB78" i="1"/>
  <c r="BD78" i="1" s="1"/>
  <c r="BQ6" i="1"/>
  <c r="BG8" i="1"/>
  <c r="BI8" i="1" s="1"/>
  <c r="AI11" i="1"/>
  <c r="AH11" i="1" s="1"/>
  <c r="BG11" i="1"/>
  <c r="BI11" i="1" s="1"/>
  <c r="BB12" i="1"/>
  <c r="BD12" i="1" s="1"/>
  <c r="BA16" i="1"/>
  <c r="BJ16" i="1" s="1"/>
  <c r="AR19" i="1"/>
  <c r="AK28" i="1"/>
  <c r="BC30" i="1"/>
  <c r="BD30" i="1" s="1"/>
  <c r="AK39" i="1"/>
  <c r="BK43" i="1"/>
  <c r="BB53" i="1"/>
  <c r="BD53" i="1" s="1"/>
  <c r="BQ55" i="1"/>
  <c r="AQ57" i="1"/>
  <c r="AS57" i="1" s="1"/>
  <c r="BG59" i="1"/>
  <c r="BA64" i="1"/>
  <c r="BC66" i="1"/>
  <c r="BL66" i="1" s="1"/>
  <c r="AQ69" i="1"/>
  <c r="AR75" i="1"/>
  <c r="AI46" i="1"/>
  <c r="AH46" i="1" s="1"/>
  <c r="BQ7" i="1"/>
  <c r="AI14" i="1"/>
  <c r="AH14" i="1" s="1"/>
  <c r="BB16" i="1"/>
  <c r="BD16" i="1" s="1"/>
  <c r="BH59" i="1"/>
  <c r="BQ62" i="1"/>
  <c r="AR69" i="1"/>
  <c r="BQ8" i="1"/>
  <c r="BF12" i="1"/>
  <c r="AG14" i="1"/>
  <c r="BQ20" i="1"/>
  <c r="BG21" i="1"/>
  <c r="BA24" i="1"/>
  <c r="BJ24" i="1" s="1"/>
  <c r="AQ25" i="1"/>
  <c r="BC26" i="1"/>
  <c r="BD26" i="1" s="1"/>
  <c r="AL29" i="1"/>
  <c r="BH32" i="1"/>
  <c r="BI32" i="1" s="1"/>
  <c r="BC33" i="1"/>
  <c r="BD33" i="1" s="1"/>
  <c r="AP34" i="1"/>
  <c r="BH34" i="1"/>
  <c r="AQ37" i="1"/>
  <c r="AS37" i="1" s="1"/>
  <c r="BA38" i="1"/>
  <c r="BF43" i="1"/>
  <c r="BI46" i="1"/>
  <c r="BQ60" i="1"/>
  <c r="BF64" i="1"/>
  <c r="AI8" i="1"/>
  <c r="AH8" i="1" s="1"/>
  <c r="BQ9" i="1"/>
  <c r="BQ15" i="1"/>
  <c r="BQ18" i="1"/>
  <c r="BQ29" i="1"/>
  <c r="BQ37" i="1"/>
  <c r="BJ44" i="1"/>
  <c r="BQ48" i="1"/>
  <c r="BQ58" i="1"/>
  <c r="BA65" i="1"/>
  <c r="BJ65" i="1" s="1"/>
  <c r="BA79" i="1"/>
  <c r="BQ23" i="1"/>
  <c r="BQ30" i="1"/>
  <c r="BQ32" i="1"/>
  <c r="BQ63" i="1"/>
  <c r="BQ64" i="1"/>
  <c r="AK6" i="1"/>
  <c r="BF6" i="1"/>
  <c r="BJ6" i="1" s="1"/>
  <c r="AP7" i="1"/>
  <c r="AK8" i="1"/>
  <c r="BA15" i="1"/>
  <c r="AK46" i="1"/>
  <c r="BL75" i="1"/>
  <c r="BG6" i="1"/>
  <c r="BI6" i="1" s="1"/>
  <c r="BL6" i="1" s="1"/>
  <c r="BG10" i="1"/>
  <c r="AI7" i="1"/>
  <c r="AH7" i="1" s="1"/>
  <c r="BB15" i="1"/>
  <c r="BK15" i="1" s="1"/>
  <c r="BC17" i="1"/>
  <c r="BL17" i="1" s="1"/>
  <c r="BB19" i="1"/>
  <c r="BD19" i="1" s="1"/>
  <c r="BB22" i="1"/>
  <c r="AR26" i="1"/>
  <c r="AQ32" i="1"/>
  <c r="BC41" i="1"/>
  <c r="AR42" i="1"/>
  <c r="AP43" i="1"/>
  <c r="BG44" i="1"/>
  <c r="BC47" i="1"/>
  <c r="BL47" i="1" s="1"/>
  <c r="AQ53" i="1"/>
  <c r="AS53" i="1" s="1"/>
  <c r="BF54" i="1"/>
  <c r="AP56" i="1"/>
  <c r="BG65" i="1"/>
  <c r="AQ72" i="1"/>
  <c r="AQ78" i="1"/>
  <c r="AS78" i="1" s="1"/>
  <c r="AR9" i="1"/>
  <c r="AS9" i="1" s="1"/>
  <c r="BH10" i="1"/>
  <c r="BK10" i="1" s="1"/>
  <c r="BD11" i="1"/>
  <c r="BC14" i="1"/>
  <c r="BL14" i="1" s="1"/>
  <c r="BQ16" i="1"/>
  <c r="BH28" i="1"/>
  <c r="BL28" i="1" s="1"/>
  <c r="AR32" i="1"/>
  <c r="AQ36" i="1"/>
  <c r="BQ36" i="1"/>
  <c r="BQ38" i="1"/>
  <c r="BG39" i="1"/>
  <c r="AQ43" i="1"/>
  <c r="AS43" i="1" s="1"/>
  <c r="BH44" i="1"/>
  <c r="AR46" i="1"/>
  <c r="AS46" i="1" s="1"/>
  <c r="AK49" i="1"/>
  <c r="AR56" i="1"/>
  <c r="AS56" i="1" s="1"/>
  <c r="BA57" i="1"/>
  <c r="BJ57" i="1" s="1"/>
  <c r="AK59" i="1"/>
  <c r="BH65" i="1"/>
  <c r="BL65" i="1" s="1"/>
  <c r="AQ66" i="1"/>
  <c r="BQ68" i="1"/>
  <c r="AR72" i="1"/>
  <c r="BL15" i="1"/>
  <c r="AI9" i="1"/>
  <c r="AH9" i="1" s="1"/>
  <c r="AI10" i="1"/>
  <c r="AH10" i="1" s="1"/>
  <c r="AR12" i="1"/>
  <c r="AS12" i="1" s="1"/>
  <c r="BC13" i="1"/>
  <c r="BD13" i="1" s="1"/>
  <c r="BA14" i="1"/>
  <c r="AI20" i="1"/>
  <c r="AH20" i="1" s="1"/>
  <c r="AR21" i="1"/>
  <c r="AQ21" i="1"/>
  <c r="AL24" i="1"/>
  <c r="AK24" i="1"/>
  <c r="BB31" i="1"/>
  <c r="BA31" i="1"/>
  <c r="AI39" i="1"/>
  <c r="AH39" i="1" s="1"/>
  <c r="AI22" i="1"/>
  <c r="AH22" i="1" s="1"/>
  <c r="AL37" i="1"/>
  <c r="AK37" i="1"/>
  <c r="AL57" i="1"/>
  <c r="AK57" i="1"/>
  <c r="BA7" i="1"/>
  <c r="BJ7" i="1" s="1"/>
  <c r="AK9" i="1"/>
  <c r="AK10" i="1"/>
  <c r="AG12" i="1"/>
  <c r="AQ14" i="1"/>
  <c r="AP15" i="1"/>
  <c r="AP16" i="1"/>
  <c r="AP18" i="1"/>
  <c r="BG19" i="1"/>
  <c r="BG24" i="1"/>
  <c r="BB25" i="1"/>
  <c r="BA25" i="1"/>
  <c r="BA29" i="1"/>
  <c r="BJ29" i="1" s="1"/>
  <c r="BF31" i="1"/>
  <c r="BH31" i="1"/>
  <c r="BL31" i="1" s="1"/>
  <c r="BC35" i="1"/>
  <c r="BB35" i="1"/>
  <c r="BA35" i="1"/>
  <c r="BJ35" i="1" s="1"/>
  <c r="AI44" i="1"/>
  <c r="AH44" i="1" s="1"/>
  <c r="BD6" i="1"/>
  <c r="BB7" i="1"/>
  <c r="AG13" i="1"/>
  <c r="BG13" i="1"/>
  <c r="AR14" i="1"/>
  <c r="AQ15" i="1"/>
  <c r="AS15" i="1" s="1"/>
  <c r="AQ16" i="1"/>
  <c r="AS16" i="1" s="1"/>
  <c r="AQ18" i="1"/>
  <c r="AS18" i="1" s="1"/>
  <c r="BF18" i="1"/>
  <c r="BH19" i="1"/>
  <c r="AK22" i="1"/>
  <c r="AR24" i="1"/>
  <c r="AQ24" i="1"/>
  <c r="BH24" i="1"/>
  <c r="BL24" i="1" s="1"/>
  <c r="BC25" i="1"/>
  <c r="AI26" i="1"/>
  <c r="AH26" i="1" s="1"/>
  <c r="AI28" i="1"/>
  <c r="AH28" i="1" s="1"/>
  <c r="BA28" i="1"/>
  <c r="BJ28" i="1" s="1"/>
  <c r="AI29" i="1"/>
  <c r="AH29" i="1" s="1"/>
  <c r="BC29" i="1"/>
  <c r="BG31" i="1"/>
  <c r="AI35" i="1"/>
  <c r="AH35" i="1" s="1"/>
  <c r="AI36" i="1"/>
  <c r="AH36" i="1" s="1"/>
  <c r="AG6" i="1"/>
  <c r="AI6" i="1" s="1"/>
  <c r="AH6" i="1" s="1"/>
  <c r="AQ7" i="1"/>
  <c r="AS7" i="1" s="1"/>
  <c r="BA8" i="1"/>
  <c r="BA9" i="1"/>
  <c r="AI12" i="1"/>
  <c r="AH12" i="1" s="1"/>
  <c r="BH13" i="1"/>
  <c r="BK13" i="1" s="1"/>
  <c r="BF14" i="1"/>
  <c r="AQ17" i="1"/>
  <c r="BG18" i="1"/>
  <c r="BI18" i="1" s="1"/>
  <c r="BA20" i="1"/>
  <c r="BJ20" i="1" s="1"/>
  <c r="AP24" i="1"/>
  <c r="BF25" i="1"/>
  <c r="BH25" i="1"/>
  <c r="BB27" i="1"/>
  <c r="BC27" i="1"/>
  <c r="BL27" i="1" s="1"/>
  <c r="BA27" i="1"/>
  <c r="AG28" i="1"/>
  <c r="AI16" i="1" s="1"/>
  <c r="AH16" i="1" s="1"/>
  <c r="BB28" i="1"/>
  <c r="AI30" i="1"/>
  <c r="AH30" i="1" s="1"/>
  <c r="BH30" i="1"/>
  <c r="BG30" i="1"/>
  <c r="BF30" i="1"/>
  <c r="AI34" i="1"/>
  <c r="AH34" i="1" s="1"/>
  <c r="BC8" i="1"/>
  <c r="BB9" i="1"/>
  <c r="BG14" i="1"/>
  <c r="BI14" i="1" s="1"/>
  <c r="AR17" i="1"/>
  <c r="BC20" i="1"/>
  <c r="BD20" i="1" s="1"/>
  <c r="AI23" i="1"/>
  <c r="AH23" i="1" s="1"/>
  <c r="BG25" i="1"/>
  <c r="AK26" i="1"/>
  <c r="AL34" i="1"/>
  <c r="AK34" i="1"/>
  <c r="AQ8" i="1"/>
  <c r="AP9" i="1"/>
  <c r="BA10" i="1"/>
  <c r="BJ10" i="1" s="1"/>
  <c r="AK12" i="1"/>
  <c r="AK13" i="1"/>
  <c r="BG16" i="1"/>
  <c r="AI19" i="1"/>
  <c r="AH19" i="1" s="1"/>
  <c r="AQ22" i="1"/>
  <c r="AG23" i="1"/>
  <c r="AI27" i="1"/>
  <c r="AH27" i="1" s="1"/>
  <c r="AI33" i="1"/>
  <c r="AH33" i="1" s="1"/>
  <c r="BG7" i="1"/>
  <c r="AR8" i="1"/>
  <c r="BH16" i="1"/>
  <c r="BH20" i="1"/>
  <c r="BK20" i="1" s="1"/>
  <c r="BG20" i="1"/>
  <c r="AR22" i="1"/>
  <c r="BF26" i="1"/>
  <c r="BJ26" i="1" s="1"/>
  <c r="BH26" i="1"/>
  <c r="BG26" i="1"/>
  <c r="AP30" i="1"/>
  <c r="AR30" i="1"/>
  <c r="AS30" i="1" s="1"/>
  <c r="AI15" i="1"/>
  <c r="AH15" i="1" s="1"/>
  <c r="AI18" i="1"/>
  <c r="AH18" i="1" s="1"/>
  <c r="BB23" i="1"/>
  <c r="BA23" i="1"/>
  <c r="BJ23" i="1" s="1"/>
  <c r="AP29" i="1"/>
  <c r="AR29" i="1"/>
  <c r="AQ29" i="1"/>
  <c r="BF38" i="1"/>
  <c r="BJ38" i="1" s="1"/>
  <c r="BH38" i="1"/>
  <c r="BK38" i="1" s="1"/>
  <c r="BG38" i="1"/>
  <c r="AG8" i="1"/>
  <c r="BF9" i="1"/>
  <c r="AK14" i="1"/>
  <c r="AI17" i="1"/>
  <c r="AH17" i="1" s="1"/>
  <c r="AQ20" i="1"/>
  <c r="AK21" i="1"/>
  <c r="BA21" i="1"/>
  <c r="BJ21" i="1" s="1"/>
  <c r="BC23" i="1"/>
  <c r="AP27" i="1"/>
  <c r="AQ27" i="1"/>
  <c r="AQ28" i="1"/>
  <c r="AP28" i="1"/>
  <c r="BB32" i="1"/>
  <c r="BC32" i="1"/>
  <c r="BA32" i="1"/>
  <c r="BJ32" i="1" s="1"/>
  <c r="AI41" i="1"/>
  <c r="AH41" i="1" s="1"/>
  <c r="AI38" i="1"/>
  <c r="AH38" i="1" s="1"/>
  <c r="AG41" i="1"/>
  <c r="AK7" i="1"/>
  <c r="BG9" i="1"/>
  <c r="BI9" i="1" s="1"/>
  <c r="BL9" i="1" s="1"/>
  <c r="AQ11" i="1"/>
  <c r="AP12" i="1"/>
  <c r="BA13" i="1"/>
  <c r="BJ13" i="1" s="1"/>
  <c r="AK15" i="1"/>
  <c r="AK16" i="1"/>
  <c r="AK18" i="1"/>
  <c r="AR20" i="1"/>
  <c r="BB21" i="1"/>
  <c r="AI25" i="1"/>
  <c r="AH25" i="1" s="1"/>
  <c r="AR27" i="1"/>
  <c r="AR28" i="1"/>
  <c r="AI31" i="1"/>
  <c r="AH31" i="1" s="1"/>
  <c r="AG32" i="1"/>
  <c r="AI32" i="1" s="1"/>
  <c r="AH32" i="1" s="1"/>
  <c r="AR11" i="1"/>
  <c r="BH23" i="1"/>
  <c r="BG23" i="1"/>
  <c r="AI24" i="1"/>
  <c r="AH24" i="1" s="1"/>
  <c r="AI37" i="1"/>
  <c r="AH37" i="1" s="1"/>
  <c r="BQ40" i="1"/>
  <c r="BQ42" i="1"/>
  <c r="AQ38" i="1"/>
  <c r="AS38" i="1" s="1"/>
  <c r="AP38" i="1"/>
  <c r="AI47" i="1"/>
  <c r="AH47" i="1" s="1"/>
  <c r="BB45" i="1"/>
  <c r="BC45" i="1"/>
  <c r="BL45" i="1" s="1"/>
  <c r="BA45" i="1"/>
  <c r="BJ45" i="1" s="1"/>
  <c r="AR47" i="1"/>
  <c r="AQ47" i="1"/>
  <c r="AL55" i="1"/>
  <c r="AK55" i="1"/>
  <c r="BK33" i="1"/>
  <c r="AI40" i="1"/>
  <c r="AH40" i="1" s="1"/>
  <c r="AI42" i="1"/>
  <c r="AH42" i="1" s="1"/>
  <c r="BB42" i="1"/>
  <c r="BC42" i="1"/>
  <c r="AI43" i="1"/>
  <c r="AH43" i="1" s="1"/>
  <c r="BA43" i="1"/>
  <c r="BJ43" i="1" s="1"/>
  <c r="AP47" i="1"/>
  <c r="BA37" i="1"/>
  <c r="BJ37" i="1" s="1"/>
  <c r="BA42" i="1"/>
  <c r="AL43" i="1"/>
  <c r="AK43" i="1"/>
  <c r="BC43" i="1"/>
  <c r="BL43" i="1" s="1"/>
  <c r="AI45" i="1"/>
  <c r="AH45" i="1" s="1"/>
  <c r="AQ35" i="1"/>
  <c r="AS35" i="1" s="1"/>
  <c r="AP35" i="1"/>
  <c r="BD37" i="1"/>
  <c r="BG28" i="1"/>
  <c r="AK33" i="1"/>
  <c r="BG40" i="1"/>
  <c r="BI40" i="1" s="1"/>
  <c r="AK42" i="1"/>
  <c r="BH42" i="1"/>
  <c r="BG42" i="1"/>
  <c r="BF42" i="1"/>
  <c r="AL44" i="1"/>
  <c r="AK44" i="1"/>
  <c r="AR50" i="1"/>
  <c r="AQ50" i="1"/>
  <c r="AP50" i="1"/>
  <c r="BG37" i="1"/>
  <c r="BF37" i="1"/>
  <c r="BF41" i="1"/>
  <c r="BJ41" i="1" s="1"/>
  <c r="BH41" i="1"/>
  <c r="BK47" i="1"/>
  <c r="BG48" i="1"/>
  <c r="BH48" i="1"/>
  <c r="BK48" i="1" s="1"/>
  <c r="BF48" i="1"/>
  <c r="BJ48" i="1" s="1"/>
  <c r="AG59" i="1"/>
  <c r="AI53" i="1"/>
  <c r="AH53" i="1" s="1"/>
  <c r="AI59" i="1"/>
  <c r="AH59" i="1" s="1"/>
  <c r="BH37" i="1"/>
  <c r="BL37" i="1" s="1"/>
  <c r="AP39" i="1"/>
  <c r="AQ39" i="1"/>
  <c r="BG41" i="1"/>
  <c r="AR44" i="1"/>
  <c r="AQ44" i="1"/>
  <c r="BC49" i="1"/>
  <c r="BB49" i="1"/>
  <c r="BA49" i="1"/>
  <c r="AI51" i="1"/>
  <c r="AH51" i="1" s="1"/>
  <c r="AI50" i="1"/>
  <c r="AH50" i="1" s="1"/>
  <c r="AG51" i="1"/>
  <c r="AI48" i="1" s="1"/>
  <c r="AH48" i="1" s="1"/>
  <c r="AI52" i="1"/>
  <c r="AH52" i="1" s="1"/>
  <c r="BA36" i="1"/>
  <c r="AR39" i="1"/>
  <c r="AQ40" i="1"/>
  <c r="AP44" i="1"/>
  <c r="BH49" i="1"/>
  <c r="BG49" i="1"/>
  <c r="BF49" i="1"/>
  <c r="AK30" i="1"/>
  <c r="AQ33" i="1"/>
  <c r="AS33" i="1" s="1"/>
  <c r="BG34" i="1"/>
  <c r="AK36" i="1"/>
  <c r="BC36" i="1"/>
  <c r="BL36" i="1" s="1"/>
  <c r="AR40" i="1"/>
  <c r="AS42" i="1"/>
  <c r="BC46" i="1"/>
  <c r="BL46" i="1" s="1"/>
  <c r="BB46" i="1"/>
  <c r="AP48" i="1"/>
  <c r="AR48" i="1"/>
  <c r="AS48" i="1" s="1"/>
  <c r="BC60" i="1"/>
  <c r="BB60" i="1"/>
  <c r="BA60" i="1"/>
  <c r="BC48" i="1"/>
  <c r="AR49" i="1"/>
  <c r="AS49" i="1" s="1"/>
  <c r="BH50" i="1"/>
  <c r="BC55" i="1"/>
  <c r="BL55" i="1" s="1"/>
  <c r="BA55" i="1"/>
  <c r="BJ55" i="1" s="1"/>
  <c r="AI58" i="1"/>
  <c r="AH58" i="1" s="1"/>
  <c r="AG58" i="1"/>
  <c r="BC58" i="1"/>
  <c r="BL58" i="1" s="1"/>
  <c r="BB58" i="1"/>
  <c r="AG64" i="1"/>
  <c r="BA52" i="1"/>
  <c r="BJ52" i="1" s="1"/>
  <c r="AG54" i="1"/>
  <c r="AI54" i="1" s="1"/>
  <c r="AH54" i="1" s="1"/>
  <c r="AK64" i="1"/>
  <c r="BC67" i="1"/>
  <c r="BB67" i="1"/>
  <c r="AI77" i="1"/>
  <c r="AH77" i="1" s="1"/>
  <c r="AG49" i="1"/>
  <c r="AK51" i="1"/>
  <c r="BB52" i="1"/>
  <c r="BG53" i="1"/>
  <c r="AQ55" i="1"/>
  <c r="AR55" i="1"/>
  <c r="BD57" i="1"/>
  <c r="BG58" i="1"/>
  <c r="BI58" i="1" s="1"/>
  <c r="BF58" i="1"/>
  <c r="BD65" i="1"/>
  <c r="BA67" i="1"/>
  <c r="AI71" i="1"/>
  <c r="AH71" i="1" s="1"/>
  <c r="AK50" i="1"/>
  <c r="BH53" i="1"/>
  <c r="BL53" i="1" s="1"/>
  <c r="BG57" i="1"/>
  <c r="BF57" i="1"/>
  <c r="AQ59" i="1"/>
  <c r="AR59" i="1"/>
  <c r="BC73" i="1"/>
  <c r="BB73" i="1"/>
  <c r="BA73" i="1"/>
  <c r="AK40" i="1"/>
  <c r="AK41" i="1"/>
  <c r="BG43" i="1"/>
  <c r="BI43" i="1" s="1"/>
  <c r="AQ45" i="1"/>
  <c r="AP46" i="1"/>
  <c r="BG47" i="1"/>
  <c r="BI47" i="1" s="1"/>
  <c r="AI49" i="1"/>
  <c r="AH49" i="1" s="1"/>
  <c r="BA51" i="1"/>
  <c r="AP52" i="1"/>
  <c r="AK54" i="1"/>
  <c r="BH57" i="1"/>
  <c r="BL57" i="1" s="1"/>
  <c r="AP59" i="1"/>
  <c r="BG63" i="1"/>
  <c r="BF63" i="1"/>
  <c r="BH63" i="1"/>
  <c r="BL63" i="1" s="1"/>
  <c r="AR45" i="1"/>
  <c r="BC51" i="1"/>
  <c r="BQ51" i="1"/>
  <c r="AR52" i="1"/>
  <c r="AS52" i="1" s="1"/>
  <c r="AI56" i="1"/>
  <c r="AH56" i="1" s="1"/>
  <c r="AQ58" i="1"/>
  <c r="AR58" i="1"/>
  <c r="AI63" i="1"/>
  <c r="AH63" i="1" s="1"/>
  <c r="AI62" i="1"/>
  <c r="AH62" i="1" s="1"/>
  <c r="AQ61" i="1"/>
  <c r="AR61" i="1"/>
  <c r="AP61" i="1"/>
  <c r="AQ51" i="1"/>
  <c r="AK56" i="1"/>
  <c r="BC62" i="1"/>
  <c r="BL62" i="1" s="1"/>
  <c r="BA62" i="1"/>
  <c r="AI65" i="1"/>
  <c r="AH65" i="1" s="1"/>
  <c r="AI68" i="1"/>
  <c r="AH68" i="1" s="1"/>
  <c r="AG68" i="1"/>
  <c r="AK48" i="1"/>
  <c r="AR51" i="1"/>
  <c r="BF51" i="1"/>
  <c r="BB62" i="1"/>
  <c r="AR63" i="1"/>
  <c r="AS63" i="1" s="1"/>
  <c r="AP63" i="1"/>
  <c r="BK66" i="1"/>
  <c r="AI74" i="1"/>
  <c r="AH74" i="1" s="1"/>
  <c r="BC76" i="1"/>
  <c r="BB76" i="1"/>
  <c r="BA76" i="1"/>
  <c r="BH51" i="1"/>
  <c r="AI55" i="1"/>
  <c r="AH55" i="1" s="1"/>
  <c r="BQ57" i="1"/>
  <c r="BC59" i="1"/>
  <c r="BB59" i="1"/>
  <c r="BA59" i="1"/>
  <c r="BJ59" i="1" s="1"/>
  <c r="BC70" i="1"/>
  <c r="BB70" i="1"/>
  <c r="BA70" i="1"/>
  <c r="BA61" i="1"/>
  <c r="BJ61" i="1" s="1"/>
  <c r="AP62" i="1"/>
  <c r="BG66" i="1"/>
  <c r="BI66" i="1" s="1"/>
  <c r="BF66" i="1"/>
  <c r="BJ66" i="1" s="1"/>
  <c r="BG69" i="1"/>
  <c r="BI69" i="1" s="1"/>
  <c r="BF69" i="1"/>
  <c r="BG72" i="1"/>
  <c r="BI72" i="1" s="1"/>
  <c r="BF72" i="1"/>
  <c r="BJ72" i="1" s="1"/>
  <c r="BG75" i="1"/>
  <c r="BI75" i="1" s="1"/>
  <c r="BF75" i="1"/>
  <c r="BJ75" i="1" s="1"/>
  <c r="AG71" i="1"/>
  <c r="AG74" i="1"/>
  <c r="AG77" i="1"/>
  <c r="BG67" i="1"/>
  <c r="BF67" i="1"/>
  <c r="BC68" i="1"/>
  <c r="BB68" i="1"/>
  <c r="BG70" i="1"/>
  <c r="BF70" i="1"/>
  <c r="BC71" i="1"/>
  <c r="BL71" i="1" s="1"/>
  <c r="BB71" i="1"/>
  <c r="BG73" i="1"/>
  <c r="BF73" i="1"/>
  <c r="BC74" i="1"/>
  <c r="BB74" i="1"/>
  <c r="BG76" i="1"/>
  <c r="BF76" i="1"/>
  <c r="BC77" i="1"/>
  <c r="BL77" i="1" s="1"/>
  <c r="BB77" i="1"/>
  <c r="BH54" i="1"/>
  <c r="BL54" i="1" s="1"/>
  <c r="AI57" i="1"/>
  <c r="AH57" i="1" s="1"/>
  <c r="AP60" i="1"/>
  <c r="BH61" i="1"/>
  <c r="BI61" i="1" s="1"/>
  <c r="AK63" i="1"/>
  <c r="BB64" i="1"/>
  <c r="AR65" i="1"/>
  <c r="AS65" i="1" s="1"/>
  <c r="AI66" i="1"/>
  <c r="AH66" i="1" s="1"/>
  <c r="AQ67" i="1"/>
  <c r="AS67" i="1" s="1"/>
  <c r="AP67" i="1"/>
  <c r="BH67" i="1"/>
  <c r="BA68" i="1"/>
  <c r="BJ68" i="1" s="1"/>
  <c r="AQ70" i="1"/>
  <c r="AS70" i="1" s="1"/>
  <c r="AP70" i="1"/>
  <c r="BH70" i="1"/>
  <c r="BA71" i="1"/>
  <c r="AQ73" i="1"/>
  <c r="AS73" i="1" s="1"/>
  <c r="AP73" i="1"/>
  <c r="BH73" i="1"/>
  <c r="BA74" i="1"/>
  <c r="BJ74" i="1" s="1"/>
  <c r="AQ76" i="1"/>
  <c r="AS76" i="1" s="1"/>
  <c r="AP76" i="1"/>
  <c r="BH76" i="1"/>
  <c r="BA77" i="1"/>
  <c r="BJ77" i="1" s="1"/>
  <c r="AI61" i="1"/>
  <c r="AH61" i="1" s="1"/>
  <c r="AI69" i="1"/>
  <c r="AH69" i="1" s="1"/>
  <c r="AI75" i="1"/>
  <c r="AH75" i="1" s="1"/>
  <c r="AI78" i="1"/>
  <c r="AH78" i="1" s="1"/>
  <c r="AI79" i="1"/>
  <c r="AH79" i="1" s="1"/>
  <c r="AP64" i="1"/>
  <c r="AK68" i="1"/>
  <c r="AG69" i="1"/>
  <c r="AK71" i="1"/>
  <c r="AG72" i="1"/>
  <c r="AK74" i="1"/>
  <c r="AG75" i="1"/>
  <c r="AK77" i="1"/>
  <c r="AG79" i="1"/>
  <c r="AI60" i="1"/>
  <c r="AH60" i="1" s="1"/>
  <c r="BH64" i="1"/>
  <c r="AQ68" i="1"/>
  <c r="AS68" i="1" s="1"/>
  <c r="AP68" i="1"/>
  <c r="AK69" i="1"/>
  <c r="BK69" i="1"/>
  <c r="AQ71" i="1"/>
  <c r="AS71" i="1" s="1"/>
  <c r="AP71" i="1"/>
  <c r="AK72" i="1"/>
  <c r="AQ74" i="1"/>
  <c r="AP74" i="1"/>
  <c r="AK75" i="1"/>
  <c r="BK75" i="1"/>
  <c r="AQ77" i="1"/>
  <c r="AP77" i="1"/>
  <c r="AK78" i="1"/>
  <c r="BG78" i="1"/>
  <c r="BF78" i="1"/>
  <c r="AI67" i="1"/>
  <c r="AH67" i="1" s="1"/>
  <c r="AI70" i="1"/>
  <c r="AH70" i="1" s="1"/>
  <c r="AI73" i="1"/>
  <c r="AH73" i="1" s="1"/>
  <c r="AR74" i="1"/>
  <c r="AI76" i="1"/>
  <c r="AH76" i="1" s="1"/>
  <c r="AR77" i="1"/>
  <c r="BH78" i="1"/>
  <c r="AG67" i="1"/>
  <c r="BD69" i="1"/>
  <c r="AG70" i="1"/>
  <c r="AG73" i="1"/>
  <c r="BD75" i="1"/>
  <c r="AG76" i="1"/>
  <c r="AP78" i="1"/>
  <c r="AQ79" i="1"/>
  <c r="AS79" i="1" s="1"/>
  <c r="AP79" i="1"/>
  <c r="BH79" i="1"/>
  <c r="BI79" i="1" s="1"/>
  <c r="BB79" i="1"/>
  <c r="BF79" i="1"/>
  <c r="BJ33" i="1" l="1"/>
  <c r="BJ17" i="1"/>
  <c r="BL29" i="1"/>
  <c r="BI35" i="1"/>
  <c r="AS25" i="1"/>
  <c r="BJ12" i="1"/>
  <c r="BI77" i="1"/>
  <c r="BJ63" i="1"/>
  <c r="BK19" i="1"/>
  <c r="BL35" i="1"/>
  <c r="BJ62" i="1"/>
  <c r="BK56" i="1"/>
  <c r="BI29" i="1"/>
  <c r="BD15" i="1"/>
  <c r="BI39" i="1"/>
  <c r="BK22" i="1"/>
  <c r="BI22" i="1"/>
  <c r="BL59" i="1"/>
  <c r="BJ15" i="1"/>
  <c r="AS41" i="1"/>
  <c r="BK41" i="1"/>
  <c r="BK37" i="1"/>
  <c r="BL68" i="1"/>
  <c r="BI56" i="1"/>
  <c r="BL60" i="1"/>
  <c r="BI68" i="1"/>
  <c r="BD41" i="1"/>
  <c r="BD18" i="1"/>
  <c r="AS19" i="1"/>
  <c r="AS66" i="1"/>
  <c r="BK34" i="1"/>
  <c r="BI41" i="1"/>
  <c r="BI7" i="1"/>
  <c r="BL7" i="1" s="1"/>
  <c r="BL11" i="1"/>
  <c r="AI72" i="1"/>
  <c r="AH72" i="1" s="1"/>
  <c r="BJ54" i="1"/>
  <c r="BI55" i="1"/>
  <c r="BL39" i="1"/>
  <c r="BL56" i="1"/>
  <c r="AS23" i="1"/>
  <c r="BD66" i="1"/>
  <c r="BJ71" i="1"/>
  <c r="AS26" i="1"/>
  <c r="BI21" i="1"/>
  <c r="BI26" i="1"/>
  <c r="BD39" i="1"/>
  <c r="BJ8" i="1"/>
  <c r="BK72" i="1"/>
  <c r="BD56" i="1"/>
  <c r="BD22" i="1"/>
  <c r="BL33" i="1"/>
  <c r="BD50" i="1"/>
  <c r="BI28" i="1"/>
  <c r="AS32" i="1"/>
  <c r="AS11" i="1"/>
  <c r="BI31" i="1"/>
  <c r="BK40" i="1"/>
  <c r="BJ11" i="1"/>
  <c r="AS36" i="1"/>
  <c r="BL38" i="1"/>
  <c r="BJ73" i="1"/>
  <c r="AI64" i="1"/>
  <c r="AH64" i="1" s="1"/>
  <c r="BK65" i="1"/>
  <c r="BI44" i="1"/>
  <c r="BK78" i="1"/>
  <c r="BK57" i="1"/>
  <c r="BJ36" i="1"/>
  <c r="BL25" i="1"/>
  <c r="BD55" i="1"/>
  <c r="BI52" i="1"/>
  <c r="BL41" i="1"/>
  <c r="BD47" i="1"/>
  <c r="BK44" i="1"/>
  <c r="BI23" i="1"/>
  <c r="BL74" i="1"/>
  <c r="BK50" i="1"/>
  <c r="BJ64" i="1"/>
  <c r="AS28" i="1"/>
  <c r="BJ60" i="1"/>
  <c r="BI34" i="1"/>
  <c r="AS27" i="1"/>
  <c r="BJ27" i="1"/>
  <c r="BD38" i="1"/>
  <c r="BL23" i="1"/>
  <c r="AS8" i="1"/>
  <c r="AS69" i="1"/>
  <c r="BI73" i="1"/>
  <c r="BL70" i="1"/>
  <c r="AS44" i="1"/>
  <c r="AS47" i="1"/>
  <c r="AS24" i="1"/>
  <c r="AS21" i="1"/>
  <c r="BI65" i="1"/>
  <c r="BI59" i="1"/>
  <c r="AS29" i="1"/>
  <c r="BJ78" i="1"/>
  <c r="BI53" i="1"/>
  <c r="AN32" i="1"/>
  <c r="AM32" i="1" s="1"/>
  <c r="BD14" i="1"/>
  <c r="BI10" i="1"/>
  <c r="BL10" i="1" s="1"/>
  <c r="AS61" i="1"/>
  <c r="AN50" i="1"/>
  <c r="AM50" i="1" s="1"/>
  <c r="AN35" i="1"/>
  <c r="AM35" i="1" s="1"/>
  <c r="AN20" i="1"/>
  <c r="AM20" i="1" s="1"/>
  <c r="BI20" i="1"/>
  <c r="BK12" i="1"/>
  <c r="BK53" i="1"/>
  <c r="BL44" i="1"/>
  <c r="BJ79" i="1"/>
  <c r="AS77" i="1"/>
  <c r="AN47" i="1"/>
  <c r="AM47" i="1" s="1"/>
  <c r="BJ31" i="1"/>
  <c r="AN67" i="1"/>
  <c r="AM67" i="1" s="1"/>
  <c r="AN38" i="1"/>
  <c r="AM38" i="1" s="1"/>
  <c r="AN29" i="1"/>
  <c r="AM29" i="1" s="1"/>
  <c r="AN76" i="1"/>
  <c r="AM76" i="1" s="1"/>
  <c r="BK16" i="1"/>
  <c r="AN8" i="1"/>
  <c r="AM8" i="1" s="1"/>
  <c r="AS75" i="1"/>
  <c r="BL32" i="1"/>
  <c r="BK63" i="1"/>
  <c r="BJ70" i="1"/>
  <c r="BI50" i="1"/>
  <c r="AN19" i="1"/>
  <c r="AM19" i="1" s="1"/>
  <c r="BL34" i="1"/>
  <c r="AS74" i="1"/>
  <c r="BL73" i="1"/>
  <c r="BI48" i="1"/>
  <c r="BI16" i="1"/>
  <c r="BI25" i="1"/>
  <c r="BI30" i="1"/>
  <c r="AS72" i="1"/>
  <c r="BD17" i="1"/>
  <c r="AN77" i="1"/>
  <c r="AM77" i="1" s="1"/>
  <c r="AN63" i="1"/>
  <c r="AM63" i="1" s="1"/>
  <c r="BK70" i="1"/>
  <c r="BD70" i="1"/>
  <c r="BL76" i="1"/>
  <c r="BI63" i="1"/>
  <c r="AN41" i="1"/>
  <c r="AM41" i="1" s="1"/>
  <c r="BI49" i="1"/>
  <c r="BD49" i="1"/>
  <c r="BK49" i="1"/>
  <c r="AN45" i="1"/>
  <c r="AM45" i="1" s="1"/>
  <c r="BJ42" i="1"/>
  <c r="BK42" i="1"/>
  <c r="BD42" i="1"/>
  <c r="BL20" i="1"/>
  <c r="BK28" i="1"/>
  <c r="BD28" i="1"/>
  <c r="AN22" i="1"/>
  <c r="AM22" i="1" s="1"/>
  <c r="BI19" i="1"/>
  <c r="AN37" i="1"/>
  <c r="AM37" i="1" s="1"/>
  <c r="BK24" i="1"/>
  <c r="BK79" i="1"/>
  <c r="BD79" i="1"/>
  <c r="AN40" i="1"/>
  <c r="AM40" i="1" s="1"/>
  <c r="AN39" i="1"/>
  <c r="AM39" i="1" s="1"/>
  <c r="BK46" i="1"/>
  <c r="BD46" i="1"/>
  <c r="BI64" i="1"/>
  <c r="BL64" i="1"/>
  <c r="AN74" i="1"/>
  <c r="AM74" i="1" s="1"/>
  <c r="BK71" i="1"/>
  <c r="BD71" i="1"/>
  <c r="AS55" i="1"/>
  <c r="BD36" i="1"/>
  <c r="BD45" i="1"/>
  <c r="BK45" i="1"/>
  <c r="AN14" i="1"/>
  <c r="AM14" i="1" s="1"/>
  <c r="AN24" i="1"/>
  <c r="AM24" i="1" s="1"/>
  <c r="AN75" i="1"/>
  <c r="AM75" i="1" s="1"/>
  <c r="AS58" i="1"/>
  <c r="AN54" i="1"/>
  <c r="AM54" i="1" s="1"/>
  <c r="AN53" i="1"/>
  <c r="AM53" i="1" s="1"/>
  <c r="BK32" i="1"/>
  <c r="BD32" i="1"/>
  <c r="BJ9" i="1"/>
  <c r="AN31" i="1"/>
  <c r="AM31" i="1" s="1"/>
  <c r="AN44" i="1"/>
  <c r="AM44" i="1" s="1"/>
  <c r="BD23" i="1"/>
  <c r="BK23" i="1"/>
  <c r="AN71" i="1"/>
  <c r="AM71" i="1" s="1"/>
  <c r="BK54" i="1"/>
  <c r="BI54" i="1"/>
  <c r="BK59" i="1"/>
  <c r="BD59" i="1"/>
  <c r="AN56" i="1"/>
  <c r="AM56" i="1" s="1"/>
  <c r="BK73" i="1"/>
  <c r="BD73" i="1"/>
  <c r="BJ67" i="1"/>
  <c r="BK52" i="1"/>
  <c r="BD52" i="1"/>
  <c r="AS40" i="1"/>
  <c r="BI42" i="1"/>
  <c r="BL50" i="1"/>
  <c r="AN7" i="1"/>
  <c r="AM7" i="1" s="1"/>
  <c r="BI38" i="1"/>
  <c r="BD9" i="1"/>
  <c r="BK9" i="1"/>
  <c r="BK27" i="1"/>
  <c r="BD27" i="1"/>
  <c r="BL16" i="1"/>
  <c r="BK35" i="1"/>
  <c r="BD35" i="1"/>
  <c r="BD29" i="1"/>
  <c r="BL49" i="1"/>
  <c r="BL78" i="1"/>
  <c r="BL79" i="1"/>
  <c r="BI70" i="1"/>
  <c r="AS51" i="1"/>
  <c r="BJ51" i="1"/>
  <c r="AN51" i="1"/>
  <c r="AM51" i="1" s="1"/>
  <c r="AS39" i="1"/>
  <c r="AN61" i="1"/>
  <c r="AM61" i="1" s="1"/>
  <c r="AS22" i="1"/>
  <c r="AN34" i="1"/>
  <c r="AM34" i="1" s="1"/>
  <c r="BL8" i="1"/>
  <c r="AS14" i="1"/>
  <c r="AN68" i="1"/>
  <c r="AM68" i="1" s="1"/>
  <c r="AN65" i="1"/>
  <c r="AM65" i="1" s="1"/>
  <c r="BK77" i="1"/>
  <c r="BD77" i="1"/>
  <c r="BK68" i="1"/>
  <c r="BD68" i="1"/>
  <c r="AN66" i="1"/>
  <c r="AM66" i="1" s="1"/>
  <c r="BL48" i="1"/>
  <c r="BD48" i="1"/>
  <c r="AN42" i="1"/>
  <c r="AM42" i="1" s="1"/>
  <c r="AN49" i="1"/>
  <c r="AM49" i="1" s="1"/>
  <c r="AN55" i="1"/>
  <c r="AM55" i="1" s="1"/>
  <c r="AN23" i="1"/>
  <c r="AM23" i="1" s="1"/>
  <c r="AN72" i="1"/>
  <c r="AM72" i="1" s="1"/>
  <c r="BK62" i="1"/>
  <c r="BD62" i="1"/>
  <c r="BD51" i="1"/>
  <c r="BL51" i="1"/>
  <c r="AN60" i="1"/>
  <c r="AM60" i="1" s="1"/>
  <c r="AN36" i="1"/>
  <c r="AM36" i="1" s="1"/>
  <c r="BI37" i="1"/>
  <c r="BD21" i="1"/>
  <c r="BK21" i="1"/>
  <c r="AN10" i="1"/>
  <c r="AM10" i="1" s="1"/>
  <c r="BJ14" i="1"/>
  <c r="AN79" i="1"/>
  <c r="AM79" i="1" s="1"/>
  <c r="AN59" i="1"/>
  <c r="AM59" i="1" s="1"/>
  <c r="BK67" i="1"/>
  <c r="BD67" i="1"/>
  <c r="BK60" i="1"/>
  <c r="BD60" i="1"/>
  <c r="BK61" i="1"/>
  <c r="AN33" i="1"/>
  <c r="AM33" i="1" s="1"/>
  <c r="AN46" i="1"/>
  <c r="AM46" i="1" s="1"/>
  <c r="AN26" i="1"/>
  <c r="AM26" i="1" s="1"/>
  <c r="AN9" i="1"/>
  <c r="AM9" i="1" s="1"/>
  <c r="BL13" i="1"/>
  <c r="AN6" i="1"/>
  <c r="AM6" i="1" s="1"/>
  <c r="BI76" i="1"/>
  <c r="BI67" i="1"/>
  <c r="BK51" i="1"/>
  <c r="BI51" i="1"/>
  <c r="AN70" i="1"/>
  <c r="AM70" i="1" s="1"/>
  <c r="AS59" i="1"/>
  <c r="BL67" i="1"/>
  <c r="BL61" i="1"/>
  <c r="AN73" i="1"/>
  <c r="AM73" i="1" s="1"/>
  <c r="AN17" i="1"/>
  <c r="AM17" i="1" s="1"/>
  <c r="AN18" i="1"/>
  <c r="AM18" i="1" s="1"/>
  <c r="AN13" i="1"/>
  <c r="AM13" i="1" s="1"/>
  <c r="BI13" i="1"/>
  <c r="BJ25" i="1"/>
  <c r="AN25" i="1"/>
  <c r="AM25" i="1" s="1"/>
  <c r="BI78" i="1"/>
  <c r="BK74" i="1"/>
  <c r="BD74" i="1"/>
  <c r="BJ76" i="1"/>
  <c r="AN48" i="1"/>
  <c r="AM48" i="1" s="1"/>
  <c r="AS45" i="1"/>
  <c r="AN64" i="1"/>
  <c r="AM64" i="1" s="1"/>
  <c r="BK58" i="1"/>
  <c r="BD58" i="1"/>
  <c r="AN52" i="1"/>
  <c r="AM52" i="1" s="1"/>
  <c r="AN30" i="1"/>
  <c r="AM30" i="1" s="1"/>
  <c r="AN28" i="1"/>
  <c r="AM28" i="1" s="1"/>
  <c r="AS50" i="1"/>
  <c r="AN43" i="1"/>
  <c r="AM43" i="1" s="1"/>
  <c r="BL19" i="1"/>
  <c r="AN16" i="1"/>
  <c r="AM16" i="1" s="1"/>
  <c r="AN21" i="1"/>
  <c r="AM21" i="1" s="1"/>
  <c r="AN12" i="1"/>
  <c r="AM12" i="1" s="1"/>
  <c r="AN11" i="1"/>
  <c r="AM11" i="1" s="1"/>
  <c r="BL30" i="1"/>
  <c r="BK30" i="1"/>
  <c r="AS17" i="1"/>
  <c r="BD25" i="1"/>
  <c r="BK25" i="1"/>
  <c r="AN57" i="1"/>
  <c r="AM57" i="1" s="1"/>
  <c r="BK31" i="1"/>
  <c r="BD31" i="1"/>
  <c r="BD8" i="1"/>
  <c r="AN78" i="1"/>
  <c r="AM78" i="1" s="1"/>
  <c r="AN69" i="1"/>
  <c r="AM69" i="1" s="1"/>
  <c r="BD64" i="1"/>
  <c r="BK64" i="1"/>
  <c r="BK76" i="1"/>
  <c r="BD76" i="1"/>
  <c r="BI57" i="1"/>
  <c r="AN58" i="1"/>
  <c r="AM58" i="1" s="1"/>
  <c r="AN62" i="1"/>
  <c r="AM62" i="1" s="1"/>
  <c r="BJ49" i="1"/>
  <c r="BD43" i="1"/>
  <c r="BL42" i="1"/>
  <c r="AN15" i="1"/>
  <c r="AM15" i="1" s="1"/>
  <c r="AS20" i="1"/>
  <c r="AN27" i="1"/>
  <c r="AM27" i="1" s="1"/>
  <c r="BL26" i="1"/>
  <c r="BK26" i="1"/>
  <c r="BK7" i="1"/>
  <c r="BD7" i="1"/>
  <c r="BI2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<sst xmlns="http://schemas.openxmlformats.org/spreadsheetml/2006/main" count="653" uniqueCount="245">
  <si>
    <t>=SOMME.SI.ENS(X$3:X100;U$3:U100;"="&amp;(U3))</t>
  </si>
  <si>
    <t>Compte</t>
  </si>
  <si>
    <t>Date de comptabilisation</t>
  </si>
  <si>
    <t>Numéro d'extrait</t>
  </si>
  <si>
    <t>Numéro de transaction</t>
  </si>
  <si>
    <t>Compte contrepartie</t>
  </si>
  <si>
    <t>Nom contrepartie contient</t>
  </si>
  <si>
    <t>Rue et numéro</t>
  </si>
  <si>
    <t>Code postal et localité</t>
  </si>
  <si>
    <t>Transaction</t>
  </si>
  <si>
    <t>Date valeur</t>
  </si>
  <si>
    <t>Montant</t>
  </si>
  <si>
    <t>Devise</t>
  </si>
  <si>
    <t>BIC</t>
  </si>
  <si>
    <t>Code pays</t>
  </si>
  <si>
    <t>Communications</t>
  </si>
  <si>
    <t>DATE VENTE</t>
  </si>
  <si>
    <t>ATOS  WORLDLINE payés (bruts)</t>
  </si>
  <si>
    <t>ATOS Date Total</t>
  </si>
  <si>
    <t>ATOS Total Jour Date</t>
  </si>
  <si>
    <t>DATE VENTE ENT</t>
  </si>
  <si>
    <t>WORLDLINE payés (bruts)</t>
  </si>
  <si>
    <t>WORLDLINE Date Total</t>
  </si>
  <si>
    <t>WORLDLINE  Total Jour Date</t>
  </si>
  <si>
    <t>date ENT</t>
  </si>
  <si>
    <t>AXEPTA (bruts)</t>
  </si>
  <si>
    <t>AXEPTA payés (nets)</t>
  </si>
  <si>
    <t>AXEPTA (frais)</t>
  </si>
  <si>
    <t>DATE FORMULE</t>
  </si>
  <si>
    <t>DATE CONVERTIE</t>
  </si>
  <si>
    <t>Date vente      (-1)</t>
  </si>
  <si>
    <t>SUMUP BRUTS (SUMUP)</t>
  </si>
  <si>
    <r>
      <t xml:space="preserve">SUMUP payés nets </t>
    </r>
    <r>
      <rPr>
        <b/>
        <sz val="10"/>
        <color theme="1"/>
        <rFont val="Aptos Narrow"/>
        <family val="2"/>
        <scheme val="minor"/>
      </rPr>
      <t>(BELFIUS)</t>
    </r>
  </si>
  <si>
    <t>SUMUP FRAIS</t>
  </si>
  <si>
    <t>PAYCONIQ (bruts)</t>
  </si>
  <si>
    <t>PAYCONIQ payés (nets)</t>
  </si>
  <si>
    <t>PAYCONIQ (frais)</t>
  </si>
  <si>
    <t>bruts</t>
  </si>
  <si>
    <t>nets</t>
  </si>
  <si>
    <t>frais</t>
  </si>
  <si>
    <t>NIVELLES</t>
  </si>
  <si>
    <t>STOCKEL</t>
  </si>
  <si>
    <t>GERPINNES AXEPTA</t>
  </si>
  <si>
    <t>GERPINNES PAYCONIQ</t>
  </si>
  <si>
    <t>DATE</t>
  </si>
  <si>
    <t>AXEPTA + PAYCONIQ BRUT GERPINNES</t>
  </si>
  <si>
    <t>AXEPTA + PAYCONIQ versés GERPINNES</t>
  </si>
  <si>
    <t>AMERICAN EXPRESS</t>
  </si>
  <si>
    <t>insérer en dessous de cette ligne</t>
  </si>
  <si>
    <t>BE83 0682 2344 8015</t>
  </si>
  <si>
    <t>666-0000000-79</t>
  </si>
  <si>
    <t>ATOS WORLDLINE</t>
  </si>
  <si>
    <t>VOS RECETTES BANCONTACT DU 03/03/2025 POUR LE TERMINAL 141497 , LA PERIODE TERMINAL 693 , MYRTILLE NEW CON    NIVELLES                                               REF. : 0825733019284 VAL. 03-03</t>
  </si>
  <si>
    <t>EUR</t>
  </si>
  <si>
    <t>BSYSBEB1</t>
  </si>
  <si>
    <t>03/03 REF 666141497 PERIODE 693 MYRTILLE NEW CON  NIVELLES</t>
  </si>
  <si>
    <t>BE96 3631 2058 6905</t>
  </si>
  <si>
    <t>MEGA (POWER ONLINE SA)</t>
  </si>
  <si>
    <t>VOTRE DOMICILIATION EUROPEENNE ME759852DOM001 POUR     MEGA (POWER ONLINE SA) COMMUNICATION : REFERENCE DU    CREANCIER : MERCATOR-B738DDF9-20B0-4095-8CE2-D3        REF. : 0819633607730 VAL. 03-03</t>
  </si>
  <si>
    <t>BBRUBEBB</t>
  </si>
  <si>
    <t>PS NIVELLES SHOPPING (</t>
  </si>
  <si>
    <t>1400  NIVELLES</t>
  </si>
  <si>
    <t>BANCONTACT ACHAT - PS NIVELLES SHOPPING ( - 1400       NIVELLES BE - 03/03/25 12:42 - CONTACTLESS - CARTE     5255 06XX XXXX 7292 - GALERA Y CARMONA J               REF. : 0033853961207 VAL. 03-03</t>
  </si>
  <si>
    <t>BE</t>
  </si>
  <si>
    <t>BE74 8260 0054 2207</t>
  </si>
  <si>
    <t>AMERICAN EXPRESS PAYMENTSEUROPE SL</t>
  </si>
  <si>
    <t>BELGIUM BRANCHBOULEVARD DU SOUVERAIN 100</t>
  </si>
  <si>
    <t>B-1170 BRUXELLES</t>
  </si>
  <si>
    <t>VERSEMENT DE BE74 8260 0054 2207 AMERICAN EXPRESS      PAYMENTSEUROPE SL R:2001128 01/03 AX 9415235324 T:     0001 L: NA BRT: 4,50 C: 0,11 A: 0,00 D:030325 REF. :   ACSCT941523532404105903861161306 VERS                  BE83 0682 2344 8015 EQUINOXE SA                        REF. : 393686982 VAL. 03-03</t>
  </si>
  <si>
    <t>DEUTBEBE</t>
  </si>
  <si>
    <t>R:2001128  01/03 AX 9415235324 T: 0001 L:NA          BRT:       4,50 C:      0,11  A:       0,00  D:030325</t>
  </si>
  <si>
    <t>TEMU.COM</t>
  </si>
  <si>
    <t>02 XF9D</t>
  </si>
  <si>
    <t>BANCONTACT ACHAT - TEMU. COM - 02 XF9D IE - 03/03/25   10:28 - 71EYILU TEMU. COM - VIA INTERNET - CARTE 5255  06XX XXXX 3451 - Szava Jean                            REF. : 037RIPEEU7656 VAL. 03-03</t>
  </si>
  <si>
    <t>BE98 7350 6136 3093</t>
  </si>
  <si>
    <t>CEUSTERS NV</t>
  </si>
  <si>
    <t>UITBREIDINGSTRAAT 722</t>
  </si>
  <si>
    <t>2600 BERCHEM (ANTW.)</t>
  </si>
  <si>
    <t>VIREMENT INSTANTANE BELFIUS DIRECT NET VERS            BE98 7350 6136 3093 CEUSTERS NV UITBREIDINGSTRAAT 722  2600 BERCHEM (ANTW. ) BE +++005/0526/01371+++          REF. : 0901857233053 VAL. 03-03</t>
  </si>
  <si>
    <t>KREDBEBB</t>
  </si>
  <si>
    <t>+++005/0526/01371+++</t>
  </si>
  <si>
    <t>BANCONTACT ACHAT - TEMU. COM - 02 XF9D IE - 03/03/25   10:11 - 71EY9X1 TEMU. COM - VIA INTERNET - CARTE 5255  06XX XXXX 3451 - Szava Jean                            REF. : 037RIPEEU7655 VAL. 03-03</t>
  </si>
  <si>
    <t>BANCONTACT ACHAT - TEMU. COM - 02 XF9D IE - 03/03/25   10:00 - 71EY46N TEMU. COM - VIA INTERNET - CARTE 5255  06XX XXXX 3451 - Szava Jean                            REF. : 037RIPEEU7654 VAL. 03-03</t>
  </si>
  <si>
    <t>BE12 6305 4395 9992</t>
  </si>
  <si>
    <t>AVOCAT THIERRY L'HOIR (COMPTE RUBRIQUE DEPOT de SPRL LE LAVOIR)</t>
  </si>
  <si>
    <t>VIREMENT INSTANTANE BELFIUS DIRECT NET VERS            BE12 6305 4395 9992 AVOCAT THIERRY L'HOIR (COMPTE      RUBRIQUE DEPOT de SPRL L LOYER BOUTIQUE GLOSS line     03/2025 67A RUE NEUVE GERPINNES BULTIA                 REF. : 0901855633017 VAL. 03-03</t>
  </si>
  <si>
    <t>LOYER BOUTIQUE GLOSS line 03/2025 67A RUE NEUVE GERPINNES BULTIA</t>
  </si>
  <si>
    <t>VOS RECETTES BANCONTACT DU 01/03/2025 POUR LE TERMINAL 141497 , LA PERIODE TERMINAL 692 , MYRTILLE NEW CON    NIVELLES                                               REF. : 0825733007303 VAL. 01-03</t>
  </si>
  <si>
    <t>01/03 REF 666141497 PERIODE 692 MYRTILLE NEW CON  NIVELLES</t>
  </si>
  <si>
    <t>VOS RECETTES BANCONTACT DU 28/02/2025 POUR LE TERMINAL 141497 , LA PERIODE TERMINAL 691 , MYRTILLE NEW CON    NIVELLES                                               REF. : 0825733001041 VAL. 28-02</t>
  </si>
  <si>
    <t>28/02 REF 666141497 PERIODE 691 MYRTILLE NEW CON  NIVELLES</t>
  </si>
  <si>
    <t>666-0000004-83</t>
  </si>
  <si>
    <t>WORLDLINE</t>
  </si>
  <si>
    <t>VOS RECETTES: R:1-82207359/277 DU 27/02 AU 27/02       BRT:0000132,00EUR C:00000,00                           REF. : 0825533437164 VAL. 03-03</t>
  </si>
  <si>
    <t>R:1-82207359/277        DU  27/02 AU  27/02          BRT:0000132,00EUR C:00000,00</t>
  </si>
  <si>
    <t>BE79 0018 6893 1433</t>
  </si>
  <si>
    <t>AXEPTA BNP PARIBAS BENELUX</t>
  </si>
  <si>
    <t>Warandeberg 3</t>
  </si>
  <si>
    <t>1000 BRUSSEL</t>
  </si>
  <si>
    <t>VERSEMENT DE BE79 0018 6893 1433 AXEPTA BNP PARIBAS    BENELUX 0719319138 ALL / 137.00/NR.0080084440/KOM.     0.67/ DAT.28.02.2025/GLOSS line /GERPINNES REF. :      202502280084440 VERS BE83 0682 2344 8015 GLOSS line    REF. : 393042234 VAL. 03-03</t>
  </si>
  <si>
    <t>GEBABEBB</t>
  </si>
  <si>
    <t>ALL  /    137.00/NR.0080084440/KOM.     0.67/DAT.28.02.2025/GLOSS line          /GERPINNES</t>
  </si>
  <si>
    <t>VERSEMENT DE BE79 0018 6893 1433 AXEPTA BNP PARIBAS    BENELUX 0719319138 ALL / 1113.00/NR.0010029642/KOM.    4.88/ DAT.01.03.2025/EQUINOXE S. A /Nivelles REF. :    202503010029642 VERS BE83 0682 2344 8015 EQUINOXE S. A REF. : 393039496 VAL. 03-03</t>
  </si>
  <si>
    <t>ALL  /   1113.00/NR.0010029642/KOM.     4.88/DAT.01.03.2025/EQUINOXE S.A        /Nivelles</t>
  </si>
  <si>
    <t>VERSEMENT DE BE79 0018 6893 1433 AXEPTA BNP PARIBAS    BENELUX 0719319138 ALL / 619.00/NR.0010036282/KOM.     2.03/ DAT.01.03.2025/GLOSS line /GERPINNES REF. :      202503010036282 VERS BE83 0682 2344 8015 GLOSS line    REF. : 393039341 VAL. 03-03</t>
  </si>
  <si>
    <t>ALL  /    619.00/NR.0010036282/KOM.     2.03/DAT.01.03.2025/GLOSS line          /GERPINNES</t>
  </si>
  <si>
    <t>VERSEMENT DE BE79 0018 6893 1433 AXEPTA BNP PARIBAS    BENELUX 0719319138 ALL / 614.00/NR.0080079199/KOM.     2.65/ DAT.28.02.2025/EQUINOXE S. A /Nivelles REF. :    202502280079199 VERS BE83 0682 2344 8015 EQUINOXE S. A REF. : 393108470 VAL. 03-03</t>
  </si>
  <si>
    <t>ALL  /    614.00/NR.0080079199/KOM.     2.65/DAT.28.02.2025/EQUINOXE S.A        /Nivelles</t>
  </si>
  <si>
    <t>DE24 2151 0600 1000 1874 52</t>
  </si>
  <si>
    <t>NU DENMARK</t>
  </si>
  <si>
    <t>VIREMENT BELFIUS DIRECT NET VERS                       DE24 2151 0600 1000 1874 52 NU DENMARK SOLDE suivant   votre courrier du 24/10/24.                            REF. : 0901809532040 VAL. 03-03</t>
  </si>
  <si>
    <t>SYBKDE22</t>
  </si>
  <si>
    <t>SOLDE suivant votre courrier du 24/10/24.</t>
  </si>
  <si>
    <t>BE42 6792 0034 9254</t>
  </si>
  <si>
    <t>TVA RECETTES NAMUR</t>
  </si>
  <si>
    <t>VIREMENT INSTANTANE BELFIUS DIRECT NET VERS            BE42 6792 0034 9254 TVA RECETTES NAMUR                 +++500/3005/24564+++                                   REF. : 0901881932026 VAL. 02-03</t>
  </si>
  <si>
    <t>PCHQBEBB</t>
  </si>
  <si>
    <t>+++500/3005/24564+++</t>
  </si>
  <si>
    <t>BE42 7320 7058 7254</t>
  </si>
  <si>
    <t>O'seant compta Srl</t>
  </si>
  <si>
    <t>PLACE DU BALLON 24</t>
  </si>
  <si>
    <t>6040 JUMET (CHARLEROI)</t>
  </si>
  <si>
    <t>VIREMENT INSTANTANE BELFIUS DIRECT NET VERS            BE42 7320 7058 7254 O'seant compta Srl PLACE DU BALLON 24 6040 JUMET (CHARLEROI) BE FA 22470741               REF. : 0901832332023 VAL. 02-03</t>
  </si>
  <si>
    <t>CREGBEBB</t>
  </si>
  <si>
    <t>FA 22470741</t>
  </si>
  <si>
    <t>BE79 3632 2576 6833</t>
  </si>
  <si>
    <t>Madison's Tavern</t>
  </si>
  <si>
    <t>VIREMENT PAYCONIQ VERS BE79 3632 2576 6833 Madison's   Tavern Payconiq 5c20e9cdf5bb47574b35d7ca Madison's     Tavern 5c20e9cdf5bb47574b35d7ca                        REF. : 0905591831016 VAL. 03-03</t>
  </si>
  <si>
    <t>Payconiq 5c20e9cdf5bb47574b35d7ca Madison's Tavern</t>
  </si>
  <si>
    <t>Q8 109503 BRAINE L ALL</t>
  </si>
  <si>
    <t>1420  BRAINE L ALLE</t>
  </si>
  <si>
    <t>BANCONTACT ACHAT ESSENCE - Q8 109503 BRAINE L ALL -    1420 BRAINE L ALLE BE - 01/03/25 08:03 - CARTE 5255    06XX XXXX 3451 - Szava Jean                            REF. : 0059503510825 VAL. 01-03</t>
  </si>
  <si>
    <t>BANCONTACT ACHAT - Q8 109503 BRAINE L ALL - 1420       BRAINE L ALLE BE - 01/03/25 08:00 - CARTE 5255 06XX    XXXX 3451 - Szava Jean                                 REF. : 0056671430820 VAL. 01-03</t>
  </si>
  <si>
    <t>VOS RECETTES BANCONTACT DU 28/02/2025 POUR LE TERMINAL 141497 , LA PERIODE TERMINAL 691 , MYRTILLE NEW CON    NIVELLES                                               REF. : 082572S010365 VAL. 28-02</t>
  </si>
  <si>
    <t>VERSEMENT DE BE79 0018 6893 1433 AXEPTA BNP PARIBAS    BENELUX 0719319138 ALL / 373.00/NR.0070030203/KOM.     1.83/ DAT.27.02.2025/EQUINOXE S. A /Nivelles REF. :    202502270030203 VERS BE83 0682 2344 8015 EQUINOXE S. A REF. : 390365993 VAL. 28-02</t>
  </si>
  <si>
    <t>ALL  /    373.00/NR.0070030203/KOM.     1.83/DAT.27.02.2025/EQUINOXE S.A        /Nivelles</t>
  </si>
  <si>
    <t>VERSEMENT DE BE79 0018 6893 1433 AXEPTA BNP PARIBAS    BENELUX 0719319138 ALL / 501.00/NR.0070032333/KOM.     0.78/ DAT.27.02.2025/GLOSS line /GERPINNES REF. :      202502270032333 VERS BE83 0682 2344 8015 GLOSS line    REF. : 390365152 VAL. 28-02</t>
  </si>
  <si>
    <t>ALL  /    501.00/NR.0070032333/KOM.     0.78/DAT.27.02.2025/GLOSS line          /GERPINNES</t>
  </si>
  <si>
    <t>LUKOIL 149 DWORP</t>
  </si>
  <si>
    <t>1653  DWORP</t>
  </si>
  <si>
    <t>BANCONTACT ACHAT ESSENCE - LUKOIL 149 DWORP - 1653     DWORP BE - 28/02/25 08:35 - CARTE 5255 06XX XXXX 7292  - GALERA Y CARMONA J                                   REF. : 0040149510861 VAL. 28-02</t>
  </si>
  <si>
    <t>VOS RECETTES BANCONTACT DU 27/02/2025 POUR LE TERMINAL 141497 , LA PERIODE TERMINAL 690 , MYRTILLE NEW CON    NIVELLES                                               REF. : 082572S001049 VAL. 27-02</t>
  </si>
  <si>
    <t>27/02 REF 666141497 PERIODE 690 MYRTILLE NEW CON  NIVELLES</t>
  </si>
  <si>
    <t>VOS RECETTES: R:1-82207359/276 DU 26/02 AU 26/02       BRT:0000108,00EUR C:00000,00                           REF. : 082552S178297 VAL. 28-02</t>
  </si>
  <si>
    <t>R:1-82207359/276        DU  26/02 AU  26/02          BRT:0000108,00EUR C:00000,00</t>
  </si>
  <si>
    <t>LOTTO DIRECT LTD</t>
  </si>
  <si>
    <t>3506  QRM</t>
  </si>
  <si>
    <t>BANCONTACT ACHAT - LOTTO DIRECT LTD - 3506 QRM MT -    27/02/25 19:01 - 71DHGIV TheLotter - VIA INTERNET -    CARTE 5255 06XX XXXX 3451 - Szava Jean                 REF. : 037TTODI27409 VAL. 27-02</t>
  </si>
  <si>
    <t>BE67 0017 6716 4487</t>
  </si>
  <si>
    <t>ATELIER CZAK</t>
  </si>
  <si>
    <t>VIREMENT INSTANTANE BELFIUS DIRECT NET VERS            BE67 0017 6716 4487 ATELIER CZAK FA 1018               REF. : 090189572R058 VAL. 27-02</t>
  </si>
  <si>
    <t>FA 1018</t>
  </si>
  <si>
    <t>VERSEMENT DE BE79 0018 6893 1433 AXEPTA BNP PARIBAS    BENELUX 0719319138 ALL / 194.00/NR.0060029026/KOM.     0.39/ DAT.26.02.2025/EQUINOXE S. A /Nivelles REF. :    202502260029026 VERS BE83 0682 2344 8015 EQUINOXE S. A REF. : 388277263 VAL. 27-02</t>
  </si>
  <si>
    <t>ALL  /    194.00/NR.0060029026/KOM.     0.39/DAT.26.02.2025/EQUINOXE S.A        /Nivelles</t>
  </si>
  <si>
    <t>VERSEMENT DE BE79 0018 6893 1433 AXEPTA BNP PARIBAS    BENELUX 0719319138 ALL / 403.00/NR.0060033745/KOM.     0.52/ DAT.26.02.2025/GLOSS line /GERPINNES REF. :      202502260033745 VERS BE83 0682 2344 8015 GLOSS line    REF. : 388276674 VAL. 27-02</t>
  </si>
  <si>
    <t>ALL  /    403.00/NR.0060033745/KOM.     0.52/DAT.26.02.2025/GLOSS line          /GERPINNES</t>
  </si>
  <si>
    <t>VOS RECETTES BANCONTACT DU 26/02/2025 POUR LE TERMINAL 141497 , LA PERIODE TERMINAL 689 , MYRTILLE NEW CON    NIVELLES                                               REF. : 082572R001003 VAL. 26-02</t>
  </si>
  <si>
    <t>26/02 REF 666141497 PERIODE 689 MYRTILLE NEW CON  NIVELLES</t>
  </si>
  <si>
    <t>VOS RECETTES: R:1-82207359/275 DU 25/02 AU 25/02       BRT:0000181,00EUR C:00000,00                           REF. : 082552R123219 VAL. 27-02</t>
  </si>
  <si>
    <t>R:1-82207359/275        DU  25/02 AU  25/02          BRT:0000181,00EUR C:00000,00</t>
  </si>
  <si>
    <t>VOS RECETTES BANCONTACT DU 26/02/2025 POUR LE TERMINAL 141497 , LA PERIODE TERMINAL 689 , MYRTILLE NEW CON    NIVELLES                                               REF. : 082572Q009818 VAL. 26-02</t>
  </si>
  <si>
    <t>EXCELLENCE VEHIC</t>
  </si>
  <si>
    <t>1150  BRUXELLES</t>
  </si>
  <si>
    <t>BANCONTACT ACHAT - EXCELLENCE VEHIC - 1150 BRUXELLES   BE - 26/02/25 14:44 - CONTACTLESS - CARTE 5255 06XX    XXXX 7292 - GALERA Y CARMONA J                         REF. : 0523326281382 VAL. 26-02</t>
  </si>
  <si>
    <t>VERSEMENT DE BE79 0018 6893 1433 AXEPTA BNP PARIBAS    BENELUX 0719319138 ALL / 363.00/NR.0050027350/KOM.     1.41/ DAT.25.02.2025/EQUINOXE S. A /Nivelles REF. :    202502250027350 VERS BE83 0682 2344 8015 EQUINOXE S. A REF. : 386310062 VAL. 26-02</t>
  </si>
  <si>
    <t>ALL  /    363.00/NR.0050027350/KOM.     1.41/DAT.25.02.2025/EQUINOXE S.A        /Nivelles</t>
  </si>
  <si>
    <t>VERSEMENT DE BE79 0018 6893 1433 AXEPTA BNP PARIBAS    BENELUX 0719319138 ALL / 83.00/NR.0050032382/KOM.      0.13/ DAT.25.02.2025/GLOSS line /GERPINNES REF. :      202502250032382 VERS BE83 0682 2344 8015 GLOSS line    REF. : 386309734 VAL. 26-02</t>
  </si>
  <si>
    <t>ALL  /     83.00/NR.0050032382/KOM.     0.13/DAT.25.02.2025/GLOSS line          /GERPINNES</t>
  </si>
  <si>
    <t>VOS RECETTES BANCONTACT DU 25/02/2025 POUR LE TERMINAL 141497 , LA PERIODE TERMINAL 688 , MYRTILLE NEW CON    NIVELLES                                               REF. : 082572Q000980 VAL. 25-02</t>
  </si>
  <si>
    <t>25/02 REF 666141497 PERIODE 688 MYRTILLE NEW CON  NIVELLES</t>
  </si>
  <si>
    <t>VOS RECETTES: R:1-82207359/274 DU 24/02 AU 24/02       BRT:0000010,00EUR C:00000,00                           REF. : 082552Q133837 VAL. 26-02</t>
  </si>
  <si>
    <t>R:1-82207359/274        DU  24/02 AU  24/02          BRT:0000010,00EUR C:00000,00</t>
  </si>
  <si>
    <t>VOS RECETTES BANCONTACT DU 25/02/2025 POUR LE TERMINAL 141497 , LA PERIODE TERMINAL 688 , MYRTILLE NEW CON    NIVELLES                                               REF. : 082572P009345 VAL. 25-02</t>
  </si>
  <si>
    <t>VERSEMENT DE BE79 0018 6893 1433 AXEPTA BNP PARIBAS    BENELUX 0719319138 ALL / 281.00/NR.0040024445/KOM.     1.64/ DAT.24.02.2025/EQUINOXE S. A /Nivelles REF. :    202502240024445 VERS BE83 0682 2344 8015 EQUINOXE S. A REF. : 384717397 VAL. 25-02</t>
  </si>
  <si>
    <t>ALL  /    281.00/NR.0040024445/KOM.     1.64/DAT.24.02.2025/EQUINOXE S.A        /Nivelles</t>
  </si>
  <si>
    <t>VOS RECETTES BANCONTACT DU 24/02/2025 POUR LE TERMINAL 141497 , LA PERIODE TERMINAL 687 , MYRTILLE NEW CON    NIVELLES                                               REF. : 082572P000924 VAL. 24-02</t>
  </si>
  <si>
    <t>24/02 REF 666141497 PERIODE 687 MYRTILLE NEW CON  NIVELLES</t>
  </si>
  <si>
    <t>VOS RECETTES: R:1-82207359/272 DU 21/02 AU 21/02       BRT:0000415,00EUR C:00000,00                           REF. : 082552P144376 VAL. 25-02</t>
  </si>
  <si>
    <t>R:1-82207359/272        DU  21/02 AU  21/02          BRT:0000415,00EUR C:00000,00</t>
  </si>
  <si>
    <t>VOS RECETTES: R:1-82207359/273 DU 22/02 AU 22/02       BRT:0000760,00EUR C:00000,00                           REF. : 082552P132487 VAL. 25-02</t>
  </si>
  <si>
    <t>R:1-82207359/273        DU  22/02 AU  22/02          BRT:0000760,00EUR C:00000,00</t>
  </si>
  <si>
    <t>VOS RECETTES BANCONTACT DU 24/02/2025 POUR LE TERMINAL 141497 , LA PERIODE TERMINAL 687 , MYRTILLE NEW CON    NIVELLES                                               REF. : 082572O019302 VAL. 24-02</t>
  </si>
  <si>
    <t>PARKING STOCKEL SQUARE</t>
  </si>
  <si>
    <t>BANCONTACT ACHAT - PARKING STOCKEL SQUARE - 1150       BRUXELLES BE - 24/02/25 15:18 - CONTACTLESS - CARTE    5255 06XX XXXX 7292 - GALERA Y CARMONA J               REF. : 0053322671511 VAL. 24-02</t>
  </si>
  <si>
    <t>VOS RECETTES BANCONTACT DU 22/02/2025 POUR LE TERMINAL 141497 , LA PERIODE TERMINAL 686 , MYRTILLE NEW CON    NIVELLES                                               REF. : 082572O007319 VAL. 22-02</t>
  </si>
  <si>
    <t>22/02 REF 666141497 PERIODE 686 MYRTILLE NEW CON  NIVELLES</t>
  </si>
  <si>
    <t>VOS RECETTES BANCONTACT DU 21/02/2025 POUR LE TERMINAL 141497 , LA PERIODE TERMINAL 685 , MYRTILLE NEW CON    NIVELLES                                               REF. : 082572O001041 VAL. 21-02</t>
  </si>
  <si>
    <t>21/02 REF 666141497 PERIODE 685 MYRTILLE NEW CON  NIVELLES</t>
  </si>
  <si>
    <t>VOS RECETTES: R:1-82207359/271 DU 20/02 AU 20/02       BRT:0000080,00EUR C:00000,00                           REF. : 082552O398110 VAL. 24-02</t>
  </si>
  <si>
    <t>R:1-82207359/271        DU  20/02 AU  20/02          BRT:0000080,00EUR C:00000,00</t>
  </si>
  <si>
    <t>VERSEMENT DE BE79 0018 6893 1433 AXEPTA BNP PARIBAS    BENELUX 0719319138 ALL / 203.00/NR.0010030408/KOM.     1.53/ DAT.21.02.2025/EQUINOXE S. A /Nivelles REF. :    202502210030408 VERS BE83 0682 2344 8015 EQUINOXE S. A REF. : 382085977 VAL. 24-02</t>
  </si>
  <si>
    <t>ALL  /    203.00/NR.0010030408/KOM.     1.53/DAT.21.02.2025/EQUINOXE S.A        /Nivelles</t>
  </si>
  <si>
    <t>VERSEMENT DE BE79 0018 6893 1433 AXEPTA BNP PARIBAS    BENELUX 0719319138 ALL / 418.00/NR.0010035530/KOM.     2.51/ DAT.21.02.2025/GLOSS line /GERPINNES REF. :      202502210035530 VERS BE83 0682 2344 8015 GLOSS line    REF. : 382085258 VAL. 24-02</t>
  </si>
  <si>
    <t>ALL  /    418.00/NR.0010035530/KOM.     2.51/DAT.21.02.2025/GLOSS line          /GERPINNES</t>
  </si>
  <si>
    <t>VERSEMENT DE BE79 0018 6893 1433 AXEPTA BNP PARIBAS    BENELUX 0719319138 ALL / 412.00/NR.0020030857/KOM.     0.98/ DAT.22.02.2025/GLOSS line /GERPINNES REF. :      202502220030857 VERS BE83 0682 2344 8015 GLOSS line    REF. : 382083781 VAL. 24-02</t>
  </si>
  <si>
    <t>ALL  /    412.00/NR.0020030857/KOM.     0.98/DAT.22.02.2025/GLOSS line          /GERPINNES</t>
  </si>
  <si>
    <t>VERSEMENT DE BE79 0018 6893 1433 AXEPTA BNP PARIBAS    BENELUX 0719319138 ALL / 337.00/NR.0020026866/KOM.     1.96/ DAT.22.02.2025/EQUINOXE S. A /Nivelles REF. :    202502220026866 VERS BE83 0682 2344 8015 EQUINOXE S. A REF. : 382083731 VAL. 24-02</t>
  </si>
  <si>
    <t>ALL  /    337.00/NR.0020026866/KOM.     1.96/DAT.22.02.2025/EQUINOXE S.A        /Nivelles</t>
  </si>
  <si>
    <t>TOTAL NB000963 RHODE-S</t>
  </si>
  <si>
    <t>1640  SINT-GENESIUS</t>
  </si>
  <si>
    <t>BANCONTACT ACHAT ESSENCE - TOTAL NB000963 RHODE-S -    1640 SINT-GENESIUS BE - 22/02/25 10:18 - CARTE 5255    06XX XXXX 7292 - GALERA Y CARMONA J                    REF. : 0050963511046 VAL. 22-02</t>
  </si>
  <si>
    <t>TELENET</t>
  </si>
  <si>
    <t>2800  MECHELEN</t>
  </si>
  <si>
    <t>BANCONTACT ACHAT - TELENET - 2800 MECHELEN BE -        21/02/25 18:32 - VIA INTERNET - CARTE 5255 06XX XXXX   3451 - Szava Jean                                      REF. : 0044797791833 VAL. 21-02</t>
  </si>
  <si>
    <t>VOS RECETTES BANCONTACT DU 21/02/2025 POUR LE TERMINAL 141497 , LA PERIODE TERMINAL 685 , MYRTILLE NEW CON    NIVELLES                                               REF. : 082572L010121 VAL. 21-02</t>
  </si>
  <si>
    <t>VERSEMENT DE BE79 0018 6893 1433 AXEPTA BNP PARIBAS    BENELUX 0719319138 ALL / 53.00/NR.0000029665/KOM.      0.26/ DAT.20.02.2025/EQUINOXE S. A /Nivelles REF. :    202502200029665 VERS BE83 0682 2344 8015 EQUINOXE S. A REF. : 380538479 VAL. 21-02</t>
  </si>
  <si>
    <t>ALL  /     53.00/NR.0000029665/KOM.     0.26/DAT.20.02.2025/EQUINOXE S.A        /Nivelles</t>
  </si>
  <si>
    <t>VOS RECETTES BANCONTACT DU 20/02/2025 POUR LE TERMINAL 141497 , LA PERIODE TERMINAL 684 , MYRTILLE NEW CON    NIVELLES                                               REF. : 082572L001026 VAL. 20-02</t>
  </si>
  <si>
    <t>20/02 REF 666141497 PERIODE 684 MYRTILLE NEW CON  NIVELLES</t>
  </si>
  <si>
    <t>VOS RECETTES: R:1-82207359/270 DU 19/02 AU 19/02       BRT:0000268,00EUR C:00000,00                           REF. : 082552L138299 VAL. 21-02</t>
  </si>
  <si>
    <t>R:1-82207359/270        DU  19/02 AU  19/02          BRT:0000268,00EUR C:00000,00</t>
  </si>
  <si>
    <t>BE70 3631 4404 3525</t>
  </si>
  <si>
    <t>MME INGRID CHRISTIAN</t>
  </si>
  <si>
    <t>RUE DU GEOMETRE 23 4</t>
  </si>
  <si>
    <t>1080        MOLENBEEK-ST-J</t>
  </si>
  <si>
    <t>VERSEMENT INSTANTANE DE BE70 3631 4404 3525 MME INGRID CHRISTIAN Ingrid Mariemanu REF. :                      3f6c642704dd417b9d9b78892208e182 VERS                  BE83 0682 2344 8015 EQUINOXE SA                        REF. : 080G72K279086 VAL. 20-02</t>
  </si>
  <si>
    <t>Ingrid Mariemanu</t>
  </si>
  <si>
    <t>VOS RECETTES BANCONTACT DU 20/02/2025 POUR LE TERMINAL 141497 , LA PERIODE TERMINAL 684 , MYRTILLE NEW CON    NIVELLES                                               REF. : 082572K010034 VAL. 20-02</t>
  </si>
  <si>
    <t>BE87 2100 8776 0194</t>
  </si>
  <si>
    <t>Worldline SA/NV</t>
  </si>
  <si>
    <t>VOTRE DOMICILIATION EUROPEENNE 000248987020 POUR       Worldline SA/NV COMMUNICATION : /INV/2250019402        10.1.2025 REFERENCE DU CREANCIER : 2000050283          REF. : 081962K074212 VAL. 20-02</t>
  </si>
  <si>
    <t>VERSEMENT DE BE79 0018 6893 1433 AXEPTA BNP PARIBAS    BENELUX 0719319138 ALL / 79.00/NR.0090033310/KOM.      0.31/ DAT.19.02.2025/GLOSS line /GERPINNES REF. :      202502190033310 VERS BE83 0682 2344 8015 GLOSS line    REF. : 379348245 VAL. 20-02</t>
  </si>
  <si>
    <t>ALL  /     79.00/NR.0090033310/KOM.     0.31/DAT.19.02.2025/GLOSS line          /GERPINNES</t>
  </si>
  <si>
    <t>VERSEMENT DE BE79 0018 6893 1433 AXEPTA BNP PARIBAS    BENELUX 0719319138 ALL / 245.00/NR.0090029150/KOM.     1.46/ DAT.19.02.2025/EQUINOXE S. A /Nivelles REF. :    202502190029150 VERS BE83 0682 2344 8015 EQUINOXE S. A REF. : 379347543 VAL. 20-02</t>
  </si>
  <si>
    <t>ALL  /    245.00/NR.0090029150/KOM.     1.46/DAT.19.02.2025/EQUINOXE S.A        /Nivelles</t>
  </si>
  <si>
    <t>L'ELEXIR D'AMOUR</t>
  </si>
  <si>
    <t>6280 GERPINNES</t>
  </si>
  <si>
    <t>PAIEMENT DEBITMASTERCARD 19/02 L'ELEXIR D'AMOUR        GERPINNES BE 68,40 EUR CARTE N° 5255 0604 1882 3451 -  Szava Jean                                             REF. : 0801S2K055591 VAL. 20-02</t>
  </si>
  <si>
    <t>VOS RECETTES BANCONTACT DU 19/02/2025 POUR LE TERMINAL 141497 , LA PERIODE TERMINAL 683 , MYRTILLE NEW CON    NIVELLES                                               REF. : 082572K001013 VAL. 19-02</t>
  </si>
  <si>
    <t>19/02 REF 666141497 PERIODE 683 MYRTILLE NEW CON  NIVELLES</t>
  </si>
  <si>
    <t>VOS RECETTES: R:1-82207359/269 DU 18/02 AU 18/02       BRT:0000040,92EUR C:00000,00                           REF. : 082552K139866 VAL. 20-02</t>
  </si>
  <si>
    <t>R:1-82207359/269        DU  18/02 AU  18/02          BRT:0000040,92EUR C:00000,00</t>
  </si>
  <si>
    <t>VOS RECETTES BANCONTACT DU 19/02/2025 POUR LE TERMINAL 141497 , LA PERIODE TERMINAL 683 , MYRTILLE NEW CON    NIVELLES                                               REF. : 082572J009913 VAL. 19-02</t>
  </si>
  <si>
    <t>BE84 0019 1339 8859</t>
  </si>
  <si>
    <t>Axepta BNP Paribas</t>
  </si>
  <si>
    <t>Warandeberg 3 Belgium</t>
  </si>
  <si>
    <t>VOTRE DOMICILIATION EUROPEENNE A6E2O000000GVZ2EAC POUR Axepta BNP Paribas COMMUNICATION : INV-2025000180925   REFERENCE DU CREANCIER : 319799125688371110561         REF. : 081962J094297 VAL. 19-02</t>
  </si>
  <si>
    <t>VERSEMENT DE BE74 8260 0054 2207 AMERICAN EXPRESS      PAYMENTSEUROPE SL R:2000990 17/02 AX 9415235324 T:     0002 L: NA BRT: 1140,00 C: 27,93 A: 0,00 D:190225 REF. : ACSCT941523532404104904177234249 VERS                BE83 0682 2344 8015 EQUINOXE SA                        REF. : 378290133 VAL. 19-02</t>
  </si>
  <si>
    <t>R:2000990  17/02 AX 9415235324 T: 0002 L:NA          BRT:    1140,00 C:     27,93  A:       0,00  D:190225</t>
  </si>
  <si>
    <t>VERSEMENT DE BE79 0018 6893 1433 AXEPTA BNP PARIBAS    BENELUX 0719319138 ALL / 113.00/NR.0080031822/KOM.     1.37/ DAT.18.02.2025/EQUINOXE S. A /Nivelles REF. :    202502180031822 VERS BE83 0682 2344 8015 EQUINOXE S. A REF. : 378195741 VAL. 19-02</t>
  </si>
  <si>
    <t>ALL  /    113.00/NR.0080031822/KOM.     1.37/DAT.18.02.2025/EQUINOXE S.A        /Nivelles</t>
  </si>
  <si>
    <t>VOS RECETTES BANCONTACT DU 18/02/2025 POUR LE TERMINAL 141497 , LA PERIODE TERMINAL 682 , MYRTILLE NEW CON    NIVELLES                                               REF. : 082572J000980 VAL. 18-02</t>
  </si>
  <si>
    <t>18/02 REF 666141497 PERIODE 682 MYRTILLE NEW CON  NIVELLES</t>
  </si>
  <si>
    <t>VOS RECETTES: R:1-82207359/268 DU 17/02 AU 17/02       BRT:0000357,00EUR C:00000,00                           REF. : 082552J137451 VAL. 19-02</t>
  </si>
  <si>
    <t>R:1-82207359/268        DU  17/02 AU  17/02          BRT:0000357,00EUR C:00000,00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</si>
</sst>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mm/yyyy;@"/>
    <numFmt numFmtId="165" formatCode="dd\/mm\/yyyy"/>
    <numFmt numFmtId="166" formatCode="dd\/mm\/yy"/>
    <numFmt numFmtId="167" formatCode="dd/mm/yyyy"/>
    <numFmt numFmtId="168" formatCode="dd\/mm"/>
    <numFmt numFmtId="169" formatCode="d/mm/yy;@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1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2" fontId="0" fillId="0" borderId="0" xfId="0" applyNumberFormat="1"/>
    <xf numFmtId="14" fontId="0" fillId="0" borderId="0" xfId="0" applyNumberFormat="1"/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quotePrefix="1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2" fontId="2" fillId="4" borderId="3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2" fontId="2" fillId="5" borderId="3" xfId="0" applyNumberFormat="1" applyFont="1" applyFill="1" applyBorder="1" applyAlignment="1">
      <alignment horizontal="center" vertical="center" wrapText="1"/>
    </xf>
    <xf numFmtId="166" fontId="2" fillId="6" borderId="4" xfId="0" applyNumberFormat="1" applyFont="1" applyFill="1" applyBorder="1" applyAlignment="1">
      <alignment horizontal="center" vertical="center" wrapText="1"/>
    </xf>
    <xf numFmtId="164" fontId="2" fillId="6" borderId="4" xfId="0" applyNumberFormat="1" applyFont="1" applyFill="1" applyBorder="1" applyAlignment="1">
      <alignment horizontal="center" vertical="center" wrapText="1"/>
    </xf>
    <xf numFmtId="165" fontId="2" fillId="6" borderId="4" xfId="0" applyNumberFormat="1" applyFont="1" applyFill="1" applyBorder="1" applyAlignment="1">
      <alignment horizontal="center" vertical="center" wrapText="1"/>
    </xf>
    <xf numFmtId="2" fontId="2" fillId="6" borderId="4" xfId="0" applyNumberFormat="1" applyFont="1" applyFill="1" applyBorder="1" applyAlignment="1">
      <alignment horizontal="center" vertical="center" wrapText="1"/>
    </xf>
    <xf numFmtId="2" fontId="2" fillId="6" borderId="3" xfId="0" applyNumberFormat="1" applyFont="1" applyFill="1" applyBorder="1" applyAlignment="1">
      <alignment horizontal="center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2" fontId="3" fillId="7" borderId="0" xfId="0" applyNumberFormat="1" applyFont="1" applyFill="1" applyAlignment="1">
      <alignment horizontal="center" vertical="center" wrapText="1"/>
    </xf>
    <xf numFmtId="14" fontId="3" fillId="7" borderId="0" xfId="0" applyNumberFormat="1" applyFont="1" applyFill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2" fontId="3" fillId="7" borderId="2" xfId="0" applyNumberFormat="1" applyFont="1" applyFill="1" applyBorder="1" applyAlignment="1">
      <alignment horizontal="center" vertical="center" wrapText="1"/>
    </xf>
    <xf numFmtId="164" fontId="3" fillId="7" borderId="0" xfId="0" applyNumberFormat="1" applyFont="1" applyFill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165" fontId="2" fillId="7" borderId="6" xfId="0" applyNumberFormat="1" applyFont="1" applyFill="1" applyBorder="1" applyAlignment="1">
      <alignment horizontal="center" vertical="center" wrapText="1"/>
    </xf>
    <xf numFmtId="165" fontId="2" fillId="7" borderId="7" xfId="0" applyNumberFormat="1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164" fontId="2" fillId="7" borderId="0" xfId="0" applyNumberFormat="1" applyFont="1" applyFill="1" applyAlignment="1">
      <alignment horizontal="center" vertical="center" wrapText="1"/>
    </xf>
    <xf numFmtId="166" fontId="2" fillId="7" borderId="0" xfId="0" applyNumberFormat="1" applyFont="1" applyFill="1" applyAlignment="1">
      <alignment horizontal="center" vertical="center" wrapText="1"/>
    </xf>
    <xf numFmtId="165" fontId="2" fillId="7" borderId="0" xfId="0" applyNumberFormat="1" applyFont="1" applyFill="1" applyAlignment="1">
      <alignment horizontal="center" vertical="center" wrapText="1"/>
    </xf>
    <xf numFmtId="2" fontId="3" fillId="7" borderId="8" xfId="0" applyNumberFormat="1" applyFont="1" applyFill="1" applyBorder="1" applyAlignment="1">
      <alignment horizontal="center" vertical="center" wrapText="1"/>
    </xf>
    <xf numFmtId="2" fontId="2" fillId="7" borderId="9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7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2" fillId="8" borderId="0" xfId="0" applyNumberFormat="1" applyFont="1" applyFill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9" borderId="10" xfId="0" applyFont="1" applyFill="1" applyBorder="1" applyAlignment="1">
      <alignment horizontal="center" vertical="center"/>
    </xf>
    <xf numFmtId="165" fontId="2" fillId="9" borderId="11" xfId="0" applyNumberFormat="1" applyFont="1" applyFill="1" applyBorder="1" applyAlignment="1">
      <alignment horizontal="center" vertical="center"/>
    </xf>
    <xf numFmtId="2" fontId="2" fillId="9" borderId="11" xfId="0" applyNumberFormat="1" applyFont="1" applyFill="1" applyBorder="1" applyAlignment="1">
      <alignment horizontal="center"/>
    </xf>
    <xf numFmtId="2" fontId="2" fillId="9" borderId="11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horizontal="center"/>
    </xf>
    <xf numFmtId="2" fontId="2" fillId="10" borderId="0" xfId="0" quotePrefix="1" applyNumberFormat="1" applyFont="1" applyFill="1" applyAlignment="1">
      <alignment horizontal="center"/>
    </xf>
    <xf numFmtId="2" fontId="2" fillId="0" borderId="0" xfId="0" quotePrefix="1" applyNumberFormat="1" applyFont="1" applyAlignment="1">
      <alignment horizontal="center"/>
    </xf>
    <xf numFmtId="2" fontId="2" fillId="11" borderId="9" xfId="0" applyNumberFormat="1" applyFont="1" applyFill="1" applyBorder="1" applyAlignment="1">
      <alignment horizontal="center" vertical="center"/>
    </xf>
    <xf numFmtId="169" fontId="2" fillId="7" borderId="13" xfId="0" applyNumberFormat="1" applyFont="1" applyFill="1" applyBorder="1" applyAlignment="1">
      <alignment horizontal="center" vertical="center"/>
    </xf>
    <xf numFmtId="165" fontId="2" fillId="9" borderId="14" xfId="0" applyNumberFormat="1" applyFont="1" applyFill="1" applyBorder="1" applyAlignment="1">
      <alignment horizontal="center" vertical="center"/>
    </xf>
    <xf numFmtId="2" fontId="2" fillId="9" borderId="14" xfId="0" applyNumberFormat="1" applyFont="1" applyFill="1" applyBorder="1" applyAlignment="1">
      <alignment horizontal="center"/>
    </xf>
    <xf numFmtId="2" fontId="2" fillId="9" borderId="14" xfId="0" applyNumberFormat="1" applyFont="1" applyFill="1" applyBorder="1" applyAlignment="1">
      <alignment horizontal="center" vertical="center"/>
    </xf>
    <xf numFmtId="2" fontId="2" fillId="7" borderId="0" xfId="0" applyNumberFormat="1" applyFont="1" applyFill="1" applyAlignment="1">
      <alignment horizont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9" fontId="2" fillId="0" borderId="15" xfId="1" applyFont="1" applyFill="1" applyBorder="1" applyAlignment="1">
      <alignment horizontal="center" vertical="center"/>
    </xf>
    <xf numFmtId="2" fontId="2" fillId="0" borderId="0" xfId="0" quotePrefix="1" applyNumberFormat="1" applyFont="1" applyAlignment="1">
      <alignment horizontal="center" vertical="center"/>
    </xf>
    <xf numFmtId="2" fontId="2" fillId="8" borderId="0" xfId="0" applyNumberFormat="1" applyFont="1" applyFill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2" fontId="2" fillId="9" borderId="17" xfId="0" applyNumberFormat="1" applyFont="1" applyFill="1" applyBorder="1" applyAlignment="1">
      <alignment horizontal="center" vertical="center"/>
    </xf>
    <xf numFmtId="2" fontId="2" fillId="9" borderId="0" xfId="0" applyNumberFormat="1" applyFont="1" applyFill="1" applyAlignment="1">
      <alignment horizontal="center"/>
    </xf>
    <xf numFmtId="0" fontId="0" fillId="8" borderId="0" xfId="0" applyFill="1"/>
    <xf numFmtId="14" fontId="0" fillId="8" borderId="0" xfId="0" applyNumberFormat="1" applyFill="1"/>
    <xf numFmtId="2" fontId="0" fillId="8" borderId="0" xfId="0" applyNumberFormat="1" applyFill="1"/>
    <xf numFmtId="167" fontId="2" fillId="8" borderId="6" xfId="0" applyNumberFormat="1" applyFont="1" applyFill="1" applyBorder="1" applyAlignment="1">
      <alignment horizontal="center"/>
    </xf>
    <xf numFmtId="2" fontId="2" fillId="8" borderId="0" xfId="0" applyNumberFormat="1" applyFont="1" applyFill="1" applyAlignment="1">
      <alignment horizontal="center"/>
    </xf>
    <xf numFmtId="164" fontId="2" fillId="8" borderId="0" xfId="0" applyNumberFormat="1" applyFont="1" applyFill="1" applyAlignment="1">
      <alignment horizontal="center"/>
    </xf>
    <xf numFmtId="165" fontId="2" fillId="8" borderId="6" xfId="0" applyNumberFormat="1" applyFont="1" applyFill="1" applyBorder="1" applyAlignment="1">
      <alignment horizontal="center"/>
    </xf>
    <xf numFmtId="2" fontId="2" fillId="8" borderId="9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 vertical="center"/>
    </xf>
    <xf numFmtId="165" fontId="2" fillId="8" borderId="14" xfId="0" applyNumberFormat="1" applyFont="1" applyFill="1" applyBorder="1" applyAlignment="1">
      <alignment horizontal="center" vertical="center"/>
    </xf>
    <xf numFmtId="2" fontId="2" fillId="8" borderId="14" xfId="0" applyNumberFormat="1" applyFont="1" applyFill="1" applyBorder="1" applyAlignment="1">
      <alignment horizontal="center"/>
    </xf>
    <xf numFmtId="2" fontId="2" fillId="8" borderId="14" xfId="0" applyNumberFormat="1" applyFont="1" applyFill="1" applyBorder="1" applyAlignment="1">
      <alignment horizontal="center" vertical="center"/>
    </xf>
    <xf numFmtId="2" fontId="2" fillId="8" borderId="17" xfId="0" applyNumberFormat="1" applyFont="1" applyFill="1" applyBorder="1" applyAlignment="1">
      <alignment horizontal="center" vertical="center"/>
    </xf>
    <xf numFmtId="168" fontId="2" fillId="8" borderId="0" xfId="0" applyNumberFormat="1" applyFont="1" applyFill="1" applyAlignment="1">
      <alignment horizontal="center"/>
    </xf>
    <xf numFmtId="2" fontId="2" fillId="8" borderId="0" xfId="0" quotePrefix="1" applyNumberFormat="1" applyFont="1" applyFill="1" applyAlignment="1">
      <alignment horizontal="center"/>
    </xf>
    <xf numFmtId="2" fontId="2" fillId="8" borderId="9" xfId="0" applyNumberFormat="1" applyFont="1" applyFill="1" applyBorder="1" applyAlignment="1">
      <alignment horizontal="center" vertical="center"/>
    </xf>
    <xf numFmtId="169" fontId="2" fillId="8" borderId="13" xfId="0" applyNumberFormat="1" applyFont="1" applyFill="1" applyBorder="1" applyAlignment="1">
      <alignment horizontal="center" vertical="center"/>
    </xf>
    <xf numFmtId="165" fontId="2" fillId="8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PS\Dropbox\EQUINOXE%20SA\SUMUP%20BANQUE.xlsx" TargetMode="External"/><Relationship Id="rId1" Type="http://schemas.openxmlformats.org/officeDocument/2006/relationships/externalLinkPath" Target="/Users/JPS/Dropbox/EQUINOXE%20SA/SUMUP%20BAN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licatif"/>
      <sheetName val="SUMUP"/>
      <sheetName val="SUMUP INDIRECT"/>
    </sheetNames>
    <sheetDataSet>
      <sheetData sheetId="0"/>
      <sheetData sheetId="1">
        <row r="4">
          <cell r="V4" t="str">
            <v/>
          </cell>
          <cell r="W4" t="str">
            <v/>
          </cell>
          <cell r="X4" t="str">
            <v/>
          </cell>
          <cell r="Y4" t="str">
            <v/>
          </cell>
        </row>
        <row r="5">
          <cell r="V5">
            <v>45587</v>
          </cell>
          <cell r="W5">
            <v>42</v>
          </cell>
          <cell r="X5">
            <v>41.29</v>
          </cell>
          <cell r="Y5">
            <v>0.71</v>
          </cell>
        </row>
        <row r="6">
          <cell r="V6" t="str">
            <v/>
          </cell>
          <cell r="W6" t="str">
            <v/>
          </cell>
          <cell r="X6" t="str">
            <v/>
          </cell>
          <cell r="Y6" t="str">
            <v/>
          </cell>
        </row>
        <row r="7">
          <cell r="V7">
            <v>45568</v>
          </cell>
          <cell r="W7">
            <v>80</v>
          </cell>
          <cell r="X7">
            <v>78.650000000000006</v>
          </cell>
          <cell r="Y7">
            <v>1.35</v>
          </cell>
        </row>
        <row r="8">
          <cell r="V8" t="str">
            <v/>
          </cell>
          <cell r="W8" t="str">
            <v/>
          </cell>
          <cell r="X8" t="str">
            <v/>
          </cell>
          <cell r="Y8" t="str">
            <v/>
          </cell>
        </row>
        <row r="9">
          <cell r="V9">
            <v>45552</v>
          </cell>
          <cell r="W9">
            <v>74</v>
          </cell>
          <cell r="X9">
            <v>72.75</v>
          </cell>
          <cell r="Y9">
            <v>1.25</v>
          </cell>
        </row>
        <row r="10"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</row>
        <row r="11"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</row>
        <row r="12">
          <cell r="V12">
            <v>45544</v>
          </cell>
          <cell r="W12">
            <v>110</v>
          </cell>
          <cell r="X12">
            <v>108.14</v>
          </cell>
          <cell r="Y12">
            <v>1.86</v>
          </cell>
        </row>
        <row r="13"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</row>
        <row r="14">
          <cell r="V14">
            <v>45540</v>
          </cell>
          <cell r="W14">
            <v>47</v>
          </cell>
          <cell r="X14">
            <v>46.21</v>
          </cell>
          <cell r="Y14">
            <v>0.79</v>
          </cell>
        </row>
        <row r="15"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</row>
        <row r="16">
          <cell r="V16">
            <v>45538</v>
          </cell>
          <cell r="W16">
            <v>45</v>
          </cell>
          <cell r="X16">
            <v>44.24</v>
          </cell>
          <cell r="Y16">
            <v>0.76</v>
          </cell>
        </row>
        <row r="17"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</row>
        <row r="18">
          <cell r="V18">
            <v>45531</v>
          </cell>
          <cell r="W18">
            <v>59</v>
          </cell>
          <cell r="X18">
            <v>58</v>
          </cell>
          <cell r="Y18">
            <v>1</v>
          </cell>
        </row>
        <row r="19"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</row>
        <row r="20">
          <cell r="V20">
            <v>45526</v>
          </cell>
          <cell r="W20">
            <v>35</v>
          </cell>
          <cell r="X20">
            <v>34.409999999999997</v>
          </cell>
          <cell r="Y20">
            <v>0.59</v>
          </cell>
        </row>
        <row r="21"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</row>
        <row r="22">
          <cell r="V22">
            <v>45524</v>
          </cell>
          <cell r="W22">
            <v>65</v>
          </cell>
          <cell r="X22">
            <v>63.9</v>
          </cell>
          <cell r="Y22">
            <v>1.1000000000000001</v>
          </cell>
        </row>
        <row r="23"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</row>
        <row r="24"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</row>
        <row r="25">
          <cell r="V25">
            <v>45520</v>
          </cell>
          <cell r="W25">
            <v>62</v>
          </cell>
          <cell r="X25">
            <v>60.95</v>
          </cell>
          <cell r="Y25">
            <v>1.05</v>
          </cell>
        </row>
        <row r="26"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</row>
        <row r="27">
          <cell r="V27">
            <v>45512</v>
          </cell>
          <cell r="W27">
            <v>120</v>
          </cell>
          <cell r="X27">
            <v>117.97</v>
          </cell>
          <cell r="Y27">
            <v>2.0299999999999998</v>
          </cell>
        </row>
        <row r="28"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</row>
        <row r="29"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</row>
        <row r="30">
          <cell r="V30">
            <v>45510</v>
          </cell>
          <cell r="W30">
            <v>38</v>
          </cell>
          <cell r="X30">
            <v>37.36</v>
          </cell>
          <cell r="Y30">
            <v>0.64</v>
          </cell>
        </row>
        <row r="31"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</row>
        <row r="32">
          <cell r="V32">
            <v>45505</v>
          </cell>
          <cell r="W32">
            <v>54</v>
          </cell>
          <cell r="X32">
            <v>53.09</v>
          </cell>
          <cell r="Y32">
            <v>0.91</v>
          </cell>
        </row>
        <row r="33"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</row>
        <row r="34">
          <cell r="V34">
            <v>45503</v>
          </cell>
          <cell r="W34">
            <v>39</v>
          </cell>
          <cell r="X34">
            <v>38.340000000000003</v>
          </cell>
          <cell r="Y34">
            <v>0.66</v>
          </cell>
        </row>
        <row r="35"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</row>
        <row r="36">
          <cell r="V36">
            <v>45496</v>
          </cell>
          <cell r="W36">
            <v>45</v>
          </cell>
          <cell r="X36">
            <v>44.24</v>
          </cell>
          <cell r="Y36">
            <v>0.76</v>
          </cell>
        </row>
        <row r="37"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</row>
        <row r="38">
          <cell r="V38">
            <v>45483</v>
          </cell>
          <cell r="W38">
            <v>35</v>
          </cell>
          <cell r="X38">
            <v>34.409999999999997</v>
          </cell>
          <cell r="Y38">
            <v>0.59</v>
          </cell>
        </row>
        <row r="39"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</row>
        <row r="40">
          <cell r="V40">
            <v>45482</v>
          </cell>
          <cell r="W40">
            <v>25</v>
          </cell>
          <cell r="X40">
            <v>24.58</v>
          </cell>
          <cell r="Y40">
            <v>0.42</v>
          </cell>
        </row>
        <row r="41"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</row>
        <row r="42">
          <cell r="V42">
            <v>45404</v>
          </cell>
          <cell r="W42">
            <v>65</v>
          </cell>
          <cell r="X42">
            <v>63.9</v>
          </cell>
          <cell r="Y42">
            <v>1.1000000000000001</v>
          </cell>
        </row>
        <row r="43"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</row>
        <row r="44">
          <cell r="V44">
            <v>45398</v>
          </cell>
          <cell r="W44">
            <v>35</v>
          </cell>
          <cell r="X44">
            <v>34.409999999999997</v>
          </cell>
          <cell r="Y44">
            <v>0.59</v>
          </cell>
        </row>
        <row r="45"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</row>
        <row r="46">
          <cell r="V46">
            <v>45397</v>
          </cell>
          <cell r="W46">
            <v>35</v>
          </cell>
          <cell r="X46">
            <v>34.409999999999997</v>
          </cell>
          <cell r="Y46">
            <v>0.59</v>
          </cell>
        </row>
        <row r="47"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</row>
        <row r="48">
          <cell r="V48">
            <v>45397</v>
          </cell>
          <cell r="W48">
            <v>121</v>
          </cell>
          <cell r="X48">
            <v>118.96</v>
          </cell>
          <cell r="Y48">
            <v>2.04</v>
          </cell>
        </row>
        <row r="49"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</row>
        <row r="50">
          <cell r="V50">
            <v>45394</v>
          </cell>
          <cell r="W50">
            <v>33</v>
          </cell>
          <cell r="X50">
            <v>32.44</v>
          </cell>
          <cell r="Y50">
            <v>0.56000000000000005</v>
          </cell>
        </row>
        <row r="51"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</row>
        <row r="52"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</row>
        <row r="53">
          <cell r="V53">
            <v>45393</v>
          </cell>
          <cell r="W53">
            <v>10</v>
          </cell>
          <cell r="X53">
            <v>9.83</v>
          </cell>
          <cell r="Y53">
            <v>0.17</v>
          </cell>
        </row>
        <row r="54"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</row>
        <row r="55">
          <cell r="V55">
            <v>45377</v>
          </cell>
          <cell r="W55">
            <v>35</v>
          </cell>
          <cell r="X55">
            <v>34.409999999999997</v>
          </cell>
          <cell r="Y55">
            <v>0.59</v>
          </cell>
        </row>
        <row r="56"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</row>
        <row r="57"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</row>
        <row r="58">
          <cell r="V58">
            <v>45355</v>
          </cell>
          <cell r="W58">
            <v>85</v>
          </cell>
          <cell r="X58">
            <v>83.56</v>
          </cell>
          <cell r="Y58">
            <v>1.44</v>
          </cell>
        </row>
        <row r="59"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</row>
        <row r="60">
          <cell r="V60">
            <v>45331</v>
          </cell>
          <cell r="W60">
            <v>39</v>
          </cell>
          <cell r="X60">
            <v>38.340000000000003</v>
          </cell>
          <cell r="Y60">
            <v>0.66</v>
          </cell>
        </row>
        <row r="61"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</row>
        <row r="62">
          <cell r="V62">
            <v>45328</v>
          </cell>
          <cell r="W62">
            <v>39</v>
          </cell>
          <cell r="X62">
            <v>38.340000000000003</v>
          </cell>
          <cell r="Y62">
            <v>0.66</v>
          </cell>
        </row>
        <row r="63">
          <cell r="V63" t="str">
            <v/>
          </cell>
          <cell r="W63" t="str">
            <v/>
          </cell>
          <cell r="X63" t="str">
            <v/>
          </cell>
          <cell r="Y63" t="str">
            <v/>
          </cell>
        </row>
        <row r="64">
          <cell r="V64">
            <v>45301</v>
          </cell>
          <cell r="W64">
            <v>94</v>
          </cell>
          <cell r="X64">
            <v>92.41</v>
          </cell>
          <cell r="Y64">
            <v>1.59</v>
          </cell>
        </row>
        <row r="65"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</row>
        <row r="66">
          <cell r="V66">
            <v>45295</v>
          </cell>
          <cell r="W66">
            <v>119</v>
          </cell>
          <cell r="X66">
            <v>116.99</v>
          </cell>
          <cell r="Y66">
            <v>2.0099999999999998</v>
          </cell>
        </row>
        <row r="67">
          <cell r="V67" t="str">
            <v/>
          </cell>
          <cell r="W67" t="str">
            <v/>
          </cell>
          <cell r="X67" t="str">
            <v/>
          </cell>
          <cell r="Y67" t="str">
            <v/>
          </cell>
        </row>
        <row r="68">
          <cell r="V68" t="str">
            <v/>
          </cell>
          <cell r="W68" t="str">
            <v/>
          </cell>
          <cell r="X68" t="str">
            <v/>
          </cell>
          <cell r="Y68" t="str">
            <v/>
          </cell>
        </row>
        <row r="69">
          <cell r="V69">
            <v>45267</v>
          </cell>
          <cell r="W69">
            <v>55</v>
          </cell>
          <cell r="X69">
            <v>54.07</v>
          </cell>
          <cell r="Y69">
            <v>0.93</v>
          </cell>
        </row>
        <row r="70"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</row>
        <row r="71">
          <cell r="V71">
            <v>45258</v>
          </cell>
          <cell r="W71">
            <v>45</v>
          </cell>
          <cell r="X71">
            <v>44.24</v>
          </cell>
          <cell r="Y71">
            <v>0.76</v>
          </cell>
        </row>
        <row r="72"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</row>
        <row r="73">
          <cell r="V73">
            <v>45244</v>
          </cell>
          <cell r="W73">
            <v>60</v>
          </cell>
          <cell r="X73">
            <v>58.99</v>
          </cell>
          <cell r="Y73">
            <v>1.01</v>
          </cell>
        </row>
        <row r="74"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</row>
        <row r="75">
          <cell r="V75">
            <v>45232</v>
          </cell>
          <cell r="W75">
            <v>58</v>
          </cell>
          <cell r="X75">
            <v>57.02</v>
          </cell>
          <cell r="Y75">
            <v>0.98</v>
          </cell>
        </row>
        <row r="76"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</row>
        <row r="77">
          <cell r="V77">
            <v>45219</v>
          </cell>
          <cell r="W77">
            <v>40</v>
          </cell>
          <cell r="X77">
            <v>39.32</v>
          </cell>
          <cell r="Y77">
            <v>0.68</v>
          </cell>
        </row>
        <row r="78"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</row>
        <row r="79">
          <cell r="V79">
            <v>45197</v>
          </cell>
          <cell r="W79">
            <v>116</v>
          </cell>
          <cell r="X79">
            <v>114.04</v>
          </cell>
          <cell r="Y79">
            <v>1.96</v>
          </cell>
        </row>
        <row r="80"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</row>
        <row r="81">
          <cell r="V81">
            <v>45187</v>
          </cell>
          <cell r="W81">
            <v>87</v>
          </cell>
          <cell r="X81">
            <v>85.53</v>
          </cell>
          <cell r="Y81">
            <v>1.47</v>
          </cell>
        </row>
        <row r="82"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</row>
        <row r="83">
          <cell r="V83">
            <v>45174</v>
          </cell>
          <cell r="W83">
            <v>112</v>
          </cell>
          <cell r="X83">
            <v>110.11</v>
          </cell>
          <cell r="Y83">
            <v>1.89</v>
          </cell>
        </row>
        <row r="84"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</row>
        <row r="85">
          <cell r="V85">
            <v>45173</v>
          </cell>
          <cell r="W85">
            <v>49.5</v>
          </cell>
          <cell r="X85">
            <v>48.66</v>
          </cell>
          <cell r="Y85">
            <v>0.84</v>
          </cell>
        </row>
        <row r="86"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</row>
        <row r="87"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</row>
        <row r="88"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</row>
        <row r="89"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84F9-BCCF-48EF-ADDB-0597BF67AC8E}">
  <dimension ref="A1:BQ80"/>
  <sheetViews>
    <sheetView tabSelected="1" topLeftCell="AV1" workbookViewId="0">
      <pane ySplit="4" topLeftCell="A65" activePane="bottomLeft" state="frozen"/>
      <selection pane="bottomLeft" activeCell="BQ76" sqref="BQ76"/>
    </sheetView>
  </sheetViews>
  <sheetFormatPr baseColWidth="10" defaultRowHeight="15" x14ac:dyDescent="0.25"/>
  <cols>
    <col min="32" max="32" width="14.42578125" bestFit="1" customWidth="1"/>
    <col min="33" max="33" width="15.85546875" bestFit="1" customWidth="1"/>
    <col min="34" max="34" width="14.42578125" bestFit="1" customWidth="1"/>
    <col min="35" max="35" width="55.85546875" bestFit="1" customWidth="1"/>
    <col min="37" max="37" width="14.42578125" customWidth="1"/>
    <col min="39" max="39" width="15.7109375" customWidth="1"/>
    <col min="42" max="42" width="16.7109375" customWidth="1"/>
    <col min="53" max="53" width="14.42578125" customWidth="1"/>
    <col min="62" max="62" width="15" customWidth="1"/>
    <col min="66" max="66" width="17.140625" customWidth="1"/>
    <col min="69" max="69" width="14.7109375" customWidth="1"/>
  </cols>
  <sheetData>
    <row r="1" spans="1:69" ht="18.75" x14ac:dyDescent="0.3">
      <c r="I1" s="1"/>
      <c r="K1" s="2"/>
      <c r="V1" s="3"/>
      <c r="AF1" s="4"/>
      <c r="AG1" s="4"/>
      <c r="AH1" s="5"/>
      <c r="AI1" s="6" t="s">
        <v>0</v>
      </c>
      <c r="AJ1" s="7"/>
      <c r="AK1" s="7"/>
      <c r="AL1" s="4"/>
      <c r="AM1" s="5"/>
      <c r="AN1" s="4"/>
      <c r="AO1" s="8"/>
      <c r="AP1" s="9"/>
      <c r="AQ1" s="4"/>
      <c r="AR1" s="10"/>
      <c r="AS1" s="10"/>
      <c r="AT1" s="11"/>
      <c r="AU1" s="5"/>
      <c r="AV1" s="7"/>
      <c r="AW1" s="4"/>
      <c r="AX1" s="4"/>
      <c r="AY1" s="10"/>
      <c r="AZ1" s="8"/>
      <c r="BA1" s="9"/>
      <c r="BB1" s="4"/>
      <c r="BC1" s="10"/>
      <c r="BD1" s="10"/>
      <c r="BE1" s="8"/>
      <c r="BF1" s="9"/>
      <c r="BG1" s="4"/>
      <c r="BH1" s="10"/>
      <c r="BI1" s="10"/>
      <c r="BJ1" s="12"/>
    </row>
    <row r="2" spans="1:69" s="13" customFormat="1" ht="30.75" customHeight="1" thickBot="1" x14ac:dyDescent="0.3">
      <c r="A2" s="13">
        <f>COLUMN(A2)</f>
        <v>1</v>
      </c>
      <c r="B2" s="13">
        <f t="shared" ref="B2:BI2" si="0">COLUMN(B2)</f>
        <v>2</v>
      </c>
      <c r="C2" s="13">
        <f t="shared" si="0"/>
        <v>3</v>
      </c>
      <c r="D2" s="13">
        <f t="shared" si="0"/>
        <v>4</v>
      </c>
      <c r="E2" s="13">
        <f t="shared" si="0"/>
        <v>5</v>
      </c>
      <c r="F2" s="13">
        <f t="shared" si="0"/>
        <v>6</v>
      </c>
      <c r="G2" s="13">
        <f t="shared" si="0"/>
        <v>7</v>
      </c>
      <c r="H2" s="13">
        <f t="shared" si="0"/>
        <v>8</v>
      </c>
      <c r="I2" s="13">
        <f t="shared" si="0"/>
        <v>9</v>
      </c>
      <c r="J2" s="13">
        <f t="shared" si="0"/>
        <v>10</v>
      </c>
      <c r="K2" s="14">
        <f t="shared" si="0"/>
        <v>11</v>
      </c>
      <c r="L2" s="13">
        <f t="shared" si="0"/>
        <v>12</v>
      </c>
      <c r="M2" s="13">
        <f t="shared" si="0"/>
        <v>13</v>
      </c>
      <c r="N2" s="13">
        <f t="shared" si="0"/>
        <v>14</v>
      </c>
      <c r="O2" s="13">
        <f t="shared" si="0"/>
        <v>15</v>
      </c>
      <c r="P2" s="13">
        <f t="shared" si="0"/>
        <v>16</v>
      </c>
      <c r="Q2" s="13">
        <f t="shared" si="0"/>
        <v>17</v>
      </c>
      <c r="R2" s="13">
        <f t="shared" si="0"/>
        <v>18</v>
      </c>
      <c r="S2" s="13">
        <f t="shared" si="0"/>
        <v>19</v>
      </c>
      <c r="T2" s="13">
        <f t="shared" si="0"/>
        <v>20</v>
      </c>
      <c r="U2" s="13">
        <f t="shared" si="0"/>
        <v>21</v>
      </c>
      <c r="V2" s="13">
        <f t="shared" si="0"/>
        <v>22</v>
      </c>
      <c r="W2" s="13">
        <f t="shared" si="0"/>
        <v>23</v>
      </c>
      <c r="X2" s="13">
        <f t="shared" si="0"/>
        <v>24</v>
      </c>
      <c r="Y2" s="13">
        <f t="shared" si="0"/>
        <v>25</v>
      </c>
      <c r="Z2" s="13">
        <f t="shared" si="0"/>
        <v>26</v>
      </c>
      <c r="AA2" s="13">
        <f t="shared" si="0"/>
        <v>27</v>
      </c>
      <c r="AB2" s="13">
        <f t="shared" si="0"/>
        <v>28</v>
      </c>
      <c r="AC2" s="13">
        <f t="shared" si="0"/>
        <v>29</v>
      </c>
      <c r="AD2" s="13">
        <f t="shared" si="0"/>
        <v>30</v>
      </c>
      <c r="AE2" s="13">
        <f t="shared" si="0"/>
        <v>31</v>
      </c>
      <c r="AF2" s="13">
        <f t="shared" si="0"/>
        <v>32</v>
      </c>
      <c r="AG2" s="13">
        <f t="shared" si="0"/>
        <v>33</v>
      </c>
      <c r="AH2" s="15"/>
      <c r="AJ2" s="13">
        <f t="shared" si="0"/>
        <v>36</v>
      </c>
      <c r="AK2" s="16"/>
      <c r="AL2" s="13">
        <f t="shared" si="0"/>
        <v>38</v>
      </c>
      <c r="AM2" s="15"/>
      <c r="AN2" s="17"/>
      <c r="AO2" s="13">
        <f t="shared" si="0"/>
        <v>41</v>
      </c>
      <c r="AP2" s="15"/>
      <c r="AQ2" s="13">
        <f t="shared" si="0"/>
        <v>43</v>
      </c>
      <c r="AR2" s="13">
        <f t="shared" si="0"/>
        <v>44</v>
      </c>
      <c r="AS2" s="13">
        <f t="shared" si="0"/>
        <v>45</v>
      </c>
      <c r="AT2" s="13">
        <f t="shared" si="0"/>
        <v>46</v>
      </c>
      <c r="AU2" s="13">
        <f t="shared" si="0"/>
        <v>47</v>
      </c>
      <c r="AV2" s="13">
        <f t="shared" si="0"/>
        <v>48</v>
      </c>
      <c r="AW2" s="13">
        <f>COLUMN(AW2)</f>
        <v>49</v>
      </c>
      <c r="AX2" s="13">
        <f t="shared" si="0"/>
        <v>50</v>
      </c>
      <c r="AY2" s="17">
        <f t="shared" si="0"/>
        <v>51</v>
      </c>
      <c r="AZ2" s="13">
        <f t="shared" si="0"/>
        <v>52</v>
      </c>
      <c r="BA2" s="15"/>
      <c r="BB2" s="13">
        <f t="shared" si="0"/>
        <v>54</v>
      </c>
      <c r="BC2" s="13">
        <f t="shared" si="0"/>
        <v>55</v>
      </c>
      <c r="BD2" s="13">
        <f t="shared" si="0"/>
        <v>56</v>
      </c>
      <c r="BE2" s="13">
        <f t="shared" si="0"/>
        <v>57</v>
      </c>
      <c r="BF2" s="15"/>
      <c r="BG2" s="13">
        <f t="shared" si="0"/>
        <v>59</v>
      </c>
      <c r="BH2" s="13">
        <f t="shared" si="0"/>
        <v>60</v>
      </c>
      <c r="BI2" s="13">
        <f t="shared" si="0"/>
        <v>61</v>
      </c>
      <c r="BJ2" s="16"/>
    </row>
    <row r="3" spans="1:69" s="18" customFormat="1" ht="63.75" customHeight="1" thickBot="1" x14ac:dyDescent="0.3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9" t="s">
        <v>9</v>
      </c>
      <c r="J3" s="18" t="s">
        <v>10</v>
      </c>
      <c r="K3" s="20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V3" s="21"/>
      <c r="AF3" s="22" t="s">
        <v>16</v>
      </c>
      <c r="AG3" s="23" t="s">
        <v>17</v>
      </c>
      <c r="AH3" s="24" t="s">
        <v>18</v>
      </c>
      <c r="AI3" s="25" t="s">
        <v>19</v>
      </c>
      <c r="AJ3" s="26" t="s">
        <v>16</v>
      </c>
      <c r="AK3" s="26" t="s">
        <v>20</v>
      </c>
      <c r="AL3" s="27" t="s">
        <v>21</v>
      </c>
      <c r="AM3" s="28" t="s">
        <v>22</v>
      </c>
      <c r="AN3" s="29" t="s">
        <v>23</v>
      </c>
      <c r="AO3" s="30" t="s">
        <v>16</v>
      </c>
      <c r="AP3" s="31" t="s">
        <v>24</v>
      </c>
      <c r="AQ3" s="32" t="s">
        <v>25</v>
      </c>
      <c r="AR3" s="33" t="s">
        <v>26</v>
      </c>
      <c r="AS3" s="32" t="s">
        <v>27</v>
      </c>
      <c r="AT3" s="34" t="s">
        <v>28</v>
      </c>
      <c r="AU3" s="35" t="s">
        <v>29</v>
      </c>
      <c r="AV3" s="36" t="s">
        <v>30</v>
      </c>
      <c r="AW3" s="37" t="s">
        <v>31</v>
      </c>
      <c r="AX3" s="38" t="s">
        <v>32</v>
      </c>
      <c r="AY3" s="39" t="s">
        <v>33</v>
      </c>
      <c r="AZ3" s="30" t="s">
        <v>16</v>
      </c>
      <c r="BA3" s="31" t="s">
        <v>24</v>
      </c>
      <c r="BB3" s="32" t="s">
        <v>25</v>
      </c>
      <c r="BC3" s="33" t="s">
        <v>26</v>
      </c>
      <c r="BD3" s="32" t="s">
        <v>27</v>
      </c>
      <c r="BE3" s="30" t="s">
        <v>16</v>
      </c>
      <c r="BF3" s="31" t="s">
        <v>24</v>
      </c>
      <c r="BG3" s="32" t="s">
        <v>34</v>
      </c>
      <c r="BH3" s="33" t="s">
        <v>35</v>
      </c>
      <c r="BI3" s="32" t="s">
        <v>36</v>
      </c>
      <c r="BJ3" s="40"/>
      <c r="BM3" s="30" t="s">
        <v>16</v>
      </c>
      <c r="BN3" s="31" t="s">
        <v>24</v>
      </c>
      <c r="BO3" s="32" t="s">
        <v>37</v>
      </c>
      <c r="BP3" s="33" t="s">
        <v>38</v>
      </c>
      <c r="BQ3" s="32" t="s">
        <v>39</v>
      </c>
    </row>
    <row r="4" spans="1:69" s="18" customFormat="1" ht="50.25" customHeight="1" thickBot="1" x14ac:dyDescent="0.3">
      <c r="K4" s="20"/>
      <c r="V4" s="21"/>
      <c r="AF4" s="106" t="s">
        <v>40</v>
      </c>
      <c r="AG4" s="107"/>
      <c r="AH4" s="108"/>
      <c r="AI4" s="109"/>
      <c r="AJ4" s="106" t="s">
        <v>40</v>
      </c>
      <c r="AK4" s="107"/>
      <c r="AL4" s="107"/>
      <c r="AM4" s="108"/>
      <c r="AN4" s="109"/>
      <c r="AO4" s="106" t="s">
        <v>41</v>
      </c>
      <c r="AP4" s="107"/>
      <c r="AQ4" s="107"/>
      <c r="AR4" s="107"/>
      <c r="AS4" s="110"/>
      <c r="AT4" s="41"/>
      <c r="AU4" s="41"/>
      <c r="AV4" s="42"/>
      <c r="AW4" s="41"/>
      <c r="AX4" s="43"/>
      <c r="AY4" s="41"/>
      <c r="AZ4" s="106" t="s">
        <v>42</v>
      </c>
      <c r="BA4" s="107"/>
      <c r="BB4" s="107"/>
      <c r="BC4" s="107"/>
      <c r="BD4" s="110"/>
      <c r="BE4" s="106" t="s">
        <v>43</v>
      </c>
      <c r="BF4" s="107"/>
      <c r="BG4" s="107"/>
      <c r="BH4" s="107"/>
      <c r="BI4" s="110"/>
      <c r="BJ4" s="40" t="s">
        <v>44</v>
      </c>
      <c r="BK4" s="18" t="s">
        <v>45</v>
      </c>
      <c r="BL4" s="18" t="s">
        <v>46</v>
      </c>
      <c r="BM4" s="111" t="s">
        <v>47</v>
      </c>
      <c r="BN4" s="108"/>
      <c r="BO4" s="108"/>
      <c r="BP4" s="108"/>
      <c r="BQ4" s="109"/>
    </row>
    <row r="5" spans="1:69" s="44" customFormat="1" ht="20.25" customHeight="1" thickBot="1" x14ac:dyDescent="0.3">
      <c r="A5" s="104" t="s">
        <v>48</v>
      </c>
      <c r="B5" s="105"/>
      <c r="C5" s="105"/>
      <c r="K5" s="45"/>
      <c r="V5" s="46"/>
      <c r="AF5" s="47"/>
      <c r="AG5" s="48">
        <f>SUM(AG1211:AG6438)</f>
        <v>0</v>
      </c>
      <c r="AH5" s="49"/>
      <c r="AI5" s="50">
        <f>SUM(AI1211:AI6438)</f>
        <v>0</v>
      </c>
      <c r="AJ5" s="51"/>
      <c r="AK5" s="52"/>
      <c r="AL5" s="48">
        <f>SUM(AL1211:AL6360)</f>
        <v>0</v>
      </c>
      <c r="AM5" s="49"/>
      <c r="AN5" s="48">
        <f>SUM(AN1211:AN6360)</f>
        <v>0</v>
      </c>
      <c r="AO5" s="53"/>
      <c r="AP5" s="54"/>
      <c r="AQ5" s="50">
        <f>SUM(AQ1225:AQ611215)</f>
        <v>0</v>
      </c>
      <c r="AR5" s="50">
        <f>SUM(AR1225:AR611215)</f>
        <v>0</v>
      </c>
      <c r="AS5" s="50">
        <f>SUM(AS1225:AS611215)</f>
        <v>0</v>
      </c>
      <c r="AT5" s="55"/>
      <c r="AU5" s="54"/>
      <c r="AV5" s="56"/>
      <c r="AW5" s="45">
        <f>SUM(AW1225:AW611215)</f>
        <v>0</v>
      </c>
      <c r="AX5" s="57">
        <f>SUM(AX1225:AX611215)</f>
        <v>0</v>
      </c>
      <c r="AY5" s="58">
        <f>SUM(AY1225:AY611215)</f>
        <v>0</v>
      </c>
      <c r="AZ5" s="53"/>
      <c r="BA5" s="54"/>
      <c r="BB5" s="50">
        <f>SUM(BB1225:BB611215)</f>
        <v>0</v>
      </c>
      <c r="BC5" s="50">
        <f>SUM(BC1225:BC611215)</f>
        <v>0</v>
      </c>
      <c r="BD5" s="50">
        <f>SUM(BD1225:BD611215)</f>
        <v>0</v>
      </c>
      <c r="BE5" s="53"/>
      <c r="BF5" s="54"/>
      <c r="BG5" s="50">
        <f>SUM(BG1225:BG611215)</f>
        <v>0</v>
      </c>
      <c r="BH5" s="50">
        <f>SUM(BH1225:BH611215)</f>
        <v>0</v>
      </c>
      <c r="BI5" s="50">
        <f>SUM(BI1225:BI611215)</f>
        <v>0</v>
      </c>
      <c r="BJ5" s="59"/>
    </row>
    <row r="6" spans="1:69" ht="20.25" thickTop="1" thickBot="1" x14ac:dyDescent="0.35">
      <c r="A6" t="s">
        <v>49</v>
      </c>
      <c r="B6" s="3">
        <v>45719</v>
      </c>
      <c r="E6" t="s">
        <v>50</v>
      </c>
      <c r="F6" t="s">
        <v>51</v>
      </c>
      <c r="I6" t="s">
        <v>52</v>
      </c>
      <c r="J6" s="3">
        <v>45719</v>
      </c>
      <c r="K6">
        <v>370</v>
      </c>
      <c r="L6" t="s">
        <v>53</v>
      </c>
      <c r="M6" t="s">
        <v>54</v>
      </c>
      <c r="O6" t="s">
        <v>55</v>
      </c>
      <c r="AF6" s="60">
        <f t="shared" ref="AF6:AF69" si="1">IF(LEFT(F6,4)="ATOS",DATE(YEAR(B6),MID(O6,4,2)*1,MID(O6,1,2)*1),"")</f>
        <v>45719</v>
      </c>
      <c r="AG6" s="4">
        <f t="shared" ref="AG6:AG69" si="2">IF(AF6="","",K6)</f>
        <v>370</v>
      </c>
      <c r="AH6" s="5">
        <f t="shared" ref="AH6:AH69" si="3">IF(AI6="","",AF6)</f>
        <v>45719</v>
      </c>
      <c r="AI6" s="4">
        <f>IF(COUNTIF(AF6:AF$1212,AF6)=COUNTIF(AF:AF,AF6),SUMIFS(AG6:AG$1212,F6:F$1212,"ATOS*",AF6:AF$1212,AF6),"")</f>
        <v>370</v>
      </c>
      <c r="AJ6" s="61" t="str">
        <f t="shared" ref="AJ6:AJ69" si="4">IF(OR(K6&lt;0,LEFT(O6,1)&lt;&gt;"R"),"",IF(LEFT(F6,4)="WORL",IF(MID(O6,3,1)="1",MID(O6,29,5)&amp;"/"&amp;MID(YEAR(B6),1,4),RIGHT(O6,5)&amp;"/"&amp;MID(YEAR(B6),1,4)),""))</f>
        <v/>
      </c>
      <c r="AK6" s="62" t="str">
        <f t="shared" ref="AK6:AK69" si="5">IF(AJ6="","",INT(AJ6))</f>
        <v/>
      </c>
      <c r="AL6" s="4" t="str">
        <f t="shared" ref="AL6:AL69" si="6">IF(AJ6="","",K6)</f>
        <v/>
      </c>
      <c r="AM6" s="5" t="str">
        <f t="shared" ref="AM6:AM69" si="7">IF(AN6="","",AK6)</f>
        <v/>
      </c>
      <c r="AN6" s="63" t="str">
        <f>IF(COUNTIF(AK6:AK$1193,AK6)=COUNTIF(AK:AK,AK6),SUMIFS(AL6:AL$1193,F6:F$1193,"*WORLDLINE*",AK6:AK$1193,AK6),"")</f>
        <v/>
      </c>
      <c r="AO6" s="64" t="str">
        <f t="shared" ref="AO6:AO28" si="8">IF(OR(K6&lt;0,LEFT(O6,3)&lt;&gt;"ALL"),"",IF(LEFT(F6,4)="Axep",IF(RIGHT(O6,8)="Nivelles",SUBSTITUTE(MID(O6,50,10),".","/"),"")))</f>
        <v/>
      </c>
      <c r="AP6" s="65" t="str">
        <f t="shared" ref="AP6:AP69" si="9">IF(AO6="","",INT(AO6))</f>
        <v/>
      </c>
      <c r="AQ6" s="66" t="str">
        <f t="shared" ref="AQ6:AQ69" si="10">IF(AO6="","",VALUE(SUBSTITUTE(MID(O6,8,9),".",",")))</f>
        <v/>
      </c>
      <c r="AR6" s="67" t="str">
        <f t="shared" ref="AR6:AR69" si="11">IF(AO6="","",K6)</f>
        <v/>
      </c>
      <c r="AS6" s="68" t="str">
        <f t="shared" ref="AS6:AS69" si="12">IF(SUM(AQ6)-SUM(AR6)=0,"",SUM(AQ6)-SUM(AR6))</f>
        <v/>
      </c>
      <c r="AT6" s="69" t="str">
        <f t="shared" ref="AT6:AT69" si="13">IF(LEFT(O6,5)="SUMUP",MID(RIGHT(O6,6),1,2)&amp;"/"&amp;MID(RIGHT(O6,6),3,2)&amp;"/"&amp;MID(RIGHT(O6,6),5,2),"")</f>
        <v/>
      </c>
      <c r="AU6" s="5" t="str">
        <f t="shared" ref="AU6:AU69" si="14">IF(AT6="","",IFERROR(DATEVALUE(AT6),"/"))</f>
        <v/>
      </c>
      <c r="AV6" s="7" t="str">
        <f t="shared" ref="AV6:AV69" si="15">IF(ISNUMBER(AU6),AU6-1,"")</f>
        <v/>
      </c>
      <c r="AW6" s="70" t="str">
        <f>IF(AX6="","",VLOOKUP(AV6,[1]SUMUP!$V$4:$Y$2029,2,FALSE))</f>
        <v/>
      </c>
      <c r="AX6" s="71" t="str">
        <f t="shared" ref="AX6:AX69" si="16">IF(AV6="","",K6)</f>
        <v/>
      </c>
      <c r="AY6" s="72" t="str">
        <f t="shared" ref="AY6:AY66" si="17">IF(SUM(AW6)-SUM(AX6)=0,"",SUM(AW6)-SUM(AX6))</f>
        <v/>
      </c>
      <c r="AZ6" s="64" t="str">
        <f t="shared" ref="AZ6:AZ68" si="18">IF(OR(K6&lt;0,LEFT(O6,3)&lt;&gt;"ALL"),"",IF(LEFT(F6,4)="Axep",IF(RIGHT(O6,9)="GERPINNES",SUBSTITUTE(MID(O6,50,10),".","/"),"")))</f>
        <v/>
      </c>
      <c r="BA6" s="65" t="str">
        <f t="shared" ref="BA6:BA69" si="19">IF(AZ6="","",INT(AZ6))</f>
        <v/>
      </c>
      <c r="BB6" s="66" t="str">
        <f t="shared" ref="BB6:BB69" si="20">IF(AZ6="","",VALUE(SUBSTITUTE(MID(O6,8,9),".",",")))</f>
        <v/>
      </c>
      <c r="BC6" s="67" t="str">
        <f t="shared" ref="BC6:BC69" si="21">IF(AZ6="","",K6)</f>
        <v/>
      </c>
      <c r="BD6" s="68" t="str">
        <f t="shared" ref="BD6:BD69" si="22">IF(SUM(BB6)-SUM(BC6)=0,"",SUM(BB6)-SUM(BC6))</f>
        <v/>
      </c>
      <c r="BE6" s="73" t="str">
        <f>IF(OR(K6&lt;0,LEFT(F6,10)&lt;&gt;"BANCONTACT"),"",IF(LEFT(F6,10)="BANCONTACT",LEFT(O6,8)))</f>
        <v/>
      </c>
      <c r="BF6" s="74" t="str">
        <f>IFERROR((LEFT(BE6,4)&amp;"/"&amp;LEFT(RIGHT(BE6,4),2)&amp;"/"&amp;RIGHT(BE6,2))*1,"")</f>
        <v/>
      </c>
      <c r="BG6" s="75" t="str">
        <f t="shared" ref="BG6:BG69" si="23">IF(BE6="","",K6)</f>
        <v/>
      </c>
      <c r="BH6" s="76" t="str">
        <f t="shared" ref="BH6:BH69" si="24">IF(BE6="","",K6)</f>
        <v/>
      </c>
      <c r="BI6" s="68" t="str">
        <f t="shared" ref="BI6:BI69" si="25">IF(SUM(BG6)-SUM(BH6)=0,"",SUM(BG6)-SUM(BH6))</f>
        <v/>
      </c>
      <c r="BJ6" s="12" t="str">
        <f>IF(BA6="",BF6,BA6)</f>
        <v/>
      </c>
      <c r="BK6" s="77" t="str">
        <f t="shared" ref="BK6:BL11" si="26">IF(SUM(BB6)+SUM(BH6)=0,"",SUM(BB6)+SUM(BH6))</f>
        <v/>
      </c>
      <c r="BL6" s="77" t="str">
        <f t="shared" si="26"/>
        <v/>
      </c>
      <c r="BM6" s="78" t="str" cm="1">
        <f t="array" ref="BM6">IF(_xlfn.REGEXTEST(I6,"american express",1),_xlfn.REGEXEXTRACT(I6," [0-3][0-9]/[0-1][1-9] "),"")</f>
        <v/>
      </c>
      <c r="BN6" s="79" t="str">
        <f t="shared" ref="BN6:BN69" si="27">IF(BM6="","",DATEVALUE(BM6))</f>
        <v/>
      </c>
      <c r="BO6" s="80" t="str" cm="1">
        <f t="array" ref="BO6">IF(_xlfn.REGEXTEST(I6,"american express",1),_xlfn.REGEXEXTRACT(I6,"\d*,\d{2}"),"")</f>
        <v/>
      </c>
      <c r="BP6" s="81" t="str">
        <f t="shared" ref="BP6:BP69" si="28">IF(LEFT(F6,8)="AMERICAN",K6,"")</f>
        <v/>
      </c>
      <c r="BQ6" s="82" t="e">
        <f t="shared" ref="BQ6:BQ69" si="29">IF(SUM(BO6-BP6)=0,"",SUM(BO6-BP6))</f>
        <v>#VALUE!</v>
      </c>
    </row>
    <row r="7" spans="1:69" ht="20.25" thickTop="1" thickBot="1" x14ac:dyDescent="0.35">
      <c r="A7" t="s">
        <v>49</v>
      </c>
      <c r="B7" s="3">
        <v>45719</v>
      </c>
      <c r="E7" t="s">
        <v>56</v>
      </c>
      <c r="F7" t="s">
        <v>57</v>
      </c>
      <c r="I7" t="s">
        <v>58</v>
      </c>
      <c r="J7" s="3">
        <v>45719</v>
      </c>
      <c r="K7">
        <v>-850.64</v>
      </c>
      <c r="L7" t="s">
        <v>53</v>
      </c>
      <c r="M7" t="s">
        <v>59</v>
      </c>
      <c r="O7" t="s">
        <v>58</v>
      </c>
      <c r="AF7" s="60" t="str">
        <f t="shared" si="1"/>
        <v/>
      </c>
      <c r="AG7" s="4" t="str">
        <f t="shared" si="2"/>
        <v/>
      </c>
      <c r="AH7" s="5" t="str">
        <f t="shared" si="3"/>
        <v/>
      </c>
      <c r="AI7" s="4" t="str">
        <f>IF(COUNTIF(AF7:AF$1212,AF7)=COUNTIF(AF:AF,AF7),SUMIFS(AG7:AG$1212,F7:F$1212,"ATOS*",AF7:AF$1212,AF7),"")</f>
        <v/>
      </c>
      <c r="AJ7" s="61" t="str">
        <f t="shared" si="4"/>
        <v/>
      </c>
      <c r="AK7" s="62" t="str">
        <f t="shared" si="5"/>
        <v/>
      </c>
      <c r="AL7" s="4" t="str">
        <f t="shared" si="6"/>
        <v/>
      </c>
      <c r="AM7" s="5" t="str">
        <f t="shared" si="7"/>
        <v/>
      </c>
      <c r="AN7" s="63" t="str">
        <f>IF(COUNTIF(AK7:AK$1193,AK7)=COUNTIF(AK:AK,AK7),SUMIFS(AL7:AL$1193,F7:F$1193,"*WORLDLINE*",AK7:AK$1193,AK7),"")</f>
        <v/>
      </c>
      <c r="AO7" s="83" t="str">
        <f t="shared" si="8"/>
        <v/>
      </c>
      <c r="AP7" s="74" t="str">
        <f t="shared" si="9"/>
        <v/>
      </c>
      <c r="AQ7" s="75" t="str">
        <f t="shared" si="10"/>
        <v/>
      </c>
      <c r="AR7" s="76" t="str">
        <f t="shared" si="11"/>
        <v/>
      </c>
      <c r="AS7" s="84" t="str">
        <f t="shared" si="12"/>
        <v/>
      </c>
      <c r="AT7" s="69" t="str">
        <f t="shared" si="13"/>
        <v/>
      </c>
      <c r="AU7" s="5" t="str">
        <f t="shared" si="14"/>
        <v/>
      </c>
      <c r="AV7" s="7" t="str">
        <f t="shared" si="15"/>
        <v/>
      </c>
      <c r="AW7" s="70" t="str">
        <f>IF(AX7="","",VLOOKUP(AV7,[1]SUMUP!$V$4:$Y$2029,2,FALSE))</f>
        <v/>
      </c>
      <c r="AX7" s="71" t="str">
        <f t="shared" si="16"/>
        <v/>
      </c>
      <c r="AY7" s="72" t="str">
        <f t="shared" si="17"/>
        <v/>
      </c>
      <c r="AZ7" s="83" t="str">
        <f t="shared" si="18"/>
        <v/>
      </c>
      <c r="BA7" s="74" t="str">
        <f t="shared" si="19"/>
        <v/>
      </c>
      <c r="BB7" s="75" t="str">
        <f t="shared" si="20"/>
        <v/>
      </c>
      <c r="BC7" s="76" t="str">
        <f t="shared" si="21"/>
        <v/>
      </c>
      <c r="BD7" s="84" t="str">
        <f t="shared" si="22"/>
        <v/>
      </c>
      <c r="BE7" s="73" t="str">
        <f t="shared" ref="BE7:BE70" si="30">IF(OR(K7&lt;0,LEFT(F7,10)&lt;&gt;"BANCONTACT"),"",IF(LEFT(F7,10)="BANCONTACT",LEFT(O7,8)))</f>
        <v/>
      </c>
      <c r="BF7" s="74" t="str">
        <f t="shared" ref="BF7:BF70" si="31">IFERROR((LEFT(BE7,4)&amp;"/"&amp;LEFT(RIGHT(BE7,4),2)&amp;"/"&amp;RIGHT(BE7,2))*1,"")</f>
        <v/>
      </c>
      <c r="BG7" s="75" t="str">
        <f t="shared" si="23"/>
        <v/>
      </c>
      <c r="BH7" s="76" t="str">
        <f t="shared" si="24"/>
        <v/>
      </c>
      <c r="BI7" s="84" t="str">
        <f t="shared" si="25"/>
        <v/>
      </c>
      <c r="BJ7" s="12" t="str">
        <f t="shared" ref="BJ7:BJ70" si="32">IF(BA7="",BF7,BA7)</f>
        <v/>
      </c>
      <c r="BK7" s="77" t="str">
        <f t="shared" si="26"/>
        <v/>
      </c>
      <c r="BL7" s="77" t="str">
        <f t="shared" si="26"/>
        <v/>
      </c>
      <c r="BM7" s="78" t="str" cm="1">
        <f t="array" ref="BM7">IF(_xlfn.REGEXTEST(I7,"american express",1),_xlfn.REGEXEXTRACT(I7," [0-3][0-9]/[0-1][1-9] "),"")</f>
        <v/>
      </c>
      <c r="BN7" s="79" t="str">
        <f t="shared" si="27"/>
        <v/>
      </c>
      <c r="BO7" s="80" t="str" cm="1">
        <f t="array" ref="BO7">IF(_xlfn.REGEXTEST(I7,"american express",1),_xlfn.REGEXEXTRACT(I7,"\d*,\d{2}"),"")</f>
        <v/>
      </c>
      <c r="BP7" s="81" t="str">
        <f t="shared" si="28"/>
        <v/>
      </c>
      <c r="BQ7" s="82" t="e">
        <f t="shared" si="29"/>
        <v>#VALUE!</v>
      </c>
    </row>
    <row r="8" spans="1:69" ht="20.25" thickTop="1" thickBot="1" x14ac:dyDescent="0.35">
      <c r="A8" t="s">
        <v>49</v>
      </c>
      <c r="B8" s="3">
        <v>45719</v>
      </c>
      <c r="F8" t="s">
        <v>60</v>
      </c>
      <c r="H8" t="s">
        <v>61</v>
      </c>
      <c r="I8" t="s">
        <v>62</v>
      </c>
      <c r="J8" s="3">
        <v>45719</v>
      </c>
      <c r="K8">
        <v>-8.35</v>
      </c>
      <c r="L8" t="s">
        <v>53</v>
      </c>
      <c r="N8" t="s">
        <v>63</v>
      </c>
      <c r="O8" t="s">
        <v>62</v>
      </c>
      <c r="AF8" s="60" t="str">
        <f t="shared" si="1"/>
        <v/>
      </c>
      <c r="AG8" s="4" t="str">
        <f t="shared" si="2"/>
        <v/>
      </c>
      <c r="AH8" s="5" t="str">
        <f t="shared" si="3"/>
        <v/>
      </c>
      <c r="AI8" s="4" t="str">
        <f>IF(COUNTIF(AF8:AF$1212,AF8)=COUNTIF(AF:AF,AF8),SUMIFS(AG8:AG$1212,F8:F$1212,"ATOS*",AF8:AF$1212,AF8),"")</f>
        <v/>
      </c>
      <c r="AJ8" s="61" t="str">
        <f t="shared" si="4"/>
        <v/>
      </c>
      <c r="AK8" s="62" t="str">
        <f t="shared" si="5"/>
        <v/>
      </c>
      <c r="AL8" s="4" t="str">
        <f t="shared" si="6"/>
        <v/>
      </c>
      <c r="AM8" s="5" t="str">
        <f t="shared" si="7"/>
        <v/>
      </c>
      <c r="AN8" s="63" t="str">
        <f>IF(COUNTIF(AK8:AK$1193,AK8)=COUNTIF(AK:AK,AK8),SUMIFS(AL8:AL$1193,F8:F$1193,"*WORLDLINE*",AK8:AK$1193,AK8),"")</f>
        <v/>
      </c>
      <c r="AO8" s="83" t="str">
        <f t="shared" si="8"/>
        <v/>
      </c>
      <c r="AP8" s="74" t="str">
        <f t="shared" si="9"/>
        <v/>
      </c>
      <c r="AQ8" s="75" t="str">
        <f t="shared" si="10"/>
        <v/>
      </c>
      <c r="AR8" s="76" t="str">
        <f t="shared" si="11"/>
        <v/>
      </c>
      <c r="AS8" s="84" t="str">
        <f t="shared" si="12"/>
        <v/>
      </c>
      <c r="AT8" s="69" t="str">
        <f t="shared" si="13"/>
        <v/>
      </c>
      <c r="AU8" s="5" t="str">
        <f t="shared" si="14"/>
        <v/>
      </c>
      <c r="AV8" s="7" t="str">
        <f t="shared" si="15"/>
        <v/>
      </c>
      <c r="AW8" s="70" t="str">
        <f>IF(AX8="","",VLOOKUP(AV8,[1]SUMUP!$V$4:$Y$2029,2,FALSE))</f>
        <v/>
      </c>
      <c r="AX8" s="71" t="str">
        <f t="shared" si="16"/>
        <v/>
      </c>
      <c r="AY8" s="72" t="str">
        <f t="shared" si="17"/>
        <v/>
      </c>
      <c r="AZ8" s="83" t="str">
        <f t="shared" si="18"/>
        <v/>
      </c>
      <c r="BA8" s="74" t="str">
        <f t="shared" si="19"/>
        <v/>
      </c>
      <c r="BB8" s="75" t="str">
        <f t="shared" si="20"/>
        <v/>
      </c>
      <c r="BC8" s="76" t="str">
        <f t="shared" si="21"/>
        <v/>
      </c>
      <c r="BD8" s="84" t="str">
        <f t="shared" si="22"/>
        <v/>
      </c>
      <c r="BE8" s="73" t="str">
        <f t="shared" si="30"/>
        <v/>
      </c>
      <c r="BF8" s="74" t="str">
        <f t="shared" si="31"/>
        <v/>
      </c>
      <c r="BG8" s="75" t="str">
        <f t="shared" si="23"/>
        <v/>
      </c>
      <c r="BH8" s="76" t="str">
        <f t="shared" si="24"/>
        <v/>
      </c>
      <c r="BI8" s="84" t="str">
        <f t="shared" si="25"/>
        <v/>
      </c>
      <c r="BJ8" s="12" t="str">
        <f t="shared" si="32"/>
        <v/>
      </c>
      <c r="BK8" s="77" t="str">
        <f t="shared" si="26"/>
        <v/>
      </c>
      <c r="BL8" s="77" t="str">
        <f t="shared" si="26"/>
        <v/>
      </c>
      <c r="BM8" s="78" t="str" cm="1">
        <f t="array" ref="BM8">IF(_xlfn.REGEXTEST(I8,"american express",1),_xlfn.REGEXEXTRACT(I8," [0-3][0-9]/[0-1][1-9] "),"")</f>
        <v/>
      </c>
      <c r="BN8" s="79" t="str">
        <f t="shared" si="27"/>
        <v/>
      </c>
      <c r="BO8" s="80" t="str" cm="1">
        <f t="array" ref="BO8">IF(_xlfn.REGEXTEST(I8,"american express",1),_xlfn.REGEXEXTRACT(I8,"\d*,\d{2}"),"")</f>
        <v/>
      </c>
      <c r="BP8" s="81" t="str">
        <f t="shared" si="28"/>
        <v/>
      </c>
      <c r="BQ8" s="82" t="e">
        <f t="shared" si="29"/>
        <v>#VALUE!</v>
      </c>
    </row>
    <row r="9" spans="1:69" ht="20.25" thickTop="1" thickBot="1" x14ac:dyDescent="0.35">
      <c r="A9" t="s">
        <v>49</v>
      </c>
      <c r="B9" s="3">
        <v>45719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s="3">
        <v>45719</v>
      </c>
      <c r="K9">
        <v>4.3899999999999997</v>
      </c>
      <c r="L9" t="s">
        <v>53</v>
      </c>
      <c r="M9" t="s">
        <v>69</v>
      </c>
      <c r="N9" t="s">
        <v>63</v>
      </c>
      <c r="O9" t="s">
        <v>70</v>
      </c>
      <c r="AF9" s="60" t="str">
        <f t="shared" si="1"/>
        <v/>
      </c>
      <c r="AG9" s="4" t="str">
        <f t="shared" si="2"/>
        <v/>
      </c>
      <c r="AH9" s="5" t="str">
        <f t="shared" si="3"/>
        <v/>
      </c>
      <c r="AI9" s="4" t="str">
        <f>IF(COUNTIF(AF9:AF$1212,AF9)=COUNTIF(AF:AF,AF9),SUMIFS(AG9:AG$1212,F9:F$1212,"ATOS*",AF9:AF$1212,AF9),"")</f>
        <v/>
      </c>
      <c r="AJ9" s="61" t="str">
        <f t="shared" si="4"/>
        <v/>
      </c>
      <c r="AK9" s="62" t="str">
        <f t="shared" si="5"/>
        <v/>
      </c>
      <c r="AL9" s="4" t="str">
        <f t="shared" si="6"/>
        <v/>
      </c>
      <c r="AM9" s="5" t="str">
        <f t="shared" si="7"/>
        <v/>
      </c>
      <c r="AN9" s="63" t="str">
        <f>IF(COUNTIF(AK9:AK$1193,AK9)=COUNTIF(AK:AK,AK9),SUMIFS(AL9:AL$1193,F9:F$1193,"*WORLDLINE*",AK9:AK$1193,AK9),"")</f>
        <v/>
      </c>
      <c r="AO9" s="83" t="str">
        <f t="shared" si="8"/>
        <v/>
      </c>
      <c r="AP9" s="74" t="str">
        <f t="shared" si="9"/>
        <v/>
      </c>
      <c r="AQ9" s="75" t="str">
        <f t="shared" si="10"/>
        <v/>
      </c>
      <c r="AR9" s="76" t="str">
        <f t="shared" si="11"/>
        <v/>
      </c>
      <c r="AS9" s="84" t="str">
        <f t="shared" si="12"/>
        <v/>
      </c>
      <c r="AT9" s="69" t="str">
        <f t="shared" si="13"/>
        <v/>
      </c>
      <c r="AU9" s="5" t="str">
        <f t="shared" si="14"/>
        <v/>
      </c>
      <c r="AV9" s="7" t="str">
        <f t="shared" si="15"/>
        <v/>
      </c>
      <c r="AW9" s="70" t="str">
        <f>IF(AX9="","",VLOOKUP(AV9,[1]SUMUP!$V$4:$Y$2029,2,FALSE))</f>
        <v/>
      </c>
      <c r="AX9" s="71" t="str">
        <f t="shared" si="16"/>
        <v/>
      </c>
      <c r="AY9" s="72" t="str">
        <f t="shared" si="17"/>
        <v/>
      </c>
      <c r="AZ9" s="83" t="str">
        <f t="shared" si="18"/>
        <v/>
      </c>
      <c r="BA9" s="74" t="str">
        <f t="shared" si="19"/>
        <v/>
      </c>
      <c r="BB9" s="75" t="str">
        <f t="shared" si="20"/>
        <v/>
      </c>
      <c r="BC9" s="76" t="str">
        <f t="shared" si="21"/>
        <v/>
      </c>
      <c r="BD9" s="84" t="str">
        <f t="shared" si="22"/>
        <v/>
      </c>
      <c r="BE9" s="73" t="str">
        <f t="shared" si="30"/>
        <v/>
      </c>
      <c r="BF9" s="74" t="str">
        <f t="shared" si="31"/>
        <v/>
      </c>
      <c r="BG9" s="75" t="str">
        <f t="shared" si="23"/>
        <v/>
      </c>
      <c r="BH9" s="76" t="str">
        <f t="shared" si="24"/>
        <v/>
      </c>
      <c r="BI9" s="84" t="str">
        <f t="shared" si="25"/>
        <v/>
      </c>
      <c r="BJ9" s="12" t="str">
        <f t="shared" si="32"/>
        <v/>
      </c>
      <c r="BK9" s="77" t="str">
        <f t="shared" si="26"/>
        <v/>
      </c>
      <c r="BL9" s="77" t="str">
        <f t="shared" si="26"/>
        <v/>
      </c>
      <c r="BM9" s="78" t="str" cm="1">
        <f t="array" ref="BM9">IF(_xlfn.REGEXTEST(I9,"american express",1),_xlfn.REGEXEXTRACT(I9," [0-3][0-9]/[0-1][1-9] "),"")</f>
        <v xml:space="preserve"> 01/03 </v>
      </c>
      <c r="BN9" s="79">
        <f t="shared" si="27"/>
        <v>45717</v>
      </c>
      <c r="BO9" s="80" t="str" cm="1">
        <f t="array" ref="BO9">IF(_xlfn.REGEXTEST(I9,"american express",1),_xlfn.REGEXEXTRACT(I9,"\d*,\d{2}"),"")</f>
        <v>4,50</v>
      </c>
      <c r="BP9" s="81">
        <f t="shared" si="28"/>
        <v>4.3899999999999997</v>
      </c>
      <c r="BQ9" s="82">
        <f t="shared" si="29"/>
        <v>0.11000000000000032</v>
      </c>
    </row>
    <row r="10" spans="1:69" ht="20.25" thickTop="1" thickBot="1" x14ac:dyDescent="0.35">
      <c r="A10" t="s">
        <v>49</v>
      </c>
      <c r="B10" s="3">
        <v>45719</v>
      </c>
      <c r="F10" t="s">
        <v>71</v>
      </c>
      <c r="H10" t="s">
        <v>72</v>
      </c>
      <c r="I10" t="s">
        <v>73</v>
      </c>
      <c r="J10" s="3">
        <v>45719</v>
      </c>
      <c r="K10">
        <v>-12.92</v>
      </c>
      <c r="L10" t="s">
        <v>53</v>
      </c>
      <c r="N10" t="s">
        <v>63</v>
      </c>
      <c r="O10" t="s">
        <v>73</v>
      </c>
      <c r="AF10" s="60" t="str">
        <f t="shared" si="1"/>
        <v/>
      </c>
      <c r="AG10" s="4" t="str">
        <f t="shared" si="2"/>
        <v/>
      </c>
      <c r="AH10" s="5" t="str">
        <f t="shared" si="3"/>
        <v/>
      </c>
      <c r="AI10" s="4" t="str">
        <f>IF(COUNTIF(AF10:AF$1212,AF10)=COUNTIF(AF:AF,AF10),SUMIFS(AG10:AG$1212,F10:F$1212,"ATOS*",AF10:AF$1212,AF10),"")</f>
        <v/>
      </c>
      <c r="AJ10" s="61" t="str">
        <f t="shared" si="4"/>
        <v/>
      </c>
      <c r="AK10" s="62" t="str">
        <f t="shared" si="5"/>
        <v/>
      </c>
      <c r="AL10" s="4" t="str">
        <f t="shared" si="6"/>
        <v/>
      </c>
      <c r="AM10" s="5" t="str">
        <f t="shared" si="7"/>
        <v/>
      </c>
      <c r="AN10" s="63" t="str">
        <f>IF(COUNTIF(AK10:AK$1193,AK10)=COUNTIF(AK:AK,AK10),SUMIFS(AL10:AL$1193,F10:F$1193,"*WORLDLINE*",AK10:AK$1193,AK10),"")</f>
        <v/>
      </c>
      <c r="AO10" s="83" t="str">
        <f t="shared" si="8"/>
        <v/>
      </c>
      <c r="AP10" s="74" t="str">
        <f t="shared" si="9"/>
        <v/>
      </c>
      <c r="AQ10" s="75" t="str">
        <f t="shared" si="10"/>
        <v/>
      </c>
      <c r="AR10" s="76" t="str">
        <f t="shared" si="11"/>
        <v/>
      </c>
      <c r="AS10" s="84" t="str">
        <f t="shared" si="12"/>
        <v/>
      </c>
      <c r="AT10" s="69" t="str">
        <f t="shared" si="13"/>
        <v/>
      </c>
      <c r="AU10" s="5" t="str">
        <f t="shared" si="14"/>
        <v/>
      </c>
      <c r="AV10" s="7" t="str">
        <f t="shared" si="15"/>
        <v/>
      </c>
      <c r="AW10" s="70" t="str">
        <f>IF(AX10="","",VLOOKUP(AV10,[1]SUMUP!$V$4:$Y$2029,2,FALSE))</f>
        <v/>
      </c>
      <c r="AX10" s="71" t="str">
        <f t="shared" si="16"/>
        <v/>
      </c>
      <c r="AY10" s="72" t="str">
        <f t="shared" si="17"/>
        <v/>
      </c>
      <c r="AZ10" s="83" t="str">
        <f t="shared" si="18"/>
        <v/>
      </c>
      <c r="BA10" s="74" t="str">
        <f t="shared" si="19"/>
        <v/>
      </c>
      <c r="BB10" s="75" t="str">
        <f t="shared" si="20"/>
        <v/>
      </c>
      <c r="BC10" s="76" t="str">
        <f t="shared" si="21"/>
        <v/>
      </c>
      <c r="BD10" s="84" t="str">
        <f t="shared" si="22"/>
        <v/>
      </c>
      <c r="BE10" s="73" t="str">
        <f t="shared" si="30"/>
        <v/>
      </c>
      <c r="BF10" s="74" t="str">
        <f t="shared" si="31"/>
        <v/>
      </c>
      <c r="BG10" s="75" t="str">
        <f t="shared" si="23"/>
        <v/>
      </c>
      <c r="BH10" s="76" t="str">
        <f t="shared" si="24"/>
        <v/>
      </c>
      <c r="BI10" s="84" t="str">
        <f t="shared" si="25"/>
        <v/>
      </c>
      <c r="BJ10" s="12" t="str">
        <f t="shared" si="32"/>
        <v/>
      </c>
      <c r="BK10" s="77" t="str">
        <f t="shared" si="26"/>
        <v/>
      </c>
      <c r="BL10" s="77" t="str">
        <f t="shared" si="26"/>
        <v/>
      </c>
      <c r="BM10" s="78" t="str" cm="1">
        <f t="array" ref="BM10">IF(_xlfn.REGEXTEST(I10,"american express",1),_xlfn.REGEXEXTRACT(I10," [0-3][0-9]/[0-1][1-9] "),"")</f>
        <v/>
      </c>
      <c r="BN10" s="79" t="str">
        <f t="shared" si="27"/>
        <v/>
      </c>
      <c r="BO10" s="80" t="str" cm="1">
        <f t="array" ref="BO10">IF(_xlfn.REGEXTEST(I10,"american express",1),_xlfn.REGEXEXTRACT(I10,"\d*,\d{2}"),"")</f>
        <v/>
      </c>
      <c r="BP10" s="81" t="str">
        <f t="shared" si="28"/>
        <v/>
      </c>
      <c r="BQ10" s="82" t="e">
        <f t="shared" si="29"/>
        <v>#VALUE!</v>
      </c>
    </row>
    <row r="11" spans="1:69" ht="20.25" thickTop="1" thickBot="1" x14ac:dyDescent="0.35">
      <c r="A11" t="s">
        <v>49</v>
      </c>
      <c r="B11" s="3">
        <v>45719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  <c r="J11" s="3">
        <v>45719</v>
      </c>
      <c r="K11">
        <v>-2509.52</v>
      </c>
      <c r="L11" t="s">
        <v>53</v>
      </c>
      <c r="M11" t="s">
        <v>79</v>
      </c>
      <c r="N11" t="s">
        <v>63</v>
      </c>
      <c r="O11" t="s">
        <v>80</v>
      </c>
      <c r="AF11" s="60" t="str">
        <f t="shared" si="1"/>
        <v/>
      </c>
      <c r="AG11" s="4" t="str">
        <f t="shared" si="2"/>
        <v/>
      </c>
      <c r="AH11" s="5" t="str">
        <f t="shared" si="3"/>
        <v/>
      </c>
      <c r="AI11" s="4" t="str">
        <f>IF(COUNTIF(AF11:AF$1212,AF11)=COUNTIF(AF:AF,AF11),SUMIFS(AG11:AG$1212,F11:F$1212,"ATOS*",AF11:AF$1212,AF11),"")</f>
        <v/>
      </c>
      <c r="AJ11" s="61" t="str">
        <f t="shared" si="4"/>
        <v/>
      </c>
      <c r="AK11" s="62" t="str">
        <f t="shared" si="5"/>
        <v/>
      </c>
      <c r="AL11" s="4" t="str">
        <f t="shared" si="6"/>
        <v/>
      </c>
      <c r="AM11" s="5" t="str">
        <f t="shared" si="7"/>
        <v/>
      </c>
      <c r="AN11" s="63" t="str">
        <f>IF(COUNTIF(AK11:AK$1193,AK11)=COUNTIF(AK:AK,AK11),SUMIFS(AL11:AL$1193,F11:F$1193,"*WORLDLINE*",AK11:AK$1193,AK11),"")</f>
        <v/>
      </c>
      <c r="AO11" s="83" t="str">
        <f t="shared" si="8"/>
        <v/>
      </c>
      <c r="AP11" s="74" t="str">
        <f t="shared" si="9"/>
        <v/>
      </c>
      <c r="AQ11" s="75" t="str">
        <f t="shared" si="10"/>
        <v/>
      </c>
      <c r="AR11" s="76" t="str">
        <f t="shared" si="11"/>
        <v/>
      </c>
      <c r="AS11" s="84" t="str">
        <f t="shared" si="12"/>
        <v/>
      </c>
      <c r="AT11" s="69" t="str">
        <f t="shared" si="13"/>
        <v/>
      </c>
      <c r="AU11" s="5" t="str">
        <f t="shared" si="14"/>
        <v/>
      </c>
      <c r="AV11" s="7" t="str">
        <f t="shared" si="15"/>
        <v/>
      </c>
      <c r="AW11" s="70" t="str">
        <f>IF(AX11="","",VLOOKUP(AV11,[1]SUMUP!$V$4:$Y$2029,2,FALSE))</f>
        <v/>
      </c>
      <c r="AX11" s="71" t="str">
        <f t="shared" si="16"/>
        <v/>
      </c>
      <c r="AY11" s="72" t="str">
        <f t="shared" si="17"/>
        <v/>
      </c>
      <c r="AZ11" s="83" t="str">
        <f t="shared" si="18"/>
        <v/>
      </c>
      <c r="BA11" s="74" t="str">
        <f t="shared" si="19"/>
        <v/>
      </c>
      <c r="BB11" s="75" t="str">
        <f t="shared" si="20"/>
        <v/>
      </c>
      <c r="BC11" s="76" t="str">
        <f t="shared" si="21"/>
        <v/>
      </c>
      <c r="BD11" s="84" t="str">
        <f t="shared" si="22"/>
        <v/>
      </c>
      <c r="BE11" s="73" t="str">
        <f t="shared" si="30"/>
        <v/>
      </c>
      <c r="BF11" s="74" t="str">
        <f t="shared" si="31"/>
        <v/>
      </c>
      <c r="BG11" s="75" t="str">
        <f t="shared" si="23"/>
        <v/>
      </c>
      <c r="BH11" s="76" t="str">
        <f t="shared" si="24"/>
        <v/>
      </c>
      <c r="BI11" s="84" t="str">
        <f t="shared" si="25"/>
        <v/>
      </c>
      <c r="BJ11" s="12" t="str">
        <f t="shared" si="32"/>
        <v/>
      </c>
      <c r="BK11" s="77" t="str">
        <f t="shared" si="26"/>
        <v/>
      </c>
      <c r="BL11" s="77" t="str">
        <f t="shared" si="26"/>
        <v/>
      </c>
      <c r="BM11" s="78" t="str" cm="1">
        <f t="array" ref="BM11">IF(_xlfn.REGEXTEST(I11,"american express",1),_xlfn.REGEXEXTRACT(I11," [0-3][0-9]/[0-1][1-9] "),"")</f>
        <v/>
      </c>
      <c r="BN11" s="79" t="str">
        <f t="shared" si="27"/>
        <v/>
      </c>
      <c r="BO11" s="80" t="str" cm="1">
        <f t="array" ref="BO11">IF(_xlfn.REGEXTEST(I11,"american express",1),_xlfn.REGEXEXTRACT(I11,"\d*,\d{2}"),"")</f>
        <v/>
      </c>
      <c r="BP11" s="81" t="str">
        <f t="shared" si="28"/>
        <v/>
      </c>
      <c r="BQ11" s="82" t="e">
        <f t="shared" si="29"/>
        <v>#VALUE!</v>
      </c>
    </row>
    <row r="12" spans="1:69" ht="20.25" thickTop="1" thickBot="1" x14ac:dyDescent="0.35">
      <c r="A12" t="s">
        <v>49</v>
      </c>
      <c r="B12" s="3">
        <v>45719</v>
      </c>
      <c r="F12" t="s">
        <v>71</v>
      </c>
      <c r="H12" t="s">
        <v>72</v>
      </c>
      <c r="I12" t="s">
        <v>81</v>
      </c>
      <c r="J12" s="3">
        <v>45719</v>
      </c>
      <c r="K12">
        <v>-6.29</v>
      </c>
      <c r="L12" t="s">
        <v>53</v>
      </c>
      <c r="N12" t="s">
        <v>63</v>
      </c>
      <c r="O12" t="s">
        <v>81</v>
      </c>
      <c r="AF12" s="60" t="str">
        <f t="shared" si="1"/>
        <v/>
      </c>
      <c r="AG12" s="4" t="str">
        <f t="shared" si="2"/>
        <v/>
      </c>
      <c r="AH12" s="5" t="str">
        <f t="shared" si="3"/>
        <v/>
      </c>
      <c r="AI12" s="4" t="str">
        <f>IF(COUNTIF(AF12:AF$1212,AF12)=COUNTIF(AF:AF,AF12),SUMIFS(AG12:AG$1212,F12:F$1212,"ATOS*",AF12:AF$1212,AF12),"")</f>
        <v/>
      </c>
      <c r="AJ12" s="61" t="str">
        <f t="shared" si="4"/>
        <v/>
      </c>
      <c r="AK12" s="62" t="str">
        <f t="shared" si="5"/>
        <v/>
      </c>
      <c r="AL12" s="4" t="str">
        <f t="shared" si="6"/>
        <v/>
      </c>
      <c r="AM12" s="5" t="str">
        <f t="shared" si="7"/>
        <v/>
      </c>
      <c r="AN12" s="63" t="str">
        <f>IF(COUNTIF(AK12:AK$1193,AK12)=COUNTIF(AK:AK,AK12),SUMIFS(AL12:AL$1193,F12:F$1193,"*WORLDLINE*",AK12:AK$1193,AK12),"")</f>
        <v/>
      </c>
      <c r="AO12" s="83" t="str">
        <f t="shared" si="8"/>
        <v/>
      </c>
      <c r="AP12" s="74" t="str">
        <f t="shared" si="9"/>
        <v/>
      </c>
      <c r="AQ12" s="75" t="str">
        <f t="shared" si="10"/>
        <v/>
      </c>
      <c r="AR12" s="76" t="str">
        <f t="shared" si="11"/>
        <v/>
      </c>
      <c r="AS12" s="84" t="str">
        <f t="shared" si="12"/>
        <v/>
      </c>
      <c r="AT12" s="69" t="str">
        <f t="shared" si="13"/>
        <v/>
      </c>
      <c r="AU12" s="5" t="str">
        <f t="shared" si="14"/>
        <v/>
      </c>
      <c r="AV12" s="7" t="str">
        <f t="shared" si="15"/>
        <v/>
      </c>
      <c r="AW12" s="70" t="str">
        <f>IF(AX12="","",VLOOKUP(AV12,[1]SUMUP!$V$4:$Y$2029,2,FALSE))</f>
        <v/>
      </c>
      <c r="AX12" s="71" t="str">
        <f t="shared" si="16"/>
        <v/>
      </c>
      <c r="AY12" s="72" t="str">
        <f t="shared" si="17"/>
        <v/>
      </c>
      <c r="AZ12" s="83" t="str">
        <f t="shared" si="18"/>
        <v/>
      </c>
      <c r="BA12" s="74" t="str">
        <f t="shared" si="19"/>
        <v/>
      </c>
      <c r="BB12" s="75" t="str">
        <f t="shared" si="20"/>
        <v/>
      </c>
      <c r="BC12" s="76" t="str">
        <f t="shared" si="21"/>
        <v/>
      </c>
      <c r="BD12" s="84" t="str">
        <f t="shared" si="22"/>
        <v/>
      </c>
      <c r="BE12" s="73" t="str">
        <f t="shared" si="30"/>
        <v/>
      </c>
      <c r="BF12" s="74" t="str">
        <f t="shared" si="31"/>
        <v/>
      </c>
      <c r="BG12" s="75" t="str">
        <f t="shared" si="23"/>
        <v/>
      </c>
      <c r="BH12" s="76" t="str">
        <f t="shared" si="24"/>
        <v/>
      </c>
      <c r="BI12" s="84" t="str">
        <f t="shared" si="25"/>
        <v/>
      </c>
      <c r="BJ12" s="12" t="str">
        <f t="shared" si="32"/>
        <v/>
      </c>
      <c r="BK12" s="77" t="str">
        <f t="shared" ref="BK12:BK43" si="33">IF(SUM(BB12)+SUM(BH12)=0,"",SUM(BB12)+SUM(BH12))</f>
        <v/>
      </c>
      <c r="BL12" s="77" t="str">
        <f>IF(SUM(BC12)+SUM(BH12)=0,"",SUM(BC12)+SUM(BH12))</f>
        <v/>
      </c>
      <c r="BM12" s="78" t="str" cm="1">
        <f t="array" ref="BM12">IF(_xlfn.REGEXTEST(I12,"american express",1),_xlfn.REGEXEXTRACT(I12," [0-3][0-9]/[0-1][1-9] "),"")</f>
        <v/>
      </c>
      <c r="BN12" s="79" t="str">
        <f t="shared" si="27"/>
        <v/>
      </c>
      <c r="BO12" s="80" t="str" cm="1">
        <f t="array" ref="BO12">IF(_xlfn.REGEXTEST(I12,"american express",1),_xlfn.REGEXEXTRACT(I12,"\d*,\d{2}"),"")</f>
        <v/>
      </c>
      <c r="BP12" s="81" t="str">
        <f t="shared" si="28"/>
        <v/>
      </c>
      <c r="BQ12" s="82" t="e">
        <f t="shared" si="29"/>
        <v>#VALUE!</v>
      </c>
    </row>
    <row r="13" spans="1:69" ht="20.25" thickTop="1" thickBot="1" x14ac:dyDescent="0.35">
      <c r="A13" t="s">
        <v>49</v>
      </c>
      <c r="B13" s="3">
        <v>45719</v>
      </c>
      <c r="F13" t="s">
        <v>71</v>
      </c>
      <c r="H13" t="s">
        <v>72</v>
      </c>
      <c r="I13" t="s">
        <v>82</v>
      </c>
      <c r="J13" s="3">
        <v>45719</v>
      </c>
      <c r="K13">
        <v>-54.25</v>
      </c>
      <c r="L13" t="s">
        <v>53</v>
      </c>
      <c r="N13" t="s">
        <v>63</v>
      </c>
      <c r="O13" t="s">
        <v>82</v>
      </c>
      <c r="AF13" s="60" t="str">
        <f t="shared" si="1"/>
        <v/>
      </c>
      <c r="AG13" s="4" t="str">
        <f t="shared" si="2"/>
        <v/>
      </c>
      <c r="AH13" s="5" t="str">
        <f t="shared" si="3"/>
        <v/>
      </c>
      <c r="AI13" s="4" t="str">
        <f>IF(COUNTIF(AF13:AF$1212,AF13)=COUNTIF(AF:AF,AF13),SUMIFS(AG13:AG$1212,F13:F$1212,"ATOS*",AF13:AF$1212,AF13),"")</f>
        <v/>
      </c>
      <c r="AJ13" s="61" t="str">
        <f t="shared" si="4"/>
        <v/>
      </c>
      <c r="AK13" s="62" t="str">
        <f t="shared" si="5"/>
        <v/>
      </c>
      <c r="AL13" s="4" t="str">
        <f t="shared" si="6"/>
        <v/>
      </c>
      <c r="AM13" s="5" t="str">
        <f t="shared" si="7"/>
        <v/>
      </c>
      <c r="AN13" s="63" t="str">
        <f>IF(COUNTIF(AK13:AK$1193,AK13)=COUNTIF(AK:AK,AK13),SUMIFS(AL13:AL$1193,F13:F$1193,"*WORLDLINE*",AK13:AK$1193,AK13),"")</f>
        <v/>
      </c>
      <c r="AO13" s="83" t="str">
        <f t="shared" si="8"/>
        <v/>
      </c>
      <c r="AP13" s="74" t="str">
        <f t="shared" si="9"/>
        <v/>
      </c>
      <c r="AQ13" s="75" t="str">
        <f t="shared" si="10"/>
        <v/>
      </c>
      <c r="AR13" s="76" t="str">
        <f t="shared" si="11"/>
        <v/>
      </c>
      <c r="AS13" s="84" t="str">
        <f t="shared" si="12"/>
        <v/>
      </c>
      <c r="AT13" s="69" t="str">
        <f t="shared" si="13"/>
        <v/>
      </c>
      <c r="AU13" s="5" t="str">
        <f t="shared" si="14"/>
        <v/>
      </c>
      <c r="AV13" s="7" t="str">
        <f t="shared" si="15"/>
        <v/>
      </c>
      <c r="AW13" s="70" t="str">
        <f>IF(AX13="","",VLOOKUP(AV13,[1]SUMUP!$V$4:$Y$2029,2,FALSE))</f>
        <v/>
      </c>
      <c r="AX13" s="71" t="str">
        <f t="shared" si="16"/>
        <v/>
      </c>
      <c r="AY13" s="72" t="str">
        <f t="shared" si="17"/>
        <v/>
      </c>
      <c r="AZ13" s="83" t="str">
        <f t="shared" si="18"/>
        <v/>
      </c>
      <c r="BA13" s="74" t="str">
        <f t="shared" si="19"/>
        <v/>
      </c>
      <c r="BB13" s="75" t="str">
        <f t="shared" si="20"/>
        <v/>
      </c>
      <c r="BC13" s="76" t="str">
        <f t="shared" si="21"/>
        <v/>
      </c>
      <c r="BD13" s="84" t="str">
        <f t="shared" si="22"/>
        <v/>
      </c>
      <c r="BE13" s="73" t="str">
        <f t="shared" si="30"/>
        <v/>
      </c>
      <c r="BF13" s="74" t="str">
        <f t="shared" si="31"/>
        <v/>
      </c>
      <c r="BG13" s="75" t="str">
        <f t="shared" si="23"/>
        <v/>
      </c>
      <c r="BH13" s="76" t="str">
        <f t="shared" si="24"/>
        <v/>
      </c>
      <c r="BI13" s="84" t="str">
        <f t="shared" si="25"/>
        <v/>
      </c>
      <c r="BJ13" s="12" t="str">
        <f t="shared" si="32"/>
        <v/>
      </c>
      <c r="BK13" s="77" t="str">
        <f t="shared" si="33"/>
        <v/>
      </c>
      <c r="BL13" s="77" t="str">
        <f t="shared" ref="BL13:BL76" si="34">IF(SUM(BC13)+SUM(BH13)=0,"",SUM(BC13)+SUM(BH13))</f>
        <v/>
      </c>
      <c r="BM13" s="78" t="str" cm="1">
        <f t="array" ref="BM13">IF(_xlfn.REGEXTEST(I13,"american express",1),_xlfn.REGEXEXTRACT(I13," [0-3][0-9]/[0-1][1-9] "),"")</f>
        <v/>
      </c>
      <c r="BN13" s="79" t="str">
        <f t="shared" si="27"/>
        <v/>
      </c>
      <c r="BO13" s="80" t="str" cm="1">
        <f t="array" ref="BO13">IF(_xlfn.REGEXTEST(I13,"american express",1),_xlfn.REGEXEXTRACT(I13,"\d*,\d{2}"),"")</f>
        <v/>
      </c>
      <c r="BP13" s="81" t="str">
        <f t="shared" si="28"/>
        <v/>
      </c>
      <c r="BQ13" s="82" t="e">
        <f t="shared" si="29"/>
        <v>#VALUE!</v>
      </c>
    </row>
    <row r="14" spans="1:69" ht="20.25" thickTop="1" thickBot="1" x14ac:dyDescent="0.35">
      <c r="A14" t="s">
        <v>49</v>
      </c>
      <c r="B14" s="3">
        <v>45719</v>
      </c>
      <c r="E14" t="s">
        <v>83</v>
      </c>
      <c r="F14" t="s">
        <v>84</v>
      </c>
      <c r="I14" t="s">
        <v>85</v>
      </c>
      <c r="J14" s="3">
        <v>45719</v>
      </c>
      <c r="K14">
        <v>-1200</v>
      </c>
      <c r="L14" t="s">
        <v>53</v>
      </c>
      <c r="M14" t="s">
        <v>59</v>
      </c>
      <c r="O14" t="s">
        <v>86</v>
      </c>
      <c r="AF14" s="60" t="str">
        <f t="shared" si="1"/>
        <v/>
      </c>
      <c r="AG14" s="4" t="str">
        <f t="shared" si="2"/>
        <v/>
      </c>
      <c r="AH14" s="5" t="str">
        <f t="shared" si="3"/>
        <v/>
      </c>
      <c r="AI14" s="4" t="str">
        <f>IF(COUNTIF(AF14:AF$1212,AF14)=COUNTIF(AF:AF,AF14),SUMIFS(AG14:AG$1212,F14:F$1212,"ATOS*",AF14:AF$1212,AF14),"")</f>
        <v/>
      </c>
      <c r="AJ14" s="61" t="str">
        <f t="shared" si="4"/>
        <v/>
      </c>
      <c r="AK14" s="62" t="str">
        <f t="shared" si="5"/>
        <v/>
      </c>
      <c r="AL14" s="4" t="str">
        <f t="shared" si="6"/>
        <v/>
      </c>
      <c r="AM14" s="5" t="str">
        <f t="shared" si="7"/>
        <v/>
      </c>
      <c r="AN14" s="63" t="str">
        <f>IF(COUNTIF(AK14:AK$1193,AK14)=COUNTIF(AK:AK,AK14),SUMIFS(AL14:AL$1193,F14:F$1193,"*WORLDLINE*",AK14:AK$1193,AK14),"")</f>
        <v/>
      </c>
      <c r="AO14" s="83" t="str">
        <f t="shared" si="8"/>
        <v/>
      </c>
      <c r="AP14" s="74" t="str">
        <f t="shared" si="9"/>
        <v/>
      </c>
      <c r="AQ14" s="75" t="str">
        <f t="shared" si="10"/>
        <v/>
      </c>
      <c r="AR14" s="76" t="str">
        <f t="shared" si="11"/>
        <v/>
      </c>
      <c r="AS14" s="84" t="str">
        <f t="shared" si="12"/>
        <v/>
      </c>
      <c r="AT14" s="69" t="str">
        <f t="shared" si="13"/>
        <v/>
      </c>
      <c r="AU14" s="5" t="str">
        <f t="shared" si="14"/>
        <v/>
      </c>
      <c r="AV14" s="7" t="str">
        <f t="shared" si="15"/>
        <v/>
      </c>
      <c r="AW14" s="70" t="str">
        <f>IF(AX14="","",VLOOKUP(AV14,[1]SUMUP!$V$4:$Y$2029,2,FALSE))</f>
        <v/>
      </c>
      <c r="AX14" s="71" t="str">
        <f t="shared" si="16"/>
        <v/>
      </c>
      <c r="AY14" s="72" t="str">
        <f t="shared" si="17"/>
        <v/>
      </c>
      <c r="AZ14" s="83" t="str">
        <f t="shared" si="18"/>
        <v/>
      </c>
      <c r="BA14" s="74" t="str">
        <f t="shared" si="19"/>
        <v/>
      </c>
      <c r="BB14" s="75" t="str">
        <f t="shared" si="20"/>
        <v/>
      </c>
      <c r="BC14" s="76" t="str">
        <f t="shared" si="21"/>
        <v/>
      </c>
      <c r="BD14" s="84" t="str">
        <f t="shared" si="22"/>
        <v/>
      </c>
      <c r="BE14" s="73" t="str">
        <f t="shared" si="30"/>
        <v/>
      </c>
      <c r="BF14" s="74" t="str">
        <f t="shared" si="31"/>
        <v/>
      </c>
      <c r="BG14" s="75" t="str">
        <f t="shared" si="23"/>
        <v/>
      </c>
      <c r="BH14" s="76" t="str">
        <f t="shared" si="24"/>
        <v/>
      </c>
      <c r="BI14" s="84" t="str">
        <f t="shared" si="25"/>
        <v/>
      </c>
      <c r="BJ14" s="12" t="str">
        <f t="shared" si="32"/>
        <v/>
      </c>
      <c r="BK14" s="77" t="str">
        <f t="shared" si="33"/>
        <v/>
      </c>
      <c r="BL14" s="77" t="str">
        <f t="shared" si="34"/>
        <v/>
      </c>
      <c r="BM14" s="78" t="str" cm="1">
        <f t="array" ref="BM14">IF(_xlfn.REGEXTEST(I14,"american express",1),_xlfn.REGEXEXTRACT(I14," [0-3][0-9]/[0-1][1-9] "),"")</f>
        <v/>
      </c>
      <c r="BN14" s="79" t="str">
        <f t="shared" si="27"/>
        <v/>
      </c>
      <c r="BO14" s="80" t="str" cm="1">
        <f t="array" ref="BO14">IF(_xlfn.REGEXTEST(I14,"american express",1),_xlfn.REGEXEXTRACT(I14,"\d*,\d{2}"),"")</f>
        <v/>
      </c>
      <c r="BP14" s="81" t="str">
        <f t="shared" si="28"/>
        <v/>
      </c>
      <c r="BQ14" s="82" t="e">
        <f t="shared" si="29"/>
        <v>#VALUE!</v>
      </c>
    </row>
    <row r="15" spans="1:69" ht="20.25" thickTop="1" thickBot="1" x14ac:dyDescent="0.35">
      <c r="A15" t="s">
        <v>49</v>
      </c>
      <c r="B15" s="3">
        <v>45719</v>
      </c>
      <c r="E15" t="s">
        <v>50</v>
      </c>
      <c r="F15" t="s">
        <v>51</v>
      </c>
      <c r="I15" t="s">
        <v>87</v>
      </c>
      <c r="J15" s="3">
        <v>45717</v>
      </c>
      <c r="K15">
        <v>1868.98</v>
      </c>
      <c r="L15" t="s">
        <v>53</v>
      </c>
      <c r="M15" t="s">
        <v>54</v>
      </c>
      <c r="O15" t="s">
        <v>88</v>
      </c>
      <c r="AF15" s="60">
        <f t="shared" si="1"/>
        <v>45717</v>
      </c>
      <c r="AG15" s="4">
        <f t="shared" si="2"/>
        <v>1868.98</v>
      </c>
      <c r="AH15" s="5">
        <f t="shared" si="3"/>
        <v>45717</v>
      </c>
      <c r="AI15" s="4">
        <f>IF(COUNTIF(AF15:AF$1212,AF15)=COUNTIF(AF:AF,AF15),SUMIFS(AG15:AG$1212,F15:F$1212,"ATOS*",AF15:AF$1212,AF15),"")</f>
        <v>1868.98</v>
      </c>
      <c r="AJ15" s="61" t="str">
        <f t="shared" si="4"/>
        <v/>
      </c>
      <c r="AK15" s="62" t="str">
        <f t="shared" si="5"/>
        <v/>
      </c>
      <c r="AL15" s="4" t="str">
        <f t="shared" si="6"/>
        <v/>
      </c>
      <c r="AM15" s="5" t="str">
        <f t="shared" si="7"/>
        <v/>
      </c>
      <c r="AN15" s="63" t="str">
        <f>IF(COUNTIF(AK15:AK$1193,AK15)=COUNTIF(AK:AK,AK15),SUMIFS(AL15:AL$1193,F15:F$1193,"*WORLDLINE*",AK15:AK$1193,AK15),"")</f>
        <v/>
      </c>
      <c r="AO15" s="83" t="str">
        <f t="shared" si="8"/>
        <v/>
      </c>
      <c r="AP15" s="74" t="str">
        <f t="shared" si="9"/>
        <v/>
      </c>
      <c r="AQ15" s="75" t="str">
        <f t="shared" si="10"/>
        <v/>
      </c>
      <c r="AR15" s="76" t="str">
        <f t="shared" si="11"/>
        <v/>
      </c>
      <c r="AS15" s="84" t="str">
        <f t="shared" si="12"/>
        <v/>
      </c>
      <c r="AT15" s="69" t="str">
        <f t="shared" si="13"/>
        <v/>
      </c>
      <c r="AU15" s="5" t="str">
        <f t="shared" si="14"/>
        <v/>
      </c>
      <c r="AV15" s="7" t="str">
        <f t="shared" si="15"/>
        <v/>
      </c>
      <c r="AW15" s="70" t="str">
        <f>IF(AX15="","",VLOOKUP(AV15,[1]SUMUP!$V$4:$Y$2029,2,FALSE))</f>
        <v/>
      </c>
      <c r="AX15" s="71" t="str">
        <f t="shared" si="16"/>
        <v/>
      </c>
      <c r="AY15" s="72" t="str">
        <f t="shared" si="17"/>
        <v/>
      </c>
      <c r="AZ15" s="83" t="str">
        <f t="shared" si="18"/>
        <v/>
      </c>
      <c r="BA15" s="74" t="str">
        <f t="shared" si="19"/>
        <v/>
      </c>
      <c r="BB15" s="75" t="str">
        <f t="shared" si="20"/>
        <v/>
      </c>
      <c r="BC15" s="76" t="str">
        <f t="shared" si="21"/>
        <v/>
      </c>
      <c r="BD15" s="84" t="str">
        <f t="shared" si="22"/>
        <v/>
      </c>
      <c r="BE15" s="73" t="str">
        <f t="shared" si="30"/>
        <v/>
      </c>
      <c r="BF15" s="74" t="str">
        <f t="shared" si="31"/>
        <v/>
      </c>
      <c r="BG15" s="75" t="str">
        <f t="shared" si="23"/>
        <v/>
      </c>
      <c r="BH15" s="76" t="str">
        <f t="shared" si="24"/>
        <v/>
      </c>
      <c r="BI15" s="84" t="str">
        <f t="shared" si="25"/>
        <v/>
      </c>
      <c r="BJ15" s="12" t="str">
        <f t="shared" si="32"/>
        <v/>
      </c>
      <c r="BK15" s="77" t="str">
        <f t="shared" si="33"/>
        <v/>
      </c>
      <c r="BL15" s="77" t="str">
        <f t="shared" si="34"/>
        <v/>
      </c>
      <c r="BM15" s="78" t="str" cm="1">
        <f t="array" ref="BM15">IF(_xlfn.REGEXTEST(I15,"american express",1),_xlfn.REGEXEXTRACT(I15," [0-3][0-9]/[0-1][1-9] "),"")</f>
        <v/>
      </c>
      <c r="BN15" s="79" t="str">
        <f t="shared" si="27"/>
        <v/>
      </c>
      <c r="BO15" s="80" t="str" cm="1">
        <f t="array" ref="BO15">IF(_xlfn.REGEXTEST(I15,"american express",1),_xlfn.REGEXEXTRACT(I15,"\d*,\d{2}"),"")</f>
        <v/>
      </c>
      <c r="BP15" s="81" t="str">
        <f t="shared" si="28"/>
        <v/>
      </c>
      <c r="BQ15" s="82" t="e">
        <f t="shared" si="29"/>
        <v>#VALUE!</v>
      </c>
    </row>
    <row r="16" spans="1:69" ht="20.25" thickTop="1" thickBot="1" x14ac:dyDescent="0.35">
      <c r="A16" t="s">
        <v>49</v>
      </c>
      <c r="B16" s="3">
        <v>45719</v>
      </c>
      <c r="E16" t="s">
        <v>50</v>
      </c>
      <c r="F16" t="s">
        <v>51</v>
      </c>
      <c r="I16" t="s">
        <v>89</v>
      </c>
      <c r="J16" s="3">
        <v>45716</v>
      </c>
      <c r="K16">
        <v>284</v>
      </c>
      <c r="L16" t="s">
        <v>53</v>
      </c>
      <c r="M16" t="s">
        <v>54</v>
      </c>
      <c r="O16" t="s">
        <v>90</v>
      </c>
      <c r="AF16" s="60">
        <f t="shared" si="1"/>
        <v>45716</v>
      </c>
      <c r="AG16" s="4">
        <f t="shared" si="2"/>
        <v>284</v>
      </c>
      <c r="AH16" s="5">
        <f t="shared" si="3"/>
        <v>45716</v>
      </c>
      <c r="AI16" s="4">
        <f>IF(COUNTIF(AF16:AF$1212,AF16)=COUNTIF(AF:AF,AF16),SUMIFS(AG16:AG$1212,F16:F$1212,"ATOS*",AF16:AF$1212,AF16),"")</f>
        <v>971.49</v>
      </c>
      <c r="AJ16" s="61" t="str">
        <f t="shared" si="4"/>
        <v/>
      </c>
      <c r="AK16" s="62" t="str">
        <f t="shared" si="5"/>
        <v/>
      </c>
      <c r="AL16" s="4" t="str">
        <f t="shared" si="6"/>
        <v/>
      </c>
      <c r="AM16" s="5" t="str">
        <f t="shared" si="7"/>
        <v/>
      </c>
      <c r="AN16" s="63" t="str">
        <f>IF(COUNTIF(AK16:AK$1193,AK16)=COUNTIF(AK:AK,AK16),SUMIFS(AL16:AL$1193,F16:F$1193,"*WORLDLINE*",AK16:AK$1193,AK16),"")</f>
        <v/>
      </c>
      <c r="AO16" s="83" t="str">
        <f t="shared" si="8"/>
        <v/>
      </c>
      <c r="AP16" s="74" t="str">
        <f t="shared" si="9"/>
        <v/>
      </c>
      <c r="AQ16" s="75" t="str">
        <f t="shared" si="10"/>
        <v/>
      </c>
      <c r="AR16" s="76" t="str">
        <f t="shared" si="11"/>
        <v/>
      </c>
      <c r="AS16" s="84" t="str">
        <f t="shared" si="12"/>
        <v/>
      </c>
      <c r="AT16" s="69" t="str">
        <f t="shared" si="13"/>
        <v/>
      </c>
      <c r="AU16" s="5" t="str">
        <f t="shared" si="14"/>
        <v/>
      </c>
      <c r="AV16" s="7" t="str">
        <f t="shared" si="15"/>
        <v/>
      </c>
      <c r="AW16" s="70" t="str">
        <f>IF(AX16="","",VLOOKUP(AV16,[1]SUMUP!$V$4:$Y$2029,2,FALSE))</f>
        <v/>
      </c>
      <c r="AX16" s="71" t="str">
        <f t="shared" si="16"/>
        <v/>
      </c>
      <c r="AY16" s="72" t="str">
        <f t="shared" si="17"/>
        <v/>
      </c>
      <c r="AZ16" s="83" t="str">
        <f t="shared" si="18"/>
        <v/>
      </c>
      <c r="BA16" s="74" t="str">
        <f t="shared" si="19"/>
        <v/>
      </c>
      <c r="BB16" s="75" t="str">
        <f t="shared" si="20"/>
        <v/>
      </c>
      <c r="BC16" s="76" t="str">
        <f t="shared" si="21"/>
        <v/>
      </c>
      <c r="BD16" s="84" t="str">
        <f t="shared" si="22"/>
        <v/>
      </c>
      <c r="BE16" s="73" t="str">
        <f t="shared" si="30"/>
        <v/>
      </c>
      <c r="BF16" s="74" t="str">
        <f t="shared" si="31"/>
        <v/>
      </c>
      <c r="BG16" s="75" t="str">
        <f t="shared" si="23"/>
        <v/>
      </c>
      <c r="BH16" s="76" t="str">
        <f t="shared" si="24"/>
        <v/>
      </c>
      <c r="BI16" s="84" t="str">
        <f t="shared" si="25"/>
        <v/>
      </c>
      <c r="BJ16" s="12" t="str">
        <f t="shared" si="32"/>
        <v/>
      </c>
      <c r="BK16" s="77" t="str">
        <f t="shared" si="33"/>
        <v/>
      </c>
      <c r="BL16" s="77" t="str">
        <f t="shared" si="34"/>
        <v/>
      </c>
      <c r="BM16" s="78" t="str" cm="1">
        <f t="array" ref="BM16">IF(_xlfn.REGEXTEST(I16,"american express",1),_xlfn.REGEXEXTRACT(I16," [0-3][0-9]/[0-1][1-9] "),"")</f>
        <v/>
      </c>
      <c r="BN16" s="79" t="str">
        <f t="shared" si="27"/>
        <v/>
      </c>
      <c r="BO16" s="80" t="str" cm="1">
        <f t="array" ref="BO16">IF(_xlfn.REGEXTEST(I16,"american express",1),_xlfn.REGEXEXTRACT(I16,"\d*,\d{2}"),"")</f>
        <v/>
      </c>
      <c r="BP16" s="81" t="str">
        <f t="shared" si="28"/>
        <v/>
      </c>
      <c r="BQ16" s="82" t="e">
        <f t="shared" si="29"/>
        <v>#VALUE!</v>
      </c>
    </row>
    <row r="17" spans="1:69" ht="20.25" thickTop="1" thickBot="1" x14ac:dyDescent="0.35">
      <c r="A17" t="s">
        <v>49</v>
      </c>
      <c r="B17" s="3">
        <v>45719</v>
      </c>
      <c r="E17" t="s">
        <v>91</v>
      </c>
      <c r="F17" t="s">
        <v>92</v>
      </c>
      <c r="I17" t="s">
        <v>93</v>
      </c>
      <c r="J17" s="3">
        <v>45719</v>
      </c>
      <c r="K17">
        <v>132</v>
      </c>
      <c r="L17" t="s">
        <v>53</v>
      </c>
      <c r="M17" t="s">
        <v>54</v>
      </c>
      <c r="O17" t="s">
        <v>94</v>
      </c>
      <c r="AF17" s="60" t="str">
        <f t="shared" si="1"/>
        <v/>
      </c>
      <c r="AG17" s="4" t="str">
        <f t="shared" si="2"/>
        <v/>
      </c>
      <c r="AH17" s="5" t="str">
        <f t="shared" si="3"/>
        <v/>
      </c>
      <c r="AI17" s="4" t="str">
        <f>IF(COUNTIF(AF17:AF$1212,AF17)=COUNTIF(AF:AF,AF17),SUMIFS(AG17:AG$1212,F17:F$1212,"ATOS*",AF17:AF$1212,AF17),"")</f>
        <v/>
      </c>
      <c r="AJ17" s="61" t="str">
        <f t="shared" si="4"/>
        <v>27/02/2025</v>
      </c>
      <c r="AK17" s="62">
        <f t="shared" si="5"/>
        <v>45715</v>
      </c>
      <c r="AL17" s="4">
        <f t="shared" si="6"/>
        <v>132</v>
      </c>
      <c r="AM17" s="5">
        <f t="shared" si="7"/>
        <v>45715</v>
      </c>
      <c r="AN17" s="63">
        <f>IF(COUNTIF(AK17:AK$1193,AK17)=COUNTIF(AK:AK,AK17),SUMIFS(AL17:AL$1193,F17:F$1193,"*WORLDLINE*",AK17:AK$1193,AK17),"")</f>
        <v>132</v>
      </c>
      <c r="AO17" s="83" t="str">
        <f t="shared" si="8"/>
        <v/>
      </c>
      <c r="AP17" s="74" t="str">
        <f t="shared" si="9"/>
        <v/>
      </c>
      <c r="AQ17" s="75" t="str">
        <f t="shared" si="10"/>
        <v/>
      </c>
      <c r="AR17" s="76" t="str">
        <f t="shared" si="11"/>
        <v/>
      </c>
      <c r="AS17" s="84" t="str">
        <f t="shared" si="12"/>
        <v/>
      </c>
      <c r="AT17" s="69" t="str">
        <f t="shared" si="13"/>
        <v/>
      </c>
      <c r="AU17" s="5" t="str">
        <f t="shared" si="14"/>
        <v/>
      </c>
      <c r="AV17" s="7" t="str">
        <f t="shared" si="15"/>
        <v/>
      </c>
      <c r="AW17" s="70" t="str">
        <f>IF(AX17="","",VLOOKUP(AV17,[1]SUMUP!$V$4:$Y$2029,2,FALSE))</f>
        <v/>
      </c>
      <c r="AX17" s="71" t="str">
        <f t="shared" si="16"/>
        <v/>
      </c>
      <c r="AY17" s="72" t="str">
        <f t="shared" si="17"/>
        <v/>
      </c>
      <c r="AZ17" s="83" t="str">
        <f t="shared" si="18"/>
        <v/>
      </c>
      <c r="BA17" s="74" t="str">
        <f t="shared" si="19"/>
        <v/>
      </c>
      <c r="BB17" s="75" t="str">
        <f t="shared" si="20"/>
        <v/>
      </c>
      <c r="BC17" s="76" t="str">
        <f t="shared" si="21"/>
        <v/>
      </c>
      <c r="BD17" s="84" t="str">
        <f t="shared" si="22"/>
        <v/>
      </c>
      <c r="BE17" s="73" t="str">
        <f t="shared" si="30"/>
        <v/>
      </c>
      <c r="BF17" s="74" t="str">
        <f t="shared" si="31"/>
        <v/>
      </c>
      <c r="BG17" s="75" t="str">
        <f t="shared" si="23"/>
        <v/>
      </c>
      <c r="BH17" s="76" t="str">
        <f t="shared" si="24"/>
        <v/>
      </c>
      <c r="BI17" s="84" t="str">
        <f t="shared" si="25"/>
        <v/>
      </c>
      <c r="BJ17" s="12" t="str">
        <f t="shared" si="32"/>
        <v/>
      </c>
      <c r="BK17" s="77" t="str">
        <f t="shared" si="33"/>
        <v/>
      </c>
      <c r="BL17" s="77" t="str">
        <f t="shared" si="34"/>
        <v/>
      </c>
      <c r="BM17" s="78" t="str" cm="1">
        <f t="array" ref="BM17">IF(_xlfn.REGEXTEST(I17,"american express",1),_xlfn.REGEXEXTRACT(I17," [0-3][0-9]/[0-1][1-9] "),"")</f>
        <v/>
      </c>
      <c r="BN17" s="79" t="str">
        <f t="shared" si="27"/>
        <v/>
      </c>
      <c r="BO17" s="80" t="str" cm="1">
        <f t="array" ref="BO17">IF(_xlfn.REGEXTEST(I17,"american express",1),_xlfn.REGEXEXTRACT(I17,"\d*,\d{2}"),"")</f>
        <v/>
      </c>
      <c r="BP17" s="81" t="str">
        <f t="shared" si="28"/>
        <v/>
      </c>
      <c r="BQ17" s="82" t="e">
        <f t="shared" si="29"/>
        <v>#VALUE!</v>
      </c>
    </row>
    <row r="18" spans="1:69" ht="20.25" thickTop="1" thickBot="1" x14ac:dyDescent="0.35">
      <c r="A18" t="s">
        <v>49</v>
      </c>
      <c r="B18" s="3">
        <v>45719</v>
      </c>
      <c r="E18" t="s">
        <v>95</v>
      </c>
      <c r="F18" t="s">
        <v>96</v>
      </c>
      <c r="G18" t="s">
        <v>97</v>
      </c>
      <c r="H18" t="s">
        <v>98</v>
      </c>
      <c r="I18" t="s">
        <v>99</v>
      </c>
      <c r="J18" s="3">
        <v>45719</v>
      </c>
      <c r="K18">
        <v>136.19</v>
      </c>
      <c r="L18" t="s">
        <v>53</v>
      </c>
      <c r="M18" t="s">
        <v>100</v>
      </c>
      <c r="N18" t="s">
        <v>63</v>
      </c>
      <c r="O18" t="s">
        <v>101</v>
      </c>
      <c r="AF18" s="60" t="str">
        <f t="shared" si="1"/>
        <v/>
      </c>
      <c r="AG18" s="4" t="str">
        <f t="shared" si="2"/>
        <v/>
      </c>
      <c r="AH18" s="5" t="str">
        <f t="shared" si="3"/>
        <v/>
      </c>
      <c r="AI18" s="4" t="str">
        <f>IF(COUNTIF(AF18:AF$1212,AF18)=COUNTIF(AF:AF,AF18),SUMIFS(AG18:AG$1212,F18:F$1212,"ATOS*",AF18:AF$1212,AF18),"")</f>
        <v/>
      </c>
      <c r="AJ18" s="61" t="str">
        <f t="shared" si="4"/>
        <v/>
      </c>
      <c r="AK18" s="62" t="str">
        <f t="shared" si="5"/>
        <v/>
      </c>
      <c r="AL18" s="4" t="str">
        <f t="shared" si="6"/>
        <v/>
      </c>
      <c r="AM18" s="5" t="str">
        <f t="shared" si="7"/>
        <v/>
      </c>
      <c r="AN18" s="63" t="str">
        <f>IF(COUNTIF(AK18:AK$1193,AK18)=COUNTIF(AK:AK,AK18),SUMIFS(AL18:AL$1193,F18:F$1193,"*WORLDLINE*",AK18:AK$1193,AK18),"")</f>
        <v/>
      </c>
      <c r="AO18" s="83" t="str">
        <f t="shared" si="8"/>
        <v/>
      </c>
      <c r="AP18" s="74" t="str">
        <f t="shared" si="9"/>
        <v/>
      </c>
      <c r="AQ18" s="75" t="str">
        <f t="shared" si="10"/>
        <v/>
      </c>
      <c r="AR18" s="76" t="str">
        <f t="shared" si="11"/>
        <v/>
      </c>
      <c r="AS18" s="84" t="str">
        <f t="shared" si="12"/>
        <v/>
      </c>
      <c r="AT18" s="69" t="str">
        <f t="shared" si="13"/>
        <v/>
      </c>
      <c r="AU18" s="5" t="str">
        <f t="shared" si="14"/>
        <v/>
      </c>
      <c r="AV18" s="7" t="str">
        <f t="shared" si="15"/>
        <v/>
      </c>
      <c r="AW18" s="70" t="str">
        <f>IF(AX18="","",VLOOKUP(AV18,[1]SUMUP!$V$4:$Y$2029,2,FALSE))</f>
        <v/>
      </c>
      <c r="AX18" s="71" t="str">
        <f t="shared" si="16"/>
        <v/>
      </c>
      <c r="AY18" s="72" t="str">
        <f t="shared" si="17"/>
        <v/>
      </c>
      <c r="AZ18" s="83" t="str">
        <f t="shared" si="18"/>
        <v>28/02/2025</v>
      </c>
      <c r="BA18" s="74">
        <f t="shared" si="19"/>
        <v>45716</v>
      </c>
      <c r="BB18" s="75">
        <f t="shared" si="20"/>
        <v>137</v>
      </c>
      <c r="BC18" s="76">
        <f t="shared" si="21"/>
        <v>136.19</v>
      </c>
      <c r="BD18" s="84">
        <f t="shared" si="22"/>
        <v>0.81000000000000227</v>
      </c>
      <c r="BE18" s="73" t="str">
        <f t="shared" si="30"/>
        <v/>
      </c>
      <c r="BF18" s="74" t="str">
        <f t="shared" si="31"/>
        <v/>
      </c>
      <c r="BG18" s="75" t="str">
        <f t="shared" si="23"/>
        <v/>
      </c>
      <c r="BH18" s="76" t="str">
        <f t="shared" si="24"/>
        <v/>
      </c>
      <c r="BI18" s="84" t="str">
        <f t="shared" si="25"/>
        <v/>
      </c>
      <c r="BJ18" s="12">
        <f t="shared" si="32"/>
        <v>45716</v>
      </c>
      <c r="BK18" s="77">
        <f t="shared" si="33"/>
        <v>137</v>
      </c>
      <c r="BL18" s="77">
        <f t="shared" si="34"/>
        <v>136.19</v>
      </c>
      <c r="BM18" s="78" t="str" cm="1">
        <f t="array" ref="BM18">IF(_xlfn.REGEXTEST(I18,"american express",1),_xlfn.REGEXEXTRACT(I18," [0-3][0-9]/[0-1][1-9] "),"")</f>
        <v/>
      </c>
      <c r="BN18" s="79" t="str">
        <f t="shared" si="27"/>
        <v/>
      </c>
      <c r="BO18" s="80" t="str" cm="1">
        <f t="array" ref="BO18">IF(_xlfn.REGEXTEST(I18,"american express",1),_xlfn.REGEXEXTRACT(I18,"\d*,\d{2}"),"")</f>
        <v/>
      </c>
      <c r="BP18" s="81" t="str">
        <f t="shared" si="28"/>
        <v/>
      </c>
      <c r="BQ18" s="82" t="e">
        <f t="shared" si="29"/>
        <v>#VALUE!</v>
      </c>
    </row>
    <row r="19" spans="1:69" ht="20.25" thickTop="1" thickBot="1" x14ac:dyDescent="0.35">
      <c r="A19" t="s">
        <v>49</v>
      </c>
      <c r="B19" s="3">
        <v>45719</v>
      </c>
      <c r="E19" t="s">
        <v>95</v>
      </c>
      <c r="F19" t="s">
        <v>96</v>
      </c>
      <c r="G19" t="s">
        <v>97</v>
      </c>
      <c r="H19" t="s">
        <v>98</v>
      </c>
      <c r="I19" t="s">
        <v>102</v>
      </c>
      <c r="J19" s="3">
        <v>45719</v>
      </c>
      <c r="K19">
        <v>1092.58</v>
      </c>
      <c r="L19" t="s">
        <v>53</v>
      </c>
      <c r="M19" t="s">
        <v>100</v>
      </c>
      <c r="N19" t="s">
        <v>63</v>
      </c>
      <c r="O19" t="s">
        <v>103</v>
      </c>
      <c r="AF19" s="60" t="str">
        <f t="shared" si="1"/>
        <v/>
      </c>
      <c r="AG19" s="4" t="str">
        <f t="shared" si="2"/>
        <v/>
      </c>
      <c r="AH19" s="5" t="str">
        <f t="shared" si="3"/>
        <v/>
      </c>
      <c r="AI19" s="4" t="str">
        <f>IF(COUNTIF(AF19:AF$1212,AF19)=COUNTIF(AF:AF,AF19),SUMIFS(AG19:AG$1212,F19:F$1212,"ATOS*",AF19:AF$1212,AF19),"")</f>
        <v/>
      </c>
      <c r="AJ19" s="61" t="str">
        <f t="shared" si="4"/>
        <v/>
      </c>
      <c r="AK19" s="62" t="str">
        <f t="shared" si="5"/>
        <v/>
      </c>
      <c r="AL19" s="4" t="str">
        <f t="shared" si="6"/>
        <v/>
      </c>
      <c r="AM19" s="5" t="str">
        <f t="shared" si="7"/>
        <v/>
      </c>
      <c r="AN19" s="63" t="str">
        <f>IF(COUNTIF(AK19:AK$1193,AK19)=COUNTIF(AK:AK,AK19),SUMIFS(AL19:AL$1193,F19:F$1193,"*WORLDLINE*",AK19:AK$1193,AK19),"")</f>
        <v/>
      </c>
      <c r="AO19" s="83" t="str">
        <f t="shared" si="8"/>
        <v>01/03/2025</v>
      </c>
      <c r="AP19" s="74">
        <f t="shared" si="9"/>
        <v>45717</v>
      </c>
      <c r="AQ19" s="75">
        <f t="shared" si="10"/>
        <v>1113</v>
      </c>
      <c r="AR19" s="76">
        <f t="shared" si="11"/>
        <v>1092.58</v>
      </c>
      <c r="AS19" s="84">
        <f t="shared" si="12"/>
        <v>20.420000000000073</v>
      </c>
      <c r="AT19" s="69" t="str">
        <f t="shared" si="13"/>
        <v/>
      </c>
      <c r="AU19" s="5" t="str">
        <f t="shared" si="14"/>
        <v/>
      </c>
      <c r="AV19" s="7" t="str">
        <f t="shared" si="15"/>
        <v/>
      </c>
      <c r="AW19" s="70" t="str">
        <f>IF(AX19="","",VLOOKUP(AV19,[1]SUMUP!$V$4:$Y$2029,2,FALSE))</f>
        <v/>
      </c>
      <c r="AX19" s="71" t="str">
        <f t="shared" si="16"/>
        <v/>
      </c>
      <c r="AY19" s="72" t="str">
        <f t="shared" si="17"/>
        <v/>
      </c>
      <c r="AZ19" s="83" t="str">
        <f t="shared" si="18"/>
        <v/>
      </c>
      <c r="BA19" s="74" t="str">
        <f t="shared" si="19"/>
        <v/>
      </c>
      <c r="BB19" s="75" t="str">
        <f t="shared" si="20"/>
        <v/>
      </c>
      <c r="BC19" s="76" t="str">
        <f t="shared" si="21"/>
        <v/>
      </c>
      <c r="BD19" s="84" t="str">
        <f t="shared" si="22"/>
        <v/>
      </c>
      <c r="BE19" s="73" t="str">
        <f t="shared" si="30"/>
        <v/>
      </c>
      <c r="BF19" s="74" t="str">
        <f t="shared" si="31"/>
        <v/>
      </c>
      <c r="BG19" s="75" t="str">
        <f t="shared" si="23"/>
        <v/>
      </c>
      <c r="BH19" s="76" t="str">
        <f t="shared" si="24"/>
        <v/>
      </c>
      <c r="BI19" s="84" t="str">
        <f t="shared" si="25"/>
        <v/>
      </c>
      <c r="BJ19" s="12" t="str">
        <f t="shared" si="32"/>
        <v/>
      </c>
      <c r="BK19" s="77" t="str">
        <f t="shared" si="33"/>
        <v/>
      </c>
      <c r="BL19" s="77" t="str">
        <f t="shared" si="34"/>
        <v/>
      </c>
      <c r="BM19" s="78" t="str" cm="1">
        <f t="array" ref="BM19">IF(_xlfn.REGEXTEST(I19,"american express",1),_xlfn.REGEXEXTRACT(I19," [0-3][0-9]/[0-1][1-9] "),"")</f>
        <v/>
      </c>
      <c r="BN19" s="79" t="str">
        <f t="shared" si="27"/>
        <v/>
      </c>
      <c r="BO19" s="80" t="str" cm="1">
        <f t="array" ref="BO19">IF(_xlfn.REGEXTEST(I19,"american express",1),_xlfn.REGEXEXTRACT(I19,"\d*,\d{2}"),"")</f>
        <v/>
      </c>
      <c r="BP19" s="81" t="str">
        <f t="shared" si="28"/>
        <v/>
      </c>
      <c r="BQ19" s="82" t="e">
        <f t="shared" si="29"/>
        <v>#VALUE!</v>
      </c>
    </row>
    <row r="20" spans="1:69" ht="20.25" thickTop="1" thickBot="1" x14ac:dyDescent="0.35">
      <c r="A20" t="s">
        <v>49</v>
      </c>
      <c r="B20" s="3">
        <v>45719</v>
      </c>
      <c r="E20" t="s">
        <v>95</v>
      </c>
      <c r="F20" t="s">
        <v>96</v>
      </c>
      <c r="G20" t="s">
        <v>97</v>
      </c>
      <c r="H20" t="s">
        <v>98</v>
      </c>
      <c r="I20" t="s">
        <v>104</v>
      </c>
      <c r="J20" s="3">
        <v>45719</v>
      </c>
      <c r="K20">
        <v>602.02</v>
      </c>
      <c r="L20" t="s">
        <v>53</v>
      </c>
      <c r="M20" t="s">
        <v>100</v>
      </c>
      <c r="N20" t="s">
        <v>63</v>
      </c>
      <c r="O20" t="s">
        <v>105</v>
      </c>
      <c r="AF20" s="60" t="str">
        <f t="shared" si="1"/>
        <v/>
      </c>
      <c r="AG20" s="4" t="str">
        <f t="shared" si="2"/>
        <v/>
      </c>
      <c r="AH20" s="5" t="str">
        <f t="shared" si="3"/>
        <v/>
      </c>
      <c r="AI20" s="4" t="str">
        <f>IF(COUNTIF(AF20:AF$1212,AF20)=COUNTIF(AF:AF,AF20),SUMIFS(AG20:AG$1212,F20:F$1212,"ATOS*",AF20:AF$1212,AF20),"")</f>
        <v/>
      </c>
      <c r="AJ20" s="61" t="str">
        <f t="shared" si="4"/>
        <v/>
      </c>
      <c r="AK20" s="62" t="str">
        <f t="shared" si="5"/>
        <v/>
      </c>
      <c r="AL20" s="4" t="str">
        <f t="shared" si="6"/>
        <v/>
      </c>
      <c r="AM20" s="5" t="str">
        <f t="shared" si="7"/>
        <v/>
      </c>
      <c r="AN20" s="63" t="str">
        <f>IF(COUNTIF(AK20:AK$1193,AK20)=COUNTIF(AK:AK,AK20),SUMIFS(AL20:AL$1193,F20:F$1193,"*WORLDLINE*",AK20:AK$1193,AK20),"")</f>
        <v/>
      </c>
      <c r="AO20" s="83" t="str">
        <f t="shared" si="8"/>
        <v/>
      </c>
      <c r="AP20" s="74" t="str">
        <f t="shared" si="9"/>
        <v/>
      </c>
      <c r="AQ20" s="75" t="str">
        <f t="shared" si="10"/>
        <v/>
      </c>
      <c r="AR20" s="76" t="str">
        <f t="shared" si="11"/>
        <v/>
      </c>
      <c r="AS20" s="84" t="str">
        <f t="shared" si="12"/>
        <v/>
      </c>
      <c r="AT20" s="69" t="str">
        <f t="shared" si="13"/>
        <v/>
      </c>
      <c r="AU20" s="5" t="str">
        <f t="shared" si="14"/>
        <v/>
      </c>
      <c r="AV20" s="7" t="str">
        <f t="shared" si="15"/>
        <v/>
      </c>
      <c r="AW20" s="70" t="str">
        <f>IF(AX20="","",VLOOKUP(AV20,[1]SUMUP!$V$4:$Y$2029,2,FALSE))</f>
        <v/>
      </c>
      <c r="AX20" s="71" t="str">
        <f t="shared" si="16"/>
        <v/>
      </c>
      <c r="AY20" s="72" t="str">
        <f t="shared" si="17"/>
        <v/>
      </c>
      <c r="AZ20" s="83" t="str">
        <f t="shared" si="18"/>
        <v>01/03/2025</v>
      </c>
      <c r="BA20" s="74">
        <f t="shared" si="19"/>
        <v>45717</v>
      </c>
      <c r="BB20" s="75">
        <f t="shared" si="20"/>
        <v>619</v>
      </c>
      <c r="BC20" s="76">
        <f t="shared" si="21"/>
        <v>602.02</v>
      </c>
      <c r="BD20" s="84">
        <f t="shared" si="22"/>
        <v>16.980000000000018</v>
      </c>
      <c r="BE20" s="73" t="str">
        <f t="shared" si="30"/>
        <v/>
      </c>
      <c r="BF20" s="74" t="str">
        <f t="shared" si="31"/>
        <v/>
      </c>
      <c r="BG20" s="75" t="str">
        <f t="shared" si="23"/>
        <v/>
      </c>
      <c r="BH20" s="76" t="str">
        <f t="shared" si="24"/>
        <v/>
      </c>
      <c r="BI20" s="84" t="str">
        <f t="shared" si="25"/>
        <v/>
      </c>
      <c r="BJ20" s="12">
        <f t="shared" si="32"/>
        <v>45717</v>
      </c>
      <c r="BK20" s="77">
        <f t="shared" si="33"/>
        <v>619</v>
      </c>
      <c r="BL20" s="77">
        <f t="shared" si="34"/>
        <v>602.02</v>
      </c>
      <c r="BM20" s="78" t="str" cm="1">
        <f t="array" ref="BM20">IF(_xlfn.REGEXTEST(I20,"american express",1),_xlfn.REGEXEXTRACT(I20," [0-3][0-9]/[0-1][1-9] "),"")</f>
        <v/>
      </c>
      <c r="BN20" s="79" t="str">
        <f t="shared" si="27"/>
        <v/>
      </c>
      <c r="BO20" s="80" t="str" cm="1">
        <f t="array" ref="BO20">IF(_xlfn.REGEXTEST(I20,"american express",1),_xlfn.REGEXEXTRACT(I20,"\d*,\d{2}"),"")</f>
        <v/>
      </c>
      <c r="BP20" s="81" t="str">
        <f t="shared" si="28"/>
        <v/>
      </c>
      <c r="BQ20" s="82" t="e">
        <f t="shared" si="29"/>
        <v>#VALUE!</v>
      </c>
    </row>
    <row r="21" spans="1:69" ht="20.25" thickTop="1" thickBot="1" x14ac:dyDescent="0.35">
      <c r="A21" t="s">
        <v>49</v>
      </c>
      <c r="B21" s="3">
        <v>45719</v>
      </c>
      <c r="E21" t="s">
        <v>95</v>
      </c>
      <c r="F21" t="s">
        <v>96</v>
      </c>
      <c r="G21" t="s">
        <v>97</v>
      </c>
      <c r="H21" t="s">
        <v>98</v>
      </c>
      <c r="I21" t="s">
        <v>106</v>
      </c>
      <c r="J21" s="3">
        <v>45719</v>
      </c>
      <c r="K21">
        <v>610.79</v>
      </c>
      <c r="L21" t="s">
        <v>53</v>
      </c>
      <c r="M21" t="s">
        <v>100</v>
      </c>
      <c r="N21" t="s">
        <v>63</v>
      </c>
      <c r="O21" t="s">
        <v>107</v>
      </c>
      <c r="AF21" s="60" t="str">
        <f t="shared" si="1"/>
        <v/>
      </c>
      <c r="AG21" s="4" t="str">
        <f t="shared" si="2"/>
        <v/>
      </c>
      <c r="AH21" s="5" t="str">
        <f t="shared" si="3"/>
        <v/>
      </c>
      <c r="AI21" s="4" t="str">
        <f>IF(COUNTIF(AF21:AF$1212,AF21)=COUNTIF(AF:AF,AF21),SUMIFS(AG21:AG$1212,F21:F$1212,"ATOS*",AF21:AF$1212,AF21),"")</f>
        <v/>
      </c>
      <c r="AJ21" s="61" t="str">
        <f t="shared" si="4"/>
        <v/>
      </c>
      <c r="AK21" s="62" t="str">
        <f t="shared" si="5"/>
        <v/>
      </c>
      <c r="AL21" s="4" t="str">
        <f t="shared" si="6"/>
        <v/>
      </c>
      <c r="AM21" s="5" t="str">
        <f t="shared" si="7"/>
        <v/>
      </c>
      <c r="AN21" s="63" t="str">
        <f>IF(COUNTIF(AK21:AK$1193,AK21)=COUNTIF(AK:AK,AK21),SUMIFS(AL21:AL$1193,F21:F$1193,"*WORLDLINE*",AK21:AK$1193,AK21),"")</f>
        <v/>
      </c>
      <c r="AO21" s="83" t="str">
        <f t="shared" si="8"/>
        <v>28/02/2025</v>
      </c>
      <c r="AP21" s="74">
        <f t="shared" si="9"/>
        <v>45716</v>
      </c>
      <c r="AQ21" s="75">
        <f t="shared" si="10"/>
        <v>614</v>
      </c>
      <c r="AR21" s="76">
        <f t="shared" si="11"/>
        <v>610.79</v>
      </c>
      <c r="AS21" s="84">
        <f t="shared" si="12"/>
        <v>3.2100000000000364</v>
      </c>
      <c r="AT21" s="69" t="str">
        <f t="shared" si="13"/>
        <v/>
      </c>
      <c r="AU21" s="5" t="str">
        <f t="shared" si="14"/>
        <v/>
      </c>
      <c r="AV21" s="7" t="str">
        <f t="shared" si="15"/>
        <v/>
      </c>
      <c r="AW21" s="70" t="str">
        <f>IF(AX21="","",VLOOKUP(AV21,[1]SUMUP!$V$4:$Y$2029,2,FALSE))</f>
        <v/>
      </c>
      <c r="AX21" s="71" t="str">
        <f t="shared" si="16"/>
        <v/>
      </c>
      <c r="AY21" s="72" t="str">
        <f t="shared" si="17"/>
        <v/>
      </c>
      <c r="AZ21" s="83" t="str">
        <f t="shared" si="18"/>
        <v/>
      </c>
      <c r="BA21" s="74" t="str">
        <f t="shared" si="19"/>
        <v/>
      </c>
      <c r="BB21" s="75" t="str">
        <f t="shared" si="20"/>
        <v/>
      </c>
      <c r="BC21" s="76" t="str">
        <f t="shared" si="21"/>
        <v/>
      </c>
      <c r="BD21" s="84" t="str">
        <f t="shared" si="22"/>
        <v/>
      </c>
      <c r="BE21" s="73" t="str">
        <f t="shared" si="30"/>
        <v/>
      </c>
      <c r="BF21" s="74" t="str">
        <f t="shared" si="31"/>
        <v/>
      </c>
      <c r="BG21" s="75" t="str">
        <f t="shared" si="23"/>
        <v/>
      </c>
      <c r="BH21" s="76" t="str">
        <f t="shared" si="24"/>
        <v/>
      </c>
      <c r="BI21" s="84" t="str">
        <f t="shared" si="25"/>
        <v/>
      </c>
      <c r="BJ21" s="12" t="str">
        <f t="shared" si="32"/>
        <v/>
      </c>
      <c r="BK21" s="77" t="str">
        <f t="shared" si="33"/>
        <v/>
      </c>
      <c r="BL21" s="77" t="str">
        <f t="shared" si="34"/>
        <v/>
      </c>
      <c r="BM21" s="78" t="str" cm="1">
        <f t="array" ref="BM21">IF(_xlfn.REGEXTEST(I21,"american express",1),_xlfn.REGEXEXTRACT(I21," [0-3][0-9]/[0-1][1-9] "),"")</f>
        <v/>
      </c>
      <c r="BN21" s="79" t="str">
        <f t="shared" si="27"/>
        <v/>
      </c>
      <c r="BO21" s="80" t="str" cm="1">
        <f t="array" ref="BO21">IF(_xlfn.REGEXTEST(I21,"american express",1),_xlfn.REGEXEXTRACT(I21,"\d*,\d{2}"),"")</f>
        <v/>
      </c>
      <c r="BP21" s="81" t="str">
        <f t="shared" si="28"/>
        <v/>
      </c>
      <c r="BQ21" s="82" t="e">
        <f t="shared" si="29"/>
        <v>#VALUE!</v>
      </c>
    </row>
    <row r="22" spans="1:69" ht="20.25" thickTop="1" thickBot="1" x14ac:dyDescent="0.35">
      <c r="A22" t="s">
        <v>49</v>
      </c>
      <c r="B22" s="3">
        <v>45719</v>
      </c>
      <c r="E22" t="s">
        <v>108</v>
      </c>
      <c r="F22" t="s">
        <v>109</v>
      </c>
      <c r="I22" t="s">
        <v>110</v>
      </c>
      <c r="J22" s="3">
        <v>45719</v>
      </c>
      <c r="K22">
        <v>-1771.37</v>
      </c>
      <c r="L22" t="s">
        <v>53</v>
      </c>
      <c r="M22" t="s">
        <v>111</v>
      </c>
      <c r="O22" t="s">
        <v>112</v>
      </c>
      <c r="AF22" s="60" t="str">
        <f t="shared" si="1"/>
        <v/>
      </c>
      <c r="AG22" s="4" t="str">
        <f t="shared" si="2"/>
        <v/>
      </c>
      <c r="AH22" s="5" t="str">
        <f t="shared" si="3"/>
        <v/>
      </c>
      <c r="AI22" s="4" t="str">
        <f>IF(COUNTIF(AF22:AF$1212,AF22)=COUNTIF(AF:AF,AF22),SUMIFS(AG22:AG$1212,F22:F$1212,"ATOS*",AF22:AF$1212,AF22),"")</f>
        <v/>
      </c>
      <c r="AJ22" s="61" t="str">
        <f t="shared" si="4"/>
        <v/>
      </c>
      <c r="AK22" s="62" t="str">
        <f t="shared" si="5"/>
        <v/>
      </c>
      <c r="AL22" s="4" t="str">
        <f t="shared" si="6"/>
        <v/>
      </c>
      <c r="AM22" s="5" t="str">
        <f t="shared" si="7"/>
        <v/>
      </c>
      <c r="AN22" s="63" t="str">
        <f>IF(COUNTIF(AK22:AK$1193,AK22)=COUNTIF(AK:AK,AK22),SUMIFS(AL22:AL$1193,F22:F$1193,"*WORLDLINE*",AK22:AK$1193,AK22),"")</f>
        <v/>
      </c>
      <c r="AO22" s="83" t="str">
        <f t="shared" si="8"/>
        <v/>
      </c>
      <c r="AP22" s="74" t="str">
        <f t="shared" si="9"/>
        <v/>
      </c>
      <c r="AQ22" s="75" t="str">
        <f t="shared" si="10"/>
        <v/>
      </c>
      <c r="AR22" s="76" t="str">
        <f t="shared" si="11"/>
        <v/>
      </c>
      <c r="AS22" s="84" t="str">
        <f t="shared" si="12"/>
        <v/>
      </c>
      <c r="AT22" s="69" t="str">
        <f t="shared" si="13"/>
        <v/>
      </c>
      <c r="AU22" s="5" t="str">
        <f t="shared" si="14"/>
        <v/>
      </c>
      <c r="AV22" s="7" t="str">
        <f t="shared" si="15"/>
        <v/>
      </c>
      <c r="AW22" s="70" t="str">
        <f>IF(AX22="","",VLOOKUP(AV22,[1]SUMUP!$V$4:$Y$2029,2,FALSE))</f>
        <v/>
      </c>
      <c r="AX22" s="71" t="str">
        <f t="shared" si="16"/>
        <v/>
      </c>
      <c r="AY22" s="72" t="str">
        <f t="shared" si="17"/>
        <v/>
      </c>
      <c r="AZ22" s="83" t="str">
        <f t="shared" si="18"/>
        <v/>
      </c>
      <c r="BA22" s="74" t="str">
        <f t="shared" si="19"/>
        <v/>
      </c>
      <c r="BB22" s="75" t="str">
        <f t="shared" si="20"/>
        <v/>
      </c>
      <c r="BC22" s="76" t="str">
        <f t="shared" si="21"/>
        <v/>
      </c>
      <c r="BD22" s="84" t="str">
        <f t="shared" si="22"/>
        <v/>
      </c>
      <c r="BE22" s="73" t="str">
        <f t="shared" si="30"/>
        <v/>
      </c>
      <c r="BF22" s="74" t="str">
        <f t="shared" si="31"/>
        <v/>
      </c>
      <c r="BG22" s="75" t="str">
        <f t="shared" si="23"/>
        <v/>
      </c>
      <c r="BH22" s="76" t="str">
        <f t="shared" si="24"/>
        <v/>
      </c>
      <c r="BI22" s="84" t="str">
        <f t="shared" si="25"/>
        <v/>
      </c>
      <c r="BJ22" s="12" t="str">
        <f t="shared" si="32"/>
        <v/>
      </c>
      <c r="BK22" s="77" t="str">
        <f t="shared" si="33"/>
        <v/>
      </c>
      <c r="BL22" s="77" t="str">
        <f t="shared" si="34"/>
        <v/>
      </c>
      <c r="BM22" s="78" t="str" cm="1">
        <f t="array" ref="BM22">IF(_xlfn.REGEXTEST(I22,"american express",1),_xlfn.REGEXEXTRACT(I22," [0-3][0-9]/[0-1][1-9] "),"")</f>
        <v/>
      </c>
      <c r="BN22" s="79" t="str">
        <f t="shared" si="27"/>
        <v/>
      </c>
      <c r="BO22" s="80" t="str" cm="1">
        <f t="array" ref="BO22">IF(_xlfn.REGEXTEST(I22,"american express",1),_xlfn.REGEXEXTRACT(I22,"\d*,\d{2}"),"")</f>
        <v/>
      </c>
      <c r="BP22" s="81" t="str">
        <f t="shared" si="28"/>
        <v/>
      </c>
      <c r="BQ22" s="82" t="e">
        <f t="shared" si="29"/>
        <v>#VALUE!</v>
      </c>
    </row>
    <row r="23" spans="1:69" ht="20.25" thickTop="1" thickBot="1" x14ac:dyDescent="0.35">
      <c r="A23" t="s">
        <v>49</v>
      </c>
      <c r="B23" s="3">
        <v>45719</v>
      </c>
      <c r="E23" t="s">
        <v>113</v>
      </c>
      <c r="F23" t="s">
        <v>114</v>
      </c>
      <c r="I23" t="s">
        <v>115</v>
      </c>
      <c r="J23" s="3">
        <v>45718</v>
      </c>
      <c r="K23">
        <v>-5000</v>
      </c>
      <c r="L23" t="s">
        <v>53</v>
      </c>
      <c r="M23" t="s">
        <v>116</v>
      </c>
      <c r="O23" t="s">
        <v>117</v>
      </c>
      <c r="AF23" s="60" t="str">
        <f t="shared" si="1"/>
        <v/>
      </c>
      <c r="AG23" s="4" t="str">
        <f t="shared" si="2"/>
        <v/>
      </c>
      <c r="AH23" s="5" t="str">
        <f t="shared" si="3"/>
        <v/>
      </c>
      <c r="AI23" s="4" t="str">
        <f>IF(COUNTIF(AF23:AF$1212,AF23)=COUNTIF(AF:AF,AF23),SUMIFS(AG23:AG$1212,F23:F$1212,"ATOS*",AF23:AF$1212,AF23),"")</f>
        <v/>
      </c>
      <c r="AJ23" s="61" t="str">
        <f t="shared" si="4"/>
        <v/>
      </c>
      <c r="AK23" s="62" t="str">
        <f t="shared" si="5"/>
        <v/>
      </c>
      <c r="AL23" s="4" t="str">
        <f t="shared" si="6"/>
        <v/>
      </c>
      <c r="AM23" s="5" t="str">
        <f t="shared" si="7"/>
        <v/>
      </c>
      <c r="AN23" s="63" t="str">
        <f>IF(COUNTIF(AK23:AK$1193,AK23)=COUNTIF(AK:AK,AK23),SUMIFS(AL23:AL$1193,F23:F$1193,"*WORLDLINE*",AK23:AK$1193,AK23),"")</f>
        <v/>
      </c>
      <c r="AO23" s="83" t="str">
        <f t="shared" si="8"/>
        <v/>
      </c>
      <c r="AP23" s="74" t="str">
        <f t="shared" si="9"/>
        <v/>
      </c>
      <c r="AQ23" s="75" t="str">
        <f t="shared" si="10"/>
        <v/>
      </c>
      <c r="AR23" s="76" t="str">
        <f t="shared" si="11"/>
        <v/>
      </c>
      <c r="AS23" s="84" t="str">
        <f t="shared" si="12"/>
        <v/>
      </c>
      <c r="AT23" s="69" t="str">
        <f t="shared" si="13"/>
        <v/>
      </c>
      <c r="AU23" s="5" t="str">
        <f t="shared" si="14"/>
        <v/>
      </c>
      <c r="AV23" s="7" t="str">
        <f t="shared" si="15"/>
        <v/>
      </c>
      <c r="AW23" s="70" t="str">
        <f>IF(AX23="","",VLOOKUP(AV23,[1]SUMUP!$V$4:$Y$2029,2,FALSE))</f>
        <v/>
      </c>
      <c r="AX23" s="71" t="str">
        <f t="shared" si="16"/>
        <v/>
      </c>
      <c r="AY23" s="72" t="str">
        <f t="shared" si="17"/>
        <v/>
      </c>
      <c r="AZ23" s="83" t="str">
        <f t="shared" si="18"/>
        <v/>
      </c>
      <c r="BA23" s="74" t="str">
        <f t="shared" si="19"/>
        <v/>
      </c>
      <c r="BB23" s="75" t="str">
        <f t="shared" si="20"/>
        <v/>
      </c>
      <c r="BC23" s="76" t="str">
        <f t="shared" si="21"/>
        <v/>
      </c>
      <c r="BD23" s="84" t="str">
        <f t="shared" si="22"/>
        <v/>
      </c>
      <c r="BE23" s="73" t="str">
        <f t="shared" si="30"/>
        <v/>
      </c>
      <c r="BF23" s="74" t="str">
        <f t="shared" si="31"/>
        <v/>
      </c>
      <c r="BG23" s="75" t="str">
        <f t="shared" si="23"/>
        <v/>
      </c>
      <c r="BH23" s="76" t="str">
        <f t="shared" si="24"/>
        <v/>
      </c>
      <c r="BI23" s="84" t="str">
        <f t="shared" si="25"/>
        <v/>
      </c>
      <c r="BJ23" s="12" t="str">
        <f t="shared" si="32"/>
        <v/>
      </c>
      <c r="BK23" s="77" t="str">
        <f t="shared" si="33"/>
        <v/>
      </c>
      <c r="BL23" s="77" t="str">
        <f t="shared" si="34"/>
        <v/>
      </c>
      <c r="BM23" s="78" t="str" cm="1">
        <f t="array" ref="BM23">IF(_xlfn.REGEXTEST(I23,"american express",1),_xlfn.REGEXEXTRACT(I23," [0-3][0-9]/[0-1][1-9] "),"")</f>
        <v/>
      </c>
      <c r="BN23" s="79" t="str">
        <f t="shared" si="27"/>
        <v/>
      </c>
      <c r="BO23" s="80" t="str" cm="1">
        <f t="array" ref="BO23">IF(_xlfn.REGEXTEST(I23,"american express",1),_xlfn.REGEXEXTRACT(I23,"\d*,\d{2}"),"")</f>
        <v/>
      </c>
      <c r="BP23" s="81" t="str">
        <f t="shared" si="28"/>
        <v/>
      </c>
      <c r="BQ23" s="82" t="e">
        <f t="shared" si="29"/>
        <v>#VALUE!</v>
      </c>
    </row>
    <row r="24" spans="1:69" ht="20.25" thickTop="1" thickBot="1" x14ac:dyDescent="0.35">
      <c r="A24" t="s">
        <v>49</v>
      </c>
      <c r="B24" s="3">
        <v>45719</v>
      </c>
      <c r="E24" t="s">
        <v>118</v>
      </c>
      <c r="F24" t="s">
        <v>119</v>
      </c>
      <c r="G24" t="s">
        <v>120</v>
      </c>
      <c r="H24" t="s">
        <v>121</v>
      </c>
      <c r="I24" t="s">
        <v>122</v>
      </c>
      <c r="J24" s="3">
        <v>45718</v>
      </c>
      <c r="K24">
        <v>-770.17</v>
      </c>
      <c r="L24" t="s">
        <v>53</v>
      </c>
      <c r="M24" t="s">
        <v>123</v>
      </c>
      <c r="N24" t="s">
        <v>63</v>
      </c>
      <c r="O24" t="s">
        <v>124</v>
      </c>
      <c r="AF24" s="60" t="str">
        <f t="shared" si="1"/>
        <v/>
      </c>
      <c r="AG24" s="4" t="str">
        <f t="shared" si="2"/>
        <v/>
      </c>
      <c r="AH24" s="5" t="str">
        <f t="shared" si="3"/>
        <v/>
      </c>
      <c r="AI24" s="4" t="str">
        <f>IF(COUNTIF(AF24:AF$1212,AF24)=COUNTIF(AF:AF,AF24),SUMIFS(AG24:AG$1212,F24:F$1212,"ATOS*",AF24:AF$1212,AF24),"")</f>
        <v/>
      </c>
      <c r="AJ24" s="61" t="str">
        <f t="shared" si="4"/>
        <v/>
      </c>
      <c r="AK24" s="62" t="str">
        <f t="shared" si="5"/>
        <v/>
      </c>
      <c r="AL24" s="4" t="str">
        <f t="shared" si="6"/>
        <v/>
      </c>
      <c r="AM24" s="5" t="str">
        <f t="shared" si="7"/>
        <v/>
      </c>
      <c r="AN24" s="63" t="str">
        <f>IF(COUNTIF(AK24:AK$1193,AK24)=COUNTIF(AK:AK,AK24),SUMIFS(AL24:AL$1193,F24:F$1193,"*WORLDLINE*",AK24:AK$1193,AK24),"")</f>
        <v/>
      </c>
      <c r="AO24" s="83" t="str">
        <f t="shared" si="8"/>
        <v/>
      </c>
      <c r="AP24" s="74" t="str">
        <f t="shared" si="9"/>
        <v/>
      </c>
      <c r="AQ24" s="75" t="str">
        <f t="shared" si="10"/>
        <v/>
      </c>
      <c r="AR24" s="76" t="str">
        <f t="shared" si="11"/>
        <v/>
      </c>
      <c r="AS24" s="84" t="str">
        <f t="shared" si="12"/>
        <v/>
      </c>
      <c r="AT24" s="69" t="str">
        <f t="shared" si="13"/>
        <v/>
      </c>
      <c r="AU24" s="5" t="str">
        <f t="shared" si="14"/>
        <v/>
      </c>
      <c r="AV24" s="7" t="str">
        <f t="shared" si="15"/>
        <v/>
      </c>
      <c r="AW24" s="70" t="str">
        <f>IF(AX24="","",VLOOKUP(AV24,[1]SUMUP!$V$4:$Y$2029,2,FALSE))</f>
        <v/>
      </c>
      <c r="AX24" s="71" t="str">
        <f t="shared" si="16"/>
        <v/>
      </c>
      <c r="AY24" s="72" t="str">
        <f t="shared" si="17"/>
        <v/>
      </c>
      <c r="AZ24" s="83" t="str">
        <f t="shared" si="18"/>
        <v/>
      </c>
      <c r="BA24" s="74" t="str">
        <f t="shared" si="19"/>
        <v/>
      </c>
      <c r="BB24" s="75" t="str">
        <f t="shared" si="20"/>
        <v/>
      </c>
      <c r="BC24" s="76" t="str">
        <f t="shared" si="21"/>
        <v/>
      </c>
      <c r="BD24" s="84" t="str">
        <f t="shared" si="22"/>
        <v/>
      </c>
      <c r="BE24" s="73" t="str">
        <f t="shared" si="30"/>
        <v/>
      </c>
      <c r="BF24" s="74" t="str">
        <f t="shared" si="31"/>
        <v/>
      </c>
      <c r="BG24" s="75" t="str">
        <f t="shared" si="23"/>
        <v/>
      </c>
      <c r="BH24" s="76" t="str">
        <f t="shared" si="24"/>
        <v/>
      </c>
      <c r="BI24" s="84" t="str">
        <f t="shared" si="25"/>
        <v/>
      </c>
      <c r="BJ24" s="12" t="str">
        <f t="shared" si="32"/>
        <v/>
      </c>
      <c r="BK24" s="77" t="str">
        <f t="shared" si="33"/>
        <v/>
      </c>
      <c r="BL24" s="77" t="str">
        <f t="shared" si="34"/>
        <v/>
      </c>
      <c r="BM24" s="78" t="str" cm="1">
        <f t="array" ref="BM24">IF(_xlfn.REGEXTEST(I24,"american express",1),_xlfn.REGEXEXTRACT(I24," [0-3][0-9]/[0-1][1-9] "),"")</f>
        <v/>
      </c>
      <c r="BN24" s="79" t="str">
        <f t="shared" si="27"/>
        <v/>
      </c>
      <c r="BO24" s="80" t="str" cm="1">
        <f t="array" ref="BO24">IF(_xlfn.REGEXTEST(I24,"american express",1),_xlfn.REGEXEXTRACT(I24,"\d*,\d{2}"),"")</f>
        <v/>
      </c>
      <c r="BP24" s="81" t="str">
        <f t="shared" si="28"/>
        <v/>
      </c>
      <c r="BQ24" s="82" t="e">
        <f t="shared" si="29"/>
        <v>#VALUE!</v>
      </c>
    </row>
    <row r="25" spans="1:69" ht="20.25" thickTop="1" thickBot="1" x14ac:dyDescent="0.35">
      <c r="A25" t="s">
        <v>49</v>
      </c>
      <c r="B25" s="3">
        <v>45719</v>
      </c>
      <c r="E25" t="s">
        <v>125</v>
      </c>
      <c r="F25" t="s">
        <v>126</v>
      </c>
      <c r="I25" t="s">
        <v>127</v>
      </c>
      <c r="J25" s="3">
        <v>45719</v>
      </c>
      <c r="K25">
        <v>-62.8</v>
      </c>
      <c r="L25" t="s">
        <v>53</v>
      </c>
      <c r="M25" t="s">
        <v>59</v>
      </c>
      <c r="O25" t="s">
        <v>128</v>
      </c>
      <c r="AF25" s="60" t="str">
        <f t="shared" si="1"/>
        <v/>
      </c>
      <c r="AG25" s="4" t="str">
        <f t="shared" si="2"/>
        <v/>
      </c>
      <c r="AH25" s="5" t="str">
        <f t="shared" si="3"/>
        <v/>
      </c>
      <c r="AI25" s="4" t="str">
        <f>IF(COUNTIF(AF25:AF$1212,AF25)=COUNTIF(AF:AF,AF25),SUMIFS(AG25:AG$1212,F25:F$1212,"ATOS*",AF25:AF$1212,AF25),"")</f>
        <v/>
      </c>
      <c r="AJ25" s="61" t="str">
        <f t="shared" si="4"/>
        <v/>
      </c>
      <c r="AK25" s="62" t="str">
        <f t="shared" si="5"/>
        <v/>
      </c>
      <c r="AL25" s="4" t="str">
        <f t="shared" si="6"/>
        <v/>
      </c>
      <c r="AM25" s="5" t="str">
        <f t="shared" si="7"/>
        <v/>
      </c>
      <c r="AN25" s="63" t="str">
        <f>IF(COUNTIF(AK25:AK$1193,AK25)=COUNTIF(AK:AK,AK25),SUMIFS(AL25:AL$1193,F25:F$1193,"*WORLDLINE*",AK25:AK$1193,AK25),"")</f>
        <v/>
      </c>
      <c r="AO25" s="83" t="str">
        <f t="shared" si="8"/>
        <v/>
      </c>
      <c r="AP25" s="74" t="str">
        <f t="shared" si="9"/>
        <v/>
      </c>
      <c r="AQ25" s="75" t="str">
        <f t="shared" si="10"/>
        <v/>
      </c>
      <c r="AR25" s="76" t="str">
        <f t="shared" si="11"/>
        <v/>
      </c>
      <c r="AS25" s="84" t="str">
        <f t="shared" si="12"/>
        <v/>
      </c>
      <c r="AT25" s="69" t="str">
        <f t="shared" si="13"/>
        <v/>
      </c>
      <c r="AU25" s="5" t="str">
        <f t="shared" si="14"/>
        <v/>
      </c>
      <c r="AV25" s="7" t="str">
        <f t="shared" si="15"/>
        <v/>
      </c>
      <c r="AW25" s="70" t="str">
        <f>IF(AX25="","",VLOOKUP(AV25,[1]SUMUP!$V$4:$Y$2029,2,FALSE))</f>
        <v/>
      </c>
      <c r="AX25" s="71" t="str">
        <f t="shared" si="16"/>
        <v/>
      </c>
      <c r="AY25" s="72" t="str">
        <f t="shared" si="17"/>
        <v/>
      </c>
      <c r="AZ25" s="83" t="str">
        <f t="shared" si="18"/>
        <v/>
      </c>
      <c r="BA25" s="74" t="str">
        <f t="shared" si="19"/>
        <v/>
      </c>
      <c r="BB25" s="75" t="str">
        <f t="shared" si="20"/>
        <v/>
      </c>
      <c r="BC25" s="76" t="str">
        <f t="shared" si="21"/>
        <v/>
      </c>
      <c r="BD25" s="84" t="str">
        <f t="shared" si="22"/>
        <v/>
      </c>
      <c r="BE25" s="73" t="str">
        <f t="shared" si="30"/>
        <v/>
      </c>
      <c r="BF25" s="74" t="str">
        <f t="shared" si="31"/>
        <v/>
      </c>
      <c r="BG25" s="75" t="str">
        <f t="shared" si="23"/>
        <v/>
      </c>
      <c r="BH25" s="76" t="str">
        <f t="shared" si="24"/>
        <v/>
      </c>
      <c r="BI25" s="84" t="str">
        <f t="shared" si="25"/>
        <v/>
      </c>
      <c r="BJ25" s="12" t="str">
        <f t="shared" si="32"/>
        <v/>
      </c>
      <c r="BK25" s="77" t="str">
        <f t="shared" si="33"/>
        <v/>
      </c>
      <c r="BL25" s="77" t="str">
        <f t="shared" si="34"/>
        <v/>
      </c>
      <c r="BM25" s="78" t="str" cm="1">
        <f t="array" ref="BM25">IF(_xlfn.REGEXTEST(I25,"american express",1),_xlfn.REGEXEXTRACT(I25," [0-3][0-9]/[0-1][1-9] "),"")</f>
        <v/>
      </c>
      <c r="BN25" s="79" t="str">
        <f t="shared" si="27"/>
        <v/>
      </c>
      <c r="BO25" s="80" t="str" cm="1">
        <f t="array" ref="BO25">IF(_xlfn.REGEXTEST(I25,"american express",1),_xlfn.REGEXEXTRACT(I25,"\d*,\d{2}"),"")</f>
        <v/>
      </c>
      <c r="BP25" s="81" t="str">
        <f t="shared" si="28"/>
        <v/>
      </c>
      <c r="BQ25" s="82" t="e">
        <f t="shared" si="29"/>
        <v>#VALUE!</v>
      </c>
    </row>
    <row r="26" spans="1:69" ht="20.25" thickTop="1" thickBot="1" x14ac:dyDescent="0.35">
      <c r="A26" t="s">
        <v>49</v>
      </c>
      <c r="B26" s="3">
        <v>45719</v>
      </c>
      <c r="F26" t="s">
        <v>129</v>
      </c>
      <c r="H26" t="s">
        <v>130</v>
      </c>
      <c r="I26" t="s">
        <v>131</v>
      </c>
      <c r="J26" s="3">
        <v>45717</v>
      </c>
      <c r="K26">
        <v>-62.22</v>
      </c>
      <c r="L26" t="s">
        <v>53</v>
      </c>
      <c r="N26" t="s">
        <v>63</v>
      </c>
      <c r="O26" t="s">
        <v>131</v>
      </c>
      <c r="AF26" s="60" t="str">
        <f t="shared" si="1"/>
        <v/>
      </c>
      <c r="AG26" s="4" t="str">
        <f t="shared" si="2"/>
        <v/>
      </c>
      <c r="AH26" s="5" t="str">
        <f t="shared" si="3"/>
        <v/>
      </c>
      <c r="AI26" s="4" t="str">
        <f>IF(COUNTIF(AF26:AF$1212,AF26)=COUNTIF(AF:AF,AF26),SUMIFS(AG26:AG$1212,F26:F$1212,"ATOS*",AF26:AF$1212,AF26),"")</f>
        <v/>
      </c>
      <c r="AJ26" s="61" t="str">
        <f t="shared" si="4"/>
        <v/>
      </c>
      <c r="AK26" s="62" t="str">
        <f t="shared" si="5"/>
        <v/>
      </c>
      <c r="AL26" s="4" t="str">
        <f t="shared" si="6"/>
        <v/>
      </c>
      <c r="AM26" s="5" t="str">
        <f t="shared" si="7"/>
        <v/>
      </c>
      <c r="AN26" s="63" t="str">
        <f>IF(COUNTIF(AK26:AK$1193,AK26)=COUNTIF(AK:AK,AK26),SUMIFS(AL26:AL$1193,F26:F$1193,"*WORLDLINE*",AK26:AK$1193,AK26),"")</f>
        <v/>
      </c>
      <c r="AO26" s="83" t="str">
        <f t="shared" si="8"/>
        <v/>
      </c>
      <c r="AP26" s="74" t="str">
        <f t="shared" si="9"/>
        <v/>
      </c>
      <c r="AQ26" s="75" t="str">
        <f t="shared" si="10"/>
        <v/>
      </c>
      <c r="AR26" s="76" t="str">
        <f t="shared" si="11"/>
        <v/>
      </c>
      <c r="AS26" s="84" t="str">
        <f t="shared" si="12"/>
        <v/>
      </c>
      <c r="AT26" s="69" t="str">
        <f t="shared" si="13"/>
        <v/>
      </c>
      <c r="AU26" s="5" t="str">
        <f t="shared" si="14"/>
        <v/>
      </c>
      <c r="AV26" s="7" t="str">
        <f t="shared" si="15"/>
        <v/>
      </c>
      <c r="AW26" s="70" t="str">
        <f>IF(AX26="","",VLOOKUP(AV26,[1]SUMUP!$V$4:$Y$2029,2,FALSE))</f>
        <v/>
      </c>
      <c r="AX26" s="71" t="str">
        <f t="shared" si="16"/>
        <v/>
      </c>
      <c r="AY26" s="72" t="str">
        <f t="shared" si="17"/>
        <v/>
      </c>
      <c r="AZ26" s="83" t="str">
        <f t="shared" si="18"/>
        <v/>
      </c>
      <c r="BA26" s="74" t="str">
        <f t="shared" si="19"/>
        <v/>
      </c>
      <c r="BB26" s="75" t="str">
        <f t="shared" si="20"/>
        <v/>
      </c>
      <c r="BC26" s="76" t="str">
        <f t="shared" si="21"/>
        <v/>
      </c>
      <c r="BD26" s="84" t="str">
        <f t="shared" si="22"/>
        <v/>
      </c>
      <c r="BE26" s="73" t="str">
        <f t="shared" si="30"/>
        <v/>
      </c>
      <c r="BF26" s="74" t="str">
        <f t="shared" si="31"/>
        <v/>
      </c>
      <c r="BG26" s="75" t="str">
        <f t="shared" si="23"/>
        <v/>
      </c>
      <c r="BH26" s="76" t="str">
        <f t="shared" si="24"/>
        <v/>
      </c>
      <c r="BI26" s="84" t="str">
        <f t="shared" si="25"/>
        <v/>
      </c>
      <c r="BJ26" s="12" t="str">
        <f t="shared" si="32"/>
        <v/>
      </c>
      <c r="BK26" s="77" t="str">
        <f t="shared" si="33"/>
        <v/>
      </c>
      <c r="BL26" s="77" t="str">
        <f t="shared" si="34"/>
        <v/>
      </c>
      <c r="BM26" s="78" t="str" cm="1">
        <f t="array" ref="BM26">IF(_xlfn.REGEXTEST(I26,"american express",1),_xlfn.REGEXEXTRACT(I26," [0-3][0-9]/[0-1][1-9] "),"")</f>
        <v/>
      </c>
      <c r="BN26" s="79" t="str">
        <f t="shared" si="27"/>
        <v/>
      </c>
      <c r="BO26" s="80" t="str" cm="1">
        <f t="array" ref="BO26">IF(_xlfn.REGEXTEST(I26,"american express",1),_xlfn.REGEXEXTRACT(I26,"\d*,\d{2}"),"")</f>
        <v/>
      </c>
      <c r="BP26" s="81" t="str">
        <f t="shared" si="28"/>
        <v/>
      </c>
      <c r="BQ26" s="82" t="e">
        <f t="shared" si="29"/>
        <v>#VALUE!</v>
      </c>
    </row>
    <row r="27" spans="1:69" ht="20.25" thickTop="1" thickBot="1" x14ac:dyDescent="0.35">
      <c r="A27" t="s">
        <v>49</v>
      </c>
      <c r="B27" s="3">
        <v>45719</v>
      </c>
      <c r="F27" t="s">
        <v>129</v>
      </c>
      <c r="H27" t="s">
        <v>130</v>
      </c>
      <c r="I27" t="s">
        <v>132</v>
      </c>
      <c r="J27" s="3">
        <v>45717</v>
      </c>
      <c r="K27">
        <v>-333.1</v>
      </c>
      <c r="L27" t="s">
        <v>53</v>
      </c>
      <c r="N27" t="s">
        <v>63</v>
      </c>
      <c r="O27" t="s">
        <v>132</v>
      </c>
      <c r="AF27" s="60" t="str">
        <f t="shared" si="1"/>
        <v/>
      </c>
      <c r="AG27" s="4" t="str">
        <f t="shared" si="2"/>
        <v/>
      </c>
      <c r="AH27" s="5" t="str">
        <f t="shared" si="3"/>
        <v/>
      </c>
      <c r="AI27" s="4" t="str">
        <f>IF(COUNTIF(AF27:AF$1212,AF27)=COUNTIF(AF:AF,AF27),SUMIFS(AG27:AG$1212,F27:F$1212,"ATOS*",AF27:AF$1212,AF27),"")</f>
        <v/>
      </c>
      <c r="AJ27" s="61" t="str">
        <f t="shared" si="4"/>
        <v/>
      </c>
      <c r="AK27" s="62" t="str">
        <f t="shared" si="5"/>
        <v/>
      </c>
      <c r="AL27" s="4" t="str">
        <f t="shared" si="6"/>
        <v/>
      </c>
      <c r="AM27" s="5" t="str">
        <f t="shared" si="7"/>
        <v/>
      </c>
      <c r="AN27" s="63" t="str">
        <f>IF(COUNTIF(AK27:AK$1193,AK27)=COUNTIF(AK:AK,AK27),SUMIFS(AL27:AL$1193,F27:F$1193,"*WORLDLINE*",AK27:AK$1193,AK27),"")</f>
        <v/>
      </c>
      <c r="AO27" s="83" t="str">
        <f t="shared" si="8"/>
        <v/>
      </c>
      <c r="AP27" s="74" t="str">
        <f t="shared" si="9"/>
        <v/>
      </c>
      <c r="AQ27" s="75" t="str">
        <f t="shared" si="10"/>
        <v/>
      </c>
      <c r="AR27" s="76" t="str">
        <f t="shared" si="11"/>
        <v/>
      </c>
      <c r="AS27" s="84" t="str">
        <f t="shared" si="12"/>
        <v/>
      </c>
      <c r="AT27" s="69" t="str">
        <f t="shared" si="13"/>
        <v/>
      </c>
      <c r="AU27" s="5" t="str">
        <f t="shared" si="14"/>
        <v/>
      </c>
      <c r="AV27" s="7" t="str">
        <f t="shared" si="15"/>
        <v/>
      </c>
      <c r="AW27" s="70" t="str">
        <f>IF(AX27="","",VLOOKUP(AV27,[1]SUMUP!$V$4:$Y$2029,2,FALSE))</f>
        <v/>
      </c>
      <c r="AX27" s="71" t="str">
        <f t="shared" si="16"/>
        <v/>
      </c>
      <c r="AY27" s="72" t="str">
        <f t="shared" si="17"/>
        <v/>
      </c>
      <c r="AZ27" s="83" t="str">
        <f t="shared" si="18"/>
        <v/>
      </c>
      <c r="BA27" s="74" t="str">
        <f t="shared" si="19"/>
        <v/>
      </c>
      <c r="BB27" s="75" t="str">
        <f t="shared" si="20"/>
        <v/>
      </c>
      <c r="BC27" s="76" t="str">
        <f t="shared" si="21"/>
        <v/>
      </c>
      <c r="BD27" s="84" t="str">
        <f t="shared" si="22"/>
        <v/>
      </c>
      <c r="BE27" s="73" t="str">
        <f t="shared" si="30"/>
        <v/>
      </c>
      <c r="BF27" s="74" t="str">
        <f t="shared" si="31"/>
        <v/>
      </c>
      <c r="BG27" s="75" t="str">
        <f t="shared" si="23"/>
        <v/>
      </c>
      <c r="BH27" s="76" t="str">
        <f t="shared" si="24"/>
        <v/>
      </c>
      <c r="BI27" s="84" t="str">
        <f t="shared" si="25"/>
        <v/>
      </c>
      <c r="BJ27" s="12" t="str">
        <f t="shared" si="32"/>
        <v/>
      </c>
      <c r="BK27" s="77" t="str">
        <f t="shared" si="33"/>
        <v/>
      </c>
      <c r="BL27" s="77" t="str">
        <f t="shared" si="34"/>
        <v/>
      </c>
      <c r="BM27" s="78" t="str" cm="1">
        <f t="array" ref="BM27">IF(_xlfn.REGEXTEST(I27,"american express",1),_xlfn.REGEXEXTRACT(I27," [0-3][0-9]/[0-1][1-9] "),"")</f>
        <v/>
      </c>
      <c r="BN27" s="79" t="str">
        <f t="shared" si="27"/>
        <v/>
      </c>
      <c r="BO27" s="80" t="str" cm="1">
        <f t="array" ref="BO27">IF(_xlfn.REGEXTEST(I27,"american express",1),_xlfn.REGEXEXTRACT(I27,"\d*,\d{2}"),"")</f>
        <v/>
      </c>
      <c r="BP27" s="81" t="str">
        <f t="shared" si="28"/>
        <v/>
      </c>
      <c r="BQ27" s="82" t="e">
        <f t="shared" si="29"/>
        <v>#VALUE!</v>
      </c>
    </row>
    <row r="28" spans="1:69" ht="20.25" thickTop="1" thickBot="1" x14ac:dyDescent="0.35">
      <c r="A28" t="s">
        <v>49</v>
      </c>
      <c r="B28" s="3">
        <v>45716</v>
      </c>
      <c r="C28">
        <v>42</v>
      </c>
      <c r="D28">
        <v>373</v>
      </c>
      <c r="E28" t="s">
        <v>50</v>
      </c>
      <c r="F28" t="s">
        <v>51</v>
      </c>
      <c r="I28" t="s">
        <v>133</v>
      </c>
      <c r="J28" s="3">
        <v>45716</v>
      </c>
      <c r="K28">
        <v>687.49</v>
      </c>
      <c r="L28" t="s">
        <v>53</v>
      </c>
      <c r="M28" t="s">
        <v>54</v>
      </c>
      <c r="O28" t="s">
        <v>90</v>
      </c>
      <c r="AF28" s="60">
        <f t="shared" si="1"/>
        <v>45716</v>
      </c>
      <c r="AG28" s="4">
        <f t="shared" si="2"/>
        <v>687.49</v>
      </c>
      <c r="AH28" s="5" t="str">
        <f t="shared" si="3"/>
        <v/>
      </c>
      <c r="AI28" s="4" t="str">
        <f>IF(COUNTIF(AF28:AF$1212,AF28)=COUNTIF(AF:AF,AF28),SUMIFS(AG28:AG$1212,F28:F$1212,"ATOS*",AF28:AF$1212,AF28),"")</f>
        <v/>
      </c>
      <c r="AJ28" s="61" t="str">
        <f t="shared" si="4"/>
        <v/>
      </c>
      <c r="AK28" s="62" t="str">
        <f t="shared" si="5"/>
        <v/>
      </c>
      <c r="AL28" s="4" t="str">
        <f t="shared" si="6"/>
        <v/>
      </c>
      <c r="AM28" s="5" t="str">
        <f t="shared" si="7"/>
        <v/>
      </c>
      <c r="AN28" s="63" t="str">
        <f>IF(COUNTIF(AK28:AK$1193,AK28)=COUNTIF(AK:AK,AK28),SUMIFS(AL28:AL$1193,F28:F$1193,"*WORLDLINE*",AK28:AK$1193,AK28),"")</f>
        <v/>
      </c>
      <c r="AO28" s="83" t="str">
        <f t="shared" si="8"/>
        <v/>
      </c>
      <c r="AP28" s="74" t="str">
        <f t="shared" si="9"/>
        <v/>
      </c>
      <c r="AQ28" s="75" t="str">
        <f t="shared" si="10"/>
        <v/>
      </c>
      <c r="AR28" s="76" t="str">
        <f t="shared" si="11"/>
        <v/>
      </c>
      <c r="AS28" s="84" t="str">
        <f t="shared" si="12"/>
        <v/>
      </c>
      <c r="AT28" s="69" t="str">
        <f t="shared" si="13"/>
        <v/>
      </c>
      <c r="AU28" s="5" t="str">
        <f t="shared" si="14"/>
        <v/>
      </c>
      <c r="AV28" s="7" t="str">
        <f t="shared" si="15"/>
        <v/>
      </c>
      <c r="AW28" s="70" t="str">
        <f>IF(AX28="","",VLOOKUP(AV28,[1]SUMUP!$V$4:$Y$2029,2,FALSE))</f>
        <v/>
      </c>
      <c r="AX28" s="71" t="str">
        <f t="shared" si="16"/>
        <v/>
      </c>
      <c r="AY28" s="72" t="str">
        <f t="shared" si="17"/>
        <v/>
      </c>
      <c r="AZ28" s="83" t="str">
        <f t="shared" si="18"/>
        <v/>
      </c>
      <c r="BA28" s="74" t="str">
        <f t="shared" si="19"/>
        <v/>
      </c>
      <c r="BB28" s="75" t="str">
        <f t="shared" si="20"/>
        <v/>
      </c>
      <c r="BC28" s="76" t="str">
        <f t="shared" si="21"/>
        <v/>
      </c>
      <c r="BD28" s="84" t="str">
        <f t="shared" si="22"/>
        <v/>
      </c>
      <c r="BE28" s="73" t="str">
        <f t="shared" si="30"/>
        <v/>
      </c>
      <c r="BF28" s="74" t="str">
        <f t="shared" si="31"/>
        <v/>
      </c>
      <c r="BG28" s="75" t="str">
        <f t="shared" si="23"/>
        <v/>
      </c>
      <c r="BH28" s="76" t="str">
        <f t="shared" si="24"/>
        <v/>
      </c>
      <c r="BI28" s="84" t="str">
        <f t="shared" si="25"/>
        <v/>
      </c>
      <c r="BJ28" s="12" t="str">
        <f t="shared" si="32"/>
        <v/>
      </c>
      <c r="BK28" s="77" t="str">
        <f t="shared" si="33"/>
        <v/>
      </c>
      <c r="BL28" s="77" t="str">
        <f t="shared" si="34"/>
        <v/>
      </c>
      <c r="BM28" s="78" t="str" cm="1">
        <f t="array" ref="BM28">IF(_xlfn.REGEXTEST(I28,"american express",1),_xlfn.REGEXEXTRACT(I28," [0-3][0-9]/[0-1][1-9] "),"")</f>
        <v/>
      </c>
      <c r="BN28" s="79" t="str">
        <f t="shared" si="27"/>
        <v/>
      </c>
      <c r="BO28" s="80" t="str" cm="1">
        <f t="array" ref="BO28">IF(_xlfn.REGEXTEST(I28,"american express",1),_xlfn.REGEXEXTRACT(I28,"\d*,\d{2}"),"")</f>
        <v/>
      </c>
      <c r="BP28" s="81" t="str">
        <f t="shared" si="28"/>
        <v/>
      </c>
      <c r="BQ28" s="82" t="e">
        <f t="shared" si="29"/>
        <v>#VALUE!</v>
      </c>
    </row>
    <row r="29" spans="1:69" ht="20.25" thickTop="1" thickBot="1" x14ac:dyDescent="0.35">
      <c r="A29" t="s">
        <v>49</v>
      </c>
      <c r="B29" s="3">
        <v>45716</v>
      </c>
      <c r="C29">
        <v>42</v>
      </c>
      <c r="D29">
        <v>372</v>
      </c>
      <c r="E29" t="s">
        <v>95</v>
      </c>
      <c r="F29" t="s">
        <v>96</v>
      </c>
      <c r="G29" t="s">
        <v>97</v>
      </c>
      <c r="H29" t="s">
        <v>98</v>
      </c>
      <c r="I29" t="s">
        <v>134</v>
      </c>
      <c r="J29" s="3">
        <v>45716</v>
      </c>
      <c r="K29">
        <v>370.79</v>
      </c>
      <c r="L29" t="s">
        <v>53</v>
      </c>
      <c r="M29" t="s">
        <v>100</v>
      </c>
      <c r="N29" t="s">
        <v>63</v>
      </c>
      <c r="O29" t="s">
        <v>135</v>
      </c>
      <c r="AF29" s="60" t="str">
        <f t="shared" si="1"/>
        <v/>
      </c>
      <c r="AG29" s="4" t="str">
        <f t="shared" si="2"/>
        <v/>
      </c>
      <c r="AH29" s="5" t="str">
        <f t="shared" si="3"/>
        <v/>
      </c>
      <c r="AI29" s="4" t="str">
        <f>IF(COUNTIF(AF29:AF$1212,AF29)=COUNTIF(AF:AF,AF29),SUMIFS(AG29:AG$1212,F29:F$1212,"ATOS*",AF29:AF$1212,AF29),"")</f>
        <v/>
      </c>
      <c r="AJ29" s="61" t="str">
        <f t="shared" si="4"/>
        <v/>
      </c>
      <c r="AK29" s="62" t="str">
        <f t="shared" si="5"/>
        <v/>
      </c>
      <c r="AL29" s="4" t="str">
        <f t="shared" si="6"/>
        <v/>
      </c>
      <c r="AM29" s="5" t="str">
        <f t="shared" si="7"/>
        <v/>
      </c>
      <c r="AN29" s="63" t="str">
        <f>IF(COUNTIF(AK29:AK$1193,AK29)=COUNTIF(AK:AK,AK29),SUMIFS(AL29:AL$1193,F29:F$1193,"*WORLDLINE*",AK29:AK$1193,AK29),"")</f>
        <v/>
      </c>
      <c r="AO29" s="83" t="str">
        <f>IF(OR(K29&lt;0,LEFT(O29,3)&lt;&gt;"ALL"),"",IF(LEFT(F29,4)="Axep",IF(RIGHT(O29,8)="Nivelles",SUBSTITUTE(MID(O29,50,10),".","/"),"")))</f>
        <v>27/02/2025</v>
      </c>
      <c r="AP29" s="74">
        <f t="shared" si="9"/>
        <v>45715</v>
      </c>
      <c r="AQ29" s="75">
        <f t="shared" si="10"/>
        <v>373</v>
      </c>
      <c r="AR29" s="76">
        <f t="shared" si="11"/>
        <v>370.79</v>
      </c>
      <c r="AS29" s="84">
        <f t="shared" si="12"/>
        <v>2.2099999999999795</v>
      </c>
      <c r="AT29" s="69" t="str">
        <f t="shared" si="13"/>
        <v/>
      </c>
      <c r="AU29" s="5" t="str">
        <f t="shared" si="14"/>
        <v/>
      </c>
      <c r="AV29" s="7" t="str">
        <f t="shared" si="15"/>
        <v/>
      </c>
      <c r="AW29" s="70" t="str">
        <f>IF(AX29="","",VLOOKUP(AV29,[1]SUMUP!$V$4:$Y$2029,2,FALSE))</f>
        <v/>
      </c>
      <c r="AX29" s="71" t="str">
        <f t="shared" si="16"/>
        <v/>
      </c>
      <c r="AY29" s="72" t="str">
        <f t="shared" si="17"/>
        <v/>
      </c>
      <c r="AZ29" s="83" t="str">
        <f t="shared" si="18"/>
        <v/>
      </c>
      <c r="BA29" s="74" t="str">
        <f t="shared" si="19"/>
        <v/>
      </c>
      <c r="BB29" s="75" t="str">
        <f t="shared" si="20"/>
        <v/>
      </c>
      <c r="BC29" s="76" t="str">
        <f t="shared" si="21"/>
        <v/>
      </c>
      <c r="BD29" s="84" t="str">
        <f t="shared" si="22"/>
        <v/>
      </c>
      <c r="BE29" s="73" t="str">
        <f t="shared" si="30"/>
        <v/>
      </c>
      <c r="BF29" s="74" t="str">
        <f t="shared" si="31"/>
        <v/>
      </c>
      <c r="BG29" s="75" t="str">
        <f t="shared" si="23"/>
        <v/>
      </c>
      <c r="BH29" s="76" t="str">
        <f t="shared" si="24"/>
        <v/>
      </c>
      <c r="BI29" s="84" t="str">
        <f t="shared" si="25"/>
        <v/>
      </c>
      <c r="BJ29" s="12" t="str">
        <f t="shared" si="32"/>
        <v/>
      </c>
      <c r="BK29" s="77" t="str">
        <f t="shared" si="33"/>
        <v/>
      </c>
      <c r="BL29" s="77" t="str">
        <f t="shared" si="34"/>
        <v/>
      </c>
      <c r="BM29" s="78" t="str" cm="1">
        <f t="array" ref="BM29">IF(_xlfn.REGEXTEST(I29,"american express",1),_xlfn.REGEXEXTRACT(I29," [0-3][0-9]/[0-1][1-9] "),"")</f>
        <v/>
      </c>
      <c r="BN29" s="79" t="str">
        <f t="shared" si="27"/>
        <v/>
      </c>
      <c r="BO29" s="80" t="str" cm="1">
        <f t="array" ref="BO29">IF(_xlfn.REGEXTEST(I29,"american express",1),_xlfn.REGEXEXTRACT(I29,"\d*,\d{2}"),"")</f>
        <v/>
      </c>
      <c r="BP29" s="81" t="str">
        <f t="shared" si="28"/>
        <v/>
      </c>
      <c r="BQ29" s="82" t="e">
        <f t="shared" si="29"/>
        <v>#VALUE!</v>
      </c>
    </row>
    <row r="30" spans="1:69" ht="20.25" thickTop="1" thickBot="1" x14ac:dyDescent="0.35">
      <c r="A30" t="s">
        <v>49</v>
      </c>
      <c r="B30" s="3">
        <v>45716</v>
      </c>
      <c r="C30">
        <v>42</v>
      </c>
      <c r="D30">
        <v>371</v>
      </c>
      <c r="E30" t="s">
        <v>95</v>
      </c>
      <c r="F30" t="s">
        <v>96</v>
      </c>
      <c r="G30" t="s">
        <v>97</v>
      </c>
      <c r="H30" t="s">
        <v>98</v>
      </c>
      <c r="I30" t="s">
        <v>136</v>
      </c>
      <c r="J30" s="3">
        <v>45716</v>
      </c>
      <c r="K30">
        <v>500.06</v>
      </c>
      <c r="L30" t="s">
        <v>53</v>
      </c>
      <c r="M30" t="s">
        <v>100</v>
      </c>
      <c r="N30" t="s">
        <v>63</v>
      </c>
      <c r="O30" t="s">
        <v>137</v>
      </c>
      <c r="AF30" s="60" t="str">
        <f t="shared" si="1"/>
        <v/>
      </c>
      <c r="AG30" s="4" t="str">
        <f t="shared" si="2"/>
        <v/>
      </c>
      <c r="AH30" s="5" t="str">
        <f t="shared" si="3"/>
        <v/>
      </c>
      <c r="AI30" s="4" t="str">
        <f>IF(COUNTIF(AF30:AF$1212,AF30)=COUNTIF(AF:AF,AF30),SUMIFS(AG30:AG$1212,F30:F$1212,"ATOS*",AF30:AF$1212,AF30),"")</f>
        <v/>
      </c>
      <c r="AJ30" s="61" t="str">
        <f t="shared" si="4"/>
        <v/>
      </c>
      <c r="AK30" s="62" t="str">
        <f t="shared" si="5"/>
        <v/>
      </c>
      <c r="AL30" s="4" t="str">
        <f t="shared" si="6"/>
        <v/>
      </c>
      <c r="AM30" s="5" t="str">
        <f t="shared" si="7"/>
        <v/>
      </c>
      <c r="AN30" s="63" t="str">
        <f>IF(COUNTIF(AK30:AK$1193,AK30)=COUNTIF(AK:AK,AK30),SUMIFS(AL30:AL$1193,F30:F$1193,"*WORLDLINE*",AK30:AK$1193,AK30),"")</f>
        <v/>
      </c>
      <c r="AO30" s="83" t="str">
        <f t="shared" ref="AO30:AO79" si="35">IF(OR(K30&lt;0,LEFT(O30,3)&lt;&gt;"ALL"),"",IF(LEFT(F30,4)="Axep",IF(RIGHT(O30,8)="Nivelles",SUBSTITUTE(MID(O30,50,10),".","/"),"")))</f>
        <v/>
      </c>
      <c r="AP30" s="74" t="str">
        <f t="shared" si="9"/>
        <v/>
      </c>
      <c r="AQ30" s="75" t="str">
        <f t="shared" si="10"/>
        <v/>
      </c>
      <c r="AR30" s="76" t="str">
        <f t="shared" si="11"/>
        <v/>
      </c>
      <c r="AS30" s="84" t="str">
        <f t="shared" si="12"/>
        <v/>
      </c>
      <c r="AT30" s="69" t="str">
        <f t="shared" si="13"/>
        <v/>
      </c>
      <c r="AU30" s="5" t="str">
        <f t="shared" si="14"/>
        <v/>
      </c>
      <c r="AV30" s="7" t="str">
        <f t="shared" si="15"/>
        <v/>
      </c>
      <c r="AW30" s="70" t="str">
        <f>IF(AX30="","",VLOOKUP(AV30,[1]SUMUP!$V$4:$Y$2029,2,FALSE))</f>
        <v/>
      </c>
      <c r="AX30" s="71" t="str">
        <f t="shared" si="16"/>
        <v/>
      </c>
      <c r="AY30" s="72" t="str">
        <f t="shared" si="17"/>
        <v/>
      </c>
      <c r="AZ30" s="83" t="str">
        <f t="shared" si="18"/>
        <v>27/02/2025</v>
      </c>
      <c r="BA30" s="74">
        <f t="shared" si="19"/>
        <v>45715</v>
      </c>
      <c r="BB30" s="75">
        <f t="shared" si="20"/>
        <v>501</v>
      </c>
      <c r="BC30" s="76">
        <f t="shared" si="21"/>
        <v>500.06</v>
      </c>
      <c r="BD30" s="84">
        <f t="shared" si="22"/>
        <v>0.93999999999999773</v>
      </c>
      <c r="BE30" s="73" t="str">
        <f t="shared" si="30"/>
        <v/>
      </c>
      <c r="BF30" s="74" t="str">
        <f t="shared" si="31"/>
        <v/>
      </c>
      <c r="BG30" s="75" t="str">
        <f t="shared" si="23"/>
        <v/>
      </c>
      <c r="BH30" s="76" t="str">
        <f t="shared" si="24"/>
        <v/>
      </c>
      <c r="BI30" s="84" t="str">
        <f t="shared" si="25"/>
        <v/>
      </c>
      <c r="BJ30" s="12">
        <f t="shared" si="32"/>
        <v>45715</v>
      </c>
      <c r="BK30" s="77">
        <f t="shared" si="33"/>
        <v>501</v>
      </c>
      <c r="BL30" s="77">
        <f t="shared" si="34"/>
        <v>500.06</v>
      </c>
      <c r="BM30" s="78" t="str" cm="1">
        <f t="array" ref="BM30">IF(_xlfn.REGEXTEST(I30,"american express",1),_xlfn.REGEXEXTRACT(I30," [0-3][0-9]/[0-1][1-9] "),"")</f>
        <v/>
      </c>
      <c r="BN30" s="79" t="str">
        <f t="shared" si="27"/>
        <v/>
      </c>
      <c r="BO30" s="80" t="str" cm="1">
        <f t="array" ref="BO30">IF(_xlfn.REGEXTEST(I30,"american express",1),_xlfn.REGEXEXTRACT(I30,"\d*,\d{2}"),"")</f>
        <v/>
      </c>
      <c r="BP30" s="81" t="str">
        <f t="shared" si="28"/>
        <v/>
      </c>
      <c r="BQ30" s="82" t="e">
        <f t="shared" si="29"/>
        <v>#VALUE!</v>
      </c>
    </row>
    <row r="31" spans="1:69" ht="20.25" thickTop="1" thickBot="1" x14ac:dyDescent="0.35">
      <c r="A31" t="s">
        <v>49</v>
      </c>
      <c r="B31" s="3">
        <v>45716</v>
      </c>
      <c r="C31">
        <v>42</v>
      </c>
      <c r="D31">
        <v>370</v>
      </c>
      <c r="F31" t="s">
        <v>138</v>
      </c>
      <c r="H31" t="s">
        <v>139</v>
      </c>
      <c r="I31" t="s">
        <v>140</v>
      </c>
      <c r="J31" s="3">
        <v>45716</v>
      </c>
      <c r="K31">
        <v>-23.1</v>
      </c>
      <c r="L31" t="s">
        <v>53</v>
      </c>
      <c r="N31" t="s">
        <v>63</v>
      </c>
      <c r="O31" t="s">
        <v>140</v>
      </c>
      <c r="AF31" s="60" t="str">
        <f t="shared" si="1"/>
        <v/>
      </c>
      <c r="AG31" s="4" t="str">
        <f t="shared" si="2"/>
        <v/>
      </c>
      <c r="AH31" s="5" t="str">
        <f t="shared" si="3"/>
        <v/>
      </c>
      <c r="AI31" s="4" t="str">
        <f>IF(COUNTIF(AF31:AF$1212,AF31)=COUNTIF(AF:AF,AF31),SUMIFS(AG31:AG$1212,F31:F$1212,"ATOS*",AF31:AF$1212,AF31),"")</f>
        <v/>
      </c>
      <c r="AJ31" s="61" t="str">
        <f t="shared" si="4"/>
        <v/>
      </c>
      <c r="AK31" s="62" t="str">
        <f t="shared" si="5"/>
        <v/>
      </c>
      <c r="AL31" s="4" t="str">
        <f t="shared" si="6"/>
        <v/>
      </c>
      <c r="AM31" s="5" t="str">
        <f t="shared" si="7"/>
        <v/>
      </c>
      <c r="AN31" s="63" t="str">
        <f>IF(COUNTIF(AK31:AK$1193,AK31)=COUNTIF(AK:AK,AK31),SUMIFS(AL31:AL$1193,F31:F$1193,"*WORLDLINE*",AK31:AK$1193,AK31),"")</f>
        <v/>
      </c>
      <c r="AO31" s="83" t="str">
        <f t="shared" si="35"/>
        <v/>
      </c>
      <c r="AP31" s="74" t="str">
        <f t="shared" si="9"/>
        <v/>
      </c>
      <c r="AQ31" s="75" t="str">
        <f t="shared" si="10"/>
        <v/>
      </c>
      <c r="AR31" s="76" t="str">
        <f t="shared" si="11"/>
        <v/>
      </c>
      <c r="AS31" s="84" t="str">
        <f t="shared" si="12"/>
        <v/>
      </c>
      <c r="AT31" s="69" t="str">
        <f t="shared" si="13"/>
        <v/>
      </c>
      <c r="AU31" s="5" t="str">
        <f t="shared" si="14"/>
        <v/>
      </c>
      <c r="AV31" s="7" t="str">
        <f t="shared" si="15"/>
        <v/>
      </c>
      <c r="AW31" s="70" t="str">
        <f>IF(AX31="","",VLOOKUP(AV31,[1]SUMUP!$V$4:$Y$2029,2,FALSE))</f>
        <v/>
      </c>
      <c r="AX31" s="71" t="str">
        <f t="shared" si="16"/>
        <v/>
      </c>
      <c r="AY31" s="72" t="str">
        <f t="shared" si="17"/>
        <v/>
      </c>
      <c r="AZ31" s="83" t="str">
        <f t="shared" si="18"/>
        <v/>
      </c>
      <c r="BA31" s="74" t="str">
        <f t="shared" si="19"/>
        <v/>
      </c>
      <c r="BB31" s="75" t="str">
        <f t="shared" si="20"/>
        <v/>
      </c>
      <c r="BC31" s="76" t="str">
        <f t="shared" si="21"/>
        <v/>
      </c>
      <c r="BD31" s="84" t="str">
        <f t="shared" si="22"/>
        <v/>
      </c>
      <c r="BE31" s="73" t="str">
        <f t="shared" si="30"/>
        <v/>
      </c>
      <c r="BF31" s="74" t="str">
        <f t="shared" si="31"/>
        <v/>
      </c>
      <c r="BG31" s="75" t="str">
        <f t="shared" si="23"/>
        <v/>
      </c>
      <c r="BH31" s="76" t="str">
        <f t="shared" si="24"/>
        <v/>
      </c>
      <c r="BI31" s="84" t="str">
        <f t="shared" si="25"/>
        <v/>
      </c>
      <c r="BJ31" s="12" t="str">
        <f t="shared" si="32"/>
        <v/>
      </c>
      <c r="BK31" s="77" t="str">
        <f t="shared" si="33"/>
        <v/>
      </c>
      <c r="BL31" s="77" t="str">
        <f t="shared" si="34"/>
        <v/>
      </c>
      <c r="BM31" s="78" t="str" cm="1">
        <f t="array" ref="BM31">IF(_xlfn.REGEXTEST(I31,"american express",1),_xlfn.REGEXEXTRACT(I31," [0-3][0-9]/[0-1][1-9] "),"")</f>
        <v/>
      </c>
      <c r="BN31" s="79" t="str">
        <f t="shared" si="27"/>
        <v/>
      </c>
      <c r="BO31" s="80" t="str" cm="1">
        <f t="array" ref="BO31">IF(_xlfn.REGEXTEST(I31,"american express",1),_xlfn.REGEXEXTRACT(I31,"\d*,\d{2}"),"")</f>
        <v/>
      </c>
      <c r="BP31" s="81" t="str">
        <f t="shared" si="28"/>
        <v/>
      </c>
      <c r="BQ31" s="82" t="e">
        <f t="shared" si="29"/>
        <v>#VALUE!</v>
      </c>
    </row>
    <row r="32" spans="1:69" ht="20.25" thickTop="1" thickBot="1" x14ac:dyDescent="0.35">
      <c r="A32" t="s">
        <v>49</v>
      </c>
      <c r="B32" s="3">
        <v>45716</v>
      </c>
      <c r="C32">
        <v>42</v>
      </c>
      <c r="D32">
        <v>369</v>
      </c>
      <c r="E32" t="s">
        <v>50</v>
      </c>
      <c r="F32" t="s">
        <v>51</v>
      </c>
      <c r="I32" t="s">
        <v>141</v>
      </c>
      <c r="J32" s="3">
        <v>45715</v>
      </c>
      <c r="K32">
        <v>826</v>
      </c>
      <c r="L32" t="s">
        <v>53</v>
      </c>
      <c r="M32" t="s">
        <v>54</v>
      </c>
      <c r="O32" t="s">
        <v>142</v>
      </c>
      <c r="AF32" s="60">
        <f t="shared" si="1"/>
        <v>45715</v>
      </c>
      <c r="AG32" s="4">
        <f t="shared" si="2"/>
        <v>826</v>
      </c>
      <c r="AH32" s="5">
        <f t="shared" si="3"/>
        <v>45715</v>
      </c>
      <c r="AI32" s="4">
        <f>IF(COUNTIF(AF32:AF$1212,AF32)=COUNTIF(AF:AF,AF32),SUMIFS(AG32:AG$1212,F32:F$1212,"ATOS*",AF32:AF$1212,AF32),"")</f>
        <v>826</v>
      </c>
      <c r="AJ32" s="61" t="str">
        <f t="shared" si="4"/>
        <v/>
      </c>
      <c r="AK32" s="62" t="str">
        <f t="shared" si="5"/>
        <v/>
      </c>
      <c r="AL32" s="4" t="str">
        <f t="shared" si="6"/>
        <v/>
      </c>
      <c r="AM32" s="5" t="str">
        <f t="shared" si="7"/>
        <v/>
      </c>
      <c r="AN32" s="63" t="str">
        <f>IF(COUNTIF(AK32:AK$1193,AK32)=COUNTIF(AK:AK,AK32),SUMIFS(AL32:AL$1193,F32:F$1193,"*WORLDLINE*",AK32:AK$1193,AK32),"")</f>
        <v/>
      </c>
      <c r="AO32" s="83" t="str">
        <f t="shared" si="35"/>
        <v/>
      </c>
      <c r="AP32" s="74" t="str">
        <f t="shared" si="9"/>
        <v/>
      </c>
      <c r="AQ32" s="75" t="str">
        <f t="shared" si="10"/>
        <v/>
      </c>
      <c r="AR32" s="76" t="str">
        <f t="shared" si="11"/>
        <v/>
      </c>
      <c r="AS32" s="84" t="str">
        <f t="shared" si="12"/>
        <v/>
      </c>
      <c r="AT32" s="69" t="str">
        <f t="shared" si="13"/>
        <v/>
      </c>
      <c r="AU32" s="5" t="str">
        <f t="shared" si="14"/>
        <v/>
      </c>
      <c r="AV32" s="7" t="str">
        <f t="shared" si="15"/>
        <v/>
      </c>
      <c r="AW32" s="70" t="str">
        <f>IF(AX32="","",VLOOKUP(AV32,[1]SUMUP!$V$4:$Y$2029,2,FALSE))</f>
        <v/>
      </c>
      <c r="AX32" s="71" t="str">
        <f t="shared" si="16"/>
        <v/>
      </c>
      <c r="AY32" s="72" t="str">
        <f t="shared" si="17"/>
        <v/>
      </c>
      <c r="AZ32" s="83" t="str">
        <f t="shared" si="18"/>
        <v/>
      </c>
      <c r="BA32" s="74" t="str">
        <f t="shared" si="19"/>
        <v/>
      </c>
      <c r="BB32" s="75" t="str">
        <f t="shared" si="20"/>
        <v/>
      </c>
      <c r="BC32" s="76" t="str">
        <f t="shared" si="21"/>
        <v/>
      </c>
      <c r="BD32" s="84" t="str">
        <f t="shared" si="22"/>
        <v/>
      </c>
      <c r="BE32" s="73" t="str">
        <f t="shared" si="30"/>
        <v/>
      </c>
      <c r="BF32" s="74" t="str">
        <f t="shared" si="31"/>
        <v/>
      </c>
      <c r="BG32" s="75" t="str">
        <f t="shared" si="23"/>
        <v/>
      </c>
      <c r="BH32" s="76" t="str">
        <f t="shared" si="24"/>
        <v/>
      </c>
      <c r="BI32" s="84" t="str">
        <f t="shared" si="25"/>
        <v/>
      </c>
      <c r="BJ32" s="12" t="str">
        <f t="shared" si="32"/>
        <v/>
      </c>
      <c r="BK32" s="77" t="str">
        <f t="shared" si="33"/>
        <v/>
      </c>
      <c r="BL32" s="77" t="str">
        <f t="shared" si="34"/>
        <v/>
      </c>
      <c r="BM32" s="78" t="str" cm="1">
        <f t="array" ref="BM32">IF(_xlfn.REGEXTEST(I32,"american express",1),_xlfn.REGEXEXTRACT(I32," [0-3][0-9]/[0-1][1-9] "),"")</f>
        <v/>
      </c>
      <c r="BN32" s="79" t="str">
        <f t="shared" si="27"/>
        <v/>
      </c>
      <c r="BO32" s="80" t="str" cm="1">
        <f t="array" ref="BO32">IF(_xlfn.REGEXTEST(I32,"american express",1),_xlfn.REGEXEXTRACT(I32,"\d*,\d{2}"),"")</f>
        <v/>
      </c>
      <c r="BP32" s="81" t="str">
        <f t="shared" si="28"/>
        <v/>
      </c>
      <c r="BQ32" s="82" t="e">
        <f t="shared" si="29"/>
        <v>#VALUE!</v>
      </c>
    </row>
    <row r="33" spans="1:69" ht="20.25" thickTop="1" thickBot="1" x14ac:dyDescent="0.35">
      <c r="A33" t="s">
        <v>49</v>
      </c>
      <c r="B33" s="3">
        <v>45716</v>
      </c>
      <c r="C33">
        <v>42</v>
      </c>
      <c r="D33">
        <v>368</v>
      </c>
      <c r="E33" t="s">
        <v>91</v>
      </c>
      <c r="F33" t="s">
        <v>92</v>
      </c>
      <c r="I33" t="s">
        <v>143</v>
      </c>
      <c r="J33" s="3">
        <v>45716</v>
      </c>
      <c r="K33">
        <v>108</v>
      </c>
      <c r="L33" t="s">
        <v>53</v>
      </c>
      <c r="M33" t="s">
        <v>54</v>
      </c>
      <c r="O33" t="s">
        <v>144</v>
      </c>
      <c r="AF33" s="60" t="str">
        <f t="shared" si="1"/>
        <v/>
      </c>
      <c r="AG33" s="4" t="str">
        <f t="shared" si="2"/>
        <v/>
      </c>
      <c r="AH33" s="5" t="str">
        <f t="shared" si="3"/>
        <v/>
      </c>
      <c r="AI33" s="4" t="str">
        <f>IF(COUNTIF(AF33:AF$1212,AF33)=COUNTIF(AF:AF,AF33),SUMIFS(AG33:AG$1212,F33:F$1212,"ATOS*",AF33:AF$1212,AF33),"")</f>
        <v/>
      </c>
      <c r="AJ33" s="61" t="str">
        <f t="shared" si="4"/>
        <v>26/02/2025</v>
      </c>
      <c r="AK33" s="62">
        <f t="shared" si="5"/>
        <v>45714</v>
      </c>
      <c r="AL33" s="4">
        <f t="shared" si="6"/>
        <v>108</v>
      </c>
      <c r="AM33" s="5">
        <f t="shared" si="7"/>
        <v>45714</v>
      </c>
      <c r="AN33" s="63">
        <f>IF(COUNTIF(AK33:AK$1193,AK33)=COUNTIF(AK:AK,AK33),SUMIFS(AL33:AL$1193,F33:F$1193,"*WORLDLINE*",AK33:AK$1193,AK33),"")</f>
        <v>108</v>
      </c>
      <c r="AO33" s="83" t="str">
        <f t="shared" si="35"/>
        <v/>
      </c>
      <c r="AP33" s="74" t="str">
        <f t="shared" si="9"/>
        <v/>
      </c>
      <c r="AQ33" s="75" t="str">
        <f t="shared" si="10"/>
        <v/>
      </c>
      <c r="AR33" s="76" t="str">
        <f t="shared" si="11"/>
        <v/>
      </c>
      <c r="AS33" s="84" t="str">
        <f t="shared" si="12"/>
        <v/>
      </c>
      <c r="AT33" s="69" t="str">
        <f t="shared" si="13"/>
        <v/>
      </c>
      <c r="AU33" s="5" t="str">
        <f t="shared" si="14"/>
        <v/>
      </c>
      <c r="AV33" s="7" t="str">
        <f t="shared" si="15"/>
        <v/>
      </c>
      <c r="AW33" s="70" t="str">
        <f>IF(AX33="","",VLOOKUP(AV33,[1]SUMUP!$V$4:$Y$2029,2,FALSE))</f>
        <v/>
      </c>
      <c r="AX33" s="71" t="str">
        <f t="shared" si="16"/>
        <v/>
      </c>
      <c r="AY33" s="72" t="str">
        <f t="shared" si="17"/>
        <v/>
      </c>
      <c r="AZ33" s="83" t="str">
        <f t="shared" si="18"/>
        <v/>
      </c>
      <c r="BA33" s="74" t="str">
        <f t="shared" si="19"/>
        <v/>
      </c>
      <c r="BB33" s="75" t="str">
        <f t="shared" si="20"/>
        <v/>
      </c>
      <c r="BC33" s="76" t="str">
        <f t="shared" si="21"/>
        <v/>
      </c>
      <c r="BD33" s="84" t="str">
        <f t="shared" si="22"/>
        <v/>
      </c>
      <c r="BE33" s="73" t="str">
        <f t="shared" si="30"/>
        <v/>
      </c>
      <c r="BF33" s="74" t="str">
        <f t="shared" si="31"/>
        <v/>
      </c>
      <c r="BG33" s="75" t="str">
        <f t="shared" si="23"/>
        <v/>
      </c>
      <c r="BH33" s="76" t="str">
        <f t="shared" si="24"/>
        <v/>
      </c>
      <c r="BI33" s="84" t="str">
        <f t="shared" si="25"/>
        <v/>
      </c>
      <c r="BJ33" s="12" t="str">
        <f t="shared" si="32"/>
        <v/>
      </c>
      <c r="BK33" s="77" t="str">
        <f t="shared" si="33"/>
        <v/>
      </c>
      <c r="BL33" s="77" t="str">
        <f t="shared" si="34"/>
        <v/>
      </c>
      <c r="BM33" s="78" t="str" cm="1">
        <f t="array" ref="BM33">IF(_xlfn.REGEXTEST(I33,"american express",1),_xlfn.REGEXEXTRACT(I33," [0-3][0-9]/[0-1][1-9] "),"")</f>
        <v/>
      </c>
      <c r="BN33" s="79" t="str">
        <f t="shared" si="27"/>
        <v/>
      </c>
      <c r="BO33" s="80" t="str" cm="1">
        <f t="array" ref="BO33">IF(_xlfn.REGEXTEST(I33,"american express",1),_xlfn.REGEXEXTRACT(I33,"\d*,\d{2}"),"")</f>
        <v/>
      </c>
      <c r="BP33" s="81" t="str">
        <f t="shared" si="28"/>
        <v/>
      </c>
      <c r="BQ33" s="82" t="e">
        <f t="shared" si="29"/>
        <v>#VALUE!</v>
      </c>
    </row>
    <row r="34" spans="1:69" ht="20.25" thickTop="1" thickBot="1" x14ac:dyDescent="0.35">
      <c r="A34" t="s">
        <v>49</v>
      </c>
      <c r="B34" s="3">
        <v>45715</v>
      </c>
      <c r="C34">
        <v>41</v>
      </c>
      <c r="D34">
        <v>367</v>
      </c>
      <c r="F34" t="s">
        <v>145</v>
      </c>
      <c r="H34" t="s">
        <v>146</v>
      </c>
      <c r="I34" t="s">
        <v>147</v>
      </c>
      <c r="J34" s="3">
        <v>45715</v>
      </c>
      <c r="K34">
        <v>-14.37</v>
      </c>
      <c r="L34" t="s">
        <v>53</v>
      </c>
      <c r="N34" t="s">
        <v>63</v>
      </c>
      <c r="O34" t="s">
        <v>147</v>
      </c>
      <c r="AF34" s="60" t="str">
        <f t="shared" si="1"/>
        <v/>
      </c>
      <c r="AG34" s="4" t="str">
        <f t="shared" si="2"/>
        <v/>
      </c>
      <c r="AH34" s="5" t="str">
        <f t="shared" si="3"/>
        <v/>
      </c>
      <c r="AI34" s="4" t="str">
        <f>IF(COUNTIF(AF34:AF$1212,AF34)=COUNTIF(AF:AF,AF34),SUMIFS(AG34:AG$1212,F34:F$1212,"ATOS*",AF34:AF$1212,AF34),"")</f>
        <v/>
      </c>
      <c r="AJ34" s="61" t="str">
        <f t="shared" si="4"/>
        <v/>
      </c>
      <c r="AK34" s="62" t="str">
        <f t="shared" si="5"/>
        <v/>
      </c>
      <c r="AL34" s="4" t="str">
        <f t="shared" si="6"/>
        <v/>
      </c>
      <c r="AM34" s="5" t="str">
        <f t="shared" si="7"/>
        <v/>
      </c>
      <c r="AN34" s="63" t="str">
        <f>IF(COUNTIF(AK34:AK$1193,AK34)=COUNTIF(AK:AK,AK34),SUMIFS(AL34:AL$1193,F34:F$1193,"*WORLDLINE*",AK34:AK$1193,AK34),"")</f>
        <v/>
      </c>
      <c r="AO34" s="83" t="str">
        <f t="shared" si="35"/>
        <v/>
      </c>
      <c r="AP34" s="74" t="str">
        <f t="shared" si="9"/>
        <v/>
      </c>
      <c r="AQ34" s="75" t="str">
        <f t="shared" si="10"/>
        <v/>
      </c>
      <c r="AR34" s="76" t="str">
        <f t="shared" si="11"/>
        <v/>
      </c>
      <c r="AS34" s="84" t="str">
        <f t="shared" si="12"/>
        <v/>
      </c>
      <c r="AT34" s="69" t="str">
        <f t="shared" si="13"/>
        <v/>
      </c>
      <c r="AU34" s="5" t="str">
        <f t="shared" si="14"/>
        <v/>
      </c>
      <c r="AV34" s="7" t="str">
        <f t="shared" si="15"/>
        <v/>
      </c>
      <c r="AW34" s="70" t="str">
        <f>IF(AX34="","",VLOOKUP(AV34,[1]SUMUP!$V$4:$Y$2029,2,FALSE))</f>
        <v/>
      </c>
      <c r="AX34" s="71" t="str">
        <f t="shared" si="16"/>
        <v/>
      </c>
      <c r="AY34" s="72" t="str">
        <f t="shared" si="17"/>
        <v/>
      </c>
      <c r="AZ34" s="83" t="str">
        <f t="shared" si="18"/>
        <v/>
      </c>
      <c r="BA34" s="74" t="str">
        <f t="shared" si="19"/>
        <v/>
      </c>
      <c r="BB34" s="75" t="str">
        <f t="shared" si="20"/>
        <v/>
      </c>
      <c r="BC34" s="76" t="str">
        <f t="shared" si="21"/>
        <v/>
      </c>
      <c r="BD34" s="84" t="str">
        <f t="shared" si="22"/>
        <v/>
      </c>
      <c r="BE34" s="73" t="str">
        <f t="shared" si="30"/>
        <v/>
      </c>
      <c r="BF34" s="74" t="str">
        <f t="shared" si="31"/>
        <v/>
      </c>
      <c r="BG34" s="75" t="str">
        <f t="shared" si="23"/>
        <v/>
      </c>
      <c r="BH34" s="76" t="str">
        <f t="shared" si="24"/>
        <v/>
      </c>
      <c r="BI34" s="84" t="str">
        <f t="shared" si="25"/>
        <v/>
      </c>
      <c r="BJ34" s="12" t="str">
        <f t="shared" si="32"/>
        <v/>
      </c>
      <c r="BK34" s="77" t="str">
        <f t="shared" si="33"/>
        <v/>
      </c>
      <c r="BL34" s="77" t="str">
        <f t="shared" si="34"/>
        <v/>
      </c>
      <c r="BM34" s="78" t="str" cm="1">
        <f t="array" ref="BM34">IF(_xlfn.REGEXTEST(I34,"american express",1),_xlfn.REGEXEXTRACT(I34," [0-3][0-9]/[0-1][1-9] "),"")</f>
        <v/>
      </c>
      <c r="BN34" s="79" t="str">
        <f t="shared" si="27"/>
        <v/>
      </c>
      <c r="BO34" s="80" t="str" cm="1">
        <f t="array" ref="BO34">IF(_xlfn.REGEXTEST(I34,"american express",1),_xlfn.REGEXEXTRACT(I34,"\d*,\d{2}"),"")</f>
        <v/>
      </c>
      <c r="BP34" s="81" t="str">
        <f t="shared" si="28"/>
        <v/>
      </c>
      <c r="BQ34" s="82" t="e">
        <f t="shared" si="29"/>
        <v>#VALUE!</v>
      </c>
    </row>
    <row r="35" spans="1:69" ht="20.25" thickTop="1" thickBot="1" x14ac:dyDescent="0.35">
      <c r="A35" t="s">
        <v>49</v>
      </c>
      <c r="B35" s="3">
        <v>45715</v>
      </c>
      <c r="C35">
        <v>41</v>
      </c>
      <c r="D35">
        <v>366</v>
      </c>
      <c r="E35" t="s">
        <v>148</v>
      </c>
      <c r="F35" t="s">
        <v>149</v>
      </c>
      <c r="I35" t="s">
        <v>150</v>
      </c>
      <c r="J35" s="3">
        <v>45715</v>
      </c>
      <c r="K35">
        <v>-500</v>
      </c>
      <c r="L35" t="s">
        <v>53</v>
      </c>
      <c r="M35" t="s">
        <v>100</v>
      </c>
      <c r="O35" t="s">
        <v>151</v>
      </c>
      <c r="AF35" s="60" t="str">
        <f t="shared" si="1"/>
        <v/>
      </c>
      <c r="AG35" s="4" t="str">
        <f t="shared" si="2"/>
        <v/>
      </c>
      <c r="AH35" s="5" t="str">
        <f t="shared" si="3"/>
        <v/>
      </c>
      <c r="AI35" s="4" t="str">
        <f>IF(COUNTIF(AF35:AF$1212,AF35)=COUNTIF(AF:AF,AF35),SUMIFS(AG35:AG$1212,F35:F$1212,"ATOS*",AF35:AF$1212,AF35),"")</f>
        <v/>
      </c>
      <c r="AJ35" s="61" t="str">
        <f t="shared" si="4"/>
        <v/>
      </c>
      <c r="AK35" s="62" t="str">
        <f t="shared" si="5"/>
        <v/>
      </c>
      <c r="AL35" s="4" t="str">
        <f t="shared" si="6"/>
        <v/>
      </c>
      <c r="AM35" s="5" t="str">
        <f t="shared" si="7"/>
        <v/>
      </c>
      <c r="AN35" s="63" t="str">
        <f>IF(COUNTIF(AK35:AK$1193,AK35)=COUNTIF(AK:AK,AK35),SUMIFS(AL35:AL$1193,F35:F$1193,"*WORLDLINE*",AK35:AK$1193,AK35),"")</f>
        <v/>
      </c>
      <c r="AO35" s="83" t="str">
        <f t="shared" si="35"/>
        <v/>
      </c>
      <c r="AP35" s="74" t="str">
        <f t="shared" si="9"/>
        <v/>
      </c>
      <c r="AQ35" s="75" t="str">
        <f t="shared" si="10"/>
        <v/>
      </c>
      <c r="AR35" s="76" t="str">
        <f t="shared" si="11"/>
        <v/>
      </c>
      <c r="AS35" s="84" t="str">
        <f t="shared" si="12"/>
        <v/>
      </c>
      <c r="AT35" s="69" t="str">
        <f t="shared" si="13"/>
        <v/>
      </c>
      <c r="AU35" s="5" t="str">
        <f t="shared" si="14"/>
        <v/>
      </c>
      <c r="AV35" s="7" t="str">
        <f t="shared" si="15"/>
        <v/>
      </c>
      <c r="AW35" s="70" t="str">
        <f>IF(AX35="","",VLOOKUP(AV35,[1]SUMUP!$V$4:$Y$2029,2,FALSE))</f>
        <v/>
      </c>
      <c r="AX35" s="71" t="str">
        <f t="shared" si="16"/>
        <v/>
      </c>
      <c r="AY35" s="72" t="str">
        <f t="shared" si="17"/>
        <v/>
      </c>
      <c r="AZ35" s="83" t="str">
        <f t="shared" si="18"/>
        <v/>
      </c>
      <c r="BA35" s="74" t="str">
        <f t="shared" si="19"/>
        <v/>
      </c>
      <c r="BB35" s="75" t="str">
        <f t="shared" si="20"/>
        <v/>
      </c>
      <c r="BC35" s="76" t="str">
        <f t="shared" si="21"/>
        <v/>
      </c>
      <c r="BD35" s="84" t="str">
        <f t="shared" si="22"/>
        <v/>
      </c>
      <c r="BE35" s="73" t="str">
        <f t="shared" si="30"/>
        <v/>
      </c>
      <c r="BF35" s="74" t="str">
        <f t="shared" si="31"/>
        <v/>
      </c>
      <c r="BG35" s="75" t="str">
        <f t="shared" si="23"/>
        <v/>
      </c>
      <c r="BH35" s="76" t="str">
        <f t="shared" si="24"/>
        <v/>
      </c>
      <c r="BI35" s="84" t="str">
        <f t="shared" si="25"/>
        <v/>
      </c>
      <c r="BJ35" s="12" t="str">
        <f t="shared" si="32"/>
        <v/>
      </c>
      <c r="BK35" s="77" t="str">
        <f t="shared" si="33"/>
        <v/>
      </c>
      <c r="BL35" s="77" t="str">
        <f t="shared" si="34"/>
        <v/>
      </c>
      <c r="BM35" s="78" t="str" cm="1">
        <f t="array" ref="BM35">IF(_xlfn.REGEXTEST(I35,"american express",1),_xlfn.REGEXEXTRACT(I35," [0-3][0-9]/[0-1][1-9] "),"")</f>
        <v/>
      </c>
      <c r="BN35" s="79" t="str">
        <f t="shared" si="27"/>
        <v/>
      </c>
      <c r="BO35" s="80" t="str" cm="1">
        <f t="array" ref="BO35">IF(_xlfn.REGEXTEST(I35,"american express",1),_xlfn.REGEXEXTRACT(I35,"\d*,\d{2}"),"")</f>
        <v/>
      </c>
      <c r="BP35" s="81" t="str">
        <f t="shared" si="28"/>
        <v/>
      </c>
      <c r="BQ35" s="82" t="e">
        <f t="shared" si="29"/>
        <v>#VALUE!</v>
      </c>
    </row>
    <row r="36" spans="1:69" ht="20.25" thickTop="1" thickBot="1" x14ac:dyDescent="0.35">
      <c r="A36" t="s">
        <v>49</v>
      </c>
      <c r="B36" s="3">
        <v>45715</v>
      </c>
      <c r="C36">
        <v>41</v>
      </c>
      <c r="D36">
        <v>365</v>
      </c>
      <c r="E36" t="s">
        <v>95</v>
      </c>
      <c r="F36" t="s">
        <v>96</v>
      </c>
      <c r="G36" t="s">
        <v>97</v>
      </c>
      <c r="H36" t="s">
        <v>98</v>
      </c>
      <c r="I36" t="s">
        <v>152</v>
      </c>
      <c r="J36" s="3">
        <v>45715</v>
      </c>
      <c r="K36">
        <v>193.53</v>
      </c>
      <c r="L36" t="s">
        <v>53</v>
      </c>
      <c r="M36" t="s">
        <v>100</v>
      </c>
      <c r="N36" t="s">
        <v>63</v>
      </c>
      <c r="O36" t="s">
        <v>153</v>
      </c>
      <c r="AF36" s="60" t="str">
        <f t="shared" si="1"/>
        <v/>
      </c>
      <c r="AG36" s="4" t="str">
        <f t="shared" si="2"/>
        <v/>
      </c>
      <c r="AH36" s="5" t="str">
        <f t="shared" si="3"/>
        <v/>
      </c>
      <c r="AI36" s="4" t="str">
        <f>IF(COUNTIF(AF36:AF$1212,AF36)=COUNTIF(AF:AF,AF36),SUMIFS(AG36:AG$1212,F36:F$1212,"ATOS*",AF36:AF$1212,AF36),"")</f>
        <v/>
      </c>
      <c r="AJ36" s="61" t="str">
        <f t="shared" si="4"/>
        <v/>
      </c>
      <c r="AK36" s="62" t="str">
        <f t="shared" si="5"/>
        <v/>
      </c>
      <c r="AL36" s="4" t="str">
        <f t="shared" si="6"/>
        <v/>
      </c>
      <c r="AM36" s="5" t="str">
        <f t="shared" si="7"/>
        <v/>
      </c>
      <c r="AN36" s="63" t="str">
        <f>IF(COUNTIF(AK36:AK$1193,AK36)=COUNTIF(AK:AK,AK36),SUMIFS(AL36:AL$1193,F36:F$1193,"*WORLDLINE*",AK36:AK$1193,AK36),"")</f>
        <v/>
      </c>
      <c r="AO36" s="83" t="str">
        <f t="shared" si="35"/>
        <v>26/02/2025</v>
      </c>
      <c r="AP36" s="74">
        <f t="shared" si="9"/>
        <v>45714</v>
      </c>
      <c r="AQ36" s="75">
        <f t="shared" si="10"/>
        <v>194</v>
      </c>
      <c r="AR36" s="76">
        <f t="shared" si="11"/>
        <v>193.53</v>
      </c>
      <c r="AS36" s="84">
        <f t="shared" si="12"/>
        <v>0.46999999999999886</v>
      </c>
      <c r="AT36" s="69" t="str">
        <f t="shared" si="13"/>
        <v/>
      </c>
      <c r="AU36" s="5" t="str">
        <f t="shared" si="14"/>
        <v/>
      </c>
      <c r="AV36" s="7" t="str">
        <f t="shared" si="15"/>
        <v/>
      </c>
      <c r="AW36" s="70" t="str">
        <f>IF(AX36="","",VLOOKUP(AV36,[1]SUMUP!$V$4:$Y$2029,2,FALSE))</f>
        <v/>
      </c>
      <c r="AX36" s="71" t="str">
        <f t="shared" si="16"/>
        <v/>
      </c>
      <c r="AY36" s="72" t="str">
        <f t="shared" si="17"/>
        <v/>
      </c>
      <c r="AZ36" s="83" t="str">
        <f t="shared" si="18"/>
        <v/>
      </c>
      <c r="BA36" s="74" t="str">
        <f t="shared" si="19"/>
        <v/>
      </c>
      <c r="BB36" s="75" t="str">
        <f t="shared" si="20"/>
        <v/>
      </c>
      <c r="BC36" s="76" t="str">
        <f t="shared" si="21"/>
        <v/>
      </c>
      <c r="BD36" s="84" t="str">
        <f t="shared" si="22"/>
        <v/>
      </c>
      <c r="BE36" s="73" t="str">
        <f t="shared" si="30"/>
        <v/>
      </c>
      <c r="BF36" s="74" t="str">
        <f t="shared" si="31"/>
        <v/>
      </c>
      <c r="BG36" s="75" t="str">
        <f t="shared" si="23"/>
        <v/>
      </c>
      <c r="BH36" s="76" t="str">
        <f t="shared" si="24"/>
        <v/>
      </c>
      <c r="BI36" s="84" t="str">
        <f t="shared" si="25"/>
        <v/>
      </c>
      <c r="BJ36" s="12" t="str">
        <f t="shared" si="32"/>
        <v/>
      </c>
      <c r="BK36" s="77" t="str">
        <f t="shared" si="33"/>
        <v/>
      </c>
      <c r="BL36" s="77" t="str">
        <f t="shared" si="34"/>
        <v/>
      </c>
      <c r="BM36" s="78" t="str" cm="1">
        <f t="array" ref="BM36">IF(_xlfn.REGEXTEST(I36,"american express",1),_xlfn.REGEXEXTRACT(I36," [0-3][0-9]/[0-1][1-9] "),"")</f>
        <v/>
      </c>
      <c r="BN36" s="79" t="str">
        <f t="shared" si="27"/>
        <v/>
      </c>
      <c r="BO36" s="80" t="str" cm="1">
        <f t="array" ref="BO36">IF(_xlfn.REGEXTEST(I36,"american express",1),_xlfn.REGEXEXTRACT(I36,"\d*,\d{2}"),"")</f>
        <v/>
      </c>
      <c r="BP36" s="81" t="str">
        <f t="shared" si="28"/>
        <v/>
      </c>
      <c r="BQ36" s="82" t="e">
        <f t="shared" si="29"/>
        <v>#VALUE!</v>
      </c>
    </row>
    <row r="37" spans="1:69" ht="20.25" thickTop="1" thickBot="1" x14ac:dyDescent="0.35">
      <c r="A37" t="s">
        <v>49</v>
      </c>
      <c r="B37" s="3">
        <v>45715</v>
      </c>
      <c r="C37">
        <v>41</v>
      </c>
      <c r="D37">
        <v>364</v>
      </c>
      <c r="E37" t="s">
        <v>95</v>
      </c>
      <c r="F37" t="s">
        <v>96</v>
      </c>
      <c r="G37" t="s">
        <v>97</v>
      </c>
      <c r="H37" t="s">
        <v>98</v>
      </c>
      <c r="I37" t="s">
        <v>154</v>
      </c>
      <c r="J37" s="3">
        <v>45715</v>
      </c>
      <c r="K37">
        <v>402.37</v>
      </c>
      <c r="L37" t="s">
        <v>53</v>
      </c>
      <c r="M37" t="s">
        <v>100</v>
      </c>
      <c r="N37" t="s">
        <v>63</v>
      </c>
      <c r="O37" t="s">
        <v>155</v>
      </c>
      <c r="AF37" s="60" t="str">
        <f t="shared" si="1"/>
        <v/>
      </c>
      <c r="AG37" s="4" t="str">
        <f t="shared" si="2"/>
        <v/>
      </c>
      <c r="AH37" s="5" t="str">
        <f t="shared" si="3"/>
        <v/>
      </c>
      <c r="AI37" s="4" t="str">
        <f>IF(COUNTIF(AF37:AF$1212,AF37)=COUNTIF(AF:AF,AF37),SUMIFS(AG37:AG$1212,F37:F$1212,"ATOS*",AF37:AF$1212,AF37),"")</f>
        <v/>
      </c>
      <c r="AJ37" s="61" t="str">
        <f t="shared" si="4"/>
        <v/>
      </c>
      <c r="AK37" s="62" t="str">
        <f t="shared" si="5"/>
        <v/>
      </c>
      <c r="AL37" s="4" t="str">
        <f t="shared" si="6"/>
        <v/>
      </c>
      <c r="AM37" s="5" t="str">
        <f t="shared" si="7"/>
        <v/>
      </c>
      <c r="AN37" s="63" t="str">
        <f>IF(COUNTIF(AK37:AK$1193,AK37)=COUNTIF(AK:AK,AK37),SUMIFS(AL37:AL$1193,F37:F$1193,"*WORLDLINE*",AK37:AK$1193,AK37),"")</f>
        <v/>
      </c>
      <c r="AO37" s="83" t="str">
        <f t="shared" si="35"/>
        <v/>
      </c>
      <c r="AP37" s="74" t="str">
        <f t="shared" si="9"/>
        <v/>
      </c>
      <c r="AQ37" s="75" t="str">
        <f t="shared" si="10"/>
        <v/>
      </c>
      <c r="AR37" s="76" t="str">
        <f t="shared" si="11"/>
        <v/>
      </c>
      <c r="AS37" s="84" t="str">
        <f t="shared" si="12"/>
        <v/>
      </c>
      <c r="AT37" s="69" t="str">
        <f t="shared" si="13"/>
        <v/>
      </c>
      <c r="AU37" s="5" t="str">
        <f t="shared" si="14"/>
        <v/>
      </c>
      <c r="AV37" s="7" t="str">
        <f t="shared" si="15"/>
        <v/>
      </c>
      <c r="AW37" s="70" t="str">
        <f>IF(AX37="","",VLOOKUP(AV37,[1]SUMUP!$V$4:$Y$2029,2,FALSE))</f>
        <v/>
      </c>
      <c r="AX37" s="71" t="str">
        <f t="shared" si="16"/>
        <v/>
      </c>
      <c r="AY37" s="72" t="str">
        <f t="shared" si="17"/>
        <v/>
      </c>
      <c r="AZ37" s="83" t="str">
        <f t="shared" si="18"/>
        <v>26/02/2025</v>
      </c>
      <c r="BA37" s="74">
        <f t="shared" si="19"/>
        <v>45714</v>
      </c>
      <c r="BB37" s="75">
        <f t="shared" si="20"/>
        <v>403</v>
      </c>
      <c r="BC37" s="76">
        <f t="shared" si="21"/>
        <v>402.37</v>
      </c>
      <c r="BD37" s="84">
        <f t="shared" si="22"/>
        <v>0.62999999999999545</v>
      </c>
      <c r="BE37" s="73" t="str">
        <f t="shared" si="30"/>
        <v/>
      </c>
      <c r="BF37" s="74" t="str">
        <f t="shared" si="31"/>
        <v/>
      </c>
      <c r="BG37" s="75" t="str">
        <f t="shared" si="23"/>
        <v/>
      </c>
      <c r="BH37" s="76" t="str">
        <f t="shared" si="24"/>
        <v/>
      </c>
      <c r="BI37" s="84" t="str">
        <f t="shared" si="25"/>
        <v/>
      </c>
      <c r="BJ37" s="12">
        <f t="shared" si="32"/>
        <v>45714</v>
      </c>
      <c r="BK37" s="77">
        <f t="shared" si="33"/>
        <v>403</v>
      </c>
      <c r="BL37" s="77">
        <f t="shared" si="34"/>
        <v>402.37</v>
      </c>
      <c r="BM37" s="78" t="str" cm="1">
        <f t="array" ref="BM37">IF(_xlfn.REGEXTEST(I37,"american express",1),_xlfn.REGEXEXTRACT(I37," [0-3][0-9]/[0-1][1-9] "),"")</f>
        <v/>
      </c>
      <c r="BN37" s="79" t="str">
        <f t="shared" si="27"/>
        <v/>
      </c>
      <c r="BO37" s="80" t="str" cm="1">
        <f t="array" ref="BO37">IF(_xlfn.REGEXTEST(I37,"american express",1),_xlfn.REGEXEXTRACT(I37,"\d*,\d{2}"),"")</f>
        <v/>
      </c>
      <c r="BP37" s="81" t="str">
        <f t="shared" si="28"/>
        <v/>
      </c>
      <c r="BQ37" s="82" t="e">
        <f t="shared" si="29"/>
        <v>#VALUE!</v>
      </c>
    </row>
    <row r="38" spans="1:69" ht="20.25" thickTop="1" thickBot="1" x14ac:dyDescent="0.35">
      <c r="A38" t="s">
        <v>49</v>
      </c>
      <c r="B38" s="3">
        <v>45715</v>
      </c>
      <c r="C38">
        <v>41</v>
      </c>
      <c r="D38">
        <v>363</v>
      </c>
      <c r="E38" t="s">
        <v>50</v>
      </c>
      <c r="F38" t="s">
        <v>51</v>
      </c>
      <c r="I38" t="s">
        <v>156</v>
      </c>
      <c r="J38" s="3">
        <v>45714</v>
      </c>
      <c r="K38">
        <v>613</v>
      </c>
      <c r="L38" t="s">
        <v>53</v>
      </c>
      <c r="M38" t="s">
        <v>54</v>
      </c>
      <c r="O38" t="s">
        <v>157</v>
      </c>
      <c r="AF38" s="60">
        <f t="shared" si="1"/>
        <v>45714</v>
      </c>
      <c r="AG38" s="4">
        <f t="shared" si="2"/>
        <v>613</v>
      </c>
      <c r="AH38" s="5">
        <f t="shared" si="3"/>
        <v>45714</v>
      </c>
      <c r="AI38" s="85">
        <f>IF(COUNTIF(AF38:$AF$5000,AF38)=COUNTIF(AF:AF,AF38),SUMIFS(AG38:$AG$5000,F38:$F$5000,"ATOS*",AF38:$AF$5000,AF38),"")</f>
        <v>807</v>
      </c>
      <c r="AJ38" s="61" t="str">
        <f t="shared" si="4"/>
        <v/>
      </c>
      <c r="AK38" s="62" t="str">
        <f t="shared" si="5"/>
        <v/>
      </c>
      <c r="AL38" s="4" t="str">
        <f t="shared" si="6"/>
        <v/>
      </c>
      <c r="AM38" s="5" t="str">
        <f t="shared" si="7"/>
        <v/>
      </c>
      <c r="AN38" s="63" t="str">
        <f>IF(COUNTIF(AK38:AK$1193,AK38)=COUNTIF(AK:AK,AK38),SUMIFS(AL38:AL$1193,F38:F$1193,"*WORLDLINE*",AK38:AK$1193,AK38),"")</f>
        <v/>
      </c>
      <c r="AO38" s="83" t="str">
        <f t="shared" si="35"/>
        <v/>
      </c>
      <c r="AP38" s="74" t="str">
        <f t="shared" si="9"/>
        <v/>
      </c>
      <c r="AQ38" s="75" t="str">
        <f t="shared" si="10"/>
        <v/>
      </c>
      <c r="AR38" s="76" t="str">
        <f t="shared" si="11"/>
        <v/>
      </c>
      <c r="AS38" s="84" t="str">
        <f t="shared" si="12"/>
        <v/>
      </c>
      <c r="AT38" s="69" t="str">
        <f t="shared" si="13"/>
        <v/>
      </c>
      <c r="AU38" s="5" t="str">
        <f t="shared" si="14"/>
        <v/>
      </c>
      <c r="AV38" s="7" t="str">
        <f t="shared" si="15"/>
        <v/>
      </c>
      <c r="AW38" s="70" t="str">
        <f>IF(AX38="","",VLOOKUP(AV38,[1]SUMUP!$V$4:$Y$2029,2,FALSE))</f>
        <v/>
      </c>
      <c r="AX38" s="71" t="str">
        <f t="shared" si="16"/>
        <v/>
      </c>
      <c r="AY38" s="72" t="str">
        <f t="shared" si="17"/>
        <v/>
      </c>
      <c r="AZ38" s="83" t="str">
        <f t="shared" si="18"/>
        <v/>
      </c>
      <c r="BA38" s="74" t="str">
        <f t="shared" si="19"/>
        <v/>
      </c>
      <c r="BB38" s="75" t="str">
        <f t="shared" si="20"/>
        <v/>
      </c>
      <c r="BC38" s="76" t="str">
        <f t="shared" si="21"/>
        <v/>
      </c>
      <c r="BD38" s="84" t="str">
        <f t="shared" si="22"/>
        <v/>
      </c>
      <c r="BE38" s="73" t="str">
        <f t="shared" si="30"/>
        <v/>
      </c>
      <c r="BF38" s="74" t="str">
        <f t="shared" si="31"/>
        <v/>
      </c>
      <c r="BG38" s="75" t="str">
        <f t="shared" si="23"/>
        <v/>
      </c>
      <c r="BH38" s="76" t="str">
        <f t="shared" si="24"/>
        <v/>
      </c>
      <c r="BI38" s="84" t="str">
        <f t="shared" si="25"/>
        <v/>
      </c>
      <c r="BJ38" s="12" t="str">
        <f t="shared" si="32"/>
        <v/>
      </c>
      <c r="BK38" s="77" t="str">
        <f t="shared" si="33"/>
        <v/>
      </c>
      <c r="BL38" s="77" t="str">
        <f t="shared" si="34"/>
        <v/>
      </c>
      <c r="BM38" s="78" t="str" cm="1">
        <f t="array" ref="BM38">IF(_xlfn.REGEXTEST(I38,"american express",1),_xlfn.REGEXEXTRACT(I38," [0-3][0-9]/[0-1][1-9] "),"")</f>
        <v/>
      </c>
      <c r="BN38" s="79" t="str">
        <f t="shared" si="27"/>
        <v/>
      </c>
      <c r="BO38" s="80" t="str" cm="1">
        <f t="array" ref="BO38">IF(_xlfn.REGEXTEST(I38,"american express",1),_xlfn.REGEXEXTRACT(I38,"\d*,\d{2}"),"")</f>
        <v/>
      </c>
      <c r="BP38" s="81" t="str">
        <f t="shared" si="28"/>
        <v/>
      </c>
      <c r="BQ38" s="82" t="e">
        <f t="shared" si="29"/>
        <v>#VALUE!</v>
      </c>
    </row>
    <row r="39" spans="1:69" ht="20.25" thickTop="1" thickBot="1" x14ac:dyDescent="0.35">
      <c r="A39" t="s">
        <v>49</v>
      </c>
      <c r="B39" s="3">
        <v>45715</v>
      </c>
      <c r="C39">
        <v>41</v>
      </c>
      <c r="D39">
        <v>362</v>
      </c>
      <c r="E39" t="s">
        <v>91</v>
      </c>
      <c r="F39" t="s">
        <v>92</v>
      </c>
      <c r="I39" t="s">
        <v>158</v>
      </c>
      <c r="J39" s="3">
        <v>45715</v>
      </c>
      <c r="K39">
        <v>181</v>
      </c>
      <c r="L39" t="s">
        <v>53</v>
      </c>
      <c r="M39" t="s">
        <v>54</v>
      </c>
      <c r="O39" t="s">
        <v>159</v>
      </c>
      <c r="AF39" s="60" t="str">
        <f t="shared" si="1"/>
        <v/>
      </c>
      <c r="AG39" s="4" t="str">
        <f t="shared" si="2"/>
        <v/>
      </c>
      <c r="AH39" s="5" t="str">
        <f t="shared" si="3"/>
        <v/>
      </c>
      <c r="AI39" s="4" t="str">
        <f>IF(COUNTIF(AF39:AF$1212,AF39)=COUNTIF(AF:AF,AF39),SUMIFS(AG39:AG$1212,F39:F$1212,"ATOS*",AF39:AF$1212,AF39),"")</f>
        <v/>
      </c>
      <c r="AJ39" s="61" t="str">
        <f t="shared" si="4"/>
        <v>25/02/2025</v>
      </c>
      <c r="AK39" s="62">
        <f t="shared" si="5"/>
        <v>45713</v>
      </c>
      <c r="AL39" s="4">
        <f t="shared" si="6"/>
        <v>181</v>
      </c>
      <c r="AM39" s="5">
        <f t="shared" si="7"/>
        <v>45713</v>
      </c>
      <c r="AN39" s="63">
        <f>IF(COUNTIF(AK39:AK$1193,AK39)=COUNTIF(AK:AK,AK39),SUMIFS(AL39:AL$1193,F39:F$1193,"*WORLDLINE*",AK39:AK$1193,AK39),"")</f>
        <v>181</v>
      </c>
      <c r="AO39" s="83" t="str">
        <f t="shared" si="35"/>
        <v/>
      </c>
      <c r="AP39" s="74" t="str">
        <f t="shared" si="9"/>
        <v/>
      </c>
      <c r="AQ39" s="75" t="str">
        <f t="shared" si="10"/>
        <v/>
      </c>
      <c r="AR39" s="76" t="str">
        <f t="shared" si="11"/>
        <v/>
      </c>
      <c r="AS39" s="84" t="str">
        <f t="shared" si="12"/>
        <v/>
      </c>
      <c r="AT39" s="69" t="str">
        <f t="shared" si="13"/>
        <v/>
      </c>
      <c r="AU39" s="5" t="str">
        <f t="shared" si="14"/>
        <v/>
      </c>
      <c r="AV39" s="7" t="str">
        <f t="shared" si="15"/>
        <v/>
      </c>
      <c r="AW39" s="70" t="str">
        <f>IF(AX39="","",VLOOKUP(AV39,[1]SUMUP!$V$4:$Y$2029,2,FALSE))</f>
        <v/>
      </c>
      <c r="AX39" s="71" t="str">
        <f t="shared" si="16"/>
        <v/>
      </c>
      <c r="AY39" s="72" t="str">
        <f t="shared" si="17"/>
        <v/>
      </c>
      <c r="AZ39" s="83" t="str">
        <f t="shared" si="18"/>
        <v/>
      </c>
      <c r="BA39" s="74" t="str">
        <f t="shared" si="19"/>
        <v/>
      </c>
      <c r="BB39" s="75" t="str">
        <f t="shared" si="20"/>
        <v/>
      </c>
      <c r="BC39" s="76" t="str">
        <f t="shared" si="21"/>
        <v/>
      </c>
      <c r="BD39" s="84" t="str">
        <f t="shared" si="22"/>
        <v/>
      </c>
      <c r="BE39" s="73" t="str">
        <f t="shared" si="30"/>
        <v/>
      </c>
      <c r="BF39" s="74" t="str">
        <f t="shared" si="31"/>
        <v/>
      </c>
      <c r="BG39" s="75" t="str">
        <f t="shared" si="23"/>
        <v/>
      </c>
      <c r="BH39" s="76" t="str">
        <f t="shared" si="24"/>
        <v/>
      </c>
      <c r="BI39" s="84" t="str">
        <f t="shared" si="25"/>
        <v/>
      </c>
      <c r="BJ39" s="12" t="str">
        <f t="shared" si="32"/>
        <v/>
      </c>
      <c r="BK39" s="77" t="str">
        <f t="shared" si="33"/>
        <v/>
      </c>
      <c r="BL39" s="77" t="str">
        <f t="shared" si="34"/>
        <v/>
      </c>
      <c r="BM39" s="78" t="str" cm="1">
        <f t="array" ref="BM39">IF(_xlfn.REGEXTEST(I39,"american express",1),_xlfn.REGEXEXTRACT(I39," [0-3][0-9]/[0-1][1-9] "),"")</f>
        <v/>
      </c>
      <c r="BN39" s="79" t="str">
        <f t="shared" si="27"/>
        <v/>
      </c>
      <c r="BO39" s="80" t="str" cm="1">
        <f t="array" ref="BO39">IF(_xlfn.REGEXTEST(I39,"american express",1),_xlfn.REGEXEXTRACT(I39,"\d*,\d{2}"),"")</f>
        <v/>
      </c>
      <c r="BP39" s="81" t="str">
        <f t="shared" si="28"/>
        <v/>
      </c>
      <c r="BQ39" s="82" t="e">
        <f t="shared" si="29"/>
        <v>#VALUE!</v>
      </c>
    </row>
    <row r="40" spans="1:69" ht="20.25" thickTop="1" thickBot="1" x14ac:dyDescent="0.35">
      <c r="A40" t="s">
        <v>49</v>
      </c>
      <c r="B40" s="3">
        <v>45714</v>
      </c>
      <c r="C40">
        <v>40</v>
      </c>
      <c r="D40">
        <v>361</v>
      </c>
      <c r="E40" t="s">
        <v>50</v>
      </c>
      <c r="F40" t="s">
        <v>51</v>
      </c>
      <c r="I40" t="s">
        <v>160</v>
      </c>
      <c r="J40" s="3">
        <v>45714</v>
      </c>
      <c r="K40">
        <v>194</v>
      </c>
      <c r="L40" t="s">
        <v>53</v>
      </c>
      <c r="M40" t="s">
        <v>54</v>
      </c>
      <c r="O40" t="s">
        <v>157</v>
      </c>
      <c r="AF40" s="60">
        <f t="shared" si="1"/>
        <v>45714</v>
      </c>
      <c r="AG40" s="4">
        <f t="shared" si="2"/>
        <v>194</v>
      </c>
      <c r="AH40" s="5" t="str">
        <f t="shared" si="3"/>
        <v/>
      </c>
      <c r="AI40" s="4" t="str">
        <f>IF(COUNTIF(AF40:AF$1212,AF40)=COUNTIF(AF:AF,AF40),SUMIFS(AG40:AG$1212,F40:F$1212,"ATOS*",AF40:AF$1212,AF40),"")</f>
        <v/>
      </c>
      <c r="AJ40" s="61" t="str">
        <f t="shared" si="4"/>
        <v/>
      </c>
      <c r="AK40" s="62" t="str">
        <f t="shared" si="5"/>
        <v/>
      </c>
      <c r="AL40" s="4" t="str">
        <f t="shared" si="6"/>
        <v/>
      </c>
      <c r="AM40" s="5" t="str">
        <f t="shared" si="7"/>
        <v/>
      </c>
      <c r="AN40" s="63" t="str">
        <f>IF(COUNTIF(AK40:AK$1193,AK40)=COUNTIF(AK:AK,AK40),SUMIFS(AL40:AL$1193,F40:F$1193,"*WORLDLINE*",AK40:AK$1193,AK40),"")</f>
        <v/>
      </c>
      <c r="AO40" s="83" t="str">
        <f t="shared" si="35"/>
        <v/>
      </c>
      <c r="AP40" s="74" t="str">
        <f t="shared" si="9"/>
        <v/>
      </c>
      <c r="AQ40" s="75" t="str">
        <f t="shared" si="10"/>
        <v/>
      </c>
      <c r="AR40" s="76" t="str">
        <f t="shared" si="11"/>
        <v/>
      </c>
      <c r="AS40" s="84" t="str">
        <f t="shared" si="12"/>
        <v/>
      </c>
      <c r="AT40" s="69" t="str">
        <f t="shared" si="13"/>
        <v/>
      </c>
      <c r="AU40" s="5" t="str">
        <f t="shared" si="14"/>
        <v/>
      </c>
      <c r="AV40" s="7" t="str">
        <f t="shared" si="15"/>
        <v/>
      </c>
      <c r="AW40" s="70" t="str">
        <f>IF(AX40="","",VLOOKUP(AV40,[1]SUMUP!$V$4:$Y$2029,2,FALSE))</f>
        <v/>
      </c>
      <c r="AX40" s="71" t="str">
        <f t="shared" si="16"/>
        <v/>
      </c>
      <c r="AY40" s="72" t="str">
        <f t="shared" si="17"/>
        <v/>
      </c>
      <c r="AZ40" s="83" t="str">
        <f t="shared" si="18"/>
        <v/>
      </c>
      <c r="BA40" s="74" t="str">
        <f t="shared" si="19"/>
        <v/>
      </c>
      <c r="BB40" s="75" t="str">
        <f t="shared" si="20"/>
        <v/>
      </c>
      <c r="BC40" s="76" t="str">
        <f t="shared" si="21"/>
        <v/>
      </c>
      <c r="BD40" s="84" t="str">
        <f t="shared" si="22"/>
        <v/>
      </c>
      <c r="BE40" s="73" t="str">
        <f t="shared" si="30"/>
        <v/>
      </c>
      <c r="BF40" s="74" t="str">
        <f t="shared" si="31"/>
        <v/>
      </c>
      <c r="BG40" s="75" t="str">
        <f t="shared" si="23"/>
        <v/>
      </c>
      <c r="BH40" s="76" t="str">
        <f t="shared" si="24"/>
        <v/>
      </c>
      <c r="BI40" s="84" t="str">
        <f t="shared" si="25"/>
        <v/>
      </c>
      <c r="BJ40" s="12" t="str">
        <f t="shared" si="32"/>
        <v/>
      </c>
      <c r="BK40" s="77" t="str">
        <f t="shared" si="33"/>
        <v/>
      </c>
      <c r="BL40" s="77" t="str">
        <f t="shared" si="34"/>
        <v/>
      </c>
      <c r="BM40" s="78" t="str" cm="1">
        <f t="array" ref="BM40">IF(_xlfn.REGEXTEST(I40,"american express",1),_xlfn.REGEXEXTRACT(I40," [0-3][0-9]/[0-1][1-9] "),"")</f>
        <v/>
      </c>
      <c r="BN40" s="79" t="str">
        <f t="shared" si="27"/>
        <v/>
      </c>
      <c r="BO40" s="80" t="str" cm="1">
        <f t="array" ref="BO40">IF(_xlfn.REGEXTEST(I40,"american express",1),_xlfn.REGEXEXTRACT(I40,"\d*,\d{2}"),"")</f>
        <v/>
      </c>
      <c r="BP40" s="81" t="str">
        <f t="shared" si="28"/>
        <v/>
      </c>
      <c r="BQ40" s="82" t="e">
        <f t="shared" si="29"/>
        <v>#VALUE!</v>
      </c>
    </row>
    <row r="41" spans="1:69" ht="20.25" thickTop="1" thickBot="1" x14ac:dyDescent="0.35">
      <c r="A41" t="s">
        <v>49</v>
      </c>
      <c r="B41" s="3">
        <v>45714</v>
      </c>
      <c r="C41">
        <v>40</v>
      </c>
      <c r="D41">
        <v>360</v>
      </c>
      <c r="F41" t="s">
        <v>161</v>
      </c>
      <c r="H41" t="s">
        <v>162</v>
      </c>
      <c r="I41" t="s">
        <v>163</v>
      </c>
      <c r="J41" s="3">
        <v>45714</v>
      </c>
      <c r="K41">
        <v>-102.5</v>
      </c>
      <c r="L41" t="s">
        <v>53</v>
      </c>
      <c r="N41" t="s">
        <v>63</v>
      </c>
      <c r="O41" t="s">
        <v>163</v>
      </c>
      <c r="AF41" s="60" t="str">
        <f t="shared" si="1"/>
        <v/>
      </c>
      <c r="AG41" s="4" t="str">
        <f t="shared" si="2"/>
        <v/>
      </c>
      <c r="AH41" s="5" t="str">
        <f t="shared" si="3"/>
        <v/>
      </c>
      <c r="AI41" s="4" t="str">
        <f>IF(COUNTIF(AF41:AF$1212,AF41)=COUNTIF(AF:AF,AF41),SUMIFS(AG41:AG$1212,F41:F$1212,"ATOS*",AF41:AF$1212,AF41),"")</f>
        <v/>
      </c>
      <c r="AJ41" s="61" t="str">
        <f t="shared" si="4"/>
        <v/>
      </c>
      <c r="AK41" s="62" t="str">
        <f t="shared" si="5"/>
        <v/>
      </c>
      <c r="AL41" s="4" t="str">
        <f t="shared" si="6"/>
        <v/>
      </c>
      <c r="AM41" s="5" t="str">
        <f t="shared" si="7"/>
        <v/>
      </c>
      <c r="AN41" s="63" t="str">
        <f>IF(COUNTIF(AK41:AK$1193,AK41)=COUNTIF(AK:AK,AK41),SUMIFS(AL41:AL$1193,F41:F$1193,"*WORLDLINE*",AK41:AK$1193,AK41),"")</f>
        <v/>
      </c>
      <c r="AO41" s="83" t="str">
        <f t="shared" si="35"/>
        <v/>
      </c>
      <c r="AP41" s="74" t="str">
        <f t="shared" si="9"/>
        <v/>
      </c>
      <c r="AQ41" s="75" t="str">
        <f t="shared" si="10"/>
        <v/>
      </c>
      <c r="AR41" s="76" t="str">
        <f t="shared" si="11"/>
        <v/>
      </c>
      <c r="AS41" s="84" t="str">
        <f t="shared" si="12"/>
        <v/>
      </c>
      <c r="AT41" s="69" t="str">
        <f t="shared" si="13"/>
        <v/>
      </c>
      <c r="AU41" s="5" t="str">
        <f t="shared" si="14"/>
        <v/>
      </c>
      <c r="AV41" s="7" t="str">
        <f t="shared" si="15"/>
        <v/>
      </c>
      <c r="AW41" s="70" t="str">
        <f>IF(AX41="","",VLOOKUP(AV41,[1]SUMUP!$V$4:$Y$2029,2,FALSE))</f>
        <v/>
      </c>
      <c r="AX41" s="71" t="str">
        <f t="shared" si="16"/>
        <v/>
      </c>
      <c r="AY41" s="72" t="str">
        <f t="shared" si="17"/>
        <v/>
      </c>
      <c r="AZ41" s="83" t="str">
        <f t="shared" si="18"/>
        <v/>
      </c>
      <c r="BA41" s="74" t="str">
        <f t="shared" si="19"/>
        <v/>
      </c>
      <c r="BB41" s="75" t="str">
        <f t="shared" si="20"/>
        <v/>
      </c>
      <c r="BC41" s="76" t="str">
        <f t="shared" si="21"/>
        <v/>
      </c>
      <c r="BD41" s="84" t="str">
        <f t="shared" si="22"/>
        <v/>
      </c>
      <c r="BE41" s="73" t="str">
        <f t="shared" si="30"/>
        <v/>
      </c>
      <c r="BF41" s="74" t="str">
        <f t="shared" si="31"/>
        <v/>
      </c>
      <c r="BG41" s="75" t="str">
        <f t="shared" si="23"/>
        <v/>
      </c>
      <c r="BH41" s="76" t="str">
        <f t="shared" si="24"/>
        <v/>
      </c>
      <c r="BI41" s="84" t="str">
        <f t="shared" si="25"/>
        <v/>
      </c>
      <c r="BJ41" s="12" t="str">
        <f t="shared" si="32"/>
        <v/>
      </c>
      <c r="BK41" s="77" t="str">
        <f t="shared" si="33"/>
        <v/>
      </c>
      <c r="BL41" s="77" t="str">
        <f t="shared" si="34"/>
        <v/>
      </c>
      <c r="BM41" s="78" t="str" cm="1">
        <f t="array" ref="BM41">IF(_xlfn.REGEXTEST(I41,"american express",1),_xlfn.REGEXEXTRACT(I41," [0-3][0-9]/[0-1][1-9] "),"")</f>
        <v/>
      </c>
      <c r="BN41" s="79" t="str">
        <f t="shared" si="27"/>
        <v/>
      </c>
      <c r="BO41" s="80" t="str" cm="1">
        <f t="array" ref="BO41">IF(_xlfn.REGEXTEST(I41,"american express",1),_xlfn.REGEXEXTRACT(I41,"\d*,\d{2}"),"")</f>
        <v/>
      </c>
      <c r="BP41" s="81" t="str">
        <f t="shared" si="28"/>
        <v/>
      </c>
      <c r="BQ41" s="82" t="e">
        <f t="shared" si="29"/>
        <v>#VALUE!</v>
      </c>
    </row>
    <row r="42" spans="1:69" ht="20.25" thickTop="1" thickBot="1" x14ac:dyDescent="0.35">
      <c r="A42" t="s">
        <v>49</v>
      </c>
      <c r="B42" s="3">
        <v>45714</v>
      </c>
      <c r="C42">
        <v>40</v>
      </c>
      <c r="D42">
        <v>359</v>
      </c>
      <c r="E42" t="s">
        <v>95</v>
      </c>
      <c r="F42" t="s">
        <v>96</v>
      </c>
      <c r="G42" t="s">
        <v>97</v>
      </c>
      <c r="H42" t="s">
        <v>98</v>
      </c>
      <c r="I42" t="s">
        <v>164</v>
      </c>
      <c r="J42" s="3">
        <v>45714</v>
      </c>
      <c r="K42">
        <v>361.29</v>
      </c>
      <c r="L42" t="s">
        <v>53</v>
      </c>
      <c r="M42" t="s">
        <v>100</v>
      </c>
      <c r="N42" t="s">
        <v>63</v>
      </c>
      <c r="O42" t="s">
        <v>165</v>
      </c>
      <c r="AF42" s="60" t="str">
        <f t="shared" si="1"/>
        <v/>
      </c>
      <c r="AG42" s="4" t="str">
        <f t="shared" si="2"/>
        <v/>
      </c>
      <c r="AH42" s="5" t="str">
        <f t="shared" si="3"/>
        <v/>
      </c>
      <c r="AI42" s="4" t="str">
        <f>IF(COUNTIF(AF42:AF$1212,AF42)=COUNTIF(AF:AF,AF42),SUMIFS(AG42:AG$1212,F42:F$1212,"ATOS*",AF42:AF$1212,AF42),"")</f>
        <v/>
      </c>
      <c r="AJ42" s="61" t="str">
        <f t="shared" si="4"/>
        <v/>
      </c>
      <c r="AK42" s="62" t="str">
        <f t="shared" si="5"/>
        <v/>
      </c>
      <c r="AL42" s="4" t="str">
        <f t="shared" si="6"/>
        <v/>
      </c>
      <c r="AM42" s="5" t="str">
        <f t="shared" si="7"/>
        <v/>
      </c>
      <c r="AN42" s="63" t="str">
        <f>IF(COUNTIF(AK42:AK$1193,AK42)=COUNTIF(AK:AK,AK42),SUMIFS(AL42:AL$1193,F42:F$1193,"*WORLDLINE*",AK42:AK$1193,AK42),"")</f>
        <v/>
      </c>
      <c r="AO42" s="83" t="str">
        <f t="shared" si="35"/>
        <v>25/02/2025</v>
      </c>
      <c r="AP42" s="74">
        <f t="shared" si="9"/>
        <v>45713</v>
      </c>
      <c r="AQ42" s="75">
        <f t="shared" si="10"/>
        <v>363</v>
      </c>
      <c r="AR42" s="76">
        <f t="shared" si="11"/>
        <v>361.29</v>
      </c>
      <c r="AS42" s="84">
        <f t="shared" si="12"/>
        <v>1.7099999999999795</v>
      </c>
      <c r="AT42" s="69" t="str">
        <f t="shared" si="13"/>
        <v/>
      </c>
      <c r="AU42" s="5" t="str">
        <f t="shared" si="14"/>
        <v/>
      </c>
      <c r="AV42" s="7" t="str">
        <f t="shared" si="15"/>
        <v/>
      </c>
      <c r="AW42" s="70" t="str">
        <f>IF(AX42="","",VLOOKUP(AV42,[1]SUMUP!$V$4:$Y$2029,2,FALSE))</f>
        <v/>
      </c>
      <c r="AX42" s="71" t="str">
        <f t="shared" si="16"/>
        <v/>
      </c>
      <c r="AY42" s="72" t="str">
        <f t="shared" si="17"/>
        <v/>
      </c>
      <c r="AZ42" s="83" t="str">
        <f t="shared" si="18"/>
        <v/>
      </c>
      <c r="BA42" s="74" t="str">
        <f t="shared" si="19"/>
        <v/>
      </c>
      <c r="BB42" s="75" t="str">
        <f t="shared" si="20"/>
        <v/>
      </c>
      <c r="BC42" s="76" t="str">
        <f t="shared" si="21"/>
        <v/>
      </c>
      <c r="BD42" s="84" t="str">
        <f t="shared" si="22"/>
        <v/>
      </c>
      <c r="BE42" s="73" t="str">
        <f t="shared" si="30"/>
        <v/>
      </c>
      <c r="BF42" s="74" t="str">
        <f t="shared" si="31"/>
        <v/>
      </c>
      <c r="BG42" s="75" t="str">
        <f t="shared" si="23"/>
        <v/>
      </c>
      <c r="BH42" s="76" t="str">
        <f t="shared" si="24"/>
        <v/>
      </c>
      <c r="BI42" s="84" t="str">
        <f t="shared" si="25"/>
        <v/>
      </c>
      <c r="BJ42" s="12" t="str">
        <f t="shared" si="32"/>
        <v/>
      </c>
      <c r="BK42" s="77" t="str">
        <f t="shared" si="33"/>
        <v/>
      </c>
      <c r="BL42" s="77" t="str">
        <f t="shared" si="34"/>
        <v/>
      </c>
      <c r="BM42" s="78" t="str" cm="1">
        <f t="array" ref="BM42">IF(_xlfn.REGEXTEST(I42,"american express",1),_xlfn.REGEXEXTRACT(I42," [0-3][0-9]/[0-1][1-9] "),"")</f>
        <v/>
      </c>
      <c r="BN42" s="79" t="str">
        <f t="shared" si="27"/>
        <v/>
      </c>
      <c r="BO42" s="80" t="str" cm="1">
        <f t="array" ref="BO42">IF(_xlfn.REGEXTEST(I42,"american express",1),_xlfn.REGEXEXTRACT(I42,"\d*,\d{2}"),"")</f>
        <v/>
      </c>
      <c r="BP42" s="81" t="str">
        <f t="shared" si="28"/>
        <v/>
      </c>
      <c r="BQ42" s="82" t="e">
        <f t="shared" si="29"/>
        <v>#VALUE!</v>
      </c>
    </row>
    <row r="43" spans="1:69" ht="20.25" thickTop="1" thickBot="1" x14ac:dyDescent="0.35">
      <c r="A43" t="s">
        <v>49</v>
      </c>
      <c r="B43" s="3">
        <v>45714</v>
      </c>
      <c r="C43">
        <v>40</v>
      </c>
      <c r="D43">
        <v>358</v>
      </c>
      <c r="E43" t="s">
        <v>95</v>
      </c>
      <c r="F43" t="s">
        <v>96</v>
      </c>
      <c r="G43" t="s">
        <v>97</v>
      </c>
      <c r="H43" t="s">
        <v>98</v>
      </c>
      <c r="I43" t="s">
        <v>166</v>
      </c>
      <c r="J43" s="3">
        <v>45714</v>
      </c>
      <c r="K43">
        <v>82.84</v>
      </c>
      <c r="L43" t="s">
        <v>53</v>
      </c>
      <c r="M43" t="s">
        <v>100</v>
      </c>
      <c r="N43" t="s">
        <v>63</v>
      </c>
      <c r="O43" t="s">
        <v>167</v>
      </c>
      <c r="AF43" s="60" t="str">
        <f t="shared" si="1"/>
        <v/>
      </c>
      <c r="AG43" s="4" t="str">
        <f t="shared" si="2"/>
        <v/>
      </c>
      <c r="AH43" s="5" t="str">
        <f t="shared" si="3"/>
        <v/>
      </c>
      <c r="AI43" s="4" t="str">
        <f>IF(COUNTIF(AF43:AF$1212,AF43)=COUNTIF(AF:AF,AF43),SUMIFS(AG43:AG$1212,F43:F$1212,"ATOS*",AF43:AF$1212,AF43),"")</f>
        <v/>
      </c>
      <c r="AJ43" s="61" t="str">
        <f t="shared" si="4"/>
        <v/>
      </c>
      <c r="AK43" s="62" t="str">
        <f t="shared" si="5"/>
        <v/>
      </c>
      <c r="AL43" s="4" t="str">
        <f t="shared" si="6"/>
        <v/>
      </c>
      <c r="AM43" s="5" t="str">
        <f t="shared" si="7"/>
        <v/>
      </c>
      <c r="AN43" s="63" t="str">
        <f>IF(COUNTIF(AK43:AK$1193,AK43)=COUNTIF(AK:AK,AK43),SUMIFS(AL43:AL$1193,F43:F$1193,"*WORLDLINE*",AK43:AK$1193,AK43),"")</f>
        <v/>
      </c>
      <c r="AO43" s="83" t="str">
        <f t="shared" si="35"/>
        <v/>
      </c>
      <c r="AP43" s="74" t="str">
        <f t="shared" si="9"/>
        <v/>
      </c>
      <c r="AQ43" s="75" t="str">
        <f t="shared" si="10"/>
        <v/>
      </c>
      <c r="AR43" s="76" t="str">
        <f t="shared" si="11"/>
        <v/>
      </c>
      <c r="AS43" s="84" t="str">
        <f t="shared" si="12"/>
        <v/>
      </c>
      <c r="AT43" s="69" t="str">
        <f t="shared" si="13"/>
        <v/>
      </c>
      <c r="AU43" s="5" t="str">
        <f t="shared" si="14"/>
        <v/>
      </c>
      <c r="AV43" s="7" t="str">
        <f t="shared" si="15"/>
        <v/>
      </c>
      <c r="AW43" s="70" t="str">
        <f>IF(AX43="","",VLOOKUP(AV43,[1]SUMUP!$V$4:$Y$2029,2,FALSE))</f>
        <v/>
      </c>
      <c r="AX43" s="71" t="str">
        <f t="shared" si="16"/>
        <v/>
      </c>
      <c r="AY43" s="72" t="str">
        <f t="shared" si="17"/>
        <v/>
      </c>
      <c r="AZ43" s="83" t="str">
        <f t="shared" si="18"/>
        <v>25/02/2025</v>
      </c>
      <c r="BA43" s="74">
        <f t="shared" si="19"/>
        <v>45713</v>
      </c>
      <c r="BB43" s="75">
        <f t="shared" si="20"/>
        <v>83</v>
      </c>
      <c r="BC43" s="76">
        <f t="shared" si="21"/>
        <v>82.84</v>
      </c>
      <c r="BD43" s="84">
        <f t="shared" si="22"/>
        <v>0.15999999999999659</v>
      </c>
      <c r="BE43" s="73" t="str">
        <f t="shared" si="30"/>
        <v/>
      </c>
      <c r="BF43" s="74" t="str">
        <f t="shared" si="31"/>
        <v/>
      </c>
      <c r="BG43" s="75" t="str">
        <f t="shared" si="23"/>
        <v/>
      </c>
      <c r="BH43" s="76" t="str">
        <f t="shared" si="24"/>
        <v/>
      </c>
      <c r="BI43" s="84" t="str">
        <f t="shared" si="25"/>
        <v/>
      </c>
      <c r="BJ43" s="12">
        <f t="shared" si="32"/>
        <v>45713</v>
      </c>
      <c r="BK43" s="77">
        <f t="shared" si="33"/>
        <v>83</v>
      </c>
      <c r="BL43" s="77">
        <f t="shared" si="34"/>
        <v>82.84</v>
      </c>
      <c r="BM43" s="78" t="str" cm="1">
        <f t="array" ref="BM43">IF(_xlfn.REGEXTEST(I43,"american express",1),_xlfn.REGEXEXTRACT(I43," [0-3][0-9]/[0-1][1-9] "),"")</f>
        <v/>
      </c>
      <c r="BN43" s="79" t="str">
        <f t="shared" si="27"/>
        <v/>
      </c>
      <c r="BO43" s="80" t="str" cm="1">
        <f t="array" ref="BO43">IF(_xlfn.REGEXTEST(I43,"american express",1),_xlfn.REGEXEXTRACT(I43,"\d*,\d{2}"),"")</f>
        <v/>
      </c>
      <c r="BP43" s="81" t="str">
        <f t="shared" si="28"/>
        <v/>
      </c>
      <c r="BQ43" s="82" t="e">
        <f t="shared" si="29"/>
        <v>#VALUE!</v>
      </c>
    </row>
    <row r="44" spans="1:69" ht="20.25" thickTop="1" thickBot="1" x14ac:dyDescent="0.35">
      <c r="A44" t="s">
        <v>49</v>
      </c>
      <c r="B44" s="3">
        <v>45714</v>
      </c>
      <c r="C44">
        <v>40</v>
      </c>
      <c r="D44">
        <v>357</v>
      </c>
      <c r="E44" t="s">
        <v>50</v>
      </c>
      <c r="F44" t="s">
        <v>51</v>
      </c>
      <c r="I44" t="s">
        <v>168</v>
      </c>
      <c r="J44" s="3">
        <v>45713</v>
      </c>
      <c r="K44">
        <v>264</v>
      </c>
      <c r="L44" t="s">
        <v>53</v>
      </c>
      <c r="M44" t="s">
        <v>54</v>
      </c>
      <c r="O44" t="s">
        <v>169</v>
      </c>
      <c r="AF44" s="60">
        <f t="shared" si="1"/>
        <v>45713</v>
      </c>
      <c r="AG44" s="4">
        <f t="shared" si="2"/>
        <v>264</v>
      </c>
      <c r="AH44" s="5">
        <f t="shared" si="3"/>
        <v>45713</v>
      </c>
      <c r="AI44" s="4">
        <f>IF(COUNTIF(AF44:AF$1212,AF44)=COUNTIF(AF:AF,AF44),SUMIFS(AG44:AG$1212,F44:F$1212,"ATOS*",AF44:AF$1212,AF44),"")</f>
        <v>347</v>
      </c>
      <c r="AJ44" s="61" t="str">
        <f t="shared" si="4"/>
        <v/>
      </c>
      <c r="AK44" s="62" t="str">
        <f t="shared" si="5"/>
        <v/>
      </c>
      <c r="AL44" s="4" t="str">
        <f t="shared" si="6"/>
        <v/>
      </c>
      <c r="AM44" s="5" t="str">
        <f t="shared" si="7"/>
        <v/>
      </c>
      <c r="AN44" s="63" t="str">
        <f>IF(COUNTIF(AK44:AK$1193,AK44)=COUNTIF(AK:AK,AK44),SUMIFS(AL44:AL$1193,F44:F$1193,"*WORLDLINE*",AK44:AK$1193,AK44),"")</f>
        <v/>
      </c>
      <c r="AO44" s="83" t="str">
        <f t="shared" si="35"/>
        <v/>
      </c>
      <c r="AP44" s="74" t="str">
        <f t="shared" si="9"/>
        <v/>
      </c>
      <c r="AQ44" s="75" t="str">
        <f t="shared" si="10"/>
        <v/>
      </c>
      <c r="AR44" s="76" t="str">
        <f t="shared" si="11"/>
        <v/>
      </c>
      <c r="AS44" s="84" t="str">
        <f t="shared" si="12"/>
        <v/>
      </c>
      <c r="AT44" s="69" t="str">
        <f t="shared" si="13"/>
        <v/>
      </c>
      <c r="AU44" s="5" t="str">
        <f t="shared" si="14"/>
        <v/>
      </c>
      <c r="AV44" s="7" t="str">
        <f t="shared" si="15"/>
        <v/>
      </c>
      <c r="AW44" s="70" t="str">
        <f>IF(AX44="","",VLOOKUP(AV44,[1]SUMUP!$V$4:$Y$2029,2,FALSE))</f>
        <v/>
      </c>
      <c r="AX44" s="71" t="str">
        <f t="shared" si="16"/>
        <v/>
      </c>
      <c r="AY44" s="72" t="str">
        <f t="shared" si="17"/>
        <v/>
      </c>
      <c r="AZ44" s="83" t="str">
        <f t="shared" si="18"/>
        <v/>
      </c>
      <c r="BA44" s="74" t="str">
        <f t="shared" si="19"/>
        <v/>
      </c>
      <c r="BB44" s="75" t="str">
        <f t="shared" si="20"/>
        <v/>
      </c>
      <c r="BC44" s="76" t="str">
        <f t="shared" si="21"/>
        <v/>
      </c>
      <c r="BD44" s="84" t="str">
        <f t="shared" si="22"/>
        <v/>
      </c>
      <c r="BE44" s="73" t="str">
        <f t="shared" si="30"/>
        <v/>
      </c>
      <c r="BF44" s="74" t="str">
        <f t="shared" si="31"/>
        <v/>
      </c>
      <c r="BG44" s="75" t="str">
        <f t="shared" si="23"/>
        <v/>
      </c>
      <c r="BH44" s="76" t="str">
        <f t="shared" si="24"/>
        <v/>
      </c>
      <c r="BI44" s="84" t="str">
        <f t="shared" si="25"/>
        <v/>
      </c>
      <c r="BJ44" s="12" t="str">
        <f t="shared" si="32"/>
        <v/>
      </c>
      <c r="BK44" s="77" t="str">
        <f t="shared" ref="BK44:BK75" si="36">IF(SUM(BB44)+SUM(BH44)=0,"",SUM(BB44)+SUM(BH44))</f>
        <v/>
      </c>
      <c r="BL44" s="77" t="str">
        <f t="shared" si="34"/>
        <v/>
      </c>
      <c r="BM44" s="78" t="str" cm="1">
        <f t="array" ref="BM44">IF(_xlfn.REGEXTEST(I44,"american express",1),_xlfn.REGEXEXTRACT(I44," [0-3][0-9]/[0-1][1-9] "),"")</f>
        <v/>
      </c>
      <c r="BN44" s="79" t="str">
        <f t="shared" si="27"/>
        <v/>
      </c>
      <c r="BO44" s="80" t="str" cm="1">
        <f t="array" ref="BO44">IF(_xlfn.REGEXTEST(I44,"american express",1),_xlfn.REGEXEXTRACT(I44,"\d*,\d{2}"),"")</f>
        <v/>
      </c>
      <c r="BP44" s="81" t="str">
        <f t="shared" si="28"/>
        <v/>
      </c>
      <c r="BQ44" s="82" t="e">
        <f t="shared" si="29"/>
        <v>#VALUE!</v>
      </c>
    </row>
    <row r="45" spans="1:69" ht="20.25" thickTop="1" thickBot="1" x14ac:dyDescent="0.35">
      <c r="A45" t="s">
        <v>49</v>
      </c>
      <c r="B45" s="3">
        <v>45714</v>
      </c>
      <c r="C45">
        <v>40</v>
      </c>
      <c r="D45">
        <v>356</v>
      </c>
      <c r="E45" t="s">
        <v>91</v>
      </c>
      <c r="F45" t="s">
        <v>92</v>
      </c>
      <c r="I45" t="s">
        <v>170</v>
      </c>
      <c r="J45" s="3">
        <v>45714</v>
      </c>
      <c r="K45">
        <v>10</v>
      </c>
      <c r="L45" t="s">
        <v>53</v>
      </c>
      <c r="M45" t="s">
        <v>54</v>
      </c>
      <c r="O45" t="s">
        <v>171</v>
      </c>
      <c r="AF45" s="60" t="str">
        <f t="shared" si="1"/>
        <v/>
      </c>
      <c r="AG45" s="4" t="str">
        <f t="shared" si="2"/>
        <v/>
      </c>
      <c r="AH45" s="5" t="str">
        <f t="shared" si="3"/>
        <v/>
      </c>
      <c r="AI45" s="4" t="str">
        <f>IF(COUNTIF(AF45:AF$1212,AF45)=COUNTIF(AF:AF,AF45),SUMIFS(AG45:AG$1212,F45:F$1212,"ATOS*",AF45:AF$1212,AF45),"")</f>
        <v/>
      </c>
      <c r="AJ45" s="61" t="str">
        <f t="shared" si="4"/>
        <v>24/02/2025</v>
      </c>
      <c r="AK45" s="62">
        <f t="shared" si="5"/>
        <v>45712</v>
      </c>
      <c r="AL45" s="4">
        <f t="shared" si="6"/>
        <v>10</v>
      </c>
      <c r="AM45" s="5">
        <f t="shared" si="7"/>
        <v>45712</v>
      </c>
      <c r="AN45" s="63">
        <f>IF(COUNTIF(AK45:AK$1193,AK45)=COUNTIF(AK:AK,AK45),SUMIFS(AL45:AL$1193,F45:F$1193,"*WORLDLINE*",AK45:AK$1193,AK45),"")</f>
        <v>10</v>
      </c>
      <c r="AO45" s="83" t="str">
        <f t="shared" si="35"/>
        <v/>
      </c>
      <c r="AP45" s="74" t="str">
        <f t="shared" si="9"/>
        <v/>
      </c>
      <c r="AQ45" s="75" t="str">
        <f t="shared" si="10"/>
        <v/>
      </c>
      <c r="AR45" s="76" t="str">
        <f t="shared" si="11"/>
        <v/>
      </c>
      <c r="AS45" s="84" t="str">
        <f t="shared" si="12"/>
        <v/>
      </c>
      <c r="AT45" s="69" t="str">
        <f t="shared" si="13"/>
        <v/>
      </c>
      <c r="AU45" s="5" t="str">
        <f t="shared" si="14"/>
        <v/>
      </c>
      <c r="AV45" s="7" t="str">
        <f t="shared" si="15"/>
        <v/>
      </c>
      <c r="AW45" s="70" t="str">
        <f>IF(AX45="","",VLOOKUP(AV45,[1]SUMUP!$V$4:$Y$2029,2,FALSE))</f>
        <v/>
      </c>
      <c r="AX45" s="71" t="str">
        <f t="shared" si="16"/>
        <v/>
      </c>
      <c r="AY45" s="72" t="str">
        <f t="shared" si="17"/>
        <v/>
      </c>
      <c r="AZ45" s="83" t="str">
        <f t="shared" si="18"/>
        <v/>
      </c>
      <c r="BA45" s="74" t="str">
        <f t="shared" si="19"/>
        <v/>
      </c>
      <c r="BB45" s="75" t="str">
        <f t="shared" si="20"/>
        <v/>
      </c>
      <c r="BC45" s="76" t="str">
        <f t="shared" si="21"/>
        <v/>
      </c>
      <c r="BD45" s="84" t="str">
        <f t="shared" si="22"/>
        <v/>
      </c>
      <c r="BE45" s="73" t="str">
        <f t="shared" si="30"/>
        <v/>
      </c>
      <c r="BF45" s="74" t="str">
        <f t="shared" si="31"/>
        <v/>
      </c>
      <c r="BG45" s="75" t="str">
        <f t="shared" si="23"/>
        <v/>
      </c>
      <c r="BH45" s="76" t="str">
        <f t="shared" si="24"/>
        <v/>
      </c>
      <c r="BI45" s="84" t="str">
        <f t="shared" si="25"/>
        <v/>
      </c>
      <c r="BJ45" s="12" t="str">
        <f t="shared" si="32"/>
        <v/>
      </c>
      <c r="BK45" s="77" t="str">
        <f t="shared" si="36"/>
        <v/>
      </c>
      <c r="BL45" s="77" t="str">
        <f t="shared" si="34"/>
        <v/>
      </c>
      <c r="BM45" s="78" t="str" cm="1">
        <f t="array" ref="BM45">IF(_xlfn.REGEXTEST(I45,"american express",1),_xlfn.REGEXEXTRACT(I45," [0-3][0-9]/[0-1][1-9] "),"")</f>
        <v/>
      </c>
      <c r="BN45" s="79" t="str">
        <f t="shared" si="27"/>
        <v/>
      </c>
      <c r="BO45" s="80" t="str" cm="1">
        <f t="array" ref="BO45">IF(_xlfn.REGEXTEST(I45,"american express",1),_xlfn.REGEXEXTRACT(I45,"\d*,\d{2}"),"")</f>
        <v/>
      </c>
      <c r="BP45" s="81" t="str">
        <f t="shared" si="28"/>
        <v/>
      </c>
      <c r="BQ45" s="82" t="e">
        <f t="shared" si="29"/>
        <v>#VALUE!</v>
      </c>
    </row>
    <row r="46" spans="1:69" ht="20.25" thickTop="1" thickBot="1" x14ac:dyDescent="0.35">
      <c r="A46" t="s">
        <v>49</v>
      </c>
      <c r="B46" s="3">
        <v>45713</v>
      </c>
      <c r="C46">
        <v>39</v>
      </c>
      <c r="D46">
        <v>355</v>
      </c>
      <c r="E46" t="s">
        <v>50</v>
      </c>
      <c r="F46" t="s">
        <v>51</v>
      </c>
      <c r="I46" t="s">
        <v>172</v>
      </c>
      <c r="J46" s="3">
        <v>45713</v>
      </c>
      <c r="K46">
        <v>83</v>
      </c>
      <c r="L46" t="s">
        <v>53</v>
      </c>
      <c r="M46" t="s">
        <v>54</v>
      </c>
      <c r="O46" t="s">
        <v>169</v>
      </c>
      <c r="AF46" s="60">
        <f t="shared" si="1"/>
        <v>45713</v>
      </c>
      <c r="AG46" s="4">
        <f t="shared" si="2"/>
        <v>83</v>
      </c>
      <c r="AH46" s="5" t="str">
        <f t="shared" si="3"/>
        <v/>
      </c>
      <c r="AI46" s="4" t="str">
        <f>IF(COUNTIF(AF46:AF$1212,AF46)=COUNTIF(AF:AF,AF46),SUMIFS(AG46:AG$1212,F46:F$1212,"ATOS*",AF46:AF$1212,AF46),"")</f>
        <v/>
      </c>
      <c r="AJ46" s="61" t="str">
        <f t="shared" si="4"/>
        <v/>
      </c>
      <c r="AK46" s="62" t="str">
        <f t="shared" si="5"/>
        <v/>
      </c>
      <c r="AL46" s="4" t="str">
        <f t="shared" si="6"/>
        <v/>
      </c>
      <c r="AM46" s="5" t="str">
        <f t="shared" si="7"/>
        <v/>
      </c>
      <c r="AN46" s="63" t="str">
        <f>IF(COUNTIF(AK46:AK$1193,AK46)=COUNTIF(AK:AK,AK46),SUMIFS(AL46:AL$1193,F46:F$1193,"*WORLDLINE*",AK46:AK$1193,AK46),"")</f>
        <v/>
      </c>
      <c r="AO46" s="83" t="str">
        <f t="shared" si="35"/>
        <v/>
      </c>
      <c r="AP46" s="74" t="str">
        <f t="shared" si="9"/>
        <v/>
      </c>
      <c r="AQ46" s="75" t="str">
        <f t="shared" si="10"/>
        <v/>
      </c>
      <c r="AR46" s="76" t="str">
        <f t="shared" si="11"/>
        <v/>
      </c>
      <c r="AS46" s="84" t="str">
        <f t="shared" si="12"/>
        <v/>
      </c>
      <c r="AT46" s="69" t="str">
        <f t="shared" si="13"/>
        <v/>
      </c>
      <c r="AU46" s="5" t="str">
        <f t="shared" si="14"/>
        <v/>
      </c>
      <c r="AV46" s="7" t="str">
        <f t="shared" si="15"/>
        <v/>
      </c>
      <c r="AW46" s="70" t="str">
        <f>IF(AX46="","",VLOOKUP(AV46,[1]SUMUP!$V$4:$Y$2029,2,FALSE))</f>
        <v/>
      </c>
      <c r="AX46" s="71" t="str">
        <f t="shared" si="16"/>
        <v/>
      </c>
      <c r="AY46" s="72" t="str">
        <f t="shared" si="17"/>
        <v/>
      </c>
      <c r="AZ46" s="83" t="str">
        <f t="shared" si="18"/>
        <v/>
      </c>
      <c r="BA46" s="74" t="str">
        <f t="shared" si="19"/>
        <v/>
      </c>
      <c r="BB46" s="75" t="str">
        <f t="shared" si="20"/>
        <v/>
      </c>
      <c r="BC46" s="76" t="str">
        <f t="shared" si="21"/>
        <v/>
      </c>
      <c r="BD46" s="84" t="str">
        <f t="shared" si="22"/>
        <v/>
      </c>
      <c r="BE46" s="73" t="str">
        <f t="shared" si="30"/>
        <v/>
      </c>
      <c r="BF46" s="74" t="str">
        <f t="shared" si="31"/>
        <v/>
      </c>
      <c r="BG46" s="75" t="str">
        <f t="shared" si="23"/>
        <v/>
      </c>
      <c r="BH46" s="76" t="str">
        <f t="shared" si="24"/>
        <v/>
      </c>
      <c r="BI46" s="84" t="str">
        <f t="shared" si="25"/>
        <v/>
      </c>
      <c r="BJ46" s="12" t="str">
        <f t="shared" si="32"/>
        <v/>
      </c>
      <c r="BK46" s="77" t="str">
        <f t="shared" si="36"/>
        <v/>
      </c>
      <c r="BL46" s="77" t="str">
        <f t="shared" si="34"/>
        <v/>
      </c>
      <c r="BM46" s="78" t="str" cm="1">
        <f t="array" ref="BM46">IF(_xlfn.REGEXTEST(I46,"american express",1),_xlfn.REGEXEXTRACT(I46," [0-3][0-9]/[0-1][1-9] "),"")</f>
        <v/>
      </c>
      <c r="BN46" s="79" t="str">
        <f t="shared" si="27"/>
        <v/>
      </c>
      <c r="BO46" s="80" t="str" cm="1">
        <f t="array" ref="BO46">IF(_xlfn.REGEXTEST(I46,"american express",1),_xlfn.REGEXEXTRACT(I46,"\d*,\d{2}"),"")</f>
        <v/>
      </c>
      <c r="BP46" s="81" t="str">
        <f t="shared" si="28"/>
        <v/>
      </c>
      <c r="BQ46" s="82" t="e">
        <f t="shared" si="29"/>
        <v>#VALUE!</v>
      </c>
    </row>
    <row r="47" spans="1:69" ht="20.25" thickTop="1" thickBot="1" x14ac:dyDescent="0.35">
      <c r="A47" t="s">
        <v>49</v>
      </c>
      <c r="B47" s="3">
        <v>45713</v>
      </c>
      <c r="C47">
        <v>39</v>
      </c>
      <c r="D47">
        <v>354</v>
      </c>
      <c r="E47" t="s">
        <v>95</v>
      </c>
      <c r="F47" t="s">
        <v>96</v>
      </c>
      <c r="G47" t="s">
        <v>97</v>
      </c>
      <c r="H47" t="s">
        <v>98</v>
      </c>
      <c r="I47" t="s">
        <v>173</v>
      </c>
      <c r="J47" s="3">
        <v>45713</v>
      </c>
      <c r="K47">
        <v>279.02</v>
      </c>
      <c r="L47" t="s">
        <v>53</v>
      </c>
      <c r="M47" t="s">
        <v>100</v>
      </c>
      <c r="N47" t="s">
        <v>63</v>
      </c>
      <c r="O47" t="s">
        <v>174</v>
      </c>
      <c r="AF47" s="60" t="str">
        <f t="shared" si="1"/>
        <v/>
      </c>
      <c r="AG47" s="4" t="str">
        <f t="shared" si="2"/>
        <v/>
      </c>
      <c r="AH47" s="5" t="str">
        <f t="shared" si="3"/>
        <v/>
      </c>
      <c r="AI47" s="4" t="str">
        <f>IF(COUNTIF(AF47:AF$1212,AF47)=COUNTIF(AF:AF,AF47),SUMIFS(AG47:AG$1212,F47:F$1212,"ATOS*",AF47:AF$1212,AF47),"")</f>
        <v/>
      </c>
      <c r="AJ47" s="61" t="str">
        <f t="shared" si="4"/>
        <v/>
      </c>
      <c r="AK47" s="62" t="str">
        <f t="shared" si="5"/>
        <v/>
      </c>
      <c r="AL47" s="4" t="str">
        <f t="shared" si="6"/>
        <v/>
      </c>
      <c r="AM47" s="5" t="str">
        <f t="shared" si="7"/>
        <v/>
      </c>
      <c r="AN47" s="63" t="str">
        <f>IF(COUNTIF(AK47:AK$1193,AK47)=COUNTIF(AK:AK,AK47),SUMIFS(AL47:AL$1193,F47:F$1193,"*WORLDLINE*",AK47:AK$1193,AK47),"")</f>
        <v/>
      </c>
      <c r="AO47" s="83" t="str">
        <f t="shared" si="35"/>
        <v>24/02/2025</v>
      </c>
      <c r="AP47" s="74">
        <f t="shared" si="9"/>
        <v>45712</v>
      </c>
      <c r="AQ47" s="75">
        <f t="shared" si="10"/>
        <v>281</v>
      </c>
      <c r="AR47" s="76">
        <f t="shared" si="11"/>
        <v>279.02</v>
      </c>
      <c r="AS47" s="84">
        <f t="shared" si="12"/>
        <v>1.9800000000000182</v>
      </c>
      <c r="AT47" s="69" t="str">
        <f t="shared" si="13"/>
        <v/>
      </c>
      <c r="AU47" s="5" t="str">
        <f t="shared" si="14"/>
        <v/>
      </c>
      <c r="AV47" s="7" t="str">
        <f t="shared" si="15"/>
        <v/>
      </c>
      <c r="AW47" s="70" t="str">
        <f>IF(AX47="","",VLOOKUP(AV47,[1]SUMUP!$V$4:$Y$2029,2,FALSE))</f>
        <v/>
      </c>
      <c r="AX47" s="71" t="str">
        <f t="shared" si="16"/>
        <v/>
      </c>
      <c r="AY47" s="72" t="str">
        <f t="shared" si="17"/>
        <v/>
      </c>
      <c r="AZ47" s="83" t="str">
        <f t="shared" si="18"/>
        <v/>
      </c>
      <c r="BA47" s="74" t="str">
        <f t="shared" si="19"/>
        <v/>
      </c>
      <c r="BB47" s="75" t="str">
        <f t="shared" si="20"/>
        <v/>
      </c>
      <c r="BC47" s="76" t="str">
        <f t="shared" si="21"/>
        <v/>
      </c>
      <c r="BD47" s="84" t="str">
        <f t="shared" si="22"/>
        <v/>
      </c>
      <c r="BE47" s="73" t="str">
        <f t="shared" si="30"/>
        <v/>
      </c>
      <c r="BF47" s="74" t="str">
        <f t="shared" si="31"/>
        <v/>
      </c>
      <c r="BG47" s="75" t="str">
        <f t="shared" si="23"/>
        <v/>
      </c>
      <c r="BH47" s="76" t="str">
        <f t="shared" si="24"/>
        <v/>
      </c>
      <c r="BI47" s="84" t="str">
        <f t="shared" si="25"/>
        <v/>
      </c>
      <c r="BJ47" s="12" t="str">
        <f t="shared" si="32"/>
        <v/>
      </c>
      <c r="BK47" s="77" t="str">
        <f t="shared" si="36"/>
        <v/>
      </c>
      <c r="BL47" s="77" t="str">
        <f t="shared" si="34"/>
        <v/>
      </c>
      <c r="BM47" s="78" t="str" cm="1">
        <f t="array" ref="BM47">IF(_xlfn.REGEXTEST(I47,"american express",1),_xlfn.REGEXEXTRACT(I47," [0-3][0-9]/[0-1][1-9] "),"")</f>
        <v/>
      </c>
      <c r="BN47" s="79" t="str">
        <f t="shared" si="27"/>
        <v/>
      </c>
      <c r="BO47" s="80" t="str" cm="1">
        <f t="array" ref="BO47">IF(_xlfn.REGEXTEST(I47,"american express",1),_xlfn.REGEXEXTRACT(I47,"\d*,\d{2}"),"")</f>
        <v/>
      </c>
      <c r="BP47" s="81" t="str">
        <f t="shared" si="28"/>
        <v/>
      </c>
      <c r="BQ47" s="82" t="e">
        <f t="shared" si="29"/>
        <v>#VALUE!</v>
      </c>
    </row>
    <row r="48" spans="1:69" ht="20.25" thickTop="1" thickBot="1" x14ac:dyDescent="0.35">
      <c r="A48" t="s">
        <v>49</v>
      </c>
      <c r="B48" s="3">
        <v>45713</v>
      </c>
      <c r="C48">
        <v>39</v>
      </c>
      <c r="D48">
        <v>353</v>
      </c>
      <c r="E48" t="s">
        <v>50</v>
      </c>
      <c r="F48" t="s">
        <v>51</v>
      </c>
      <c r="I48" t="s">
        <v>175</v>
      </c>
      <c r="J48" s="3">
        <v>45712</v>
      </c>
      <c r="K48">
        <v>271</v>
      </c>
      <c r="L48" t="s">
        <v>53</v>
      </c>
      <c r="M48" t="s">
        <v>54</v>
      </c>
      <c r="O48" t="s">
        <v>176</v>
      </c>
      <c r="AF48" s="60">
        <f t="shared" si="1"/>
        <v>45712</v>
      </c>
      <c r="AG48" s="4">
        <f t="shared" si="2"/>
        <v>271</v>
      </c>
      <c r="AH48" s="5">
        <f t="shared" si="3"/>
        <v>45712</v>
      </c>
      <c r="AI48" s="4">
        <f>IF(COUNTIF(AF48:AF$1212,AF48)=COUNTIF(AF:AF,AF48),SUMIFS(AG48:AG$1212,F48:F$1212,"ATOS*",AF48:AF$1212,AF48),"")</f>
        <v>435</v>
      </c>
      <c r="AJ48" s="61" t="str">
        <f t="shared" si="4"/>
        <v/>
      </c>
      <c r="AK48" s="62" t="str">
        <f t="shared" si="5"/>
        <v/>
      </c>
      <c r="AL48" s="4" t="str">
        <f t="shared" si="6"/>
        <v/>
      </c>
      <c r="AM48" s="5" t="str">
        <f t="shared" si="7"/>
        <v/>
      </c>
      <c r="AN48" s="63" t="str">
        <f>IF(COUNTIF(AK48:AK$1193,AK48)=COUNTIF(AK:AK,AK48),SUMIFS(AL48:AL$1193,F48:F$1193,"*WORLDLINE*",AK48:AK$1193,AK48),"")</f>
        <v/>
      </c>
      <c r="AO48" s="83" t="str">
        <f t="shared" si="35"/>
        <v/>
      </c>
      <c r="AP48" s="74" t="str">
        <f t="shared" si="9"/>
        <v/>
      </c>
      <c r="AQ48" s="75" t="str">
        <f t="shared" si="10"/>
        <v/>
      </c>
      <c r="AR48" s="76" t="str">
        <f t="shared" si="11"/>
        <v/>
      </c>
      <c r="AS48" s="84" t="str">
        <f t="shared" si="12"/>
        <v/>
      </c>
      <c r="AT48" s="69" t="str">
        <f t="shared" si="13"/>
        <v/>
      </c>
      <c r="AU48" s="5" t="str">
        <f t="shared" si="14"/>
        <v/>
      </c>
      <c r="AV48" s="7" t="str">
        <f t="shared" si="15"/>
        <v/>
      </c>
      <c r="AW48" s="70" t="str">
        <f>IF(AX48="","",VLOOKUP(AV48,[1]SUMUP!$V$4:$Y$2029,2,FALSE))</f>
        <v/>
      </c>
      <c r="AX48" s="71" t="str">
        <f t="shared" si="16"/>
        <v/>
      </c>
      <c r="AY48" s="72" t="str">
        <f t="shared" si="17"/>
        <v/>
      </c>
      <c r="AZ48" s="83" t="str">
        <f t="shared" si="18"/>
        <v/>
      </c>
      <c r="BA48" s="74" t="str">
        <f t="shared" si="19"/>
        <v/>
      </c>
      <c r="BB48" s="75" t="str">
        <f t="shared" si="20"/>
        <v/>
      </c>
      <c r="BC48" s="76" t="str">
        <f t="shared" si="21"/>
        <v/>
      </c>
      <c r="BD48" s="84" t="str">
        <f t="shared" si="22"/>
        <v/>
      </c>
      <c r="BE48" s="73" t="str">
        <f t="shared" si="30"/>
        <v/>
      </c>
      <c r="BF48" s="74" t="str">
        <f t="shared" si="31"/>
        <v/>
      </c>
      <c r="BG48" s="75" t="str">
        <f t="shared" si="23"/>
        <v/>
      </c>
      <c r="BH48" s="76" t="str">
        <f t="shared" si="24"/>
        <v/>
      </c>
      <c r="BI48" s="84" t="str">
        <f t="shared" si="25"/>
        <v/>
      </c>
      <c r="BJ48" s="12" t="str">
        <f t="shared" si="32"/>
        <v/>
      </c>
      <c r="BK48" s="77" t="str">
        <f t="shared" si="36"/>
        <v/>
      </c>
      <c r="BL48" s="77" t="str">
        <f t="shared" si="34"/>
        <v/>
      </c>
      <c r="BM48" s="78" t="str" cm="1">
        <f t="array" ref="BM48">IF(_xlfn.REGEXTEST(I48,"american express",1),_xlfn.REGEXEXTRACT(I48," [0-3][0-9]/[0-1][1-9] "),"")</f>
        <v/>
      </c>
      <c r="BN48" s="79" t="str">
        <f t="shared" si="27"/>
        <v/>
      </c>
      <c r="BO48" s="80" t="str" cm="1">
        <f t="array" ref="BO48">IF(_xlfn.REGEXTEST(I48,"american express",1),_xlfn.REGEXEXTRACT(I48,"\d*,\d{2}"),"")</f>
        <v/>
      </c>
      <c r="BP48" s="81" t="str">
        <f t="shared" si="28"/>
        <v/>
      </c>
      <c r="BQ48" s="82" t="e">
        <f t="shared" si="29"/>
        <v>#VALUE!</v>
      </c>
    </row>
    <row r="49" spans="1:69" ht="20.25" thickTop="1" thickBot="1" x14ac:dyDescent="0.35">
      <c r="A49" t="s">
        <v>49</v>
      </c>
      <c r="B49" s="3">
        <v>45713</v>
      </c>
      <c r="C49">
        <v>39</v>
      </c>
      <c r="D49">
        <v>352</v>
      </c>
      <c r="E49" t="s">
        <v>91</v>
      </c>
      <c r="F49" t="s">
        <v>92</v>
      </c>
      <c r="I49" t="s">
        <v>177</v>
      </c>
      <c r="J49" s="3">
        <v>45713</v>
      </c>
      <c r="K49">
        <v>415</v>
      </c>
      <c r="L49" t="s">
        <v>53</v>
      </c>
      <c r="M49" t="s">
        <v>54</v>
      </c>
      <c r="O49" t="s">
        <v>178</v>
      </c>
      <c r="AF49" s="60" t="str">
        <f t="shared" si="1"/>
        <v/>
      </c>
      <c r="AG49" s="4" t="str">
        <f t="shared" si="2"/>
        <v/>
      </c>
      <c r="AH49" s="5" t="str">
        <f t="shared" si="3"/>
        <v/>
      </c>
      <c r="AI49" s="4" t="str">
        <f>IF(COUNTIF(AF49:AF$1212,AF49)=COUNTIF(AF:AF,AF49),SUMIFS(AG49:AG$1212,F49:F$1212,"ATOS*",AF49:AF$1212,AF49),"")</f>
        <v/>
      </c>
      <c r="AJ49" s="61" t="str">
        <f t="shared" si="4"/>
        <v>21/02/2025</v>
      </c>
      <c r="AK49" s="62">
        <f t="shared" si="5"/>
        <v>45709</v>
      </c>
      <c r="AL49" s="4">
        <f t="shared" si="6"/>
        <v>415</v>
      </c>
      <c r="AM49" s="5">
        <f t="shared" si="7"/>
        <v>45709</v>
      </c>
      <c r="AN49" s="63">
        <f>IF(COUNTIF(AK49:AK$1193,AK49)=COUNTIF(AK:AK,AK49),SUMIFS(AL49:AL$1193,F49:F$1193,"*WORLDLINE*",AK49:AK$1193,AK49),"")</f>
        <v>415</v>
      </c>
      <c r="AO49" s="83" t="str">
        <f t="shared" si="35"/>
        <v/>
      </c>
      <c r="AP49" s="74" t="str">
        <f t="shared" si="9"/>
        <v/>
      </c>
      <c r="AQ49" s="75" t="str">
        <f t="shared" si="10"/>
        <v/>
      </c>
      <c r="AR49" s="76" t="str">
        <f t="shared" si="11"/>
        <v/>
      </c>
      <c r="AS49" s="84" t="str">
        <f t="shared" si="12"/>
        <v/>
      </c>
      <c r="AT49" s="69" t="str">
        <f t="shared" si="13"/>
        <v/>
      </c>
      <c r="AU49" s="5" t="str">
        <f t="shared" si="14"/>
        <v/>
      </c>
      <c r="AV49" s="7" t="str">
        <f t="shared" si="15"/>
        <v/>
      </c>
      <c r="AW49" s="70" t="str">
        <f>IF(AX49="","",VLOOKUP(AV49,[1]SUMUP!$V$4:$Y$2029,2,FALSE))</f>
        <v/>
      </c>
      <c r="AX49" s="71" t="str">
        <f t="shared" si="16"/>
        <v/>
      </c>
      <c r="AY49" s="72" t="str">
        <f t="shared" si="17"/>
        <v/>
      </c>
      <c r="AZ49" s="83" t="str">
        <f t="shared" si="18"/>
        <v/>
      </c>
      <c r="BA49" s="74" t="str">
        <f t="shared" si="19"/>
        <v/>
      </c>
      <c r="BB49" s="75" t="str">
        <f t="shared" si="20"/>
        <v/>
      </c>
      <c r="BC49" s="76" t="str">
        <f t="shared" si="21"/>
        <v/>
      </c>
      <c r="BD49" s="84" t="str">
        <f t="shared" si="22"/>
        <v/>
      </c>
      <c r="BE49" s="73" t="str">
        <f t="shared" si="30"/>
        <v/>
      </c>
      <c r="BF49" s="74" t="str">
        <f t="shared" si="31"/>
        <v/>
      </c>
      <c r="BG49" s="75" t="str">
        <f t="shared" si="23"/>
        <v/>
      </c>
      <c r="BH49" s="76" t="str">
        <f t="shared" si="24"/>
        <v/>
      </c>
      <c r="BI49" s="84" t="str">
        <f t="shared" si="25"/>
        <v/>
      </c>
      <c r="BJ49" s="12" t="str">
        <f t="shared" si="32"/>
        <v/>
      </c>
      <c r="BK49" s="77" t="str">
        <f t="shared" si="36"/>
        <v/>
      </c>
      <c r="BL49" s="77" t="str">
        <f t="shared" si="34"/>
        <v/>
      </c>
      <c r="BM49" s="78" t="str" cm="1">
        <f t="array" ref="BM49">IF(_xlfn.REGEXTEST(I49,"american express",1),_xlfn.REGEXEXTRACT(I49," [0-3][0-9]/[0-1][1-9] "),"")</f>
        <v/>
      </c>
      <c r="BN49" s="79" t="str">
        <f t="shared" si="27"/>
        <v/>
      </c>
      <c r="BO49" s="80" t="str" cm="1">
        <f t="array" ref="BO49">IF(_xlfn.REGEXTEST(I49,"american express",1),_xlfn.REGEXEXTRACT(I49,"\d*,\d{2}"),"")</f>
        <v/>
      </c>
      <c r="BP49" s="81" t="str">
        <f t="shared" si="28"/>
        <v/>
      </c>
      <c r="BQ49" s="82" t="e">
        <f t="shared" si="29"/>
        <v>#VALUE!</v>
      </c>
    </row>
    <row r="50" spans="1:69" ht="20.25" thickTop="1" thickBot="1" x14ac:dyDescent="0.35">
      <c r="A50" t="s">
        <v>49</v>
      </c>
      <c r="B50" s="3">
        <v>45713</v>
      </c>
      <c r="C50">
        <v>39</v>
      </c>
      <c r="D50">
        <v>351</v>
      </c>
      <c r="E50" t="s">
        <v>91</v>
      </c>
      <c r="F50" t="s">
        <v>92</v>
      </c>
      <c r="I50" t="s">
        <v>179</v>
      </c>
      <c r="J50" s="3">
        <v>45713</v>
      </c>
      <c r="K50">
        <v>760</v>
      </c>
      <c r="L50" t="s">
        <v>53</v>
      </c>
      <c r="M50" t="s">
        <v>54</v>
      </c>
      <c r="O50" t="s">
        <v>180</v>
      </c>
      <c r="AF50" s="60" t="str">
        <f t="shared" si="1"/>
        <v/>
      </c>
      <c r="AG50" s="4" t="str">
        <f t="shared" si="2"/>
        <v/>
      </c>
      <c r="AH50" s="5" t="str">
        <f t="shared" si="3"/>
        <v/>
      </c>
      <c r="AI50" s="4" t="str">
        <f>IF(COUNTIF(AF50:AF$1212,AF50)=COUNTIF(AF:AF,AF50),SUMIFS(AG50:AG$1212,F50:F$1212,"ATOS*",AF50:AF$1212,AF50),"")</f>
        <v/>
      </c>
      <c r="AJ50" s="61" t="str">
        <f t="shared" si="4"/>
        <v>22/02/2025</v>
      </c>
      <c r="AK50" s="62">
        <f t="shared" si="5"/>
        <v>45710</v>
      </c>
      <c r="AL50" s="4">
        <f t="shared" si="6"/>
        <v>760</v>
      </c>
      <c r="AM50" s="5">
        <f t="shared" si="7"/>
        <v>45710</v>
      </c>
      <c r="AN50" s="63">
        <f>IF(COUNTIF(AK50:AK$1193,AK50)=COUNTIF(AK:AK,AK50),SUMIFS(AL50:AL$1193,F50:F$1193,"*WORLDLINE*",AK50:AK$1193,AK50),"")</f>
        <v>760</v>
      </c>
      <c r="AO50" s="83" t="str">
        <f t="shared" si="35"/>
        <v/>
      </c>
      <c r="AP50" s="74" t="str">
        <f t="shared" si="9"/>
        <v/>
      </c>
      <c r="AQ50" s="75" t="str">
        <f t="shared" si="10"/>
        <v/>
      </c>
      <c r="AR50" s="76" t="str">
        <f t="shared" si="11"/>
        <v/>
      </c>
      <c r="AS50" s="84" t="str">
        <f t="shared" si="12"/>
        <v/>
      </c>
      <c r="AT50" s="69" t="str">
        <f t="shared" si="13"/>
        <v/>
      </c>
      <c r="AU50" s="5" t="str">
        <f t="shared" si="14"/>
        <v/>
      </c>
      <c r="AV50" s="7" t="str">
        <f t="shared" si="15"/>
        <v/>
      </c>
      <c r="AW50" s="70" t="str">
        <f>IF(AX50="","",VLOOKUP(AV50,[1]SUMUP!$V$4:$Y$2029,2,FALSE))</f>
        <v/>
      </c>
      <c r="AX50" s="71" t="str">
        <f t="shared" si="16"/>
        <v/>
      </c>
      <c r="AY50" s="72" t="str">
        <f t="shared" si="17"/>
        <v/>
      </c>
      <c r="AZ50" s="83" t="str">
        <f t="shared" si="18"/>
        <v/>
      </c>
      <c r="BA50" s="74" t="str">
        <f t="shared" si="19"/>
        <v/>
      </c>
      <c r="BB50" s="75" t="str">
        <f t="shared" si="20"/>
        <v/>
      </c>
      <c r="BC50" s="76" t="str">
        <f t="shared" si="21"/>
        <v/>
      </c>
      <c r="BD50" s="84" t="str">
        <f t="shared" si="22"/>
        <v/>
      </c>
      <c r="BE50" s="73" t="str">
        <f t="shared" si="30"/>
        <v/>
      </c>
      <c r="BF50" s="74" t="str">
        <f t="shared" si="31"/>
        <v/>
      </c>
      <c r="BG50" s="75" t="str">
        <f t="shared" si="23"/>
        <v/>
      </c>
      <c r="BH50" s="76" t="str">
        <f t="shared" si="24"/>
        <v/>
      </c>
      <c r="BI50" s="84" t="str">
        <f t="shared" si="25"/>
        <v/>
      </c>
      <c r="BJ50" s="12" t="str">
        <f t="shared" si="32"/>
        <v/>
      </c>
      <c r="BK50" s="77" t="str">
        <f t="shared" si="36"/>
        <v/>
      </c>
      <c r="BL50" s="77" t="str">
        <f t="shared" si="34"/>
        <v/>
      </c>
      <c r="BM50" s="78" t="str" cm="1">
        <f t="array" ref="BM50">IF(_xlfn.REGEXTEST(I50,"american express",1),_xlfn.REGEXEXTRACT(I50," [0-3][0-9]/[0-1][1-9] "),"")</f>
        <v/>
      </c>
      <c r="BN50" s="79" t="str">
        <f t="shared" si="27"/>
        <v/>
      </c>
      <c r="BO50" s="80" t="str" cm="1">
        <f t="array" ref="BO50">IF(_xlfn.REGEXTEST(I50,"american express",1),_xlfn.REGEXEXTRACT(I50,"\d*,\d{2}"),"")</f>
        <v/>
      </c>
      <c r="BP50" s="81" t="str">
        <f t="shared" si="28"/>
        <v/>
      </c>
      <c r="BQ50" s="82" t="e">
        <f t="shared" si="29"/>
        <v>#VALUE!</v>
      </c>
    </row>
    <row r="51" spans="1:69" ht="20.25" thickTop="1" thickBot="1" x14ac:dyDescent="0.35">
      <c r="A51" t="s">
        <v>49</v>
      </c>
      <c r="B51" s="3">
        <v>45712</v>
      </c>
      <c r="C51">
        <v>38</v>
      </c>
      <c r="D51">
        <v>350</v>
      </c>
      <c r="E51" t="s">
        <v>50</v>
      </c>
      <c r="F51" t="s">
        <v>51</v>
      </c>
      <c r="I51" t="s">
        <v>181</v>
      </c>
      <c r="J51" s="3">
        <v>45712</v>
      </c>
      <c r="K51">
        <v>164</v>
      </c>
      <c r="L51" t="s">
        <v>53</v>
      </c>
      <c r="M51" t="s">
        <v>54</v>
      </c>
      <c r="O51" t="s">
        <v>176</v>
      </c>
      <c r="AF51" s="60">
        <f t="shared" si="1"/>
        <v>45712</v>
      </c>
      <c r="AG51" s="4">
        <f t="shared" si="2"/>
        <v>164</v>
      </c>
      <c r="AH51" s="5" t="str">
        <f t="shared" si="3"/>
        <v/>
      </c>
      <c r="AI51" s="4" t="str">
        <f>IF(COUNTIF(AF51:AF$1212,AF51)=COUNTIF(AF:AF,AF51),SUMIFS(AG51:AG$1212,F51:F$1212,"ATOS*",AF51:AF$1212,AF51),"")</f>
        <v/>
      </c>
      <c r="AJ51" s="61" t="str">
        <f t="shared" si="4"/>
        <v/>
      </c>
      <c r="AK51" s="62" t="str">
        <f t="shared" si="5"/>
        <v/>
      </c>
      <c r="AL51" s="4" t="str">
        <f t="shared" si="6"/>
        <v/>
      </c>
      <c r="AM51" s="5" t="str">
        <f t="shared" si="7"/>
        <v/>
      </c>
      <c r="AN51" s="63" t="str">
        <f>IF(COUNTIF(AK51:AK$1193,AK51)=COUNTIF(AK:AK,AK51),SUMIFS(AL51:AL$1193,F51:F$1193,"*WORLDLINE*",AK51:AK$1193,AK51),"")</f>
        <v/>
      </c>
      <c r="AO51" s="83" t="str">
        <f t="shared" si="35"/>
        <v/>
      </c>
      <c r="AP51" s="74" t="str">
        <f t="shared" si="9"/>
        <v/>
      </c>
      <c r="AQ51" s="75" t="str">
        <f t="shared" si="10"/>
        <v/>
      </c>
      <c r="AR51" s="76" t="str">
        <f t="shared" si="11"/>
        <v/>
      </c>
      <c r="AS51" s="84" t="str">
        <f t="shared" si="12"/>
        <v/>
      </c>
      <c r="AT51" s="69" t="str">
        <f t="shared" si="13"/>
        <v/>
      </c>
      <c r="AU51" s="5" t="str">
        <f t="shared" si="14"/>
        <v/>
      </c>
      <c r="AV51" s="7" t="str">
        <f t="shared" si="15"/>
        <v/>
      </c>
      <c r="AW51" s="70" t="str">
        <f>IF(AX51="","",VLOOKUP(AV51,[1]SUMUP!$V$4:$Y$2029,2,FALSE))</f>
        <v/>
      </c>
      <c r="AX51" s="71" t="str">
        <f t="shared" si="16"/>
        <v/>
      </c>
      <c r="AY51" s="72" t="str">
        <f t="shared" si="17"/>
        <v/>
      </c>
      <c r="AZ51" s="83" t="str">
        <f t="shared" si="18"/>
        <v/>
      </c>
      <c r="BA51" s="74" t="str">
        <f t="shared" si="19"/>
        <v/>
      </c>
      <c r="BB51" s="75" t="str">
        <f t="shared" si="20"/>
        <v/>
      </c>
      <c r="BC51" s="76" t="str">
        <f t="shared" si="21"/>
        <v/>
      </c>
      <c r="BD51" s="84" t="str">
        <f t="shared" si="22"/>
        <v/>
      </c>
      <c r="BE51" s="73" t="str">
        <f t="shared" si="30"/>
        <v/>
      </c>
      <c r="BF51" s="74" t="str">
        <f t="shared" si="31"/>
        <v/>
      </c>
      <c r="BG51" s="75" t="str">
        <f t="shared" si="23"/>
        <v/>
      </c>
      <c r="BH51" s="76" t="str">
        <f t="shared" si="24"/>
        <v/>
      </c>
      <c r="BI51" s="84" t="str">
        <f t="shared" si="25"/>
        <v/>
      </c>
      <c r="BJ51" s="12" t="str">
        <f t="shared" si="32"/>
        <v/>
      </c>
      <c r="BK51" s="77" t="str">
        <f t="shared" si="36"/>
        <v/>
      </c>
      <c r="BL51" s="77" t="str">
        <f t="shared" si="34"/>
        <v/>
      </c>
      <c r="BM51" s="78" t="str" cm="1">
        <f t="array" ref="BM51">IF(_xlfn.REGEXTEST(I51,"american express",1),_xlfn.REGEXEXTRACT(I51," [0-3][0-9]/[0-1][1-9] "),"")</f>
        <v/>
      </c>
      <c r="BN51" s="79" t="str">
        <f t="shared" si="27"/>
        <v/>
      </c>
      <c r="BO51" s="80" t="str" cm="1">
        <f t="array" ref="BO51">IF(_xlfn.REGEXTEST(I51,"american express",1),_xlfn.REGEXEXTRACT(I51,"\d*,\d{2}"),"")</f>
        <v/>
      </c>
      <c r="BP51" s="81" t="str">
        <f t="shared" si="28"/>
        <v/>
      </c>
      <c r="BQ51" s="82" t="e">
        <f t="shared" si="29"/>
        <v>#VALUE!</v>
      </c>
    </row>
    <row r="52" spans="1:69" ht="20.25" thickTop="1" thickBot="1" x14ac:dyDescent="0.35">
      <c r="A52" t="s">
        <v>49</v>
      </c>
      <c r="B52" s="3">
        <v>45712</v>
      </c>
      <c r="C52">
        <v>38</v>
      </c>
      <c r="D52">
        <v>349</v>
      </c>
      <c r="F52" t="s">
        <v>182</v>
      </c>
      <c r="H52" t="s">
        <v>162</v>
      </c>
      <c r="I52" t="s">
        <v>183</v>
      </c>
      <c r="J52" s="3">
        <v>45712</v>
      </c>
      <c r="K52">
        <v>-3</v>
      </c>
      <c r="L52" t="s">
        <v>53</v>
      </c>
      <c r="N52" t="s">
        <v>63</v>
      </c>
      <c r="O52" t="s">
        <v>183</v>
      </c>
      <c r="AF52" s="60" t="str">
        <f t="shared" si="1"/>
        <v/>
      </c>
      <c r="AG52" s="4" t="str">
        <f t="shared" si="2"/>
        <v/>
      </c>
      <c r="AH52" s="5" t="str">
        <f t="shared" si="3"/>
        <v/>
      </c>
      <c r="AI52" s="4" t="str">
        <f>IF(COUNTIF(AF52:AF$1212,AF52)=COUNTIF(AF:AF,AF52),SUMIFS(AG52:AG$1212,F52:F$1212,"ATOS*",AF52:AF$1212,AF52),"")</f>
        <v/>
      </c>
      <c r="AJ52" s="61" t="str">
        <f t="shared" si="4"/>
        <v/>
      </c>
      <c r="AK52" s="62" t="str">
        <f t="shared" si="5"/>
        <v/>
      </c>
      <c r="AL52" s="4" t="str">
        <f t="shared" si="6"/>
        <v/>
      </c>
      <c r="AM52" s="5" t="str">
        <f t="shared" si="7"/>
        <v/>
      </c>
      <c r="AN52" s="63" t="str">
        <f>IF(COUNTIF(AK52:AK$1193,AK52)=COUNTIF(AK:AK,AK52),SUMIFS(AL52:AL$1193,F52:F$1193,"*WORLDLINE*",AK52:AK$1193,AK52),"")</f>
        <v/>
      </c>
      <c r="AO52" s="83" t="str">
        <f t="shared" si="35"/>
        <v/>
      </c>
      <c r="AP52" s="74" t="str">
        <f t="shared" si="9"/>
        <v/>
      </c>
      <c r="AQ52" s="75" t="str">
        <f t="shared" si="10"/>
        <v/>
      </c>
      <c r="AR52" s="76" t="str">
        <f t="shared" si="11"/>
        <v/>
      </c>
      <c r="AS52" s="84" t="str">
        <f t="shared" si="12"/>
        <v/>
      </c>
      <c r="AT52" s="69" t="str">
        <f t="shared" si="13"/>
        <v/>
      </c>
      <c r="AU52" s="5" t="str">
        <f t="shared" si="14"/>
        <v/>
      </c>
      <c r="AV52" s="7" t="str">
        <f t="shared" si="15"/>
        <v/>
      </c>
      <c r="AW52" s="70" t="str">
        <f>IF(AX52="","",VLOOKUP(AV52,[1]SUMUP!$V$4:$Y$2029,2,FALSE))</f>
        <v/>
      </c>
      <c r="AX52" s="71" t="str">
        <f t="shared" si="16"/>
        <v/>
      </c>
      <c r="AY52" s="72" t="str">
        <f t="shared" si="17"/>
        <v/>
      </c>
      <c r="AZ52" s="83" t="str">
        <f t="shared" si="18"/>
        <v/>
      </c>
      <c r="BA52" s="74" t="str">
        <f t="shared" si="19"/>
        <v/>
      </c>
      <c r="BB52" s="75" t="str">
        <f t="shared" si="20"/>
        <v/>
      </c>
      <c r="BC52" s="76" t="str">
        <f t="shared" si="21"/>
        <v/>
      </c>
      <c r="BD52" s="84" t="str">
        <f t="shared" si="22"/>
        <v/>
      </c>
      <c r="BE52" s="73" t="str">
        <f t="shared" si="30"/>
        <v/>
      </c>
      <c r="BF52" s="74" t="str">
        <f t="shared" si="31"/>
        <v/>
      </c>
      <c r="BG52" s="75" t="str">
        <f t="shared" si="23"/>
        <v/>
      </c>
      <c r="BH52" s="76" t="str">
        <f t="shared" si="24"/>
        <v/>
      </c>
      <c r="BI52" s="84" t="str">
        <f t="shared" si="25"/>
        <v/>
      </c>
      <c r="BJ52" s="12" t="str">
        <f t="shared" si="32"/>
        <v/>
      </c>
      <c r="BK52" s="77" t="str">
        <f t="shared" si="36"/>
        <v/>
      </c>
      <c r="BL52" s="77" t="str">
        <f t="shared" si="34"/>
        <v/>
      </c>
      <c r="BM52" s="78" t="str" cm="1">
        <f t="array" ref="BM52">IF(_xlfn.REGEXTEST(I52,"american express",1),_xlfn.REGEXEXTRACT(I52," [0-3][0-9]/[0-1][1-9] "),"")</f>
        <v/>
      </c>
      <c r="BN52" s="79" t="str">
        <f t="shared" si="27"/>
        <v/>
      </c>
      <c r="BO52" s="80" t="str" cm="1">
        <f t="array" ref="BO52">IF(_xlfn.REGEXTEST(I52,"american express",1),_xlfn.REGEXEXTRACT(I52,"\d*,\d{2}"),"")</f>
        <v/>
      </c>
      <c r="BP52" s="81" t="str">
        <f t="shared" si="28"/>
        <v/>
      </c>
      <c r="BQ52" s="82" t="e">
        <f t="shared" si="29"/>
        <v>#VALUE!</v>
      </c>
    </row>
    <row r="53" spans="1:69" ht="20.25" thickTop="1" thickBot="1" x14ac:dyDescent="0.35">
      <c r="A53" t="s">
        <v>49</v>
      </c>
      <c r="B53" s="3">
        <v>45712</v>
      </c>
      <c r="C53">
        <v>38</v>
      </c>
      <c r="D53">
        <v>348</v>
      </c>
      <c r="E53" t="s">
        <v>50</v>
      </c>
      <c r="F53" t="s">
        <v>51</v>
      </c>
      <c r="I53" t="s">
        <v>184</v>
      </c>
      <c r="J53" s="3">
        <v>45710</v>
      </c>
      <c r="K53">
        <v>1222</v>
      </c>
      <c r="L53" t="s">
        <v>53</v>
      </c>
      <c r="M53" t="s">
        <v>54</v>
      </c>
      <c r="O53" t="s">
        <v>185</v>
      </c>
      <c r="AF53" s="60">
        <f t="shared" si="1"/>
        <v>45710</v>
      </c>
      <c r="AG53" s="4">
        <f t="shared" si="2"/>
        <v>1222</v>
      </c>
      <c r="AH53" s="5">
        <f t="shared" si="3"/>
        <v>45710</v>
      </c>
      <c r="AI53" s="4">
        <f>IF(COUNTIF(AF53:AF$1212,AF53)=COUNTIF(AF:AF,AF53),SUMIFS(AG53:AG$1212,F53:F$1212,"ATOS*",AF53:AF$1212,AF53),"")</f>
        <v>1222</v>
      </c>
      <c r="AJ53" s="61" t="str">
        <f t="shared" si="4"/>
        <v/>
      </c>
      <c r="AK53" s="62" t="str">
        <f t="shared" si="5"/>
        <v/>
      </c>
      <c r="AL53" s="4" t="str">
        <f t="shared" si="6"/>
        <v/>
      </c>
      <c r="AM53" s="5" t="str">
        <f t="shared" si="7"/>
        <v/>
      </c>
      <c r="AN53" s="63" t="str">
        <f>IF(COUNTIF(AK53:AK$1193,AK53)=COUNTIF(AK:AK,AK53),SUMIFS(AL53:AL$1193,F53:F$1193,"*WORLDLINE*",AK53:AK$1193,AK53),"")</f>
        <v/>
      </c>
      <c r="AO53" s="83" t="str">
        <f t="shared" si="35"/>
        <v/>
      </c>
      <c r="AP53" s="74" t="str">
        <f t="shared" si="9"/>
        <v/>
      </c>
      <c r="AQ53" s="75" t="str">
        <f t="shared" si="10"/>
        <v/>
      </c>
      <c r="AR53" s="76" t="str">
        <f t="shared" si="11"/>
        <v/>
      </c>
      <c r="AS53" s="84" t="str">
        <f t="shared" si="12"/>
        <v/>
      </c>
      <c r="AT53" s="69" t="str">
        <f t="shared" si="13"/>
        <v/>
      </c>
      <c r="AU53" s="5" t="str">
        <f t="shared" si="14"/>
        <v/>
      </c>
      <c r="AV53" s="7" t="str">
        <f t="shared" si="15"/>
        <v/>
      </c>
      <c r="AW53" s="70" t="str">
        <f>IF(AX53="","",VLOOKUP(AV53,[1]SUMUP!$V$4:$Y$2029,2,FALSE))</f>
        <v/>
      </c>
      <c r="AX53" s="71" t="str">
        <f t="shared" si="16"/>
        <v/>
      </c>
      <c r="AY53" s="72" t="str">
        <f t="shared" si="17"/>
        <v/>
      </c>
      <c r="AZ53" s="83" t="str">
        <f t="shared" si="18"/>
        <v/>
      </c>
      <c r="BA53" s="74" t="str">
        <f t="shared" si="19"/>
        <v/>
      </c>
      <c r="BB53" s="75" t="str">
        <f t="shared" si="20"/>
        <v/>
      </c>
      <c r="BC53" s="76" t="str">
        <f t="shared" si="21"/>
        <v/>
      </c>
      <c r="BD53" s="84" t="str">
        <f t="shared" si="22"/>
        <v/>
      </c>
      <c r="BE53" s="73" t="str">
        <f t="shared" si="30"/>
        <v/>
      </c>
      <c r="BF53" s="74" t="str">
        <f t="shared" si="31"/>
        <v/>
      </c>
      <c r="BG53" s="75" t="str">
        <f t="shared" si="23"/>
        <v/>
      </c>
      <c r="BH53" s="76" t="str">
        <f t="shared" si="24"/>
        <v/>
      </c>
      <c r="BI53" s="84" t="str">
        <f t="shared" si="25"/>
        <v/>
      </c>
      <c r="BJ53" s="12" t="str">
        <f t="shared" si="32"/>
        <v/>
      </c>
      <c r="BK53" s="77" t="str">
        <f t="shared" si="36"/>
        <v/>
      </c>
      <c r="BL53" s="77" t="str">
        <f t="shared" si="34"/>
        <v/>
      </c>
      <c r="BM53" s="78" t="str" cm="1">
        <f t="array" ref="BM53">IF(_xlfn.REGEXTEST(I53,"american express",1),_xlfn.REGEXEXTRACT(I53," [0-3][0-9]/[0-1][1-9] "),"")</f>
        <v/>
      </c>
      <c r="BN53" s="79" t="str">
        <f t="shared" si="27"/>
        <v/>
      </c>
      <c r="BO53" s="80" t="str" cm="1">
        <f t="array" ref="BO53">IF(_xlfn.REGEXTEST(I53,"american express",1),_xlfn.REGEXEXTRACT(I53,"\d*,\d{2}"),"")</f>
        <v/>
      </c>
      <c r="BP53" s="81" t="str">
        <f t="shared" si="28"/>
        <v/>
      </c>
      <c r="BQ53" s="82" t="e">
        <f t="shared" si="29"/>
        <v>#VALUE!</v>
      </c>
    </row>
    <row r="54" spans="1:69" ht="20.25" thickTop="1" thickBot="1" x14ac:dyDescent="0.35">
      <c r="A54" t="s">
        <v>49</v>
      </c>
      <c r="B54" s="3">
        <v>45712</v>
      </c>
      <c r="C54">
        <v>38</v>
      </c>
      <c r="D54">
        <v>347</v>
      </c>
      <c r="E54" t="s">
        <v>50</v>
      </c>
      <c r="F54" t="s">
        <v>51</v>
      </c>
      <c r="I54" t="s">
        <v>186</v>
      </c>
      <c r="J54" s="3">
        <v>45709</v>
      </c>
      <c r="K54">
        <v>1345</v>
      </c>
      <c r="L54" t="s">
        <v>53</v>
      </c>
      <c r="M54" t="s">
        <v>54</v>
      </c>
      <c r="O54" t="s">
        <v>187</v>
      </c>
      <c r="AF54" s="60">
        <f t="shared" si="1"/>
        <v>45709</v>
      </c>
      <c r="AG54" s="4">
        <f t="shared" si="2"/>
        <v>1345</v>
      </c>
      <c r="AH54" s="5">
        <f t="shared" si="3"/>
        <v>45709</v>
      </c>
      <c r="AI54" s="4">
        <f>IF(COUNTIF(AF54:AF$1212,AF54)=COUNTIF(AF:AF,AF54),SUMIFS(AG54:AG$1212,F54:F$1212,"ATOS*",AF54:AF$1212,AF54),"")</f>
        <v>1398</v>
      </c>
      <c r="AJ54" s="61" t="str">
        <f t="shared" si="4"/>
        <v/>
      </c>
      <c r="AK54" s="62" t="str">
        <f t="shared" si="5"/>
        <v/>
      </c>
      <c r="AL54" s="4" t="str">
        <f t="shared" si="6"/>
        <v/>
      </c>
      <c r="AM54" s="5" t="str">
        <f t="shared" si="7"/>
        <v/>
      </c>
      <c r="AN54" s="63" t="str">
        <f>IF(COUNTIF(AK54:AK$1193,AK54)=COUNTIF(AK:AK,AK54),SUMIFS(AL54:AL$1193,F54:F$1193,"*WORLDLINE*",AK54:AK$1193,AK54),"")</f>
        <v/>
      </c>
      <c r="AO54" s="83" t="str">
        <f t="shared" si="35"/>
        <v/>
      </c>
      <c r="AP54" s="74" t="str">
        <f t="shared" si="9"/>
        <v/>
      </c>
      <c r="AQ54" s="75" t="str">
        <f t="shared" si="10"/>
        <v/>
      </c>
      <c r="AR54" s="76" t="str">
        <f t="shared" si="11"/>
        <v/>
      </c>
      <c r="AS54" s="84" t="str">
        <f t="shared" si="12"/>
        <v/>
      </c>
      <c r="AT54" s="69" t="str">
        <f t="shared" si="13"/>
        <v/>
      </c>
      <c r="AU54" s="5" t="str">
        <f t="shared" si="14"/>
        <v/>
      </c>
      <c r="AV54" s="7" t="str">
        <f t="shared" si="15"/>
        <v/>
      </c>
      <c r="AW54" s="70" t="str">
        <f>IF(AX54="","",VLOOKUP(AV54,[1]SUMUP!$V$4:$Y$2029,2,FALSE))</f>
        <v/>
      </c>
      <c r="AX54" s="71" t="str">
        <f t="shared" si="16"/>
        <v/>
      </c>
      <c r="AY54" s="72" t="str">
        <f t="shared" si="17"/>
        <v/>
      </c>
      <c r="AZ54" s="83" t="str">
        <f t="shared" si="18"/>
        <v/>
      </c>
      <c r="BA54" s="74" t="str">
        <f t="shared" si="19"/>
        <v/>
      </c>
      <c r="BB54" s="75" t="str">
        <f t="shared" si="20"/>
        <v/>
      </c>
      <c r="BC54" s="76" t="str">
        <f t="shared" si="21"/>
        <v/>
      </c>
      <c r="BD54" s="84" t="str">
        <f t="shared" si="22"/>
        <v/>
      </c>
      <c r="BE54" s="73" t="str">
        <f t="shared" si="30"/>
        <v/>
      </c>
      <c r="BF54" s="74" t="str">
        <f t="shared" si="31"/>
        <v/>
      </c>
      <c r="BG54" s="75" t="str">
        <f t="shared" si="23"/>
        <v/>
      </c>
      <c r="BH54" s="76" t="str">
        <f t="shared" si="24"/>
        <v/>
      </c>
      <c r="BI54" s="84" t="str">
        <f t="shared" si="25"/>
        <v/>
      </c>
      <c r="BJ54" s="12" t="str">
        <f t="shared" si="32"/>
        <v/>
      </c>
      <c r="BK54" s="77" t="str">
        <f t="shared" si="36"/>
        <v/>
      </c>
      <c r="BL54" s="77" t="str">
        <f t="shared" si="34"/>
        <v/>
      </c>
      <c r="BM54" s="78" t="str" cm="1">
        <f t="array" ref="BM54">IF(_xlfn.REGEXTEST(I54,"american express",1),_xlfn.REGEXEXTRACT(I54," [0-3][0-9]/[0-1][1-9] "),"")</f>
        <v/>
      </c>
      <c r="BN54" s="79" t="str">
        <f t="shared" si="27"/>
        <v/>
      </c>
      <c r="BO54" s="80" t="str" cm="1">
        <f t="array" ref="BO54">IF(_xlfn.REGEXTEST(I54,"american express",1),_xlfn.REGEXEXTRACT(I54,"\d*,\d{2}"),"")</f>
        <v/>
      </c>
      <c r="BP54" s="81" t="str">
        <f t="shared" si="28"/>
        <v/>
      </c>
      <c r="BQ54" s="82" t="e">
        <f t="shared" si="29"/>
        <v>#VALUE!</v>
      </c>
    </row>
    <row r="55" spans="1:69" ht="20.25" thickTop="1" thickBot="1" x14ac:dyDescent="0.35">
      <c r="A55" t="s">
        <v>49</v>
      </c>
      <c r="B55" s="3">
        <v>45712</v>
      </c>
      <c r="C55">
        <v>38</v>
      </c>
      <c r="D55">
        <v>346</v>
      </c>
      <c r="E55" t="s">
        <v>91</v>
      </c>
      <c r="F55" t="s">
        <v>92</v>
      </c>
      <c r="I55" t="s">
        <v>188</v>
      </c>
      <c r="J55" s="3">
        <v>45712</v>
      </c>
      <c r="K55">
        <v>80</v>
      </c>
      <c r="L55" t="s">
        <v>53</v>
      </c>
      <c r="M55" t="s">
        <v>54</v>
      </c>
      <c r="O55" t="s">
        <v>189</v>
      </c>
      <c r="AF55" s="60" t="str">
        <f t="shared" si="1"/>
        <v/>
      </c>
      <c r="AG55" s="4" t="str">
        <f t="shared" si="2"/>
        <v/>
      </c>
      <c r="AH55" s="5" t="str">
        <f t="shared" si="3"/>
        <v/>
      </c>
      <c r="AI55" s="4" t="str">
        <f>IF(COUNTIF(AF55:AF$1212,AF55)=COUNTIF(AF:AF,AF55),SUMIFS(AG55:AG$1212,F55:F$1212,"ATOS*",AF55:AF$1212,AF55),"")</f>
        <v/>
      </c>
      <c r="AJ55" s="61" t="str">
        <f t="shared" si="4"/>
        <v>20/02/2025</v>
      </c>
      <c r="AK55" s="62">
        <f t="shared" si="5"/>
        <v>45708</v>
      </c>
      <c r="AL55" s="4">
        <f t="shared" si="6"/>
        <v>80</v>
      </c>
      <c r="AM55" s="5">
        <f t="shared" si="7"/>
        <v>45708</v>
      </c>
      <c r="AN55" s="63">
        <f>IF(COUNTIF(AK55:AK$1193,AK55)=COUNTIF(AK:AK,AK55),SUMIFS(AL55:AL$1193,F55:F$1193,"*WORLDLINE*",AK55:AK$1193,AK55),"")</f>
        <v>80</v>
      </c>
      <c r="AO55" s="83" t="str">
        <f t="shared" si="35"/>
        <v/>
      </c>
      <c r="AP55" s="74" t="str">
        <f t="shared" si="9"/>
        <v/>
      </c>
      <c r="AQ55" s="75" t="str">
        <f t="shared" si="10"/>
        <v/>
      </c>
      <c r="AR55" s="76" t="str">
        <f t="shared" si="11"/>
        <v/>
      </c>
      <c r="AS55" s="84" t="str">
        <f t="shared" si="12"/>
        <v/>
      </c>
      <c r="AT55" s="69" t="str">
        <f t="shared" si="13"/>
        <v/>
      </c>
      <c r="AU55" s="5" t="str">
        <f t="shared" si="14"/>
        <v/>
      </c>
      <c r="AV55" s="7" t="str">
        <f t="shared" si="15"/>
        <v/>
      </c>
      <c r="AW55" s="70" t="str">
        <f>IF(AX55="","",VLOOKUP(AV55,[1]SUMUP!$V$4:$Y$2029,2,FALSE))</f>
        <v/>
      </c>
      <c r="AX55" s="71" t="str">
        <f t="shared" si="16"/>
        <v/>
      </c>
      <c r="AY55" s="72" t="str">
        <f t="shared" si="17"/>
        <v/>
      </c>
      <c r="AZ55" s="83" t="str">
        <f t="shared" si="18"/>
        <v/>
      </c>
      <c r="BA55" s="74" t="str">
        <f t="shared" si="19"/>
        <v/>
      </c>
      <c r="BB55" s="75" t="str">
        <f t="shared" si="20"/>
        <v/>
      </c>
      <c r="BC55" s="76" t="str">
        <f t="shared" si="21"/>
        <v/>
      </c>
      <c r="BD55" s="84" t="str">
        <f t="shared" si="22"/>
        <v/>
      </c>
      <c r="BE55" s="73" t="str">
        <f t="shared" si="30"/>
        <v/>
      </c>
      <c r="BF55" s="74" t="str">
        <f t="shared" si="31"/>
        <v/>
      </c>
      <c r="BG55" s="75" t="str">
        <f t="shared" si="23"/>
        <v/>
      </c>
      <c r="BH55" s="76" t="str">
        <f t="shared" si="24"/>
        <v/>
      </c>
      <c r="BI55" s="84" t="str">
        <f t="shared" si="25"/>
        <v/>
      </c>
      <c r="BJ55" s="12" t="str">
        <f t="shared" si="32"/>
        <v/>
      </c>
      <c r="BK55" s="77" t="str">
        <f t="shared" si="36"/>
        <v/>
      </c>
      <c r="BL55" s="77" t="str">
        <f t="shared" si="34"/>
        <v/>
      </c>
      <c r="BM55" s="78" t="str" cm="1">
        <f t="array" ref="BM55">IF(_xlfn.REGEXTEST(I55,"american express",1),_xlfn.REGEXEXTRACT(I55," [0-3][0-9]/[0-1][1-9] "),"")</f>
        <v/>
      </c>
      <c r="BN55" s="79" t="str">
        <f t="shared" si="27"/>
        <v/>
      </c>
      <c r="BO55" s="80" t="str" cm="1">
        <f t="array" ref="BO55">IF(_xlfn.REGEXTEST(I55,"american express",1),_xlfn.REGEXEXTRACT(I55,"\d*,\d{2}"),"")</f>
        <v/>
      </c>
      <c r="BP55" s="81" t="str">
        <f t="shared" si="28"/>
        <v/>
      </c>
      <c r="BQ55" s="82" t="e">
        <f t="shared" si="29"/>
        <v>#VALUE!</v>
      </c>
    </row>
    <row r="56" spans="1:69" ht="20.25" thickTop="1" thickBot="1" x14ac:dyDescent="0.35">
      <c r="A56" t="s">
        <v>49</v>
      </c>
      <c r="B56" s="3">
        <v>45712</v>
      </c>
      <c r="C56">
        <v>38</v>
      </c>
      <c r="D56">
        <v>345</v>
      </c>
      <c r="E56" t="s">
        <v>95</v>
      </c>
      <c r="F56" t="s">
        <v>96</v>
      </c>
      <c r="G56" t="s">
        <v>97</v>
      </c>
      <c r="H56" t="s">
        <v>98</v>
      </c>
      <c r="I56" t="s">
        <v>190</v>
      </c>
      <c r="J56" s="3">
        <v>45712</v>
      </c>
      <c r="K56">
        <v>201.15</v>
      </c>
      <c r="L56" t="s">
        <v>53</v>
      </c>
      <c r="M56" t="s">
        <v>100</v>
      </c>
      <c r="N56" t="s">
        <v>63</v>
      </c>
      <c r="O56" t="s">
        <v>191</v>
      </c>
      <c r="AF56" s="60" t="str">
        <f t="shared" si="1"/>
        <v/>
      </c>
      <c r="AG56" s="4" t="str">
        <f t="shared" si="2"/>
        <v/>
      </c>
      <c r="AH56" s="5" t="str">
        <f t="shared" si="3"/>
        <v/>
      </c>
      <c r="AI56" s="4" t="str">
        <f>IF(COUNTIF(AF56:AF$1212,AF56)=COUNTIF(AF:AF,AF56),SUMIFS(AG56:AG$1212,F56:F$1212,"ATOS*",AF56:AF$1212,AF56),"")</f>
        <v/>
      </c>
      <c r="AJ56" s="61" t="str">
        <f t="shared" si="4"/>
        <v/>
      </c>
      <c r="AK56" s="62" t="str">
        <f t="shared" si="5"/>
        <v/>
      </c>
      <c r="AL56" s="4" t="str">
        <f t="shared" si="6"/>
        <v/>
      </c>
      <c r="AM56" s="5" t="str">
        <f t="shared" si="7"/>
        <v/>
      </c>
      <c r="AN56" s="63" t="str">
        <f>IF(COUNTIF(AK56:AK$1193,AK56)=COUNTIF(AK:AK,AK56),SUMIFS(AL56:AL$1193,F56:F$1193,"*WORLDLINE*",AK56:AK$1193,AK56),"")</f>
        <v/>
      </c>
      <c r="AO56" s="83" t="str">
        <f t="shared" si="35"/>
        <v>21/02/2025</v>
      </c>
      <c r="AP56" s="74">
        <f t="shared" si="9"/>
        <v>45709</v>
      </c>
      <c r="AQ56" s="75">
        <f t="shared" si="10"/>
        <v>203</v>
      </c>
      <c r="AR56" s="76">
        <f t="shared" si="11"/>
        <v>201.15</v>
      </c>
      <c r="AS56" s="84">
        <f t="shared" si="12"/>
        <v>1.8499999999999943</v>
      </c>
      <c r="AT56" s="69" t="str">
        <f t="shared" si="13"/>
        <v/>
      </c>
      <c r="AU56" s="5" t="str">
        <f t="shared" si="14"/>
        <v/>
      </c>
      <c r="AV56" s="7" t="str">
        <f t="shared" si="15"/>
        <v/>
      </c>
      <c r="AW56" s="70" t="str">
        <f>IF(AX56="","",VLOOKUP(AV56,[1]SUMUP!$V$4:$Y$2029,2,FALSE))</f>
        <v/>
      </c>
      <c r="AX56" s="71" t="str">
        <f t="shared" si="16"/>
        <v/>
      </c>
      <c r="AY56" s="72" t="str">
        <f t="shared" si="17"/>
        <v/>
      </c>
      <c r="AZ56" s="83" t="str">
        <f t="shared" si="18"/>
        <v/>
      </c>
      <c r="BA56" s="74" t="str">
        <f t="shared" si="19"/>
        <v/>
      </c>
      <c r="BB56" s="75" t="str">
        <f t="shared" si="20"/>
        <v/>
      </c>
      <c r="BC56" s="76" t="str">
        <f t="shared" si="21"/>
        <v/>
      </c>
      <c r="BD56" s="84" t="str">
        <f t="shared" si="22"/>
        <v/>
      </c>
      <c r="BE56" s="73" t="str">
        <f t="shared" si="30"/>
        <v/>
      </c>
      <c r="BF56" s="74" t="str">
        <f t="shared" si="31"/>
        <v/>
      </c>
      <c r="BG56" s="75" t="str">
        <f t="shared" si="23"/>
        <v/>
      </c>
      <c r="BH56" s="76" t="str">
        <f t="shared" si="24"/>
        <v/>
      </c>
      <c r="BI56" s="84" t="str">
        <f t="shared" si="25"/>
        <v/>
      </c>
      <c r="BJ56" s="12" t="str">
        <f t="shared" si="32"/>
        <v/>
      </c>
      <c r="BK56" s="77" t="str">
        <f t="shared" si="36"/>
        <v/>
      </c>
      <c r="BL56" s="77" t="str">
        <f t="shared" si="34"/>
        <v/>
      </c>
      <c r="BM56" s="78" t="str" cm="1">
        <f t="array" ref="BM56">IF(_xlfn.REGEXTEST(I56,"american express",1),_xlfn.REGEXEXTRACT(I56," [0-3][0-9]/[0-1][1-9] "),"")</f>
        <v/>
      </c>
      <c r="BN56" s="79" t="str">
        <f t="shared" si="27"/>
        <v/>
      </c>
      <c r="BO56" s="80" t="str" cm="1">
        <f t="array" ref="BO56">IF(_xlfn.REGEXTEST(I56,"american express",1),_xlfn.REGEXEXTRACT(I56,"\d*,\d{2}"),"")</f>
        <v/>
      </c>
      <c r="BP56" s="81" t="str">
        <f t="shared" si="28"/>
        <v/>
      </c>
      <c r="BQ56" s="82" t="e">
        <f t="shared" si="29"/>
        <v>#VALUE!</v>
      </c>
    </row>
    <row r="57" spans="1:69" ht="20.25" thickTop="1" thickBot="1" x14ac:dyDescent="0.35">
      <c r="A57" t="s">
        <v>49</v>
      </c>
      <c r="B57" s="3">
        <v>45712</v>
      </c>
      <c r="C57">
        <v>38</v>
      </c>
      <c r="D57">
        <v>344</v>
      </c>
      <c r="E57" t="s">
        <v>95</v>
      </c>
      <c r="F57" t="s">
        <v>96</v>
      </c>
      <c r="G57" t="s">
        <v>97</v>
      </c>
      <c r="H57" t="s">
        <v>98</v>
      </c>
      <c r="I57" t="s">
        <v>192</v>
      </c>
      <c r="J57" s="3">
        <v>45712</v>
      </c>
      <c r="K57">
        <v>414.96</v>
      </c>
      <c r="L57" t="s">
        <v>53</v>
      </c>
      <c r="M57" t="s">
        <v>100</v>
      </c>
      <c r="N57" t="s">
        <v>63</v>
      </c>
      <c r="O57" t="s">
        <v>193</v>
      </c>
      <c r="AF57" s="60" t="str">
        <f t="shared" si="1"/>
        <v/>
      </c>
      <c r="AG57" s="4" t="str">
        <f t="shared" si="2"/>
        <v/>
      </c>
      <c r="AH57" s="5" t="str">
        <f t="shared" si="3"/>
        <v/>
      </c>
      <c r="AI57" s="4" t="str">
        <f>IF(COUNTIF(AF57:AF$1212,AF57)=COUNTIF(AF:AF,AF57),SUMIFS(AG57:AG$1212,F57:F$1212,"ATOS*",AF57:AF$1212,AF57),"")</f>
        <v/>
      </c>
      <c r="AJ57" s="61" t="str">
        <f t="shared" si="4"/>
        <v/>
      </c>
      <c r="AK57" s="62" t="str">
        <f t="shared" si="5"/>
        <v/>
      </c>
      <c r="AL57" s="4" t="str">
        <f t="shared" si="6"/>
        <v/>
      </c>
      <c r="AM57" s="5" t="str">
        <f t="shared" si="7"/>
        <v/>
      </c>
      <c r="AN57" s="63" t="str">
        <f>IF(COUNTIF(AK57:AK$1193,AK57)=COUNTIF(AK:AK,AK57),SUMIFS(AL57:AL$1193,F57:F$1193,"*WORLDLINE*",AK57:AK$1193,AK57),"")</f>
        <v/>
      </c>
      <c r="AO57" s="83" t="str">
        <f t="shared" si="35"/>
        <v/>
      </c>
      <c r="AP57" s="74" t="str">
        <f t="shared" si="9"/>
        <v/>
      </c>
      <c r="AQ57" s="75" t="str">
        <f t="shared" si="10"/>
        <v/>
      </c>
      <c r="AR57" s="76" t="str">
        <f t="shared" si="11"/>
        <v/>
      </c>
      <c r="AS57" s="84" t="str">
        <f t="shared" si="12"/>
        <v/>
      </c>
      <c r="AT57" s="69" t="str">
        <f t="shared" si="13"/>
        <v/>
      </c>
      <c r="AU57" s="5" t="str">
        <f t="shared" si="14"/>
        <v/>
      </c>
      <c r="AV57" s="7" t="str">
        <f t="shared" si="15"/>
        <v/>
      </c>
      <c r="AW57" s="70" t="str">
        <f>IF(AX57="","",VLOOKUP(AV57,[1]SUMUP!$V$4:$Y$2029,2,FALSE))</f>
        <v/>
      </c>
      <c r="AX57" s="71" t="str">
        <f t="shared" si="16"/>
        <v/>
      </c>
      <c r="AY57" s="72" t="str">
        <f t="shared" si="17"/>
        <v/>
      </c>
      <c r="AZ57" s="83" t="str">
        <f t="shared" si="18"/>
        <v>21/02/2025</v>
      </c>
      <c r="BA57" s="74">
        <f t="shared" si="19"/>
        <v>45709</v>
      </c>
      <c r="BB57" s="75">
        <f t="shared" si="20"/>
        <v>418</v>
      </c>
      <c r="BC57" s="76">
        <f t="shared" si="21"/>
        <v>414.96</v>
      </c>
      <c r="BD57" s="84">
        <f t="shared" si="22"/>
        <v>3.0400000000000205</v>
      </c>
      <c r="BE57" s="73" t="str">
        <f t="shared" si="30"/>
        <v/>
      </c>
      <c r="BF57" s="74" t="str">
        <f t="shared" si="31"/>
        <v/>
      </c>
      <c r="BG57" s="75" t="str">
        <f t="shared" si="23"/>
        <v/>
      </c>
      <c r="BH57" s="76" t="str">
        <f t="shared" si="24"/>
        <v/>
      </c>
      <c r="BI57" s="84" t="str">
        <f t="shared" si="25"/>
        <v/>
      </c>
      <c r="BJ57" s="12">
        <f t="shared" si="32"/>
        <v>45709</v>
      </c>
      <c r="BK57" s="77">
        <f t="shared" si="36"/>
        <v>418</v>
      </c>
      <c r="BL57" s="77">
        <f t="shared" si="34"/>
        <v>414.96</v>
      </c>
      <c r="BM57" s="78" t="str" cm="1">
        <f t="array" ref="BM57">IF(_xlfn.REGEXTEST(I57,"american express",1),_xlfn.REGEXEXTRACT(I57," [0-3][0-9]/[0-1][1-9] "),"")</f>
        <v/>
      </c>
      <c r="BN57" s="79" t="str">
        <f t="shared" si="27"/>
        <v/>
      </c>
      <c r="BO57" s="80" t="str" cm="1">
        <f t="array" ref="BO57">IF(_xlfn.REGEXTEST(I57,"american express",1),_xlfn.REGEXEXTRACT(I57,"\d*,\d{2}"),"")</f>
        <v/>
      </c>
      <c r="BP57" s="81" t="str">
        <f t="shared" si="28"/>
        <v/>
      </c>
      <c r="BQ57" s="82" t="e">
        <f t="shared" si="29"/>
        <v>#VALUE!</v>
      </c>
    </row>
    <row r="58" spans="1:69" ht="20.25" thickTop="1" thickBot="1" x14ac:dyDescent="0.35">
      <c r="A58" t="s">
        <v>49</v>
      </c>
      <c r="B58" s="3">
        <v>45712</v>
      </c>
      <c r="C58">
        <v>38</v>
      </c>
      <c r="D58">
        <v>343</v>
      </c>
      <c r="E58" t="s">
        <v>95</v>
      </c>
      <c r="F58" t="s">
        <v>96</v>
      </c>
      <c r="G58" t="s">
        <v>97</v>
      </c>
      <c r="H58" t="s">
        <v>98</v>
      </c>
      <c r="I58" t="s">
        <v>194</v>
      </c>
      <c r="J58" s="3">
        <v>45712</v>
      </c>
      <c r="K58">
        <v>410.81</v>
      </c>
      <c r="L58" t="s">
        <v>53</v>
      </c>
      <c r="M58" t="s">
        <v>100</v>
      </c>
      <c r="N58" t="s">
        <v>63</v>
      </c>
      <c r="O58" t="s">
        <v>195</v>
      </c>
      <c r="AF58" s="60" t="str">
        <f t="shared" si="1"/>
        <v/>
      </c>
      <c r="AG58" s="4" t="str">
        <f t="shared" si="2"/>
        <v/>
      </c>
      <c r="AH58" s="5" t="str">
        <f t="shared" si="3"/>
        <v/>
      </c>
      <c r="AI58" s="4" t="str">
        <f>IF(COUNTIF(AF58:AF$1212,AF58)=COUNTIF(AF:AF,AF58),SUMIFS(AG58:AG$1212,F58:F$1212,"ATOS*",AF58:AF$1212,AF58),"")</f>
        <v/>
      </c>
      <c r="AJ58" s="61" t="str">
        <f t="shared" si="4"/>
        <v/>
      </c>
      <c r="AK58" s="62" t="str">
        <f t="shared" si="5"/>
        <v/>
      </c>
      <c r="AL58" s="4" t="str">
        <f t="shared" si="6"/>
        <v/>
      </c>
      <c r="AM58" s="5" t="str">
        <f t="shared" si="7"/>
        <v/>
      </c>
      <c r="AN58" s="63" t="str">
        <f>IF(COUNTIF(AK58:AK$1193,AK58)=COUNTIF(AK:AK,AK58),SUMIFS(AL58:AL$1193,F58:F$1193,"*WORLDLINE*",AK58:AK$1193,AK58),"")</f>
        <v/>
      </c>
      <c r="AO58" s="83" t="str">
        <f t="shared" si="35"/>
        <v/>
      </c>
      <c r="AP58" s="74" t="str">
        <f t="shared" si="9"/>
        <v/>
      </c>
      <c r="AQ58" s="75" t="str">
        <f t="shared" si="10"/>
        <v/>
      </c>
      <c r="AR58" s="76" t="str">
        <f t="shared" si="11"/>
        <v/>
      </c>
      <c r="AS58" s="84" t="str">
        <f t="shared" si="12"/>
        <v/>
      </c>
      <c r="AT58" s="69" t="str">
        <f t="shared" si="13"/>
        <v/>
      </c>
      <c r="AU58" s="5" t="str">
        <f t="shared" si="14"/>
        <v/>
      </c>
      <c r="AV58" s="7" t="str">
        <f t="shared" si="15"/>
        <v/>
      </c>
      <c r="AW58" s="70" t="str">
        <f>IF(AX58="","",VLOOKUP(AV58,[1]SUMUP!$V$4:$Y$2029,2,FALSE))</f>
        <v/>
      </c>
      <c r="AX58" s="71" t="str">
        <f t="shared" si="16"/>
        <v/>
      </c>
      <c r="AY58" s="72" t="str">
        <f t="shared" si="17"/>
        <v/>
      </c>
      <c r="AZ58" s="83" t="str">
        <f t="shared" si="18"/>
        <v>22/02/2025</v>
      </c>
      <c r="BA58" s="74">
        <f t="shared" si="19"/>
        <v>45710</v>
      </c>
      <c r="BB58" s="75">
        <f t="shared" si="20"/>
        <v>412</v>
      </c>
      <c r="BC58" s="76">
        <f t="shared" si="21"/>
        <v>410.81</v>
      </c>
      <c r="BD58" s="84">
        <f t="shared" si="22"/>
        <v>1.1899999999999977</v>
      </c>
      <c r="BE58" s="73" t="str">
        <f t="shared" si="30"/>
        <v/>
      </c>
      <c r="BF58" s="74" t="str">
        <f t="shared" si="31"/>
        <v/>
      </c>
      <c r="BG58" s="75" t="str">
        <f t="shared" si="23"/>
        <v/>
      </c>
      <c r="BH58" s="76" t="str">
        <f t="shared" si="24"/>
        <v/>
      </c>
      <c r="BI58" s="84" t="str">
        <f t="shared" si="25"/>
        <v/>
      </c>
      <c r="BJ58" s="12">
        <f t="shared" si="32"/>
        <v>45710</v>
      </c>
      <c r="BK58" s="77">
        <f t="shared" si="36"/>
        <v>412</v>
      </c>
      <c r="BL58" s="77">
        <f t="shared" si="34"/>
        <v>410.81</v>
      </c>
      <c r="BM58" s="78" t="str" cm="1">
        <f t="array" ref="BM58">IF(_xlfn.REGEXTEST(I58,"american express",1),_xlfn.REGEXEXTRACT(I58," [0-3][0-9]/[0-1][1-9] "),"")</f>
        <v/>
      </c>
      <c r="BN58" s="79" t="str">
        <f t="shared" si="27"/>
        <v/>
      </c>
      <c r="BO58" s="80" t="str" cm="1">
        <f t="array" ref="BO58">IF(_xlfn.REGEXTEST(I58,"american express",1),_xlfn.REGEXEXTRACT(I58,"\d*,\d{2}"),"")</f>
        <v/>
      </c>
      <c r="BP58" s="81" t="str">
        <f t="shared" si="28"/>
        <v/>
      </c>
      <c r="BQ58" s="82" t="e">
        <f t="shared" si="29"/>
        <v>#VALUE!</v>
      </c>
    </row>
    <row r="59" spans="1:69" ht="20.25" thickTop="1" thickBot="1" x14ac:dyDescent="0.35">
      <c r="A59" t="s">
        <v>49</v>
      </c>
      <c r="B59" s="3">
        <v>45712</v>
      </c>
      <c r="C59">
        <v>38</v>
      </c>
      <c r="D59">
        <v>342</v>
      </c>
      <c r="E59" t="s">
        <v>95</v>
      </c>
      <c r="F59" t="s">
        <v>96</v>
      </c>
      <c r="G59" t="s">
        <v>97</v>
      </c>
      <c r="H59" t="s">
        <v>98</v>
      </c>
      <c r="I59" t="s">
        <v>196</v>
      </c>
      <c r="J59" s="3">
        <v>45712</v>
      </c>
      <c r="K59">
        <v>334.63</v>
      </c>
      <c r="L59" t="s">
        <v>53</v>
      </c>
      <c r="M59" t="s">
        <v>100</v>
      </c>
      <c r="N59" t="s">
        <v>63</v>
      </c>
      <c r="O59" t="s">
        <v>197</v>
      </c>
      <c r="AF59" s="60" t="str">
        <f t="shared" si="1"/>
        <v/>
      </c>
      <c r="AG59" s="4" t="str">
        <f t="shared" si="2"/>
        <v/>
      </c>
      <c r="AH59" s="5" t="str">
        <f t="shared" si="3"/>
        <v/>
      </c>
      <c r="AI59" s="4" t="str">
        <f>IF(COUNTIF(AF59:AF$1212,AF59)=COUNTIF(AF:AF,AF59),SUMIFS(AG59:AG$1212,F59:F$1212,"ATOS*",AF59:AF$1212,AF59),"")</f>
        <v/>
      </c>
      <c r="AJ59" s="61" t="str">
        <f t="shared" si="4"/>
        <v/>
      </c>
      <c r="AK59" s="62" t="str">
        <f t="shared" si="5"/>
        <v/>
      </c>
      <c r="AL59" s="4" t="str">
        <f t="shared" si="6"/>
        <v/>
      </c>
      <c r="AM59" s="5" t="str">
        <f t="shared" si="7"/>
        <v/>
      </c>
      <c r="AN59" s="63" t="str">
        <f>IF(COUNTIF(AK59:AK$1193,AK59)=COUNTIF(AK:AK,AK59),SUMIFS(AL59:AL$1193,F59:F$1193,"*WORLDLINE*",AK59:AK$1193,AK59),"")</f>
        <v/>
      </c>
      <c r="AO59" s="83" t="str">
        <f t="shared" si="35"/>
        <v>22/02/2025</v>
      </c>
      <c r="AP59" s="74">
        <f t="shared" si="9"/>
        <v>45710</v>
      </c>
      <c r="AQ59" s="75">
        <f t="shared" si="10"/>
        <v>337</v>
      </c>
      <c r="AR59" s="76">
        <f t="shared" si="11"/>
        <v>334.63</v>
      </c>
      <c r="AS59" s="84">
        <f t="shared" si="12"/>
        <v>2.3700000000000045</v>
      </c>
      <c r="AT59" s="69" t="str">
        <f t="shared" si="13"/>
        <v/>
      </c>
      <c r="AU59" s="5" t="str">
        <f t="shared" si="14"/>
        <v/>
      </c>
      <c r="AV59" s="7" t="str">
        <f t="shared" si="15"/>
        <v/>
      </c>
      <c r="AW59" s="70" t="str">
        <f>IF(AX59="","",VLOOKUP(AV59,[1]SUMUP!$V$4:$Y$2029,2,FALSE))</f>
        <v/>
      </c>
      <c r="AX59" s="71" t="str">
        <f t="shared" si="16"/>
        <v/>
      </c>
      <c r="AY59" s="72" t="str">
        <f t="shared" si="17"/>
        <v/>
      </c>
      <c r="AZ59" s="83" t="str">
        <f t="shared" si="18"/>
        <v/>
      </c>
      <c r="BA59" s="74" t="str">
        <f t="shared" si="19"/>
        <v/>
      </c>
      <c r="BB59" s="75" t="str">
        <f t="shared" si="20"/>
        <v/>
      </c>
      <c r="BC59" s="76" t="str">
        <f t="shared" si="21"/>
        <v/>
      </c>
      <c r="BD59" s="84" t="str">
        <f t="shared" si="22"/>
        <v/>
      </c>
      <c r="BE59" s="73" t="str">
        <f t="shared" si="30"/>
        <v/>
      </c>
      <c r="BF59" s="74" t="str">
        <f t="shared" si="31"/>
        <v/>
      </c>
      <c r="BG59" s="75" t="str">
        <f t="shared" si="23"/>
        <v/>
      </c>
      <c r="BH59" s="76" t="str">
        <f t="shared" si="24"/>
        <v/>
      </c>
      <c r="BI59" s="84" t="str">
        <f t="shared" si="25"/>
        <v/>
      </c>
      <c r="BJ59" s="12" t="str">
        <f t="shared" si="32"/>
        <v/>
      </c>
      <c r="BK59" s="77" t="str">
        <f t="shared" si="36"/>
        <v/>
      </c>
      <c r="BL59" s="77" t="str">
        <f t="shared" si="34"/>
        <v/>
      </c>
      <c r="BM59" s="78" t="str" cm="1">
        <f t="array" ref="BM59">IF(_xlfn.REGEXTEST(I59,"american express",1),_xlfn.REGEXEXTRACT(I59," [0-3][0-9]/[0-1][1-9] "),"")</f>
        <v/>
      </c>
      <c r="BN59" s="79" t="str">
        <f t="shared" si="27"/>
        <v/>
      </c>
      <c r="BO59" s="80" t="str" cm="1">
        <f t="array" ref="BO59">IF(_xlfn.REGEXTEST(I59,"american express",1),_xlfn.REGEXEXTRACT(I59,"\d*,\d{2}"),"")</f>
        <v/>
      </c>
      <c r="BP59" s="81" t="str">
        <f t="shared" si="28"/>
        <v/>
      </c>
      <c r="BQ59" s="82" t="e">
        <f t="shared" si="29"/>
        <v>#VALUE!</v>
      </c>
    </row>
    <row r="60" spans="1:69" ht="20.25" thickTop="1" thickBot="1" x14ac:dyDescent="0.35">
      <c r="A60" t="s">
        <v>49</v>
      </c>
      <c r="B60" s="3">
        <v>45712</v>
      </c>
      <c r="C60">
        <v>38</v>
      </c>
      <c r="D60">
        <v>341</v>
      </c>
      <c r="F60" t="s">
        <v>198</v>
      </c>
      <c r="H60" t="s">
        <v>199</v>
      </c>
      <c r="I60" t="s">
        <v>200</v>
      </c>
      <c r="J60" s="3">
        <v>45710</v>
      </c>
      <c r="K60">
        <v>-42.16</v>
      </c>
      <c r="L60" t="s">
        <v>53</v>
      </c>
      <c r="N60" t="s">
        <v>63</v>
      </c>
      <c r="O60" t="s">
        <v>200</v>
      </c>
      <c r="AF60" s="60" t="str">
        <f t="shared" si="1"/>
        <v/>
      </c>
      <c r="AG60" s="4" t="str">
        <f t="shared" si="2"/>
        <v/>
      </c>
      <c r="AH60" s="5" t="str">
        <f t="shared" si="3"/>
        <v/>
      </c>
      <c r="AI60" s="4" t="str">
        <f>IF(COUNTIF(AF60:AF$1212,AF60)=COUNTIF(AF:AF,AF60),SUMIFS(AG60:AG$1212,F60:F$1212,"ATOS*",AF60:AF$1212,AF60),"")</f>
        <v/>
      </c>
      <c r="AJ60" s="61" t="str">
        <f t="shared" si="4"/>
        <v/>
      </c>
      <c r="AK60" s="62" t="str">
        <f t="shared" si="5"/>
        <v/>
      </c>
      <c r="AL60" s="4" t="str">
        <f t="shared" si="6"/>
        <v/>
      </c>
      <c r="AM60" s="5" t="str">
        <f t="shared" si="7"/>
        <v/>
      </c>
      <c r="AN60" s="63" t="str">
        <f>IF(COUNTIF(AK60:AK$1193,AK60)=COUNTIF(AK:AK,AK60),SUMIFS(AL60:AL$1193,F60:F$1193,"*WORLDLINE*",AK60:AK$1193,AK60),"")</f>
        <v/>
      </c>
      <c r="AO60" s="83" t="str">
        <f t="shared" si="35"/>
        <v/>
      </c>
      <c r="AP60" s="74" t="str">
        <f t="shared" si="9"/>
        <v/>
      </c>
      <c r="AQ60" s="75" t="str">
        <f t="shared" si="10"/>
        <v/>
      </c>
      <c r="AR60" s="76" t="str">
        <f t="shared" si="11"/>
        <v/>
      </c>
      <c r="AS60" s="84" t="str">
        <f t="shared" si="12"/>
        <v/>
      </c>
      <c r="AT60" s="69" t="str">
        <f t="shared" si="13"/>
        <v/>
      </c>
      <c r="AU60" s="5" t="str">
        <f t="shared" si="14"/>
        <v/>
      </c>
      <c r="AV60" s="7" t="str">
        <f t="shared" si="15"/>
        <v/>
      </c>
      <c r="AW60" s="70" t="str">
        <f>IF(AX60="","",VLOOKUP(AV60,[1]SUMUP!$V$4:$Y$2029,2,FALSE))</f>
        <v/>
      </c>
      <c r="AX60" s="71" t="str">
        <f t="shared" si="16"/>
        <v/>
      </c>
      <c r="AY60" s="72" t="str">
        <f t="shared" si="17"/>
        <v/>
      </c>
      <c r="AZ60" s="83" t="str">
        <f t="shared" si="18"/>
        <v/>
      </c>
      <c r="BA60" s="74" t="str">
        <f t="shared" si="19"/>
        <v/>
      </c>
      <c r="BB60" s="75" t="str">
        <f t="shared" si="20"/>
        <v/>
      </c>
      <c r="BC60" s="76" t="str">
        <f t="shared" si="21"/>
        <v/>
      </c>
      <c r="BD60" s="84" t="str">
        <f t="shared" si="22"/>
        <v/>
      </c>
      <c r="BE60" s="73" t="str">
        <f t="shared" si="30"/>
        <v/>
      </c>
      <c r="BF60" s="74" t="str">
        <f t="shared" si="31"/>
        <v/>
      </c>
      <c r="BG60" s="75" t="str">
        <f t="shared" si="23"/>
        <v/>
      </c>
      <c r="BH60" s="76" t="str">
        <f t="shared" si="24"/>
        <v/>
      </c>
      <c r="BI60" s="84" t="str">
        <f t="shared" si="25"/>
        <v/>
      </c>
      <c r="BJ60" s="12" t="str">
        <f t="shared" si="32"/>
        <v/>
      </c>
      <c r="BK60" s="77" t="str">
        <f t="shared" si="36"/>
        <v/>
      </c>
      <c r="BL60" s="77" t="str">
        <f t="shared" si="34"/>
        <v/>
      </c>
      <c r="BM60" s="78" t="str" cm="1">
        <f t="array" ref="BM60">IF(_xlfn.REGEXTEST(I60,"american express",1),_xlfn.REGEXEXTRACT(I60," [0-3][0-9]/[0-1][1-9] "),"")</f>
        <v/>
      </c>
      <c r="BN60" s="79" t="str">
        <f t="shared" si="27"/>
        <v/>
      </c>
      <c r="BO60" s="80" t="str" cm="1">
        <f t="array" ref="BO60">IF(_xlfn.REGEXTEST(I60,"american express",1),_xlfn.REGEXEXTRACT(I60,"\d*,\d{2}"),"")</f>
        <v/>
      </c>
      <c r="BP60" s="81" t="str">
        <f t="shared" si="28"/>
        <v/>
      </c>
      <c r="BQ60" s="82" t="e">
        <f t="shared" si="29"/>
        <v>#VALUE!</v>
      </c>
    </row>
    <row r="61" spans="1:69" ht="20.25" thickTop="1" thickBot="1" x14ac:dyDescent="0.35">
      <c r="A61" t="s">
        <v>49</v>
      </c>
      <c r="B61" s="3">
        <v>45709</v>
      </c>
      <c r="C61">
        <v>37</v>
      </c>
      <c r="D61">
        <v>340</v>
      </c>
      <c r="F61" t="s">
        <v>201</v>
      </c>
      <c r="H61" t="s">
        <v>202</v>
      </c>
      <c r="I61" t="s">
        <v>203</v>
      </c>
      <c r="J61" s="3">
        <v>45709</v>
      </c>
      <c r="K61">
        <v>-160.35</v>
      </c>
      <c r="L61" t="s">
        <v>53</v>
      </c>
      <c r="N61" t="s">
        <v>63</v>
      </c>
      <c r="O61" t="s">
        <v>203</v>
      </c>
      <c r="AF61" s="60" t="str">
        <f t="shared" si="1"/>
        <v/>
      </c>
      <c r="AG61" s="4" t="str">
        <f t="shared" si="2"/>
        <v/>
      </c>
      <c r="AH61" s="5" t="str">
        <f t="shared" si="3"/>
        <v/>
      </c>
      <c r="AI61" s="4" t="str">
        <f>IF(COUNTIF(AF61:AF$1212,AF61)=COUNTIF(AF:AF,AF61),SUMIFS(AG61:AG$1212,F61:F$1212,"ATOS*",AF61:AF$1212,AF61),"")</f>
        <v/>
      </c>
      <c r="AJ61" s="61" t="str">
        <f t="shared" si="4"/>
        <v/>
      </c>
      <c r="AK61" s="62" t="str">
        <f t="shared" si="5"/>
        <v/>
      </c>
      <c r="AL61" s="4" t="str">
        <f t="shared" si="6"/>
        <v/>
      </c>
      <c r="AM61" s="5" t="str">
        <f t="shared" si="7"/>
        <v/>
      </c>
      <c r="AN61" s="63" t="str">
        <f>IF(COUNTIF(AK61:AK$1193,AK61)=COUNTIF(AK:AK,AK61),SUMIFS(AL61:AL$1193,F61:F$1193,"*WORLDLINE*",AK61:AK$1193,AK61),"")</f>
        <v/>
      </c>
      <c r="AO61" s="83" t="str">
        <f t="shared" si="35"/>
        <v/>
      </c>
      <c r="AP61" s="74" t="str">
        <f t="shared" si="9"/>
        <v/>
      </c>
      <c r="AQ61" s="75" t="str">
        <f t="shared" si="10"/>
        <v/>
      </c>
      <c r="AR61" s="76" t="str">
        <f t="shared" si="11"/>
        <v/>
      </c>
      <c r="AS61" s="84" t="str">
        <f t="shared" si="12"/>
        <v/>
      </c>
      <c r="AT61" s="69" t="str">
        <f t="shared" si="13"/>
        <v/>
      </c>
      <c r="AU61" s="5" t="str">
        <f t="shared" si="14"/>
        <v/>
      </c>
      <c r="AV61" s="7" t="str">
        <f t="shared" si="15"/>
        <v/>
      </c>
      <c r="AW61" s="70" t="str">
        <f>IF(AX61="","",VLOOKUP(AV61,[1]SUMUP!$V$4:$Y$2029,2,FALSE))</f>
        <v/>
      </c>
      <c r="AX61" s="71" t="str">
        <f t="shared" si="16"/>
        <v/>
      </c>
      <c r="AY61" s="72" t="str">
        <f t="shared" si="17"/>
        <v/>
      </c>
      <c r="AZ61" s="83" t="str">
        <f t="shared" si="18"/>
        <v/>
      </c>
      <c r="BA61" s="74" t="str">
        <f t="shared" si="19"/>
        <v/>
      </c>
      <c r="BB61" s="75" t="str">
        <f t="shared" si="20"/>
        <v/>
      </c>
      <c r="BC61" s="76" t="str">
        <f t="shared" si="21"/>
        <v/>
      </c>
      <c r="BD61" s="84" t="str">
        <f t="shared" si="22"/>
        <v/>
      </c>
      <c r="BE61" s="73" t="str">
        <f t="shared" si="30"/>
        <v/>
      </c>
      <c r="BF61" s="74" t="str">
        <f t="shared" si="31"/>
        <v/>
      </c>
      <c r="BG61" s="75" t="str">
        <f t="shared" si="23"/>
        <v/>
      </c>
      <c r="BH61" s="76" t="str">
        <f t="shared" si="24"/>
        <v/>
      </c>
      <c r="BI61" s="84" t="str">
        <f t="shared" si="25"/>
        <v/>
      </c>
      <c r="BJ61" s="12" t="str">
        <f t="shared" si="32"/>
        <v/>
      </c>
      <c r="BK61" s="77" t="str">
        <f t="shared" si="36"/>
        <v/>
      </c>
      <c r="BL61" s="77" t="str">
        <f t="shared" si="34"/>
        <v/>
      </c>
      <c r="BM61" s="78" t="str" cm="1">
        <f t="array" ref="BM61">IF(_xlfn.REGEXTEST(I61,"american express",1),_xlfn.REGEXEXTRACT(I61," [0-3][0-9]/[0-1][1-9] "),"")</f>
        <v/>
      </c>
      <c r="BN61" s="79" t="str">
        <f t="shared" si="27"/>
        <v/>
      </c>
      <c r="BO61" s="80" t="str" cm="1">
        <f t="array" ref="BO61">IF(_xlfn.REGEXTEST(I61,"american express",1),_xlfn.REGEXEXTRACT(I61,"\d*,\d{2}"),"")</f>
        <v/>
      </c>
      <c r="BP61" s="81" t="str">
        <f t="shared" si="28"/>
        <v/>
      </c>
      <c r="BQ61" s="82" t="e">
        <f t="shared" si="29"/>
        <v>#VALUE!</v>
      </c>
    </row>
    <row r="62" spans="1:69" ht="20.25" thickTop="1" thickBot="1" x14ac:dyDescent="0.35">
      <c r="A62" t="s">
        <v>49</v>
      </c>
      <c r="B62" s="3">
        <v>45709</v>
      </c>
      <c r="C62">
        <v>37</v>
      </c>
      <c r="D62">
        <v>339</v>
      </c>
      <c r="E62" t="s">
        <v>50</v>
      </c>
      <c r="F62" t="s">
        <v>51</v>
      </c>
      <c r="I62" t="s">
        <v>204</v>
      </c>
      <c r="J62" s="3">
        <v>45709</v>
      </c>
      <c r="K62">
        <v>53</v>
      </c>
      <c r="L62" t="s">
        <v>53</v>
      </c>
      <c r="M62" t="s">
        <v>54</v>
      </c>
      <c r="O62" t="s">
        <v>187</v>
      </c>
      <c r="AF62" s="60">
        <f t="shared" si="1"/>
        <v>45709</v>
      </c>
      <c r="AG62" s="4">
        <f t="shared" si="2"/>
        <v>53</v>
      </c>
      <c r="AH62" s="5" t="str">
        <f t="shared" si="3"/>
        <v/>
      </c>
      <c r="AI62" s="4" t="str">
        <f>IF(COUNTIF(AF62:AF$1212,AF62)=COUNTIF(AF:AF,AF62),SUMIFS(AG62:AG$1212,F62:F$1212,"ATOS*",AF62:AF$1212,AF62),"")</f>
        <v/>
      </c>
      <c r="AJ62" s="61" t="str">
        <f t="shared" si="4"/>
        <v/>
      </c>
      <c r="AK62" s="62" t="str">
        <f t="shared" si="5"/>
        <v/>
      </c>
      <c r="AL62" s="4" t="str">
        <f t="shared" si="6"/>
        <v/>
      </c>
      <c r="AM62" s="5" t="str">
        <f t="shared" si="7"/>
        <v/>
      </c>
      <c r="AN62" s="63" t="str">
        <f>IF(COUNTIF(AK62:AK$1193,AK62)=COUNTIF(AK:AK,AK62),SUMIFS(AL62:AL$1193,F62:F$1193,"*WORLDLINE*",AK62:AK$1193,AK62),"")</f>
        <v/>
      </c>
      <c r="AO62" s="83" t="str">
        <f t="shared" si="35"/>
        <v/>
      </c>
      <c r="AP62" s="74" t="str">
        <f t="shared" si="9"/>
        <v/>
      </c>
      <c r="AQ62" s="75" t="str">
        <f t="shared" si="10"/>
        <v/>
      </c>
      <c r="AR62" s="76" t="str">
        <f t="shared" si="11"/>
        <v/>
      </c>
      <c r="AS62" s="84" t="str">
        <f t="shared" si="12"/>
        <v/>
      </c>
      <c r="AT62" s="69" t="str">
        <f t="shared" si="13"/>
        <v/>
      </c>
      <c r="AU62" s="5" t="str">
        <f t="shared" si="14"/>
        <v/>
      </c>
      <c r="AV62" s="7" t="str">
        <f t="shared" si="15"/>
        <v/>
      </c>
      <c r="AW62" s="70" t="str">
        <f>IF(AX62="","",VLOOKUP(AV62,[1]SUMUP!$V$4:$Y$2029,2,FALSE))</f>
        <v/>
      </c>
      <c r="AX62" s="71" t="str">
        <f t="shared" si="16"/>
        <v/>
      </c>
      <c r="AY62" s="72" t="str">
        <f t="shared" si="17"/>
        <v/>
      </c>
      <c r="AZ62" s="83" t="str">
        <f t="shared" si="18"/>
        <v/>
      </c>
      <c r="BA62" s="74" t="str">
        <f t="shared" si="19"/>
        <v/>
      </c>
      <c r="BB62" s="75" t="str">
        <f t="shared" si="20"/>
        <v/>
      </c>
      <c r="BC62" s="76" t="str">
        <f t="shared" si="21"/>
        <v/>
      </c>
      <c r="BD62" s="84" t="str">
        <f t="shared" si="22"/>
        <v/>
      </c>
      <c r="BE62" s="73" t="str">
        <f t="shared" si="30"/>
        <v/>
      </c>
      <c r="BF62" s="74" t="str">
        <f t="shared" si="31"/>
        <v/>
      </c>
      <c r="BG62" s="75" t="str">
        <f t="shared" si="23"/>
        <v/>
      </c>
      <c r="BH62" s="76" t="str">
        <f t="shared" si="24"/>
        <v/>
      </c>
      <c r="BI62" s="84" t="str">
        <f t="shared" si="25"/>
        <v/>
      </c>
      <c r="BJ62" s="12" t="str">
        <f t="shared" si="32"/>
        <v/>
      </c>
      <c r="BK62" s="77" t="str">
        <f t="shared" si="36"/>
        <v/>
      </c>
      <c r="BL62" s="77" t="str">
        <f t="shared" si="34"/>
        <v/>
      </c>
      <c r="BM62" s="78" t="str" cm="1">
        <f t="array" ref="BM62">IF(_xlfn.REGEXTEST(I62,"american express",1),_xlfn.REGEXEXTRACT(I62," [0-3][0-9]/[0-1][1-9] "),"")</f>
        <v/>
      </c>
      <c r="BN62" s="79" t="str">
        <f t="shared" si="27"/>
        <v/>
      </c>
      <c r="BO62" s="80" t="str" cm="1">
        <f t="array" ref="BO62">IF(_xlfn.REGEXTEST(I62,"american express",1),_xlfn.REGEXEXTRACT(I62,"\d*,\d{2}"),"")</f>
        <v/>
      </c>
      <c r="BP62" s="81" t="str">
        <f t="shared" si="28"/>
        <v/>
      </c>
      <c r="BQ62" s="82" t="e">
        <f t="shared" si="29"/>
        <v>#VALUE!</v>
      </c>
    </row>
    <row r="63" spans="1:69" ht="20.25" thickTop="1" thickBot="1" x14ac:dyDescent="0.35">
      <c r="A63" t="s">
        <v>49</v>
      </c>
      <c r="B63" s="3">
        <v>45709</v>
      </c>
      <c r="C63">
        <v>37</v>
      </c>
      <c r="D63">
        <v>338</v>
      </c>
      <c r="E63" t="s">
        <v>95</v>
      </c>
      <c r="F63" t="s">
        <v>96</v>
      </c>
      <c r="G63" t="s">
        <v>97</v>
      </c>
      <c r="H63" t="s">
        <v>98</v>
      </c>
      <c r="I63" t="s">
        <v>205</v>
      </c>
      <c r="J63" s="3">
        <v>45709</v>
      </c>
      <c r="K63">
        <v>52.69</v>
      </c>
      <c r="L63" t="s">
        <v>53</v>
      </c>
      <c r="M63" t="s">
        <v>100</v>
      </c>
      <c r="N63" t="s">
        <v>63</v>
      </c>
      <c r="O63" t="s">
        <v>206</v>
      </c>
      <c r="AF63" s="60" t="str">
        <f t="shared" si="1"/>
        <v/>
      </c>
      <c r="AG63" s="4" t="str">
        <f t="shared" si="2"/>
        <v/>
      </c>
      <c r="AH63" s="5" t="str">
        <f t="shared" si="3"/>
        <v/>
      </c>
      <c r="AI63" s="4" t="str">
        <f>IF(COUNTIF(AF63:AF$1212,AF63)=COUNTIF(AF:AF,AF63),SUMIFS(AG63:AG$1212,F63:F$1212,"ATOS*",AF63:AF$1212,AF63),"")</f>
        <v/>
      </c>
      <c r="AJ63" s="61" t="str">
        <f t="shared" si="4"/>
        <v/>
      </c>
      <c r="AK63" s="62" t="str">
        <f t="shared" si="5"/>
        <v/>
      </c>
      <c r="AL63" s="4" t="str">
        <f t="shared" si="6"/>
        <v/>
      </c>
      <c r="AM63" s="5" t="str">
        <f t="shared" si="7"/>
        <v/>
      </c>
      <c r="AN63" s="63" t="str">
        <f>IF(COUNTIF(AK63:AK$1193,AK63)=COUNTIF(AK:AK,AK63),SUMIFS(AL63:AL$1193,F63:F$1193,"*WORLDLINE*",AK63:AK$1193,AK63),"")</f>
        <v/>
      </c>
      <c r="AO63" s="83" t="str">
        <f t="shared" si="35"/>
        <v>20/02/2025</v>
      </c>
      <c r="AP63" s="74">
        <f t="shared" si="9"/>
        <v>45708</v>
      </c>
      <c r="AQ63" s="75">
        <f t="shared" si="10"/>
        <v>53</v>
      </c>
      <c r="AR63" s="76">
        <f t="shared" si="11"/>
        <v>52.69</v>
      </c>
      <c r="AS63" s="84">
        <f t="shared" si="12"/>
        <v>0.31000000000000227</v>
      </c>
      <c r="AT63" s="69" t="str">
        <f t="shared" si="13"/>
        <v/>
      </c>
      <c r="AU63" s="5" t="str">
        <f t="shared" si="14"/>
        <v/>
      </c>
      <c r="AV63" s="7" t="str">
        <f t="shared" si="15"/>
        <v/>
      </c>
      <c r="AW63" s="70" t="str">
        <f>IF(AX63="","",VLOOKUP(AV63,[1]SUMUP!$V$4:$Y$2029,2,FALSE))</f>
        <v/>
      </c>
      <c r="AX63" s="71" t="str">
        <f t="shared" si="16"/>
        <v/>
      </c>
      <c r="AY63" s="72" t="str">
        <f t="shared" si="17"/>
        <v/>
      </c>
      <c r="AZ63" s="83" t="str">
        <f t="shared" si="18"/>
        <v/>
      </c>
      <c r="BA63" s="74" t="str">
        <f t="shared" si="19"/>
        <v/>
      </c>
      <c r="BB63" s="75" t="str">
        <f t="shared" si="20"/>
        <v/>
      </c>
      <c r="BC63" s="76" t="str">
        <f t="shared" si="21"/>
        <v/>
      </c>
      <c r="BD63" s="84" t="str">
        <f t="shared" si="22"/>
        <v/>
      </c>
      <c r="BE63" s="73" t="str">
        <f t="shared" si="30"/>
        <v/>
      </c>
      <c r="BF63" s="74" t="str">
        <f t="shared" si="31"/>
        <v/>
      </c>
      <c r="BG63" s="75" t="str">
        <f t="shared" si="23"/>
        <v/>
      </c>
      <c r="BH63" s="76" t="str">
        <f t="shared" si="24"/>
        <v/>
      </c>
      <c r="BI63" s="84" t="str">
        <f t="shared" si="25"/>
        <v/>
      </c>
      <c r="BJ63" s="12" t="str">
        <f t="shared" si="32"/>
        <v/>
      </c>
      <c r="BK63" s="77" t="str">
        <f t="shared" si="36"/>
        <v/>
      </c>
      <c r="BL63" s="77" t="str">
        <f t="shared" si="34"/>
        <v/>
      </c>
      <c r="BM63" s="78" t="str" cm="1">
        <f t="array" ref="BM63">IF(_xlfn.REGEXTEST(I63,"american express",1),_xlfn.REGEXEXTRACT(I63," [0-3][0-9]/[0-1][1-9] "),"")</f>
        <v/>
      </c>
      <c r="BN63" s="79" t="str">
        <f t="shared" si="27"/>
        <v/>
      </c>
      <c r="BO63" s="80" t="str" cm="1">
        <f t="array" ref="BO63">IF(_xlfn.REGEXTEST(I63,"american express",1),_xlfn.REGEXEXTRACT(I63,"\d*,\d{2}"),"")</f>
        <v/>
      </c>
      <c r="BP63" s="81" t="str">
        <f t="shared" si="28"/>
        <v/>
      </c>
      <c r="BQ63" s="82" t="e">
        <f t="shared" si="29"/>
        <v>#VALUE!</v>
      </c>
    </row>
    <row r="64" spans="1:69" ht="20.25" thickTop="1" thickBot="1" x14ac:dyDescent="0.35">
      <c r="A64" t="s">
        <v>49</v>
      </c>
      <c r="B64" s="3">
        <v>45709</v>
      </c>
      <c r="C64">
        <v>37</v>
      </c>
      <c r="D64">
        <v>337</v>
      </c>
      <c r="E64" t="s">
        <v>50</v>
      </c>
      <c r="F64" t="s">
        <v>51</v>
      </c>
      <c r="I64" t="s">
        <v>207</v>
      </c>
      <c r="J64" s="3">
        <v>45708</v>
      </c>
      <c r="K64">
        <v>280</v>
      </c>
      <c r="L64" t="s">
        <v>53</v>
      </c>
      <c r="M64" t="s">
        <v>54</v>
      </c>
      <c r="O64" t="s">
        <v>208</v>
      </c>
      <c r="AF64" s="60">
        <f t="shared" si="1"/>
        <v>45708</v>
      </c>
      <c r="AG64" s="4">
        <f t="shared" si="2"/>
        <v>280</v>
      </c>
      <c r="AH64" s="5">
        <f t="shared" si="3"/>
        <v>45708</v>
      </c>
      <c r="AI64" s="4">
        <f>IF(COUNTIF(AF64:AF$1212,AF64)=COUNTIF(AF:AF,AF64),SUMIFS(AG64:AG$1212,F64:F$1212,"ATOS*",AF64:AF$1212,AF64),"")</f>
        <v>330</v>
      </c>
      <c r="AJ64" s="61" t="str">
        <f t="shared" si="4"/>
        <v/>
      </c>
      <c r="AK64" s="62" t="str">
        <f t="shared" si="5"/>
        <v/>
      </c>
      <c r="AL64" s="4" t="str">
        <f t="shared" si="6"/>
        <v/>
      </c>
      <c r="AM64" s="5" t="str">
        <f t="shared" si="7"/>
        <v/>
      </c>
      <c r="AN64" s="63" t="str">
        <f>IF(COUNTIF(AK64:AK$1193,AK64)=COUNTIF(AK:AK,AK64),SUMIFS(AL64:AL$1193,F64:F$1193,"*WORLDLINE*",AK64:AK$1193,AK64),"")</f>
        <v/>
      </c>
      <c r="AO64" s="83" t="str">
        <f t="shared" si="35"/>
        <v/>
      </c>
      <c r="AP64" s="74" t="str">
        <f t="shared" si="9"/>
        <v/>
      </c>
      <c r="AQ64" s="75" t="str">
        <f t="shared" si="10"/>
        <v/>
      </c>
      <c r="AR64" s="76" t="str">
        <f t="shared" si="11"/>
        <v/>
      </c>
      <c r="AS64" s="84" t="str">
        <f t="shared" si="12"/>
        <v/>
      </c>
      <c r="AT64" s="69" t="str">
        <f t="shared" si="13"/>
        <v/>
      </c>
      <c r="AU64" s="5" t="str">
        <f t="shared" si="14"/>
        <v/>
      </c>
      <c r="AV64" s="7" t="str">
        <f t="shared" si="15"/>
        <v/>
      </c>
      <c r="AW64" s="70" t="str">
        <f>IF(AX64="","",VLOOKUP(AV64,[1]SUMUP!$V$4:$Y$2029,2,FALSE))</f>
        <v/>
      </c>
      <c r="AX64" s="71" t="str">
        <f t="shared" si="16"/>
        <v/>
      </c>
      <c r="AY64" s="72" t="str">
        <f t="shared" si="17"/>
        <v/>
      </c>
      <c r="AZ64" s="83" t="str">
        <f t="shared" si="18"/>
        <v/>
      </c>
      <c r="BA64" s="74" t="str">
        <f t="shared" si="19"/>
        <v/>
      </c>
      <c r="BB64" s="75" t="str">
        <f t="shared" si="20"/>
        <v/>
      </c>
      <c r="BC64" s="76" t="str">
        <f t="shared" si="21"/>
        <v/>
      </c>
      <c r="BD64" s="84" t="str">
        <f t="shared" si="22"/>
        <v/>
      </c>
      <c r="BE64" s="73" t="str">
        <f t="shared" si="30"/>
        <v/>
      </c>
      <c r="BF64" s="74" t="str">
        <f t="shared" si="31"/>
        <v/>
      </c>
      <c r="BG64" s="75" t="str">
        <f t="shared" si="23"/>
        <v/>
      </c>
      <c r="BH64" s="76" t="str">
        <f t="shared" si="24"/>
        <v/>
      </c>
      <c r="BI64" s="84" t="str">
        <f t="shared" si="25"/>
        <v/>
      </c>
      <c r="BJ64" s="12" t="str">
        <f t="shared" si="32"/>
        <v/>
      </c>
      <c r="BK64" s="77" t="str">
        <f t="shared" si="36"/>
        <v/>
      </c>
      <c r="BL64" s="77" t="str">
        <f t="shared" si="34"/>
        <v/>
      </c>
      <c r="BM64" s="78" t="str" cm="1">
        <f t="array" ref="BM64">IF(_xlfn.REGEXTEST(I64,"american express",1),_xlfn.REGEXEXTRACT(I64," [0-3][0-9]/[0-1][1-9] "),"")</f>
        <v/>
      </c>
      <c r="BN64" s="79" t="str">
        <f t="shared" si="27"/>
        <v/>
      </c>
      <c r="BO64" s="80" t="str" cm="1">
        <f t="array" ref="BO64">IF(_xlfn.REGEXTEST(I64,"american express",1),_xlfn.REGEXEXTRACT(I64,"\d*,\d{2}"),"")</f>
        <v/>
      </c>
      <c r="BP64" s="81" t="str">
        <f t="shared" si="28"/>
        <v/>
      </c>
      <c r="BQ64" s="82" t="e">
        <f t="shared" si="29"/>
        <v>#VALUE!</v>
      </c>
    </row>
    <row r="65" spans="1:69" ht="20.25" thickTop="1" thickBot="1" x14ac:dyDescent="0.35">
      <c r="A65" t="s">
        <v>49</v>
      </c>
      <c r="B65" s="3">
        <v>45709</v>
      </c>
      <c r="C65">
        <v>37</v>
      </c>
      <c r="D65">
        <v>336</v>
      </c>
      <c r="E65" t="s">
        <v>91</v>
      </c>
      <c r="F65" t="s">
        <v>92</v>
      </c>
      <c r="I65" t="s">
        <v>209</v>
      </c>
      <c r="J65" s="3">
        <v>45709</v>
      </c>
      <c r="K65">
        <v>268</v>
      </c>
      <c r="L65" t="s">
        <v>53</v>
      </c>
      <c r="M65" t="s">
        <v>54</v>
      </c>
      <c r="O65" t="s">
        <v>210</v>
      </c>
      <c r="AF65" s="60" t="str">
        <f t="shared" si="1"/>
        <v/>
      </c>
      <c r="AG65" s="4" t="str">
        <f t="shared" si="2"/>
        <v/>
      </c>
      <c r="AH65" s="5" t="str">
        <f t="shared" si="3"/>
        <v/>
      </c>
      <c r="AI65" s="4" t="str">
        <f>IF(COUNTIF(AF65:AF$1212,AF65)=COUNTIF(AF:AF,AF65),SUMIFS(AG65:AG$1212,F65:F$1212,"ATOS*",AF65:AF$1212,AF65),"")</f>
        <v/>
      </c>
      <c r="AJ65" s="61" t="str">
        <f t="shared" si="4"/>
        <v>19/02/2025</v>
      </c>
      <c r="AK65" s="62">
        <f t="shared" si="5"/>
        <v>45707</v>
      </c>
      <c r="AL65" s="4">
        <f t="shared" si="6"/>
        <v>268</v>
      </c>
      <c r="AM65" s="5">
        <f t="shared" si="7"/>
        <v>45707</v>
      </c>
      <c r="AN65" s="63">
        <f>IF(COUNTIF(AK65:AK$1193,AK65)=COUNTIF(AK:AK,AK65),SUMIFS(AL65:AL$1193,F65:F$1193,"*WORLDLINE*",AK65:AK$1193,AK65),"")</f>
        <v>268</v>
      </c>
      <c r="AO65" s="83" t="str">
        <f t="shared" si="35"/>
        <v/>
      </c>
      <c r="AP65" s="74" t="str">
        <f t="shared" si="9"/>
        <v/>
      </c>
      <c r="AQ65" s="75" t="str">
        <f t="shared" si="10"/>
        <v/>
      </c>
      <c r="AR65" s="76" t="str">
        <f t="shared" si="11"/>
        <v/>
      </c>
      <c r="AS65" s="84" t="str">
        <f t="shared" si="12"/>
        <v/>
      </c>
      <c r="AT65" s="69" t="str">
        <f t="shared" si="13"/>
        <v/>
      </c>
      <c r="AU65" s="5" t="str">
        <f t="shared" si="14"/>
        <v/>
      </c>
      <c r="AV65" s="7" t="str">
        <f t="shared" si="15"/>
        <v/>
      </c>
      <c r="AW65" s="70" t="str">
        <f>IF(AX65="","",VLOOKUP(AV65,[1]SUMUP!$V$4:$Y$2029,2,FALSE))</f>
        <v/>
      </c>
      <c r="AX65" s="71" t="str">
        <f t="shared" si="16"/>
        <v/>
      </c>
      <c r="AY65" s="72" t="str">
        <f t="shared" si="17"/>
        <v/>
      </c>
      <c r="AZ65" s="83" t="str">
        <f t="shared" si="18"/>
        <v/>
      </c>
      <c r="BA65" s="74" t="str">
        <f t="shared" si="19"/>
        <v/>
      </c>
      <c r="BB65" s="75" t="str">
        <f t="shared" si="20"/>
        <v/>
      </c>
      <c r="BC65" s="76" t="str">
        <f t="shared" si="21"/>
        <v/>
      </c>
      <c r="BD65" s="84" t="str">
        <f t="shared" si="22"/>
        <v/>
      </c>
      <c r="BE65" s="73" t="str">
        <f t="shared" si="30"/>
        <v/>
      </c>
      <c r="BF65" s="74" t="str">
        <f t="shared" si="31"/>
        <v/>
      </c>
      <c r="BG65" s="75" t="str">
        <f t="shared" si="23"/>
        <v/>
      </c>
      <c r="BH65" s="76" t="str">
        <f t="shared" si="24"/>
        <v/>
      </c>
      <c r="BI65" s="84" t="str">
        <f t="shared" si="25"/>
        <v/>
      </c>
      <c r="BJ65" s="12" t="str">
        <f t="shared" si="32"/>
        <v/>
      </c>
      <c r="BK65" s="77" t="str">
        <f t="shared" si="36"/>
        <v/>
      </c>
      <c r="BL65" s="77" t="str">
        <f t="shared" si="34"/>
        <v/>
      </c>
      <c r="BM65" s="78" t="str" cm="1">
        <f t="array" ref="BM65">IF(_xlfn.REGEXTEST(I65,"american express",1),_xlfn.REGEXEXTRACT(I65," [0-3][0-9]/[0-1][1-9] "),"")</f>
        <v/>
      </c>
      <c r="BN65" s="79" t="str">
        <f t="shared" si="27"/>
        <v/>
      </c>
      <c r="BO65" s="80" t="str" cm="1">
        <f t="array" ref="BO65">IF(_xlfn.REGEXTEST(I65,"american express",1),_xlfn.REGEXEXTRACT(I65,"\d*,\d{2}"),"")</f>
        <v/>
      </c>
      <c r="BP65" s="81" t="str">
        <f t="shared" si="28"/>
        <v/>
      </c>
      <c r="BQ65" s="82" t="e">
        <f t="shared" si="29"/>
        <v>#VALUE!</v>
      </c>
    </row>
    <row r="66" spans="1:69" ht="20.25" thickTop="1" thickBot="1" x14ac:dyDescent="0.35">
      <c r="A66" t="s">
        <v>49</v>
      </c>
      <c r="B66" s="3">
        <v>45708</v>
      </c>
      <c r="C66">
        <v>36</v>
      </c>
      <c r="D66">
        <v>335</v>
      </c>
      <c r="E66" t="s">
        <v>211</v>
      </c>
      <c r="F66" t="s">
        <v>212</v>
      </c>
      <c r="G66" t="s">
        <v>213</v>
      </c>
      <c r="H66" t="s">
        <v>214</v>
      </c>
      <c r="I66" t="s">
        <v>215</v>
      </c>
      <c r="J66" s="3">
        <v>45708</v>
      </c>
      <c r="K66" s="2">
        <v>43.35</v>
      </c>
      <c r="L66" t="s">
        <v>53</v>
      </c>
      <c r="M66" t="s">
        <v>59</v>
      </c>
      <c r="N66" t="s">
        <v>63</v>
      </c>
      <c r="O66" t="s">
        <v>216</v>
      </c>
      <c r="AF66" s="60" t="str">
        <f t="shared" si="1"/>
        <v/>
      </c>
      <c r="AG66" s="4" t="str">
        <f t="shared" si="2"/>
        <v/>
      </c>
      <c r="AH66" s="5" t="str">
        <f t="shared" si="3"/>
        <v/>
      </c>
      <c r="AI66" s="4" t="str">
        <f>IF(COUNTIF(AF66:AF$1212,AF66)=COUNTIF(AF:AF,AF66),SUMIFS(AG66:AG$1212,F66:F$1212,"ATOS*",AF66:AF$1212,AF66),"")</f>
        <v/>
      </c>
      <c r="AJ66" s="61" t="str">
        <f t="shared" si="4"/>
        <v/>
      </c>
      <c r="AK66" s="62" t="str">
        <f t="shared" si="5"/>
        <v/>
      </c>
      <c r="AL66" s="4" t="str">
        <f t="shared" si="6"/>
        <v/>
      </c>
      <c r="AM66" s="5" t="str">
        <f t="shared" si="7"/>
        <v/>
      </c>
      <c r="AN66" s="63" t="str">
        <f>IF(COUNTIF(AK66:AK$1193,AK66)=COUNTIF(AK:AK,AK66),SUMIFS(AL66:AL$1193,F66:F$1193,"*WORLDLINE*",AK66:AK$1193,AK66),"")</f>
        <v/>
      </c>
      <c r="AO66" s="83" t="str">
        <f t="shared" si="35"/>
        <v/>
      </c>
      <c r="AP66" s="74" t="str">
        <f t="shared" si="9"/>
        <v/>
      </c>
      <c r="AQ66" s="75" t="str">
        <f t="shared" si="10"/>
        <v/>
      </c>
      <c r="AR66" s="76" t="str">
        <f t="shared" si="11"/>
        <v/>
      </c>
      <c r="AS66" s="84" t="str">
        <f t="shared" si="12"/>
        <v/>
      </c>
      <c r="AT66" s="69" t="str">
        <f t="shared" si="13"/>
        <v/>
      </c>
      <c r="AU66" s="5" t="str">
        <f t="shared" si="14"/>
        <v/>
      </c>
      <c r="AV66" s="7" t="str">
        <f t="shared" si="15"/>
        <v/>
      </c>
      <c r="AW66" s="70" t="str">
        <f>IF(AX66="","",VLOOKUP(AV66,[1]SUMUP!$V$4:$Y$2029,2,FALSE))</f>
        <v/>
      </c>
      <c r="AX66" s="71" t="str">
        <f t="shared" si="16"/>
        <v/>
      </c>
      <c r="AY66" s="72" t="str">
        <f t="shared" si="17"/>
        <v/>
      </c>
      <c r="AZ66" s="83" t="str">
        <f t="shared" si="18"/>
        <v/>
      </c>
      <c r="BA66" s="74" t="str">
        <f t="shared" si="19"/>
        <v/>
      </c>
      <c r="BB66" s="75" t="str">
        <f t="shared" si="20"/>
        <v/>
      </c>
      <c r="BC66" s="76" t="str">
        <f t="shared" si="21"/>
        <v/>
      </c>
      <c r="BD66" s="84" t="str">
        <f t="shared" si="22"/>
        <v/>
      </c>
      <c r="BE66" s="73" t="str">
        <f t="shared" si="30"/>
        <v/>
      </c>
      <c r="BF66" s="74" t="str">
        <f t="shared" si="31"/>
        <v/>
      </c>
      <c r="BG66" s="75" t="str">
        <f t="shared" si="23"/>
        <v/>
      </c>
      <c r="BH66" s="76" t="str">
        <f t="shared" si="24"/>
        <v/>
      </c>
      <c r="BI66" s="84" t="str">
        <f t="shared" si="25"/>
        <v/>
      </c>
      <c r="BJ66" s="12" t="str">
        <f t="shared" si="32"/>
        <v/>
      </c>
      <c r="BK66" s="77" t="str">
        <f t="shared" si="36"/>
        <v/>
      </c>
      <c r="BL66" s="77" t="str">
        <f t="shared" si="34"/>
        <v/>
      </c>
      <c r="BM66" s="78" t="str" cm="1">
        <f t="array" ref="BM66">IF(_xlfn.REGEXTEST(I66,"american express",1),_xlfn.REGEXEXTRACT(I66," [0-3][0-9]/[0-1][1-9] "),"")</f>
        <v/>
      </c>
      <c r="BN66" s="79" t="str">
        <f t="shared" si="27"/>
        <v/>
      </c>
      <c r="BO66" s="80" t="str" cm="1">
        <f t="array" ref="BO66">IF(_xlfn.REGEXTEST(I66,"american express",1),_xlfn.REGEXEXTRACT(I66,"\d*,\d{2}"),"")</f>
        <v/>
      </c>
      <c r="BP66" s="81" t="str">
        <f t="shared" si="28"/>
        <v/>
      </c>
      <c r="BQ66" s="82" t="e">
        <f t="shared" si="29"/>
        <v>#VALUE!</v>
      </c>
    </row>
    <row r="67" spans="1:69" ht="20.25" thickTop="1" thickBot="1" x14ac:dyDescent="0.35">
      <c r="A67" t="s">
        <v>49</v>
      </c>
      <c r="B67" s="3">
        <v>45708</v>
      </c>
      <c r="C67">
        <v>36</v>
      </c>
      <c r="D67">
        <v>334</v>
      </c>
      <c r="E67" t="s">
        <v>50</v>
      </c>
      <c r="F67" t="s">
        <v>51</v>
      </c>
      <c r="I67" t="s">
        <v>217</v>
      </c>
      <c r="J67" s="3">
        <v>45708</v>
      </c>
      <c r="K67" s="2">
        <v>50</v>
      </c>
      <c r="L67" t="s">
        <v>53</v>
      </c>
      <c r="M67" t="s">
        <v>54</v>
      </c>
      <c r="O67" t="s">
        <v>208</v>
      </c>
      <c r="AF67" s="60">
        <f t="shared" si="1"/>
        <v>45708</v>
      </c>
      <c r="AG67" s="4">
        <f t="shared" si="2"/>
        <v>50</v>
      </c>
      <c r="AH67" s="5" t="str">
        <f t="shared" si="3"/>
        <v/>
      </c>
      <c r="AI67" s="4" t="str">
        <f>IF(COUNTIF(AF67:AF$1212,AF67)=COUNTIF(AF:AF,AF67),SUMIFS(AG67:AG$1212,F67:F$1212,"ATOS*",AF67:AF$1212,AF67),"")</f>
        <v/>
      </c>
      <c r="AJ67" s="61" t="str">
        <f t="shared" si="4"/>
        <v/>
      </c>
      <c r="AK67" s="62" t="str">
        <f t="shared" si="5"/>
        <v/>
      </c>
      <c r="AL67" s="4" t="str">
        <f t="shared" si="6"/>
        <v/>
      </c>
      <c r="AM67" s="5" t="str">
        <f t="shared" si="7"/>
        <v/>
      </c>
      <c r="AN67" s="63" t="str">
        <f>IF(COUNTIF(AK67:AK$1193,AK67)=COUNTIF(AK:AK,AK67),SUMIFS(AL67:AL$1193,F67:F$1193,"*WORLDLINE*",AK67:AK$1193,AK67),"")</f>
        <v/>
      </c>
      <c r="AO67" s="83" t="str">
        <f t="shared" si="35"/>
        <v/>
      </c>
      <c r="AP67" s="74" t="str">
        <f t="shared" si="9"/>
        <v/>
      </c>
      <c r="AQ67" s="75" t="str">
        <f t="shared" si="10"/>
        <v/>
      </c>
      <c r="AR67" s="76" t="str">
        <f t="shared" si="11"/>
        <v/>
      </c>
      <c r="AS67" s="84" t="str">
        <f t="shared" si="12"/>
        <v/>
      </c>
      <c r="AT67" s="69" t="str">
        <f t="shared" si="13"/>
        <v/>
      </c>
      <c r="AU67" s="5" t="str">
        <f t="shared" si="14"/>
        <v/>
      </c>
      <c r="AV67" s="7" t="str">
        <f t="shared" si="15"/>
        <v/>
      </c>
      <c r="AW67" s="70" t="str">
        <f>IF(AX67="","",VLOOKUP(AV67,[1]SUMUP!$V$4:$Y$2029,2,FALSE))</f>
        <v/>
      </c>
      <c r="AX67" s="71" t="str">
        <f t="shared" si="16"/>
        <v/>
      </c>
      <c r="AY67" s="72" t="str">
        <f t="shared" ref="AY67:AY79" si="37">IF(SUM(AW67)-SUM(AX67)=0,"",SUM(AW67)-SUM(AX67))</f>
        <v/>
      </c>
      <c r="AZ67" s="83" t="str">
        <f t="shared" si="18"/>
        <v/>
      </c>
      <c r="BA67" s="74" t="str">
        <f t="shared" si="19"/>
        <v/>
      </c>
      <c r="BB67" s="75" t="str">
        <f t="shared" si="20"/>
        <v/>
      </c>
      <c r="BC67" s="76" t="str">
        <f t="shared" si="21"/>
        <v/>
      </c>
      <c r="BD67" s="84" t="str">
        <f t="shared" si="22"/>
        <v/>
      </c>
      <c r="BE67" s="73" t="str">
        <f t="shared" si="30"/>
        <v/>
      </c>
      <c r="BF67" s="74" t="str">
        <f t="shared" si="31"/>
        <v/>
      </c>
      <c r="BG67" s="75" t="str">
        <f t="shared" si="23"/>
        <v/>
      </c>
      <c r="BH67" s="76" t="str">
        <f t="shared" si="24"/>
        <v/>
      </c>
      <c r="BI67" s="84" t="str">
        <f t="shared" si="25"/>
        <v/>
      </c>
      <c r="BJ67" s="12" t="str">
        <f t="shared" si="32"/>
        <v/>
      </c>
      <c r="BK67" s="77" t="str">
        <f t="shared" si="36"/>
        <v/>
      </c>
      <c r="BL67" s="77" t="str">
        <f t="shared" si="34"/>
        <v/>
      </c>
      <c r="BM67" s="78" t="str" cm="1">
        <f t="array" ref="BM67">IF(_xlfn.REGEXTEST(I67,"american express",1),_xlfn.REGEXEXTRACT(I67," [0-3][0-9]/[0-1][1-9] "),"")</f>
        <v/>
      </c>
      <c r="BN67" s="79" t="str">
        <f t="shared" si="27"/>
        <v/>
      </c>
      <c r="BO67" s="80" t="str" cm="1">
        <f t="array" ref="BO67">IF(_xlfn.REGEXTEST(I67,"american express",1),_xlfn.REGEXEXTRACT(I67,"\d*,\d{2}"),"")</f>
        <v/>
      </c>
      <c r="BP67" s="81" t="str">
        <f t="shared" si="28"/>
        <v/>
      </c>
      <c r="BQ67" s="82" t="e">
        <f t="shared" si="29"/>
        <v>#VALUE!</v>
      </c>
    </row>
    <row r="68" spans="1:69" ht="20.25" thickTop="1" thickBot="1" x14ac:dyDescent="0.35">
      <c r="A68" t="s">
        <v>49</v>
      </c>
      <c r="B68" s="3">
        <v>45708</v>
      </c>
      <c r="C68">
        <v>36</v>
      </c>
      <c r="D68">
        <v>333</v>
      </c>
      <c r="E68" t="s">
        <v>218</v>
      </c>
      <c r="F68" t="s">
        <v>219</v>
      </c>
      <c r="I68" t="s">
        <v>220</v>
      </c>
      <c r="J68" s="3">
        <v>45708</v>
      </c>
      <c r="K68" s="2">
        <v>-191.88</v>
      </c>
      <c r="L68" t="s">
        <v>53</v>
      </c>
      <c r="M68" t="s">
        <v>100</v>
      </c>
      <c r="O68" t="s">
        <v>220</v>
      </c>
      <c r="AF68" s="60" t="str">
        <f t="shared" si="1"/>
        <v/>
      </c>
      <c r="AG68" s="4" t="str">
        <f t="shared" si="2"/>
        <v/>
      </c>
      <c r="AH68" s="5" t="str">
        <f t="shared" si="3"/>
        <v/>
      </c>
      <c r="AI68" s="4" t="str">
        <f>IF(COUNTIF(AF68:AF$1212,AF68)=COUNTIF(AF:AF,AF68),SUMIFS(AG68:AG$1212,F68:F$1212,"ATOS*",AF68:AF$1212,AF68),"")</f>
        <v/>
      </c>
      <c r="AJ68" s="61" t="str">
        <f t="shared" si="4"/>
        <v/>
      </c>
      <c r="AK68" s="62" t="str">
        <f t="shared" si="5"/>
        <v/>
      </c>
      <c r="AL68" s="4" t="str">
        <f t="shared" si="6"/>
        <v/>
      </c>
      <c r="AM68" s="5" t="str">
        <f t="shared" si="7"/>
        <v/>
      </c>
      <c r="AN68" s="63" t="str">
        <f>IF(COUNTIF(AK68:AK$1193,AK68)=COUNTIF(AK:AK,AK68),SUMIFS(AL68:AL$1193,F68:F$1193,"*WORLDLINE*",AK68:AK$1193,AK68),"")</f>
        <v/>
      </c>
      <c r="AO68" s="83" t="str">
        <f t="shared" si="35"/>
        <v/>
      </c>
      <c r="AP68" s="74" t="str">
        <f t="shared" si="9"/>
        <v/>
      </c>
      <c r="AQ68" s="75" t="str">
        <f t="shared" si="10"/>
        <v/>
      </c>
      <c r="AR68" s="76" t="str">
        <f t="shared" si="11"/>
        <v/>
      </c>
      <c r="AS68" s="84" t="str">
        <f t="shared" si="12"/>
        <v/>
      </c>
      <c r="AT68" s="69" t="str">
        <f t="shared" si="13"/>
        <v/>
      </c>
      <c r="AU68" s="5" t="str">
        <f t="shared" si="14"/>
        <v/>
      </c>
      <c r="AV68" s="7" t="str">
        <f t="shared" si="15"/>
        <v/>
      </c>
      <c r="AW68" s="70" t="str">
        <f>IF(AX68="","",VLOOKUP(AV68,[1]SUMUP!$V$4:$Y$2029,2,FALSE))</f>
        <v/>
      </c>
      <c r="AX68" s="71" t="str">
        <f t="shared" si="16"/>
        <v/>
      </c>
      <c r="AY68" s="72" t="str">
        <f t="shared" si="37"/>
        <v/>
      </c>
      <c r="AZ68" s="83" t="str">
        <f t="shared" si="18"/>
        <v/>
      </c>
      <c r="BA68" s="74" t="str">
        <f t="shared" si="19"/>
        <v/>
      </c>
      <c r="BB68" s="75" t="str">
        <f t="shared" si="20"/>
        <v/>
      </c>
      <c r="BC68" s="76" t="str">
        <f t="shared" si="21"/>
        <v/>
      </c>
      <c r="BD68" s="84" t="str">
        <f t="shared" si="22"/>
        <v/>
      </c>
      <c r="BE68" s="73" t="str">
        <f t="shared" si="30"/>
        <v/>
      </c>
      <c r="BF68" s="74" t="str">
        <f t="shared" si="31"/>
        <v/>
      </c>
      <c r="BG68" s="75" t="str">
        <f t="shared" si="23"/>
        <v/>
      </c>
      <c r="BH68" s="76" t="str">
        <f t="shared" si="24"/>
        <v/>
      </c>
      <c r="BI68" s="84" t="str">
        <f t="shared" si="25"/>
        <v/>
      </c>
      <c r="BJ68" s="12" t="str">
        <f t="shared" si="32"/>
        <v/>
      </c>
      <c r="BK68" s="77" t="str">
        <f t="shared" si="36"/>
        <v/>
      </c>
      <c r="BL68" s="77" t="str">
        <f t="shared" si="34"/>
        <v/>
      </c>
      <c r="BM68" s="78" t="str" cm="1">
        <f t="array" ref="BM68">IF(_xlfn.REGEXTEST(I68,"american express",1),_xlfn.REGEXEXTRACT(I68," [0-3][0-9]/[0-1][1-9] "),"")</f>
        <v/>
      </c>
      <c r="BN68" s="79" t="str">
        <f t="shared" si="27"/>
        <v/>
      </c>
      <c r="BO68" s="80" t="str" cm="1">
        <f t="array" ref="BO68">IF(_xlfn.REGEXTEST(I68,"american express",1),_xlfn.REGEXEXTRACT(I68,"\d*,\d{2}"),"")</f>
        <v/>
      </c>
      <c r="BP68" s="81" t="str">
        <f t="shared" si="28"/>
        <v/>
      </c>
      <c r="BQ68" s="82" t="e">
        <f t="shared" si="29"/>
        <v>#VALUE!</v>
      </c>
    </row>
    <row r="69" spans="1:69" ht="20.25" thickTop="1" thickBot="1" x14ac:dyDescent="0.35">
      <c r="A69" t="s">
        <v>49</v>
      </c>
      <c r="B69" s="3">
        <v>45708</v>
      </c>
      <c r="C69">
        <v>36</v>
      </c>
      <c r="D69">
        <v>332</v>
      </c>
      <c r="E69" t="s">
        <v>95</v>
      </c>
      <c r="F69" t="s">
        <v>96</v>
      </c>
      <c r="G69" t="s">
        <v>97</v>
      </c>
      <c r="H69" t="s">
        <v>98</v>
      </c>
      <c r="I69" t="s">
        <v>221</v>
      </c>
      <c r="J69" s="3">
        <v>45708</v>
      </c>
      <c r="K69" s="2">
        <v>78.62</v>
      </c>
      <c r="L69" t="s">
        <v>53</v>
      </c>
      <c r="M69" t="s">
        <v>100</v>
      </c>
      <c r="N69" t="s">
        <v>63</v>
      </c>
      <c r="O69" t="s">
        <v>222</v>
      </c>
      <c r="AF69" s="60" t="str">
        <f t="shared" si="1"/>
        <v/>
      </c>
      <c r="AG69" s="4" t="str">
        <f t="shared" si="2"/>
        <v/>
      </c>
      <c r="AH69" s="5" t="str">
        <f t="shared" si="3"/>
        <v/>
      </c>
      <c r="AI69" s="4" t="str">
        <f>IF(COUNTIF(AF69:AF$1212,AF69)=COUNTIF(AF:AF,AF69),SUMIFS(AG69:AG$1212,F69:F$1212,"ATOS*",AF69:AF$1212,AF69),"")</f>
        <v/>
      </c>
      <c r="AJ69" s="61" t="str">
        <f t="shared" si="4"/>
        <v/>
      </c>
      <c r="AK69" s="62" t="str">
        <f t="shared" si="5"/>
        <v/>
      </c>
      <c r="AL69" s="4" t="str">
        <f t="shared" si="6"/>
        <v/>
      </c>
      <c r="AM69" s="5" t="str">
        <f t="shared" si="7"/>
        <v/>
      </c>
      <c r="AN69" s="63" t="str">
        <f>IF(COUNTIF(AK69:AK$1193,AK69)=COUNTIF(AK:AK,AK69),SUMIFS(AL69:AL$1193,F69:F$1193,"*WORLDLINE*",AK69:AK$1193,AK69),"")</f>
        <v/>
      </c>
      <c r="AO69" s="83" t="str">
        <f t="shared" si="35"/>
        <v/>
      </c>
      <c r="AP69" s="74" t="str">
        <f t="shared" si="9"/>
        <v/>
      </c>
      <c r="AQ69" s="75" t="str">
        <f t="shared" si="10"/>
        <v/>
      </c>
      <c r="AR69" s="76" t="str">
        <f t="shared" si="11"/>
        <v/>
      </c>
      <c r="AS69" s="84" t="str">
        <f t="shared" si="12"/>
        <v/>
      </c>
      <c r="AT69" s="69" t="str">
        <f t="shared" si="13"/>
        <v/>
      </c>
      <c r="AU69" s="5" t="str">
        <f t="shared" si="14"/>
        <v/>
      </c>
      <c r="AV69" s="7" t="str">
        <f t="shared" si="15"/>
        <v/>
      </c>
      <c r="AW69" s="70" t="str">
        <f>IF(AX69="","",VLOOKUP(AV69,[1]SUMUP!$V$4:$Y$2029,2,FALSE))</f>
        <v/>
      </c>
      <c r="AX69" s="71" t="str">
        <f t="shared" si="16"/>
        <v/>
      </c>
      <c r="AY69" s="72" t="str">
        <f t="shared" si="37"/>
        <v/>
      </c>
      <c r="AZ69" s="83" t="str">
        <f>IF(OR(K69&lt;0,LEFT(O69,3)&lt;&gt;"ALL"),"",IF(LEFT(F69,4)="Axep",IF(RIGHT(O69,9)="GERPINNES",SUBSTITUTE(MID(O69,50,10),".","/"),"")))</f>
        <v>19/02/2025</v>
      </c>
      <c r="BA69" s="74">
        <f t="shared" si="19"/>
        <v>45707</v>
      </c>
      <c r="BB69" s="75">
        <f t="shared" si="20"/>
        <v>79</v>
      </c>
      <c r="BC69" s="76">
        <f t="shared" si="21"/>
        <v>78.62</v>
      </c>
      <c r="BD69" s="84">
        <f t="shared" si="22"/>
        <v>0.37999999999999545</v>
      </c>
      <c r="BE69" s="73" t="str">
        <f t="shared" si="30"/>
        <v/>
      </c>
      <c r="BF69" s="74" t="str">
        <f t="shared" si="31"/>
        <v/>
      </c>
      <c r="BG69" s="75" t="str">
        <f t="shared" si="23"/>
        <v/>
      </c>
      <c r="BH69" s="76" t="str">
        <f t="shared" si="24"/>
        <v/>
      </c>
      <c r="BI69" s="84" t="str">
        <f t="shared" si="25"/>
        <v/>
      </c>
      <c r="BJ69" s="12">
        <f t="shared" si="32"/>
        <v>45707</v>
      </c>
      <c r="BK69" s="77">
        <f t="shared" si="36"/>
        <v>79</v>
      </c>
      <c r="BL69" s="77">
        <f t="shared" si="34"/>
        <v>78.62</v>
      </c>
      <c r="BM69" s="78" t="str" cm="1">
        <f t="array" ref="BM69">IF(_xlfn.REGEXTEST(I69,"american express",1),_xlfn.REGEXEXTRACT(I69," [0-3][0-9]/[0-1][1-9] "),"")</f>
        <v/>
      </c>
      <c r="BN69" s="79" t="str">
        <f t="shared" si="27"/>
        <v/>
      </c>
      <c r="BO69" s="80" t="str" cm="1">
        <f t="array" ref="BO69">IF(_xlfn.REGEXTEST(I69,"american express",1),_xlfn.REGEXEXTRACT(I69,"\d*,\d{2}"),"")</f>
        <v/>
      </c>
      <c r="BP69" s="81" t="str">
        <f t="shared" si="28"/>
        <v/>
      </c>
      <c r="BQ69" s="82" t="e">
        <f t="shared" si="29"/>
        <v>#VALUE!</v>
      </c>
    </row>
    <row r="70" spans="1:69" ht="20.25" thickTop="1" thickBot="1" x14ac:dyDescent="0.35">
      <c r="A70" t="s">
        <v>49</v>
      </c>
      <c r="B70" s="3">
        <v>45708</v>
      </c>
      <c r="C70">
        <v>36</v>
      </c>
      <c r="D70">
        <v>331</v>
      </c>
      <c r="E70" t="s">
        <v>95</v>
      </c>
      <c r="F70" t="s">
        <v>96</v>
      </c>
      <c r="G70" t="s">
        <v>97</v>
      </c>
      <c r="H70" t="s">
        <v>98</v>
      </c>
      <c r="I70" t="s">
        <v>223</v>
      </c>
      <c r="J70" s="3">
        <v>45708</v>
      </c>
      <c r="K70" s="2">
        <v>243.23</v>
      </c>
      <c r="L70" t="s">
        <v>53</v>
      </c>
      <c r="M70" t="s">
        <v>100</v>
      </c>
      <c r="N70" t="s">
        <v>63</v>
      </c>
      <c r="O70" t="s">
        <v>224</v>
      </c>
      <c r="AF70" s="60" t="str">
        <f t="shared" ref="AF70:AF73" si="38">IF(LEFT(F70,4)="ATOS",DATE(YEAR(B70),MID(O70,4,2)*1,MID(O70,1,2)*1),"")</f>
        <v/>
      </c>
      <c r="AG70" s="4" t="str">
        <f t="shared" ref="AG70:AG79" si="39">IF(AF70="","",K70)</f>
        <v/>
      </c>
      <c r="AH70" s="5" t="str">
        <f t="shared" ref="AH70:AH79" si="40">IF(AI70="","",AF70)</f>
        <v/>
      </c>
      <c r="AI70" s="4" t="str">
        <f>IF(COUNTIF(AF70:AF$1212,AF70)=COUNTIF(AF:AF,AF70),SUMIFS(AG70:AG$1212,F70:F$1212,"ATOS*",AF70:AF$1212,AF70),"")</f>
        <v/>
      </c>
      <c r="AJ70" s="61" t="str">
        <f t="shared" ref="AJ70:AJ79" si="41">IF(OR(K70&lt;0,LEFT(O70,1)&lt;&gt;"R"),"",IF(LEFT(F70,4)="WORL",IF(MID(O70,3,1)="1",MID(O70,29,5)&amp;"/"&amp;MID(YEAR(B70),1,4),RIGHT(O70,5)&amp;"/"&amp;MID(YEAR(B70),1,4)),""))</f>
        <v/>
      </c>
      <c r="AK70" s="62" t="str">
        <f t="shared" ref="AK70:AK79" si="42">IF(AJ70="","",INT(AJ70))</f>
        <v/>
      </c>
      <c r="AL70" s="4" t="str">
        <f t="shared" ref="AL70:AL79" si="43">IF(AJ70="","",K70)</f>
        <v/>
      </c>
      <c r="AM70" s="5" t="str">
        <f t="shared" ref="AM70:AM79" si="44">IF(AN70="","",AK70)</f>
        <v/>
      </c>
      <c r="AN70" s="63" t="str">
        <f>IF(COUNTIF(AK70:AK$1193,AK70)=COUNTIF(AK:AK,AK70),SUMIFS(AL70:AL$1193,F70:F$1193,"*WORLDLINE*",AK70:AK$1193,AK70),"")</f>
        <v/>
      </c>
      <c r="AO70" s="83" t="str">
        <f t="shared" si="35"/>
        <v>19/02/2025</v>
      </c>
      <c r="AP70" s="74">
        <f t="shared" ref="AP70:AP79" si="45">IF(AO70="","",INT(AO70))</f>
        <v>45707</v>
      </c>
      <c r="AQ70" s="75">
        <f t="shared" ref="AQ70:AQ79" si="46">IF(AO70="","",VALUE(SUBSTITUTE(MID(O70,8,9),".",",")))</f>
        <v>245</v>
      </c>
      <c r="AR70" s="76">
        <f t="shared" ref="AR70:AR79" si="47">IF(AO70="","",K70)</f>
        <v>243.23</v>
      </c>
      <c r="AS70" s="84">
        <f t="shared" ref="AS70:AS79" si="48">IF(SUM(AQ70)-SUM(AR70)=0,"",SUM(AQ70)-SUM(AR70))</f>
        <v>1.7700000000000102</v>
      </c>
      <c r="AT70" s="69" t="str">
        <f t="shared" ref="AT70:AT79" si="49">IF(LEFT(O70,5)="SUMUP",MID(RIGHT(O70,6),1,2)&amp;"/"&amp;MID(RIGHT(O70,6),3,2)&amp;"/"&amp;MID(RIGHT(O70,6),5,2),"")</f>
        <v/>
      </c>
      <c r="AU70" s="5" t="str">
        <f t="shared" ref="AU70:AU79" si="50">IF(AT70="","",IFERROR(DATEVALUE(AT70),"/"))</f>
        <v/>
      </c>
      <c r="AV70" s="7" t="str">
        <f t="shared" ref="AV70:AV79" si="51">IF(ISNUMBER(AU70),AU70-1,"")</f>
        <v/>
      </c>
      <c r="AW70" s="70" t="str">
        <f>IF(AX70="","",VLOOKUP(AV70,[1]SUMUP!$V$4:$Y$2029,2,FALSE))</f>
        <v/>
      </c>
      <c r="AX70" s="71" t="str">
        <f t="shared" ref="AX70:AX79" si="52">IF(AV70="","",K70)</f>
        <v/>
      </c>
      <c r="AY70" s="72" t="str">
        <f t="shared" si="37"/>
        <v/>
      </c>
      <c r="AZ70" s="83" t="str">
        <f t="shared" ref="AZ70:AZ79" si="53">IF(OR(K70&lt;0,LEFT(O70,3)&lt;&gt;"ALL"),"",IF(LEFT(F70,4)="Axep",IF(RIGHT(O70,9)="GERPINNES",SUBSTITUTE(MID(O70,50,10),".","/"),"")))</f>
        <v/>
      </c>
      <c r="BA70" s="74" t="str">
        <f t="shared" ref="BA70:BA75" si="54">IF(AZ70="","",INT(AZ70))</f>
        <v/>
      </c>
      <c r="BB70" s="75" t="str">
        <f t="shared" ref="BB70:BB79" si="55">IF(AZ70="","",VALUE(SUBSTITUTE(MID(O70,8,9),".",",")))</f>
        <v/>
      </c>
      <c r="BC70" s="76" t="str">
        <f t="shared" ref="BC70:BC79" si="56">IF(AZ70="","",K70)</f>
        <v/>
      </c>
      <c r="BD70" s="84" t="str">
        <f t="shared" ref="BD70:BD79" si="57">IF(SUM(BB70)-SUM(BC70)=0,"",SUM(BB70)-SUM(BC70))</f>
        <v/>
      </c>
      <c r="BE70" s="73" t="str">
        <f t="shared" si="30"/>
        <v/>
      </c>
      <c r="BF70" s="74" t="str">
        <f t="shared" si="31"/>
        <v/>
      </c>
      <c r="BG70" s="75" t="str">
        <f t="shared" ref="BG70:BG79" si="58">IF(BE70="","",K70)</f>
        <v/>
      </c>
      <c r="BH70" s="76" t="str">
        <f t="shared" ref="BH70:BH79" si="59">IF(BE70="","",K70)</f>
        <v/>
      </c>
      <c r="BI70" s="84" t="str">
        <f t="shared" ref="BI70:BI79" si="60">IF(SUM(BG70)-SUM(BH70)=0,"",SUM(BG70)-SUM(BH70))</f>
        <v/>
      </c>
      <c r="BJ70" s="12" t="str">
        <f t="shared" si="32"/>
        <v/>
      </c>
      <c r="BK70" s="77" t="str">
        <f t="shared" si="36"/>
        <v/>
      </c>
      <c r="BL70" s="77" t="str">
        <f t="shared" si="34"/>
        <v/>
      </c>
      <c r="BM70" s="78" t="str" cm="1">
        <f t="array" ref="BM70">IF(_xlfn.REGEXTEST(I70,"american express",1),_xlfn.REGEXEXTRACT(I70," [0-3][0-9]/[0-1][1-9] "),"")</f>
        <v/>
      </c>
      <c r="BN70" s="79" t="str">
        <f t="shared" ref="BN70:BN75" si="61">IF(BM70="","",DATEVALUE(BM70))</f>
        <v/>
      </c>
      <c r="BO70" s="80" t="str" cm="1">
        <f t="array" ref="BO70">IF(_xlfn.REGEXTEST(I70,"american express",1),_xlfn.REGEXEXTRACT(I70,"\d*,\d{2}"),"")</f>
        <v/>
      </c>
      <c r="BP70" s="81" t="str">
        <f t="shared" ref="BP70:BP75" si="62">IF(LEFT(F70,8)="AMERICAN",K70,"")</f>
        <v/>
      </c>
      <c r="BQ70" s="82" t="e">
        <f t="shared" ref="BQ70:BQ75" si="63">IF(SUM(BO70-BP70)=0,"",SUM(BO70-BP70))</f>
        <v>#VALUE!</v>
      </c>
    </row>
    <row r="71" spans="1:69" ht="20.25" thickTop="1" thickBot="1" x14ac:dyDescent="0.35">
      <c r="A71" t="s">
        <v>49</v>
      </c>
      <c r="B71" s="3">
        <v>45708</v>
      </c>
      <c r="C71">
        <v>36</v>
      </c>
      <c r="D71">
        <v>330</v>
      </c>
      <c r="F71" t="s">
        <v>225</v>
      </c>
      <c r="H71" t="s">
        <v>226</v>
      </c>
      <c r="I71" t="s">
        <v>227</v>
      </c>
      <c r="J71" s="3">
        <v>45708</v>
      </c>
      <c r="K71" s="2">
        <v>-68.400000000000006</v>
      </c>
      <c r="L71" t="s">
        <v>53</v>
      </c>
      <c r="N71" t="s">
        <v>63</v>
      </c>
      <c r="O71" t="s">
        <v>227</v>
      </c>
      <c r="AF71" s="60" t="str">
        <f t="shared" si="38"/>
        <v/>
      </c>
      <c r="AG71" s="4" t="str">
        <f t="shared" si="39"/>
        <v/>
      </c>
      <c r="AH71" s="5" t="str">
        <f t="shared" si="40"/>
        <v/>
      </c>
      <c r="AI71" s="4" t="str">
        <f>IF(COUNTIF(AF71:AF$1212,AF71)=COUNTIF(AF:AF,AF71),SUMIFS(AG71:AG$1212,F71:F$1212,"ATOS*",AF71:AF$1212,AF71),"")</f>
        <v/>
      </c>
      <c r="AJ71" s="61" t="str">
        <f t="shared" si="41"/>
        <v/>
      </c>
      <c r="AK71" s="62" t="str">
        <f t="shared" si="42"/>
        <v/>
      </c>
      <c r="AL71" s="4" t="str">
        <f t="shared" si="43"/>
        <v/>
      </c>
      <c r="AM71" s="5" t="str">
        <f t="shared" si="44"/>
        <v/>
      </c>
      <c r="AN71" s="63" t="str">
        <f>IF(COUNTIF(AK71:AK$1193,AK71)=COUNTIF(AK:AK,AK71),SUMIFS(AL71:AL$1193,F71:F$1193,"*WORLDLINE*",AK71:AK$1193,AK71),"")</f>
        <v/>
      </c>
      <c r="AO71" s="83" t="str">
        <f t="shared" si="35"/>
        <v/>
      </c>
      <c r="AP71" s="74" t="str">
        <f t="shared" si="45"/>
        <v/>
      </c>
      <c r="AQ71" s="75" t="str">
        <f t="shared" si="46"/>
        <v/>
      </c>
      <c r="AR71" s="76" t="str">
        <f t="shared" si="47"/>
        <v/>
      </c>
      <c r="AS71" s="84" t="str">
        <f t="shared" si="48"/>
        <v/>
      </c>
      <c r="AT71" s="69" t="str">
        <f t="shared" si="49"/>
        <v/>
      </c>
      <c r="AU71" s="5" t="str">
        <f t="shared" si="50"/>
        <v/>
      </c>
      <c r="AV71" s="7" t="str">
        <f t="shared" si="51"/>
        <v/>
      </c>
      <c r="AW71" s="70" t="str">
        <f>IF(AX71="","",VLOOKUP(AV71,[1]SUMUP!$V$4:$Y$2029,2,FALSE))</f>
        <v/>
      </c>
      <c r="AX71" s="71" t="str">
        <f t="shared" si="52"/>
        <v/>
      </c>
      <c r="AY71" s="72" t="str">
        <f t="shared" si="37"/>
        <v/>
      </c>
      <c r="AZ71" s="83" t="str">
        <f t="shared" si="53"/>
        <v/>
      </c>
      <c r="BA71" s="74" t="str">
        <f t="shared" si="54"/>
        <v/>
      </c>
      <c r="BB71" s="75" t="str">
        <f t="shared" si="55"/>
        <v/>
      </c>
      <c r="BC71" s="76" t="str">
        <f t="shared" si="56"/>
        <v/>
      </c>
      <c r="BD71" s="84" t="str">
        <f t="shared" si="57"/>
        <v/>
      </c>
      <c r="BE71" s="73" t="str">
        <f t="shared" ref="BE71:BE79" si="64">IF(OR(K71&lt;0,LEFT(F71,10)&lt;&gt;"BANCONTACT"),"",IF(LEFT(F71,10)="BANCONTACT",LEFT(O71,8)))</f>
        <v/>
      </c>
      <c r="BF71" s="74" t="str">
        <f t="shared" ref="BF71:BF79" si="65">IFERROR((LEFT(BE71,4)&amp;"/"&amp;LEFT(RIGHT(BE71,4),2)&amp;"/"&amp;RIGHT(BE71,2))*1,"")</f>
        <v/>
      </c>
      <c r="BG71" s="75" t="str">
        <f t="shared" si="58"/>
        <v/>
      </c>
      <c r="BH71" s="76" t="str">
        <f t="shared" si="59"/>
        <v/>
      </c>
      <c r="BI71" s="84" t="str">
        <f t="shared" si="60"/>
        <v/>
      </c>
      <c r="BJ71" s="12" t="str">
        <f t="shared" ref="BJ71:BJ79" si="66">IF(BA71="",BF71,BA71)</f>
        <v/>
      </c>
      <c r="BK71" s="77" t="str">
        <f t="shared" si="36"/>
        <v/>
      </c>
      <c r="BL71" s="77" t="str">
        <f t="shared" si="34"/>
        <v/>
      </c>
      <c r="BM71" s="78" t="str" cm="1">
        <f t="array" ref="BM71">IF(_xlfn.REGEXTEST(I71,"american express",1),_xlfn.REGEXEXTRACT(I71," [0-3][0-9]/[0-1][1-9] "),"")</f>
        <v/>
      </c>
      <c r="BN71" s="79" t="str">
        <f t="shared" si="61"/>
        <v/>
      </c>
      <c r="BO71" s="80" t="str" cm="1">
        <f t="array" ref="BO71">IF(_xlfn.REGEXTEST(I71,"american express",1),_xlfn.REGEXEXTRACT(I71,"\d*,\d{2}"),"")</f>
        <v/>
      </c>
      <c r="BP71" s="81" t="str">
        <f t="shared" si="62"/>
        <v/>
      </c>
      <c r="BQ71" s="82" t="e">
        <f t="shared" si="63"/>
        <v>#VALUE!</v>
      </c>
    </row>
    <row r="72" spans="1:69" ht="20.25" thickTop="1" thickBot="1" x14ac:dyDescent="0.35">
      <c r="A72" t="s">
        <v>49</v>
      </c>
      <c r="B72" s="3">
        <v>45708</v>
      </c>
      <c r="C72">
        <v>36</v>
      </c>
      <c r="D72">
        <v>329</v>
      </c>
      <c r="E72" t="s">
        <v>50</v>
      </c>
      <c r="F72" t="s">
        <v>51</v>
      </c>
      <c r="I72" t="s">
        <v>228</v>
      </c>
      <c r="J72" s="3">
        <v>45707</v>
      </c>
      <c r="K72" s="2">
        <v>591</v>
      </c>
      <c r="L72" t="s">
        <v>53</v>
      </c>
      <c r="M72" t="s">
        <v>54</v>
      </c>
      <c r="O72" t="s">
        <v>229</v>
      </c>
      <c r="AF72" s="60">
        <f t="shared" si="38"/>
        <v>45707</v>
      </c>
      <c r="AG72" s="4">
        <f t="shared" si="39"/>
        <v>591</v>
      </c>
      <c r="AH72" s="5">
        <f t="shared" si="40"/>
        <v>45707</v>
      </c>
      <c r="AI72" s="4">
        <f>IF(COUNTIF(AF72:AF$1212,AF72)=COUNTIF(AF:AF,AF72),SUMIFS(AG72:AG$1212,F72:F$1212,"ATOS*",AF72:AF$1212,AF72),"")</f>
        <v>748</v>
      </c>
      <c r="AJ72" s="61" t="str">
        <f t="shared" si="41"/>
        <v/>
      </c>
      <c r="AK72" s="62" t="str">
        <f t="shared" si="42"/>
        <v/>
      </c>
      <c r="AL72" s="4" t="str">
        <f t="shared" si="43"/>
        <v/>
      </c>
      <c r="AM72" s="5" t="str">
        <f t="shared" si="44"/>
        <v/>
      </c>
      <c r="AN72" s="63" t="str">
        <f>IF(COUNTIF(AK72:AK$1193,AK72)=COUNTIF(AK:AK,AK72),SUMIFS(AL72:AL$1193,F72:F$1193,"*WORLDLINE*",AK72:AK$1193,AK72),"")</f>
        <v/>
      </c>
      <c r="AO72" s="83" t="str">
        <f t="shared" si="35"/>
        <v/>
      </c>
      <c r="AP72" s="74" t="str">
        <f t="shared" si="45"/>
        <v/>
      </c>
      <c r="AQ72" s="75" t="str">
        <f t="shared" si="46"/>
        <v/>
      </c>
      <c r="AR72" s="76" t="str">
        <f t="shared" si="47"/>
        <v/>
      </c>
      <c r="AS72" s="84" t="str">
        <f t="shared" si="48"/>
        <v/>
      </c>
      <c r="AT72" s="69" t="str">
        <f t="shared" si="49"/>
        <v/>
      </c>
      <c r="AU72" s="5" t="str">
        <f t="shared" si="50"/>
        <v/>
      </c>
      <c r="AV72" s="7" t="str">
        <f t="shared" si="51"/>
        <v/>
      </c>
      <c r="AW72" s="70" t="str">
        <f>IF(AX72="","",VLOOKUP(AV72,[1]SUMUP!$V$4:$Y$2029,2,FALSE))</f>
        <v/>
      </c>
      <c r="AX72" s="71" t="str">
        <f t="shared" si="52"/>
        <v/>
      </c>
      <c r="AY72" s="72" t="str">
        <f t="shared" si="37"/>
        <v/>
      </c>
      <c r="AZ72" s="83" t="str">
        <f t="shared" si="53"/>
        <v/>
      </c>
      <c r="BA72" s="74" t="str">
        <f t="shared" si="54"/>
        <v/>
      </c>
      <c r="BB72" s="75" t="str">
        <f t="shared" si="55"/>
        <v/>
      </c>
      <c r="BC72" s="76" t="str">
        <f t="shared" si="56"/>
        <v/>
      </c>
      <c r="BD72" s="84" t="str">
        <f t="shared" si="57"/>
        <v/>
      </c>
      <c r="BE72" s="73" t="str">
        <f t="shared" si="64"/>
        <v/>
      </c>
      <c r="BF72" s="74" t="str">
        <f t="shared" si="65"/>
        <v/>
      </c>
      <c r="BG72" s="75" t="str">
        <f t="shared" si="58"/>
        <v/>
      </c>
      <c r="BH72" s="76" t="str">
        <f t="shared" si="59"/>
        <v/>
      </c>
      <c r="BI72" s="84" t="str">
        <f t="shared" si="60"/>
        <v/>
      </c>
      <c r="BJ72" s="12" t="str">
        <f t="shared" si="66"/>
        <v/>
      </c>
      <c r="BK72" s="77" t="str">
        <f t="shared" si="36"/>
        <v/>
      </c>
      <c r="BL72" s="77" t="str">
        <f t="shared" si="34"/>
        <v/>
      </c>
      <c r="BM72" s="78" t="str" cm="1">
        <f t="array" ref="BM72">IF(_xlfn.REGEXTEST(I72,"american express",1),_xlfn.REGEXEXTRACT(I72," [0-3][0-9]/[0-1][1-9] "),"")</f>
        <v/>
      </c>
      <c r="BN72" s="79" t="str">
        <f t="shared" si="61"/>
        <v/>
      </c>
      <c r="BO72" s="80" t="str" cm="1">
        <f t="array" ref="BO72">IF(_xlfn.REGEXTEST(I72,"american express",1),_xlfn.REGEXEXTRACT(I72,"\d*,\d{2}"),"")</f>
        <v/>
      </c>
      <c r="BP72" s="81" t="str">
        <f t="shared" si="62"/>
        <v/>
      </c>
      <c r="BQ72" s="82" t="e">
        <f t="shared" si="63"/>
        <v>#VALUE!</v>
      </c>
    </row>
    <row r="73" spans="1:69" ht="20.25" thickTop="1" thickBot="1" x14ac:dyDescent="0.35">
      <c r="A73" t="s">
        <v>49</v>
      </c>
      <c r="B73" s="3">
        <v>45708</v>
      </c>
      <c r="C73">
        <v>36</v>
      </c>
      <c r="D73">
        <v>328</v>
      </c>
      <c r="E73" t="s">
        <v>91</v>
      </c>
      <c r="F73" t="s">
        <v>92</v>
      </c>
      <c r="I73" t="s">
        <v>230</v>
      </c>
      <c r="J73" s="3">
        <v>45708</v>
      </c>
      <c r="K73" s="2">
        <v>40.92</v>
      </c>
      <c r="L73" t="s">
        <v>53</v>
      </c>
      <c r="M73" t="s">
        <v>54</v>
      </c>
      <c r="O73" t="s">
        <v>231</v>
      </c>
      <c r="AF73" s="60" t="str">
        <f t="shared" si="38"/>
        <v/>
      </c>
      <c r="AG73" s="4" t="str">
        <f t="shared" si="39"/>
        <v/>
      </c>
      <c r="AH73" s="5" t="str">
        <f t="shared" si="40"/>
        <v/>
      </c>
      <c r="AI73" s="4" t="str">
        <f>IF(COUNTIF(AF73:AF$1212,AF73)=COUNTIF(AF:AF,AF73),SUMIFS(AG73:AG$1212,F73:F$1212,"ATOS*",AF73:AF$1212,AF73),"")</f>
        <v/>
      </c>
      <c r="AJ73" s="61" t="str">
        <f t="shared" si="41"/>
        <v>18/02/2025</v>
      </c>
      <c r="AK73" s="62">
        <f t="shared" si="42"/>
        <v>45706</v>
      </c>
      <c r="AL73" s="4">
        <f t="shared" si="43"/>
        <v>40.92</v>
      </c>
      <c r="AM73" s="5">
        <f t="shared" si="44"/>
        <v>45706</v>
      </c>
      <c r="AN73" s="63">
        <f>IF(COUNTIF(AK73:AK$1193,AK73)=COUNTIF(AK:AK,AK73),SUMIFS(AL73:AL$1193,F73:F$1193,"*WORLDLINE*",AK73:AK$1193,AK73),"")</f>
        <v>40.92</v>
      </c>
      <c r="AO73" s="83" t="str">
        <f t="shared" si="35"/>
        <v/>
      </c>
      <c r="AP73" s="74" t="str">
        <f t="shared" si="45"/>
        <v/>
      </c>
      <c r="AQ73" s="75" t="str">
        <f t="shared" si="46"/>
        <v/>
      </c>
      <c r="AR73" s="76" t="str">
        <f t="shared" si="47"/>
        <v/>
      </c>
      <c r="AS73" s="84" t="str">
        <f t="shared" si="48"/>
        <v/>
      </c>
      <c r="AT73" s="69" t="str">
        <f t="shared" si="49"/>
        <v/>
      </c>
      <c r="AU73" s="5" t="str">
        <f t="shared" si="50"/>
        <v/>
      </c>
      <c r="AV73" s="7" t="str">
        <f t="shared" si="51"/>
        <v/>
      </c>
      <c r="AW73" s="70" t="str">
        <f>IF(AX73="","",VLOOKUP(AV73,[1]SUMUP!$V$4:$Y$2029,2,FALSE))</f>
        <v/>
      </c>
      <c r="AX73" s="71" t="str">
        <f t="shared" si="52"/>
        <v/>
      </c>
      <c r="AY73" s="72" t="str">
        <f t="shared" si="37"/>
        <v/>
      </c>
      <c r="AZ73" s="83" t="str">
        <f t="shared" si="53"/>
        <v/>
      </c>
      <c r="BA73" s="74" t="str">
        <f t="shared" si="54"/>
        <v/>
      </c>
      <c r="BB73" s="75" t="str">
        <f t="shared" si="55"/>
        <v/>
      </c>
      <c r="BC73" s="76" t="str">
        <f t="shared" si="56"/>
        <v/>
      </c>
      <c r="BD73" s="84" t="str">
        <f t="shared" si="57"/>
        <v/>
      </c>
      <c r="BE73" s="73" t="str">
        <f t="shared" si="64"/>
        <v/>
      </c>
      <c r="BF73" s="74" t="str">
        <f t="shared" si="65"/>
        <v/>
      </c>
      <c r="BG73" s="75" t="str">
        <f t="shared" si="58"/>
        <v/>
      </c>
      <c r="BH73" s="76" t="str">
        <f t="shared" si="59"/>
        <v/>
      </c>
      <c r="BI73" s="84" t="str">
        <f t="shared" si="60"/>
        <v/>
      </c>
      <c r="BJ73" s="12" t="str">
        <f t="shared" si="66"/>
        <v/>
      </c>
      <c r="BK73" s="77" t="str">
        <f t="shared" si="36"/>
        <v/>
      </c>
      <c r="BL73" s="77" t="str">
        <f t="shared" si="34"/>
        <v/>
      </c>
      <c r="BM73" s="78" t="str" cm="1">
        <f t="array" ref="BM73">IF(_xlfn.REGEXTEST(I73,"american express",1),_xlfn.REGEXEXTRACT(I73," [0-3][0-9]/[0-1][1-9] "),"")</f>
        <v/>
      </c>
      <c r="BN73" s="79" t="str">
        <f t="shared" si="61"/>
        <v/>
      </c>
      <c r="BO73" s="80" t="str" cm="1">
        <f t="array" ref="BO73">IF(_xlfn.REGEXTEST(I73,"american express",1),_xlfn.REGEXEXTRACT(I73,"\d*,\d{2}"),"")</f>
        <v/>
      </c>
      <c r="BP73" s="81" t="str">
        <f t="shared" si="62"/>
        <v/>
      </c>
      <c r="BQ73" s="82" t="e">
        <f t="shared" si="63"/>
        <v>#VALUE!</v>
      </c>
    </row>
    <row r="74" spans="1:69" ht="20.25" thickTop="1" thickBot="1" x14ac:dyDescent="0.35">
      <c r="A74" t="s">
        <v>49</v>
      </c>
      <c r="B74" s="3">
        <v>45707</v>
      </c>
      <c r="C74">
        <v>35</v>
      </c>
      <c r="D74">
        <v>327</v>
      </c>
      <c r="E74" t="s">
        <v>50</v>
      </c>
      <c r="F74" t="s">
        <v>51</v>
      </c>
      <c r="I74" t="s">
        <v>232</v>
      </c>
      <c r="J74" s="3">
        <v>45707</v>
      </c>
      <c r="K74" s="2">
        <v>157</v>
      </c>
      <c r="L74" t="s">
        <v>53</v>
      </c>
      <c r="M74" t="s">
        <v>54</v>
      </c>
      <c r="O74" t="s">
        <v>229</v>
      </c>
      <c r="AF74" s="60">
        <f>IF(LEFT(F74,4)="ATOS",DATE(YEAR(B74),MID(O74,4,2)*1,MID(O74,1,2)*1),"")</f>
        <v>45707</v>
      </c>
      <c r="AG74" s="4">
        <f t="shared" si="39"/>
        <v>157</v>
      </c>
      <c r="AH74" s="5" t="str">
        <f t="shared" si="40"/>
        <v/>
      </c>
      <c r="AI74" s="4" t="str">
        <f>IF(COUNTIF(AF74:AF$1212,AF74)=COUNTIF(AF:AF,AF74),SUMIFS(AG74:AG$1212,F74:F$1212,"ATOS*",AF74:AF$1212,AF74),"")</f>
        <v/>
      </c>
      <c r="AJ74" s="61" t="str">
        <f t="shared" si="41"/>
        <v/>
      </c>
      <c r="AK74" s="62" t="str">
        <f t="shared" si="42"/>
        <v/>
      </c>
      <c r="AL74" s="4" t="str">
        <f t="shared" si="43"/>
        <v/>
      </c>
      <c r="AM74" s="5" t="str">
        <f t="shared" si="44"/>
        <v/>
      </c>
      <c r="AN74" s="63" t="str">
        <f>IF(COUNTIF(AK74:AK$1193,AK74)=COUNTIF(AK:AK,AK74),SUMIFS(AL74:AL$1193,F74:F$1193,"*WORLDLINE*",AK74:AK$1193,AK74),"")</f>
        <v/>
      </c>
      <c r="AO74" s="83" t="str">
        <f t="shared" si="35"/>
        <v/>
      </c>
      <c r="AP74" s="74" t="str">
        <f t="shared" si="45"/>
        <v/>
      </c>
      <c r="AQ74" s="75" t="str">
        <f t="shared" si="46"/>
        <v/>
      </c>
      <c r="AR74" s="76" t="str">
        <f t="shared" si="47"/>
        <v/>
      </c>
      <c r="AS74" s="84" t="str">
        <f t="shared" si="48"/>
        <v/>
      </c>
      <c r="AT74" s="69" t="str">
        <f t="shared" si="49"/>
        <v/>
      </c>
      <c r="AU74" s="5" t="str">
        <f t="shared" si="50"/>
        <v/>
      </c>
      <c r="AV74" s="7" t="str">
        <f t="shared" si="51"/>
        <v/>
      </c>
      <c r="AW74" s="70" t="str">
        <f>IF(AX74="","",VLOOKUP(AV74,[1]SUMUP!$V$4:$Y$2029,2,FALSE))</f>
        <v/>
      </c>
      <c r="AX74" s="71" t="str">
        <f t="shared" si="52"/>
        <v/>
      </c>
      <c r="AY74" s="72" t="str">
        <f t="shared" si="37"/>
        <v/>
      </c>
      <c r="AZ74" s="83" t="str">
        <f t="shared" si="53"/>
        <v/>
      </c>
      <c r="BA74" s="74" t="str">
        <f t="shared" si="54"/>
        <v/>
      </c>
      <c r="BB74" s="75" t="str">
        <f t="shared" si="55"/>
        <v/>
      </c>
      <c r="BC74" s="76" t="str">
        <f t="shared" si="56"/>
        <v/>
      </c>
      <c r="BD74" s="84" t="str">
        <f t="shared" si="57"/>
        <v/>
      </c>
      <c r="BE74" s="73" t="str">
        <f t="shared" si="64"/>
        <v/>
      </c>
      <c r="BF74" s="74" t="str">
        <f t="shared" si="65"/>
        <v/>
      </c>
      <c r="BG74" s="75" t="str">
        <f t="shared" si="58"/>
        <v/>
      </c>
      <c r="BH74" s="76" t="str">
        <f t="shared" si="59"/>
        <v/>
      </c>
      <c r="BI74" s="84" t="str">
        <f t="shared" si="60"/>
        <v/>
      </c>
      <c r="BJ74" s="12" t="str">
        <f t="shared" si="66"/>
        <v/>
      </c>
      <c r="BK74" s="77" t="str">
        <f t="shared" si="36"/>
        <v/>
      </c>
      <c r="BL74" s="77" t="str">
        <f t="shared" si="34"/>
        <v/>
      </c>
      <c r="BM74" s="78" t="str" cm="1">
        <f t="array" ref="BM74">IF(_xlfn.REGEXTEST(I74,"american express",1),_xlfn.REGEXEXTRACT(I74," [0-3][0-9]/[0-1][1-9] "),"")</f>
        <v/>
      </c>
      <c r="BN74" s="79" t="str">
        <f t="shared" si="61"/>
        <v/>
      </c>
      <c r="BO74" s="80" t="str" cm="1">
        <f t="array" ref="BO74">IF(_xlfn.REGEXTEST(I74,"american express",1),_xlfn.REGEXEXTRACT(I74,"\d*,\d{2}"),"")</f>
        <v/>
      </c>
      <c r="BP74" s="81" t="str">
        <f t="shared" si="62"/>
        <v/>
      </c>
      <c r="BQ74" s="82" t="e">
        <f t="shared" si="63"/>
        <v>#VALUE!</v>
      </c>
    </row>
    <row r="75" spans="1:69" ht="20.25" thickTop="1" thickBot="1" x14ac:dyDescent="0.35">
      <c r="A75" t="s">
        <v>49</v>
      </c>
      <c r="B75" s="3">
        <v>45707</v>
      </c>
      <c r="C75">
        <v>35</v>
      </c>
      <c r="D75">
        <v>326</v>
      </c>
      <c r="E75" t="s">
        <v>233</v>
      </c>
      <c r="F75" t="s">
        <v>234</v>
      </c>
      <c r="G75" t="s">
        <v>235</v>
      </c>
      <c r="I75" t="s">
        <v>236</v>
      </c>
      <c r="J75" s="3">
        <v>45707</v>
      </c>
      <c r="K75" s="2">
        <v>-39.93</v>
      </c>
      <c r="L75" t="s">
        <v>53</v>
      </c>
      <c r="M75" t="s">
        <v>100</v>
      </c>
      <c r="N75" t="s">
        <v>63</v>
      </c>
      <c r="O75" t="s">
        <v>236</v>
      </c>
      <c r="AF75" s="60" t="str">
        <f t="shared" ref="AF75:AF79" si="67">IF(LEFT(F75,4)="ATOS",DATE(YEAR(B75),MID(O75,4,2)*1,MID(O75,1,2)*1),"")</f>
        <v/>
      </c>
      <c r="AG75" s="4" t="str">
        <f t="shared" si="39"/>
        <v/>
      </c>
      <c r="AH75" s="5" t="str">
        <f t="shared" si="40"/>
        <v/>
      </c>
      <c r="AI75" s="4" t="str">
        <f>IF(COUNTIF(AF75:AF$1212,AF75)=COUNTIF(AF:AF,AF75),SUMIFS(AG75:AG$1212,F75:F$1212,"ATOS*",AF75:AF$1212,AF75),"")</f>
        <v/>
      </c>
      <c r="AJ75" s="61" t="str">
        <f t="shared" si="41"/>
        <v/>
      </c>
      <c r="AK75" s="62" t="str">
        <f t="shared" si="42"/>
        <v/>
      </c>
      <c r="AL75" s="4" t="str">
        <f t="shared" si="43"/>
        <v/>
      </c>
      <c r="AM75" s="5" t="str">
        <f t="shared" si="44"/>
        <v/>
      </c>
      <c r="AN75" s="63" t="str">
        <f>IF(COUNTIF(AK75:AK$1193,AK75)=COUNTIF(AK:AK,AK75),SUMIFS(AL75:AL$1193,F75:F$1193,"*WORLDLINE*",AK75:AK$1193,AK75),"")</f>
        <v/>
      </c>
      <c r="AO75" s="83" t="str">
        <f t="shared" si="35"/>
        <v/>
      </c>
      <c r="AP75" s="74" t="str">
        <f t="shared" si="45"/>
        <v/>
      </c>
      <c r="AQ75" s="75" t="str">
        <f t="shared" si="46"/>
        <v/>
      </c>
      <c r="AR75" s="76" t="str">
        <f t="shared" si="47"/>
        <v/>
      </c>
      <c r="AS75" s="84" t="str">
        <f t="shared" si="48"/>
        <v/>
      </c>
      <c r="AT75" s="69" t="str">
        <f t="shared" si="49"/>
        <v/>
      </c>
      <c r="AU75" s="5" t="str">
        <f t="shared" si="50"/>
        <v/>
      </c>
      <c r="AV75" s="7" t="str">
        <f t="shared" si="51"/>
        <v/>
      </c>
      <c r="AW75" s="70" t="str">
        <f>IF(AX75="","",VLOOKUP(AV75,[1]SUMUP!$V$4:$Y$2029,2,FALSE))</f>
        <v/>
      </c>
      <c r="AX75" s="71" t="str">
        <f t="shared" si="52"/>
        <v/>
      </c>
      <c r="AY75" s="72" t="str">
        <f t="shared" si="37"/>
        <v/>
      </c>
      <c r="AZ75" s="83" t="str">
        <f t="shared" si="53"/>
        <v/>
      </c>
      <c r="BA75" s="74" t="str">
        <f t="shared" si="54"/>
        <v/>
      </c>
      <c r="BB75" s="75" t="str">
        <f t="shared" si="55"/>
        <v/>
      </c>
      <c r="BC75" s="76" t="str">
        <f t="shared" si="56"/>
        <v/>
      </c>
      <c r="BD75" s="84" t="str">
        <f t="shared" si="57"/>
        <v/>
      </c>
      <c r="BE75" s="73" t="str">
        <f t="shared" si="64"/>
        <v/>
      </c>
      <c r="BF75" s="74" t="str">
        <f t="shared" si="65"/>
        <v/>
      </c>
      <c r="BG75" s="75" t="str">
        <f t="shared" si="58"/>
        <v/>
      </c>
      <c r="BH75" s="76" t="str">
        <f t="shared" si="59"/>
        <v/>
      </c>
      <c r="BI75" s="84" t="str">
        <f t="shared" si="60"/>
        <v/>
      </c>
      <c r="BJ75" s="12" t="str">
        <f t="shared" si="66"/>
        <v/>
      </c>
      <c r="BK75" s="77" t="str">
        <f t="shared" si="36"/>
        <v/>
      </c>
      <c r="BL75" s="77" t="str">
        <f t="shared" si="34"/>
        <v/>
      </c>
      <c r="BM75" s="78" t="str" cm="1">
        <f t="array" ref="BM75">IF(_xlfn.REGEXTEST(I75,"american express",1),_xlfn.REGEXEXTRACT(I75," [0-3][0-9]/[0-1][1-9] "),"")</f>
        <v/>
      </c>
      <c r="BN75" s="79" t="str">
        <f t="shared" si="61"/>
        <v/>
      </c>
      <c r="BO75" s="80" t="str" cm="1">
        <f t="array" ref="BO75">IF(_xlfn.REGEXTEST(I75,"american express",1),_xlfn.REGEXEXTRACT(I75,"\d*,\d{2}"),"")</f>
        <v/>
      </c>
      <c r="BP75" s="81" t="str">
        <f t="shared" si="62"/>
        <v/>
      </c>
      <c r="BQ75" s="82" t="e">
        <f t="shared" si="63"/>
        <v>#VALUE!</v>
      </c>
    </row>
    <row r="76" spans="1:69" ht="20.25" thickTop="1" thickBot="1" x14ac:dyDescent="0.35">
      <c r="A76" s="86" t="s">
        <v>49</v>
      </c>
      <c r="B76" s="87">
        <v>45707</v>
      </c>
      <c r="C76" s="86">
        <v>35</v>
      </c>
      <c r="D76" s="86">
        <v>325</v>
      </c>
      <c r="E76" s="86" t="s">
        <v>64</v>
      </c>
      <c r="F76" s="86" t="s">
        <v>65</v>
      </c>
      <c r="G76" s="86" t="s">
        <v>66</v>
      </c>
      <c r="H76" s="86" t="s">
        <v>67</v>
      </c>
      <c r="I76" s="86" t="s">
        <v>237</v>
      </c>
      <c r="J76" s="87">
        <v>45707</v>
      </c>
      <c r="K76" s="88">
        <v>1112.07</v>
      </c>
      <c r="L76" s="86" t="s">
        <v>53</v>
      </c>
      <c r="M76" s="86" t="s">
        <v>69</v>
      </c>
      <c r="N76" s="86" t="s">
        <v>63</v>
      </c>
      <c r="O76" s="86" t="s">
        <v>238</v>
      </c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9" t="str">
        <f t="shared" si="67"/>
        <v/>
      </c>
      <c r="AG76" s="90" t="str">
        <f t="shared" si="39"/>
        <v/>
      </c>
      <c r="AH76" s="91" t="str">
        <f t="shared" si="40"/>
        <v/>
      </c>
      <c r="AI76" s="90" t="str">
        <f>IF(COUNTIF(AF76:AF$1212,AF76)=COUNTIF(AF:AF,AF76),SUMIFS(AG76:AG$1212,F76:F$1212,"ATOS*",AF76:AF$1212,AF76),"")</f>
        <v/>
      </c>
      <c r="AJ76" s="92" t="str">
        <f t="shared" si="41"/>
        <v/>
      </c>
      <c r="AK76" s="62" t="str">
        <f t="shared" si="42"/>
        <v/>
      </c>
      <c r="AL76" s="90" t="str">
        <f t="shared" si="43"/>
        <v/>
      </c>
      <c r="AM76" s="91" t="str">
        <f t="shared" si="44"/>
        <v/>
      </c>
      <c r="AN76" s="93" t="str">
        <f>IF(COUNTIF(AK76:AK$1193,AK76)=COUNTIF(AK:AK,AK76),SUMIFS(AL76:AL$1193,F76:F$1193,"*WORLDLINE*",AK76:AK$1193,AK76),"")</f>
        <v/>
      </c>
      <c r="AO76" s="94" t="str">
        <f t="shared" si="35"/>
        <v/>
      </c>
      <c r="AP76" s="95" t="str">
        <f t="shared" si="45"/>
        <v/>
      </c>
      <c r="AQ76" s="96" t="str">
        <f t="shared" si="46"/>
        <v/>
      </c>
      <c r="AR76" s="97" t="str">
        <f t="shared" si="47"/>
        <v/>
      </c>
      <c r="AS76" s="98" t="str">
        <f t="shared" si="48"/>
        <v/>
      </c>
      <c r="AT76" s="99" t="str">
        <f t="shared" si="49"/>
        <v/>
      </c>
      <c r="AU76" s="91" t="str">
        <f t="shared" si="50"/>
        <v/>
      </c>
      <c r="AV76" s="62" t="str">
        <f t="shared" si="51"/>
        <v/>
      </c>
      <c r="AW76" s="100" t="str">
        <f>IF(AX76="","",VLOOKUP(AV76,[1]SUMUP!$V$4:$Y$2029,2,FALSE))</f>
        <v/>
      </c>
      <c r="AX76" s="100" t="str">
        <f t="shared" si="52"/>
        <v/>
      </c>
      <c r="AY76" s="101" t="str">
        <f t="shared" si="37"/>
        <v/>
      </c>
      <c r="AZ76" s="94" t="str">
        <f t="shared" si="53"/>
        <v/>
      </c>
      <c r="BA76" s="95" t="str">
        <f>IF(AZ76="","",INT(AZ76))</f>
        <v/>
      </c>
      <c r="BB76" s="96" t="str">
        <f t="shared" si="55"/>
        <v/>
      </c>
      <c r="BC76" s="97" t="str">
        <f t="shared" si="56"/>
        <v/>
      </c>
      <c r="BD76" s="98" t="str">
        <f t="shared" si="57"/>
        <v/>
      </c>
      <c r="BE76" s="102" t="str">
        <f t="shared" si="64"/>
        <v/>
      </c>
      <c r="BF76" s="95" t="str">
        <f t="shared" si="65"/>
        <v/>
      </c>
      <c r="BG76" s="96" t="str">
        <f t="shared" si="58"/>
        <v/>
      </c>
      <c r="BH76" s="97" t="str">
        <f t="shared" si="59"/>
        <v/>
      </c>
      <c r="BI76" s="98" t="str">
        <f t="shared" si="60"/>
        <v/>
      </c>
      <c r="BJ76" s="103" t="str">
        <f t="shared" si="66"/>
        <v/>
      </c>
      <c r="BK76" s="90" t="str">
        <f t="shared" ref="BK76:BK79" si="68">IF(SUM(BB76)+SUM(BH76)=0,"",SUM(BB76)+SUM(BH76))</f>
        <v/>
      </c>
      <c r="BL76" s="90" t="str">
        <f t="shared" si="34"/>
        <v/>
      </c>
      <c r="BM76" s="78" t="str" cm="1">
        <f t="array" ref="BM76">IF(_xlfn.REGEXTEST(I76,"american express",1),_xlfn.REGEXEXTRACT(I76," [0-3][0-9]/[0-1][1-9] "),"")</f>
        <v xml:space="preserve"> 17/02 </v>
      </c>
      <c r="BN76" s="79">
        <f>IF(BM76="","",DATEVALUE(BM76))</f>
        <v>45705</v>
      </c>
      <c r="BO76" s="80" t="str" cm="1">
        <f t="array" ref="BO76">IF(_xlfn.REGEXTEST(I76,"american express",1),_xlfn.REGEXEXTRACT(I76,"\d*,\d{2}"),"")</f>
        <v>1140,00</v>
      </c>
      <c r="BP76" s="81">
        <f>IF(LEFT(F76,8)="AMERICAN",K76,"")</f>
        <v>1112.07</v>
      </c>
      <c r="BQ76" s="82">
        <f>IF(SUM(BO76-BP76)=0,"",SUM(BO76-BP76))</f>
        <v>27.930000000000064</v>
      </c>
    </row>
    <row r="77" spans="1:69" ht="20.25" thickTop="1" thickBot="1" x14ac:dyDescent="0.35">
      <c r="A77" t="s">
        <v>49</v>
      </c>
      <c r="B77" s="3">
        <v>45707</v>
      </c>
      <c r="C77">
        <v>35</v>
      </c>
      <c r="D77">
        <v>324</v>
      </c>
      <c r="E77" t="s">
        <v>95</v>
      </c>
      <c r="F77" t="s">
        <v>96</v>
      </c>
      <c r="G77" t="s">
        <v>97</v>
      </c>
      <c r="H77" t="s">
        <v>98</v>
      </c>
      <c r="I77" t="s">
        <v>239</v>
      </c>
      <c r="J77" s="3">
        <v>45707</v>
      </c>
      <c r="K77" s="2">
        <v>111.34</v>
      </c>
      <c r="L77" t="s">
        <v>53</v>
      </c>
      <c r="M77" t="s">
        <v>100</v>
      </c>
      <c r="N77" t="s">
        <v>63</v>
      </c>
      <c r="O77" t="s">
        <v>240</v>
      </c>
      <c r="AF77" s="60" t="str">
        <f t="shared" si="67"/>
        <v/>
      </c>
      <c r="AG77" s="4" t="str">
        <f t="shared" si="39"/>
        <v/>
      </c>
      <c r="AH77" s="5" t="str">
        <f t="shared" si="40"/>
        <v/>
      </c>
      <c r="AI77" s="4" t="str">
        <f>IF(COUNTIF(AF77:AF$1212,AF77)=COUNTIF(AF:AF,AF77),SUMIFS(AG77:AG$1212,F77:F$1212,"ATOS*",AF77:AF$1212,AF77),"")</f>
        <v/>
      </c>
      <c r="AJ77" s="61" t="str">
        <f t="shared" si="41"/>
        <v/>
      </c>
      <c r="AK77" s="62" t="str">
        <f t="shared" si="42"/>
        <v/>
      </c>
      <c r="AL77" s="4" t="str">
        <f t="shared" si="43"/>
        <v/>
      </c>
      <c r="AM77" s="5" t="str">
        <f t="shared" si="44"/>
        <v/>
      </c>
      <c r="AN77" s="63" t="str">
        <f>IF(COUNTIF(AK77:AK$1193,AK77)=COUNTIF(AK:AK,AK77),SUMIFS(AL77:AL$1193,F77:F$1193,"*WORLDLINE*",AK77:AK$1193,AK77),"")</f>
        <v/>
      </c>
      <c r="AO77" s="83" t="str">
        <f t="shared" si="35"/>
        <v>18/02/2025</v>
      </c>
      <c r="AP77" s="74">
        <f t="shared" si="45"/>
        <v>45706</v>
      </c>
      <c r="AQ77" s="75">
        <f t="shared" si="46"/>
        <v>113</v>
      </c>
      <c r="AR77" s="76">
        <f t="shared" si="47"/>
        <v>111.34</v>
      </c>
      <c r="AS77" s="84">
        <f t="shared" si="48"/>
        <v>1.6599999999999966</v>
      </c>
      <c r="AT77" s="69" t="str">
        <f t="shared" si="49"/>
        <v/>
      </c>
      <c r="AU77" s="5" t="str">
        <f t="shared" si="50"/>
        <v/>
      </c>
      <c r="AV77" s="7" t="str">
        <f t="shared" si="51"/>
        <v/>
      </c>
      <c r="AW77" s="70" t="str">
        <f>IF(AX77="","",VLOOKUP(AV77,[1]SUMUP!$V$4:$Y$2029,2,FALSE))</f>
        <v/>
      </c>
      <c r="AX77" s="71" t="str">
        <f t="shared" si="52"/>
        <v/>
      </c>
      <c r="AY77" s="72" t="str">
        <f t="shared" si="37"/>
        <v/>
      </c>
      <c r="AZ77" s="83" t="str">
        <f t="shared" si="53"/>
        <v/>
      </c>
      <c r="BA77" s="74" t="str">
        <f t="shared" ref="BA77:BA79" si="69">IF(AZ77="","",INT(AZ77))</f>
        <v/>
      </c>
      <c r="BB77" s="75" t="str">
        <f t="shared" si="55"/>
        <v/>
      </c>
      <c r="BC77" s="76" t="str">
        <f t="shared" si="56"/>
        <v/>
      </c>
      <c r="BD77" s="84" t="str">
        <f t="shared" si="57"/>
        <v/>
      </c>
      <c r="BE77" s="73" t="str">
        <f t="shared" si="64"/>
        <v/>
      </c>
      <c r="BF77" s="74" t="str">
        <f t="shared" si="65"/>
        <v/>
      </c>
      <c r="BG77" s="75" t="str">
        <f t="shared" si="58"/>
        <v/>
      </c>
      <c r="BH77" s="76" t="str">
        <f t="shared" si="59"/>
        <v/>
      </c>
      <c r="BI77" s="84" t="str">
        <f t="shared" si="60"/>
        <v/>
      </c>
      <c r="BJ77" s="12" t="str">
        <f t="shared" si="66"/>
        <v/>
      </c>
      <c r="BK77" s="77" t="str">
        <f t="shared" si="68"/>
        <v/>
      </c>
      <c r="BL77" s="77" t="str">
        <f t="shared" ref="BL77:BL79" si="70">IF(SUM(BC77)+SUM(BH77)=0,"",SUM(BC77)+SUM(BH77))</f>
        <v/>
      </c>
      <c r="BM77" s="78" t="str" cm="1">
        <f t="array" ref="BM77">IF(_xlfn.REGEXTEST(I77,"american express",1),_xlfn.REGEXEXTRACT(I77," [0-3][0-9]/[0-1][1-9] "),"")</f>
        <v/>
      </c>
      <c r="BN77" s="79" t="str">
        <f t="shared" ref="BN77:BN79" si="71">IF(BM77="","",DATEVALUE(BM77))</f>
        <v/>
      </c>
      <c r="BO77" s="80" t="str" cm="1">
        <f t="array" ref="BO77">IF(_xlfn.REGEXTEST(I77,"american express",1),_xlfn.REGEXEXTRACT(I77,"\d*,\d{2}"),"")</f>
        <v/>
      </c>
      <c r="BP77" s="81" t="str">
        <f t="shared" ref="BP77:BP79" si="72">IF(LEFT(F77,8)="AMERICAN",K77,"")</f>
        <v/>
      </c>
      <c r="BQ77" s="82" t="e">
        <f t="shared" ref="BQ77:BQ79" si="73">IF(SUM(BO77-BP77)=0,"",SUM(BO77-BP77))</f>
        <v>#VALUE!</v>
      </c>
    </row>
    <row r="78" spans="1:69" ht="20.25" thickTop="1" thickBot="1" x14ac:dyDescent="0.35">
      <c r="A78" t="s">
        <v>49</v>
      </c>
      <c r="B78" s="3">
        <v>45707</v>
      </c>
      <c r="C78">
        <v>35</v>
      </c>
      <c r="D78">
        <v>323</v>
      </c>
      <c r="E78" t="s">
        <v>50</v>
      </c>
      <c r="F78" t="s">
        <v>51</v>
      </c>
      <c r="I78" t="s">
        <v>241</v>
      </c>
      <c r="J78" s="3">
        <v>45706</v>
      </c>
      <c r="K78" s="2">
        <v>289</v>
      </c>
      <c r="L78" t="s">
        <v>53</v>
      </c>
      <c r="M78" t="s">
        <v>54</v>
      </c>
      <c r="O78" t="s">
        <v>242</v>
      </c>
      <c r="AF78" s="60">
        <f t="shared" si="67"/>
        <v>45706</v>
      </c>
      <c r="AG78" s="4">
        <f t="shared" si="39"/>
        <v>289</v>
      </c>
      <c r="AH78" s="5">
        <f t="shared" si="40"/>
        <v>45706</v>
      </c>
      <c r="AI78" s="4">
        <f>IF(COUNTIF(AF78:AF$1212,AF78)=COUNTIF(AF:AF,AF78),SUMIFS(AG78:AG$1212,F78:F$1212,"ATOS*",AF78:AF$1212,AF78),"")</f>
        <v>289</v>
      </c>
      <c r="AJ78" s="61" t="str">
        <f t="shared" si="41"/>
        <v/>
      </c>
      <c r="AK78" s="62" t="str">
        <f t="shared" si="42"/>
        <v/>
      </c>
      <c r="AL78" s="4" t="str">
        <f t="shared" si="43"/>
        <v/>
      </c>
      <c r="AM78" s="5" t="str">
        <f t="shared" si="44"/>
        <v/>
      </c>
      <c r="AN78" s="63" t="str">
        <f>IF(COUNTIF(AK78:AK$1193,AK78)=COUNTIF(AK:AK,AK78),SUMIFS(AL78:AL$1193,F78:F$1193,"*WORLDLINE*",AK78:AK$1193,AK78),"")</f>
        <v/>
      </c>
      <c r="AO78" s="83" t="str">
        <f t="shared" si="35"/>
        <v/>
      </c>
      <c r="AP78" s="74" t="str">
        <f t="shared" si="45"/>
        <v/>
      </c>
      <c r="AQ78" s="75" t="str">
        <f t="shared" si="46"/>
        <v/>
      </c>
      <c r="AR78" s="76" t="str">
        <f t="shared" si="47"/>
        <v/>
      </c>
      <c r="AS78" s="84" t="str">
        <f t="shared" si="48"/>
        <v/>
      </c>
      <c r="AT78" s="69" t="str">
        <f t="shared" si="49"/>
        <v/>
      </c>
      <c r="AU78" s="5" t="str">
        <f t="shared" si="50"/>
        <v/>
      </c>
      <c r="AV78" s="7" t="str">
        <f t="shared" si="51"/>
        <v/>
      </c>
      <c r="AW78" s="70" t="str">
        <f>IF(AX78="","",VLOOKUP(AV78,[1]SUMUP!$V$4:$Y$2029,2,FALSE))</f>
        <v/>
      </c>
      <c r="AX78" s="71" t="str">
        <f t="shared" si="52"/>
        <v/>
      </c>
      <c r="AY78" s="72" t="str">
        <f t="shared" si="37"/>
        <v/>
      </c>
      <c r="AZ78" s="83" t="str">
        <f t="shared" si="53"/>
        <v/>
      </c>
      <c r="BA78" s="74" t="str">
        <f t="shared" si="69"/>
        <v/>
      </c>
      <c r="BB78" s="75" t="str">
        <f t="shared" si="55"/>
        <v/>
      </c>
      <c r="BC78" s="76" t="str">
        <f t="shared" si="56"/>
        <v/>
      </c>
      <c r="BD78" s="84" t="str">
        <f t="shared" si="57"/>
        <v/>
      </c>
      <c r="BE78" s="73" t="str">
        <f t="shared" si="64"/>
        <v/>
      </c>
      <c r="BF78" s="74" t="str">
        <f t="shared" si="65"/>
        <v/>
      </c>
      <c r="BG78" s="75" t="str">
        <f t="shared" si="58"/>
        <v/>
      </c>
      <c r="BH78" s="76" t="str">
        <f t="shared" si="59"/>
        <v/>
      </c>
      <c r="BI78" s="84" t="str">
        <f t="shared" si="60"/>
        <v/>
      </c>
      <c r="BJ78" s="12" t="str">
        <f t="shared" si="66"/>
        <v/>
      </c>
      <c r="BK78" s="77" t="str">
        <f t="shared" si="68"/>
        <v/>
      </c>
      <c r="BL78" s="77" t="str">
        <f t="shared" si="70"/>
        <v/>
      </c>
      <c r="BM78" s="78" t="str" cm="1">
        <f t="array" ref="BM78">IF(_xlfn.REGEXTEST(I78,"american express",1),_xlfn.REGEXEXTRACT(I78," [0-3][0-9]/[0-1][1-9] "),"")</f>
        <v/>
      </c>
      <c r="BN78" s="79" t="str">
        <f t="shared" si="71"/>
        <v/>
      </c>
      <c r="BO78" s="80" t="str" cm="1">
        <f t="array" ref="BO78">IF(_xlfn.REGEXTEST(I78,"american express",1),_xlfn.REGEXEXTRACT(I78,"\d*,\d{2}"),"")</f>
        <v/>
      </c>
      <c r="BP78" s="81" t="str">
        <f t="shared" si="72"/>
        <v/>
      </c>
      <c r="BQ78" s="82" t="e">
        <f t="shared" si="73"/>
        <v>#VALUE!</v>
      </c>
    </row>
    <row r="79" spans="1:69" ht="20.25" thickTop="1" thickBot="1" x14ac:dyDescent="0.35">
      <c r="A79" t="s">
        <v>49</v>
      </c>
      <c r="B79" s="3">
        <v>45707</v>
      </c>
      <c r="C79">
        <v>35</v>
      </c>
      <c r="D79">
        <v>322</v>
      </c>
      <c r="E79" t="s">
        <v>91</v>
      </c>
      <c r="F79" t="s">
        <v>92</v>
      </c>
      <c r="I79" t="s">
        <v>243</v>
      </c>
      <c r="J79" s="3">
        <v>45707</v>
      </c>
      <c r="K79" s="2">
        <v>357</v>
      </c>
      <c r="L79" t="s">
        <v>53</v>
      </c>
      <c r="M79" t="s">
        <v>54</v>
      </c>
      <c r="O79" t="s">
        <v>244</v>
      </c>
      <c r="AF79" s="60" t="str">
        <f t="shared" si="67"/>
        <v/>
      </c>
      <c r="AG79" s="4" t="str">
        <f t="shared" si="39"/>
        <v/>
      </c>
      <c r="AH79" s="5" t="str">
        <f t="shared" si="40"/>
        <v/>
      </c>
      <c r="AI79" s="4" t="str">
        <f>IF(COUNTIF(AF79:AF$1212,AF79)=COUNTIF(AF:AF,AF79),SUMIFS(AG79:AG$1212,F79:F$1212,"ATOS*",AF79:AF$1212,AF79),"")</f>
        <v/>
      </c>
      <c r="AJ79" s="61" t="str">
        <f t="shared" si="41"/>
        <v>17/02/2025</v>
      </c>
      <c r="AK79" s="62">
        <f t="shared" si="42"/>
        <v>45705</v>
      </c>
      <c r="AL79" s="4">
        <f t="shared" si="43"/>
        <v>357</v>
      </c>
      <c r="AM79" s="5">
        <f t="shared" si="44"/>
        <v>45705</v>
      </c>
      <c r="AN79" s="63">
        <f>IF(COUNTIF(AK79:AK$1193,AK79)=COUNTIF(AK:AK,AK79),SUMIFS(AL79:AL$1193,F79:F$1193,"*WORLDLINE*",AK79:AK$1193,AK79),"")</f>
        <v>357</v>
      </c>
      <c r="AO79" s="83" t="str">
        <f t="shared" si="35"/>
        <v/>
      </c>
      <c r="AP79" s="74" t="str">
        <f t="shared" si="45"/>
        <v/>
      </c>
      <c r="AQ79" s="75" t="str">
        <f t="shared" si="46"/>
        <v/>
      </c>
      <c r="AR79" s="76" t="str">
        <f t="shared" si="47"/>
        <v/>
      </c>
      <c r="AS79" s="84" t="str">
        <f t="shared" si="48"/>
        <v/>
      </c>
      <c r="AT79" s="69" t="str">
        <f t="shared" si="49"/>
        <v/>
      </c>
      <c r="AU79" s="5" t="str">
        <f t="shared" si="50"/>
        <v/>
      </c>
      <c r="AV79" s="7" t="str">
        <f t="shared" si="51"/>
        <v/>
      </c>
      <c r="AW79" s="70" t="str">
        <f>IF(AX79="","",VLOOKUP(AV79,[1]SUMUP!$V$4:$Y$2029,2,FALSE))</f>
        <v/>
      </c>
      <c r="AX79" s="71" t="str">
        <f t="shared" si="52"/>
        <v/>
      </c>
      <c r="AY79" s="72" t="str">
        <f t="shared" si="37"/>
        <v/>
      </c>
      <c r="AZ79" s="83" t="str">
        <f t="shared" si="53"/>
        <v/>
      </c>
      <c r="BA79" s="74" t="str">
        <f t="shared" si="69"/>
        <v/>
      </c>
      <c r="BB79" s="75" t="str">
        <f t="shared" si="55"/>
        <v/>
      </c>
      <c r="BC79" s="76" t="str">
        <f t="shared" si="56"/>
        <v/>
      </c>
      <c r="BD79" s="84" t="str">
        <f t="shared" si="57"/>
        <v/>
      </c>
      <c r="BE79" s="73" t="str">
        <f t="shared" si="64"/>
        <v/>
      </c>
      <c r="BF79" s="74" t="str">
        <f t="shared" si="65"/>
        <v/>
      </c>
      <c r="BG79" s="75" t="str">
        <f t="shared" si="58"/>
        <v/>
      </c>
      <c r="BH79" s="76" t="str">
        <f t="shared" si="59"/>
        <v/>
      </c>
      <c r="BI79" s="84" t="str">
        <f t="shared" si="60"/>
        <v/>
      </c>
      <c r="BJ79" s="12" t="str">
        <f t="shared" si="66"/>
        <v/>
      </c>
      <c r="BK79" s="77" t="str">
        <f t="shared" si="68"/>
        <v/>
      </c>
      <c r="BL79" s="77" t="str">
        <f t="shared" si="70"/>
        <v/>
      </c>
      <c r="BM79" s="78" t="str" cm="1">
        <f t="array" ref="BM79">IF(_xlfn.REGEXTEST(I79,"american express",1),_xlfn.REGEXEXTRACT(I79," [0-3][0-9]/[0-1][1-9] "),"")</f>
        <v/>
      </c>
      <c r="BN79" s="79" t="str">
        <f t="shared" si="71"/>
        <v/>
      </c>
      <c r="BO79" s="80" t="str" cm="1">
        <f t="array" ref="BO79">IF(_xlfn.REGEXTEST(I79,"american express",1),_xlfn.REGEXEXTRACT(I79,"\d*,\d{2}"),"")</f>
        <v/>
      </c>
      <c r="BP79" s="81" t="str">
        <f t="shared" si="72"/>
        <v/>
      </c>
      <c r="BQ79" s="82" t="e">
        <f t="shared" si="73"/>
        <v>#VALUE!</v>
      </c>
    </row>
    <row r="80" spans="1:69" ht="15.75" thickTop="1" x14ac:dyDescent="0.25"/>
  </sheetData>
  <mergeCells count="7">
    <mergeCell ref="BE4:BI4"/>
    <mergeCell ref="BM4:BQ4"/>
    <mergeCell ref="A5:C5"/>
    <mergeCell ref="AF4:AI4"/>
    <mergeCell ref="AJ4:AN4"/>
    <mergeCell ref="AO4:AS4"/>
    <mergeCell ref="AZ4:B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EQUINOXE SA</dc:creator>
  <cp:lastModifiedBy>EQUINOXE SA</cp:lastModifiedBy>
  <dcterms:created xsi:type="dcterms:W3CDTF">2025-03-05T07:57:50Z</dcterms:created>
  <dcterms:modified xsi:type="dcterms:W3CDTF">2025-03-05T08:02:09Z</dcterms:modified>
</cp:coreProperties>
</file>