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\Documents\"/>
    </mc:Choice>
  </mc:AlternateContent>
  <xr:revisionPtr revIDLastSave="0" documentId="13_ncr:1_{25069116-7369-4710-8554-A1122E56A6B6}" xr6:coauthVersionLast="47" xr6:coauthVersionMax="47" xr10:uidLastSave="{00000000-0000-0000-0000-000000000000}"/>
  <bookViews>
    <workbookView xWindow="28680" yWindow="-120" windowWidth="29040" windowHeight="15720" activeTab="4" xr2:uid="{7C973715-AC73-4BCE-8799-D644F16B087E}"/>
  </bookViews>
  <sheets>
    <sheet name="Données" sheetId="1" r:id="rId1"/>
    <sheet name="Faisceau" sheetId="2" r:id="rId2"/>
    <sheet name="Boîtier" sheetId="3" r:id="rId3"/>
    <sheet name="Intégration" sheetId="6" r:id="rId4"/>
    <sheet name="Chiffrag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C12" i="2"/>
  <c r="C10" i="2"/>
  <c r="E9" i="4" l="1"/>
  <c r="D23" i="2"/>
  <c r="D21" i="2"/>
  <c r="D20" i="2"/>
  <c r="D12" i="2"/>
  <c r="D13" i="2"/>
  <c r="D16" i="2"/>
  <c r="D19" i="2"/>
  <c r="D24" i="2"/>
  <c r="D10" i="2"/>
  <c r="D13" i="6"/>
  <c r="D12" i="6"/>
  <c r="D14" i="6"/>
  <c r="D16" i="6"/>
  <c r="D10" i="6"/>
  <c r="D19" i="3"/>
  <c r="D17" i="3"/>
  <c r="D16" i="3"/>
  <c r="D14" i="3"/>
  <c r="D20" i="3"/>
  <c r="D10" i="3"/>
  <c r="E25" i="4"/>
  <c r="E26" i="4"/>
  <c r="E27" i="4"/>
  <c r="E28" i="4"/>
  <c r="E24" i="4"/>
  <c r="E20" i="4"/>
  <c r="E21" i="4"/>
  <c r="E22" i="4"/>
  <c r="E23" i="4"/>
  <c r="E19" i="4"/>
  <c r="E10" i="4"/>
  <c r="E11" i="4"/>
  <c r="E12" i="4"/>
  <c r="E13" i="4"/>
  <c r="E14" i="4"/>
  <c r="E15" i="4"/>
  <c r="E16" i="4"/>
  <c r="E17" i="4"/>
  <c r="E18" i="4"/>
  <c r="C19" i="1"/>
  <c r="C18" i="1"/>
  <c r="D14" i="2" s="1"/>
  <c r="C17" i="1"/>
  <c r="C16" i="1"/>
  <c r="C15" i="1"/>
  <c r="C14" i="1"/>
  <c r="C13" i="1"/>
  <c r="C12" i="1"/>
  <c r="D17" i="2" s="1"/>
  <c r="C11" i="1"/>
  <c r="C10" i="1"/>
  <c r="D18" i="2" s="1"/>
  <c r="C9" i="1"/>
  <c r="C8" i="1"/>
  <c r="D13" i="3" s="1"/>
  <c r="C7" i="1"/>
  <c r="D12" i="3" s="1"/>
  <c r="C6" i="1"/>
  <c r="D11" i="2" s="1"/>
  <c r="C5" i="1"/>
  <c r="D11" i="6" l="1"/>
  <c r="D15" i="6"/>
  <c r="D22" i="2"/>
  <c r="D11" i="3"/>
  <c r="D18" i="3"/>
  <c r="D15" i="3"/>
  <c r="D15" i="2"/>
  <c r="D22" i="3"/>
  <c r="D18" i="6"/>
  <c r="D19" i="6" s="1"/>
  <c r="D26" i="2"/>
  <c r="D27" i="2" s="1"/>
  <c r="F19" i="4" l="1"/>
  <c r="D23" i="3"/>
  <c r="G19" i="4" s="1"/>
  <c r="H19" i="4" s="1"/>
  <c r="G24" i="4"/>
  <c r="H24" i="4" s="1"/>
  <c r="F24" i="4"/>
  <c r="D29" i="2" l="1"/>
  <c r="G12" i="4" l="1"/>
  <c r="H12" i="4" s="1"/>
  <c r="F12" i="4"/>
  <c r="F15" i="4"/>
  <c r="F14" i="4"/>
  <c r="F25" i="4"/>
  <c r="F27" i="4"/>
  <c r="H16" i="4"/>
  <c r="G16" i="4"/>
  <c r="F11" i="4"/>
  <c r="F13" i="4"/>
  <c r="F17" i="4"/>
  <c r="F10" i="4"/>
  <c r="G13" i="4"/>
  <c r="H13" i="4"/>
  <c r="F28" i="4"/>
  <c r="F23" i="4"/>
  <c r="G25" i="4"/>
  <c r="H25" i="4"/>
  <c r="H26" i="4"/>
  <c r="G26" i="4"/>
  <c r="H14" i="4"/>
  <c r="G14" i="4"/>
  <c r="F16" i="4"/>
  <c r="H15" i="4"/>
  <c r="G15" i="4"/>
  <c r="G17" i="4"/>
  <c r="H17" i="4"/>
  <c r="H27" i="4"/>
  <c r="G27" i="4"/>
  <c r="F29" i="4"/>
  <c r="F9" i="4"/>
  <c r="H21" i="4"/>
  <c r="G21" i="4"/>
  <c r="F26" i="4"/>
  <c r="G20" i="4"/>
  <c r="H20" i="4"/>
  <c r="H23" i="4"/>
  <c r="G23" i="4"/>
  <c r="G22" i="4"/>
  <c r="H22" i="4"/>
  <c r="G18" i="4"/>
  <c r="H18" i="4"/>
  <c r="F22" i="4"/>
  <c r="F21" i="4"/>
  <c r="F20" i="4"/>
  <c r="F18" i="4"/>
  <c r="G10" i="4"/>
  <c r="H10" i="4"/>
  <c r="H29" i="4"/>
  <c r="G9" i="4"/>
  <c r="H9" i="4"/>
  <c r="H30" i="4"/>
  <c r="G28" i="4"/>
  <c r="H28" i="4"/>
  <c r="H11" i="4"/>
  <c r="G11" i="4"/>
</calcChain>
</file>

<file path=xl/sharedStrings.xml><?xml version="1.0" encoding="utf-8"?>
<sst xmlns="http://schemas.openxmlformats.org/spreadsheetml/2006/main" count="124" uniqueCount="50">
  <si>
    <t>DONNEES</t>
  </si>
  <si>
    <t>temps unit</t>
  </si>
  <si>
    <t>Désignation opération</t>
  </si>
  <si>
    <t>°/oo h.</t>
  </si>
  <si>
    <t>coupe à longueur</t>
  </si>
  <si>
    <t>dégainage</t>
  </si>
  <si>
    <t>dénudage</t>
  </si>
  <si>
    <t>étamage</t>
  </si>
  <si>
    <t>sertissage / serrage vis</t>
  </si>
  <si>
    <t>enclipsage</t>
  </si>
  <si>
    <t>passage 1 fil/gaine</t>
  </si>
  <si>
    <t>N fils/gaine, N&lt;5</t>
  </si>
  <si>
    <t>N fils/gaine, N&lt;10</t>
  </si>
  <si>
    <t>N fils/gaine, N&gt;10</t>
  </si>
  <si>
    <t>assemblage simple élément</t>
  </si>
  <si>
    <t>assemblage complexe élément</t>
  </si>
  <si>
    <t>raccordement connectique</t>
  </si>
  <si>
    <t>collier serrage</t>
  </si>
  <si>
    <t>test (point à point)</t>
  </si>
  <si>
    <t>Taux horaire</t>
  </si>
  <si>
    <t>Coeff appro. S/T</t>
  </si>
  <si>
    <t>FAISCEAU</t>
  </si>
  <si>
    <t>n°</t>
  </si>
  <si>
    <t>date</t>
  </si>
  <si>
    <t>Désignation</t>
  </si>
  <si>
    <t>Référence</t>
  </si>
  <si>
    <t>OPERATION</t>
  </si>
  <si>
    <t>Qté /U</t>
  </si>
  <si>
    <t>S/TOTAL</t>
  </si>
  <si>
    <t>Temps passé</t>
  </si>
  <si>
    <t>°/oo h</t>
  </si>
  <si>
    <t>TOTAL</t>
  </si>
  <si>
    <t>BOITIER</t>
  </si>
  <si>
    <t>INTEGRATION</t>
  </si>
  <si>
    <t>CHIFFRAGE</t>
  </si>
  <si>
    <t>Appareil</t>
  </si>
  <si>
    <t>#</t>
  </si>
  <si>
    <t>MP brut</t>
  </si>
  <si>
    <t>MP net</t>
  </si>
  <si>
    <t>durée</t>
  </si>
  <si>
    <t>MO</t>
  </si>
  <si>
    <t xml:space="preserve"> mn</t>
  </si>
  <si>
    <t>Boîtier</t>
  </si>
  <si>
    <t>Intégration</t>
  </si>
  <si>
    <t>Faisceau</t>
  </si>
  <si>
    <t>SOMME.SI me donne un résultat de zéro</t>
  </si>
  <si>
    <t>Somme</t>
  </si>
  <si>
    <t>Moyenne</t>
  </si>
  <si>
    <t>Résultat cumulé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</si>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</sst>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#,##0.00\ [$€-1];\-#,##0.00\ [$€-1]"/>
    <numFmt numFmtId="166" formatCode="#,##0.00\ [$€-1]"/>
    <numFmt numFmtId="167" formatCode="#,##0.00000\ [$€-1]"/>
    <numFmt numFmtId="169" formatCode="#,##0.00\ &quot;€&quot;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rgb="FFC7254E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2" borderId="0"/>
    <xf numFmtId="0" fontId="3" fillId="2" borderId="0"/>
    <xf numFmtId="0" fontId="5" fillId="2" borderId="0"/>
  </cellStyleXfs>
  <cellXfs count="54">
    <xf numFmtId="0" fontId="0" fillId="0" borderId="0" xfId="0"/>
    <xf numFmtId="0" fontId="2" fillId="2" borderId="0" xfId="2" applyAlignment="1">
      <alignment horizontal="center"/>
    </xf>
    <xf numFmtId="0" fontId="0" fillId="2" borderId="0" xfId="0" applyFill="1"/>
    <xf numFmtId="0" fontId="3" fillId="2" borderId="0" xfId="3"/>
    <xf numFmtId="0" fontId="3" fillId="2" borderId="2" xfId="3" applyBorder="1"/>
    <xf numFmtId="0" fontId="0" fillId="2" borderId="2" xfId="0" applyFill="1" applyBorder="1"/>
    <xf numFmtId="164" fontId="0" fillId="2" borderId="0" xfId="0" applyNumberFormat="1" applyFill="1"/>
    <xf numFmtId="165" fontId="0" fillId="2" borderId="0" xfId="0" applyNumberFormat="1" applyFill="1"/>
    <xf numFmtId="0" fontId="4" fillId="2" borderId="0" xfId="0" applyFont="1" applyFill="1" applyAlignment="1">
      <alignment horizontal="center"/>
    </xf>
    <xf numFmtId="0" fontId="2" fillId="2" borderId="3" xfId="2" applyBorder="1" applyAlignment="1">
      <alignment horizontal="center"/>
    </xf>
    <xf numFmtId="0" fontId="0" fillId="2" borderId="3" xfId="0" applyFill="1" applyBorder="1"/>
    <xf numFmtId="0" fontId="3" fillId="2" borderId="2" xfId="3" applyBorder="1" applyAlignment="1">
      <alignment horizontal="center"/>
    </xf>
    <xf numFmtId="0" fontId="0" fillId="3" borderId="0" xfId="0" applyFill="1"/>
    <xf numFmtId="0" fontId="4" fillId="4" borderId="1" xfId="1" applyFont="1" applyFill="1" applyAlignment="1">
      <alignment horizontal="right"/>
    </xf>
    <xf numFmtId="0" fontId="4" fillId="4" borderId="1" xfId="1" applyFont="1" applyFill="1"/>
    <xf numFmtId="164" fontId="4" fillId="4" borderId="1" xfId="1" applyNumberFormat="1" applyFont="1" applyFill="1"/>
    <xf numFmtId="0" fontId="4" fillId="4" borderId="0" xfId="0" applyFont="1" applyFill="1" applyAlignment="1">
      <alignment horizontal="right"/>
    </xf>
    <xf numFmtId="0" fontId="0" fillId="4" borderId="0" xfId="0" applyFill="1"/>
    <xf numFmtId="165" fontId="4" fillId="4" borderId="0" xfId="0" applyNumberFormat="1" applyFont="1" applyFill="1"/>
    <xf numFmtId="0" fontId="0" fillId="2" borderId="0" xfId="0" applyFill="1" applyProtection="1">
      <protection locked="0"/>
    </xf>
    <xf numFmtId="0" fontId="4" fillId="4" borderId="1" xfId="1" applyNumberFormat="1" applyFont="1" applyFill="1" applyProtection="1">
      <protection locked="0"/>
    </xf>
    <xf numFmtId="0" fontId="4" fillId="4" borderId="0" xfId="0" applyFont="1" applyFill="1" applyAlignment="1">
      <alignment horizontal="left"/>
    </xf>
    <xf numFmtId="0" fontId="5" fillId="2" borderId="0" xfId="4"/>
    <xf numFmtId="0" fontId="5" fillId="2" borderId="3" xfId="4" applyBorder="1"/>
    <xf numFmtId="0" fontId="5" fillId="2" borderId="4" xfId="4" applyBorder="1"/>
    <xf numFmtId="0" fontId="0" fillId="2" borderId="5" xfId="0" applyFill="1" applyBorder="1"/>
    <xf numFmtId="0" fontId="0" fillId="2" borderId="4" xfId="0" applyFill="1" applyBorder="1"/>
    <xf numFmtId="166" fontId="0" fillId="2" borderId="0" xfId="0" applyNumberFormat="1" applyFill="1"/>
    <xf numFmtId="167" fontId="0" fillId="2" borderId="0" xfId="0" applyNumberFormat="1" applyFill="1"/>
    <xf numFmtId="166" fontId="0" fillId="0" borderId="0" xfId="0" applyNumberFormat="1"/>
    <xf numFmtId="166" fontId="0" fillId="2" borderId="6" xfId="0" applyNumberFormat="1" applyFill="1" applyBorder="1"/>
    <xf numFmtId="0" fontId="0" fillId="2" borderId="8" xfId="0" applyFill="1" applyBorder="1"/>
    <xf numFmtId="0" fontId="0" fillId="2" borderId="10" xfId="0" applyFill="1" applyBorder="1"/>
    <xf numFmtId="166" fontId="0" fillId="2" borderId="2" xfId="0" applyNumberFormat="1" applyFill="1" applyBorder="1"/>
    <xf numFmtId="0" fontId="4" fillId="4" borderId="12" xfId="1" applyFont="1" applyFill="1" applyBorder="1" applyAlignment="1">
      <alignment horizontal="right"/>
    </xf>
    <xf numFmtId="0" fontId="4" fillId="4" borderId="12" xfId="1" applyFont="1" applyFill="1" applyBorder="1"/>
    <xf numFmtId="2" fontId="4" fillId="4" borderId="12" xfId="1" applyNumberFormat="1" applyFont="1" applyFill="1" applyBorder="1"/>
    <xf numFmtId="0" fontId="4" fillId="4" borderId="12" xfId="1" applyFont="1" applyFill="1" applyBorder="1" applyAlignment="1">
      <alignment horizontal="center" vertical="center"/>
    </xf>
    <xf numFmtId="4" fontId="0" fillId="0" borderId="0" xfId="0" applyNumberFormat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/>
    <xf numFmtId="0" fontId="0" fillId="3" borderId="3" xfId="0" applyFill="1" applyBorder="1"/>
    <xf numFmtId="0" fontId="6" fillId="0" borderId="0" xfId="0" applyFont="1"/>
    <xf numFmtId="169" fontId="0" fillId="2" borderId="7" xfId="0" applyNumberFormat="1" applyFill="1" applyBorder="1"/>
    <xf numFmtId="169" fontId="0" fillId="2" borderId="9" xfId="0" applyNumberFormat="1" applyFill="1" applyBorder="1"/>
    <xf numFmtId="169" fontId="0" fillId="2" borderId="11" xfId="0" applyNumberFormat="1" applyFill="1" applyBorder="1"/>
    <xf numFmtId="169" fontId="4" fillId="4" borderId="12" xfId="1" applyNumberFormat="1" applyFont="1" applyFill="1" applyBorder="1"/>
    <xf numFmtId="2" fontId="0" fillId="2" borderId="6" xfId="0" applyNumberFormat="1" applyFill="1" applyBorder="1"/>
    <xf numFmtId="2" fontId="0" fillId="2" borderId="0" xfId="0" applyNumberFormat="1" applyFill="1"/>
    <xf numFmtId="2" fontId="0" fillId="2" borderId="2" xfId="0" applyNumberFormat="1" applyFill="1" applyBorder="1"/>
    <xf numFmtId="169" fontId="0" fillId="2" borderId="13" xfId="0" applyNumberFormat="1" applyFill="1" applyBorder="1"/>
    <xf numFmtId="169" fontId="0" fillId="2" borderId="14" xfId="0" applyNumberFormat="1" applyFill="1" applyBorder="1"/>
    <xf numFmtId="169" fontId="0" fillId="2" borderId="15" xfId="0" applyNumberFormat="1" applyFill="1" applyBorder="1"/>
  </cellXfs>
  <cellStyles count="5">
    <cellStyle name="Date" xfId="4" xr:uid="{CC4289D0-DF13-4DF2-AA17-3EF0C2D41745}"/>
    <cellStyle name="En-tête 1" xfId="2" xr:uid="{6FC0F8E1-C3F8-4C0A-B59E-07EC8ADA06B0}"/>
    <cellStyle name="En-tête 2" xfId="3" xr:uid="{2BE648ED-DA83-4050-A012-0570E69DB9AA}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B65D-6F33-4824-BDD1-42EFE844E124}">
  <dimension ref="B1:E22"/>
  <sheetViews>
    <sheetView workbookViewId="0">
      <selection activeCell="B27" sqref="B27"/>
    </sheetView>
  </sheetViews>
  <sheetFormatPr baseColWidth="10" defaultColWidth="9.140625" defaultRowHeight="15" x14ac:dyDescent="0.25"/>
  <cols>
    <col min="1" max="1" width="2.85546875" style="2" customWidth="1"/>
    <col min="2" max="2" width="26.7109375" style="2" customWidth="1"/>
    <col min="3" max="256" width="9.140625" style="2"/>
    <col min="257" max="257" width="2.85546875" style="2" customWidth="1"/>
    <col min="258" max="258" width="26.7109375" style="2" customWidth="1"/>
    <col min="259" max="512" width="9.140625" style="2"/>
    <col min="513" max="513" width="2.85546875" style="2" customWidth="1"/>
    <col min="514" max="514" width="26.7109375" style="2" customWidth="1"/>
    <col min="515" max="768" width="9.140625" style="2"/>
    <col min="769" max="769" width="2.85546875" style="2" customWidth="1"/>
    <col min="770" max="770" width="26.7109375" style="2" customWidth="1"/>
    <col min="771" max="1024" width="9.140625" style="2"/>
    <col min="1025" max="1025" width="2.85546875" style="2" customWidth="1"/>
    <col min="1026" max="1026" width="26.7109375" style="2" customWidth="1"/>
    <col min="1027" max="1280" width="9.140625" style="2"/>
    <col min="1281" max="1281" width="2.85546875" style="2" customWidth="1"/>
    <col min="1282" max="1282" width="26.7109375" style="2" customWidth="1"/>
    <col min="1283" max="1536" width="9.140625" style="2"/>
    <col min="1537" max="1537" width="2.85546875" style="2" customWidth="1"/>
    <col min="1538" max="1538" width="26.7109375" style="2" customWidth="1"/>
    <col min="1539" max="1792" width="9.140625" style="2"/>
    <col min="1793" max="1793" width="2.85546875" style="2" customWidth="1"/>
    <col min="1794" max="1794" width="26.7109375" style="2" customWidth="1"/>
    <col min="1795" max="2048" width="9.140625" style="2"/>
    <col min="2049" max="2049" width="2.85546875" style="2" customWidth="1"/>
    <col min="2050" max="2050" width="26.7109375" style="2" customWidth="1"/>
    <col min="2051" max="2304" width="9.140625" style="2"/>
    <col min="2305" max="2305" width="2.85546875" style="2" customWidth="1"/>
    <col min="2306" max="2306" width="26.7109375" style="2" customWidth="1"/>
    <col min="2307" max="2560" width="9.140625" style="2"/>
    <col min="2561" max="2561" width="2.85546875" style="2" customWidth="1"/>
    <col min="2562" max="2562" width="26.7109375" style="2" customWidth="1"/>
    <col min="2563" max="2816" width="9.140625" style="2"/>
    <col min="2817" max="2817" width="2.85546875" style="2" customWidth="1"/>
    <col min="2818" max="2818" width="26.7109375" style="2" customWidth="1"/>
    <col min="2819" max="3072" width="9.140625" style="2"/>
    <col min="3073" max="3073" width="2.85546875" style="2" customWidth="1"/>
    <col min="3074" max="3074" width="26.7109375" style="2" customWidth="1"/>
    <col min="3075" max="3328" width="9.140625" style="2"/>
    <col min="3329" max="3329" width="2.85546875" style="2" customWidth="1"/>
    <col min="3330" max="3330" width="26.7109375" style="2" customWidth="1"/>
    <col min="3331" max="3584" width="9.140625" style="2"/>
    <col min="3585" max="3585" width="2.85546875" style="2" customWidth="1"/>
    <col min="3586" max="3586" width="26.7109375" style="2" customWidth="1"/>
    <col min="3587" max="3840" width="9.140625" style="2"/>
    <col min="3841" max="3841" width="2.85546875" style="2" customWidth="1"/>
    <col min="3842" max="3842" width="26.7109375" style="2" customWidth="1"/>
    <col min="3843" max="4096" width="9.140625" style="2"/>
    <col min="4097" max="4097" width="2.85546875" style="2" customWidth="1"/>
    <col min="4098" max="4098" width="26.7109375" style="2" customWidth="1"/>
    <col min="4099" max="4352" width="9.140625" style="2"/>
    <col min="4353" max="4353" width="2.85546875" style="2" customWidth="1"/>
    <col min="4354" max="4354" width="26.7109375" style="2" customWidth="1"/>
    <col min="4355" max="4608" width="9.140625" style="2"/>
    <col min="4609" max="4609" width="2.85546875" style="2" customWidth="1"/>
    <col min="4610" max="4610" width="26.7109375" style="2" customWidth="1"/>
    <col min="4611" max="4864" width="9.140625" style="2"/>
    <col min="4865" max="4865" width="2.85546875" style="2" customWidth="1"/>
    <col min="4866" max="4866" width="26.7109375" style="2" customWidth="1"/>
    <col min="4867" max="5120" width="9.140625" style="2"/>
    <col min="5121" max="5121" width="2.85546875" style="2" customWidth="1"/>
    <col min="5122" max="5122" width="26.7109375" style="2" customWidth="1"/>
    <col min="5123" max="5376" width="9.140625" style="2"/>
    <col min="5377" max="5377" width="2.85546875" style="2" customWidth="1"/>
    <col min="5378" max="5378" width="26.7109375" style="2" customWidth="1"/>
    <col min="5379" max="5632" width="9.140625" style="2"/>
    <col min="5633" max="5633" width="2.85546875" style="2" customWidth="1"/>
    <col min="5634" max="5634" width="26.7109375" style="2" customWidth="1"/>
    <col min="5635" max="5888" width="9.140625" style="2"/>
    <col min="5889" max="5889" width="2.85546875" style="2" customWidth="1"/>
    <col min="5890" max="5890" width="26.7109375" style="2" customWidth="1"/>
    <col min="5891" max="6144" width="9.140625" style="2"/>
    <col min="6145" max="6145" width="2.85546875" style="2" customWidth="1"/>
    <col min="6146" max="6146" width="26.7109375" style="2" customWidth="1"/>
    <col min="6147" max="6400" width="9.140625" style="2"/>
    <col min="6401" max="6401" width="2.85546875" style="2" customWidth="1"/>
    <col min="6402" max="6402" width="26.7109375" style="2" customWidth="1"/>
    <col min="6403" max="6656" width="9.140625" style="2"/>
    <col min="6657" max="6657" width="2.85546875" style="2" customWidth="1"/>
    <col min="6658" max="6658" width="26.7109375" style="2" customWidth="1"/>
    <col min="6659" max="6912" width="9.140625" style="2"/>
    <col min="6913" max="6913" width="2.85546875" style="2" customWidth="1"/>
    <col min="6914" max="6914" width="26.7109375" style="2" customWidth="1"/>
    <col min="6915" max="7168" width="9.140625" style="2"/>
    <col min="7169" max="7169" width="2.85546875" style="2" customWidth="1"/>
    <col min="7170" max="7170" width="26.7109375" style="2" customWidth="1"/>
    <col min="7171" max="7424" width="9.140625" style="2"/>
    <col min="7425" max="7425" width="2.85546875" style="2" customWidth="1"/>
    <col min="7426" max="7426" width="26.7109375" style="2" customWidth="1"/>
    <col min="7427" max="7680" width="9.140625" style="2"/>
    <col min="7681" max="7681" width="2.85546875" style="2" customWidth="1"/>
    <col min="7682" max="7682" width="26.7109375" style="2" customWidth="1"/>
    <col min="7683" max="7936" width="9.140625" style="2"/>
    <col min="7937" max="7937" width="2.85546875" style="2" customWidth="1"/>
    <col min="7938" max="7938" width="26.7109375" style="2" customWidth="1"/>
    <col min="7939" max="8192" width="9.140625" style="2"/>
    <col min="8193" max="8193" width="2.85546875" style="2" customWidth="1"/>
    <col min="8194" max="8194" width="26.7109375" style="2" customWidth="1"/>
    <col min="8195" max="8448" width="9.140625" style="2"/>
    <col min="8449" max="8449" width="2.85546875" style="2" customWidth="1"/>
    <col min="8450" max="8450" width="26.7109375" style="2" customWidth="1"/>
    <col min="8451" max="8704" width="9.140625" style="2"/>
    <col min="8705" max="8705" width="2.85546875" style="2" customWidth="1"/>
    <col min="8706" max="8706" width="26.7109375" style="2" customWidth="1"/>
    <col min="8707" max="8960" width="9.140625" style="2"/>
    <col min="8961" max="8961" width="2.85546875" style="2" customWidth="1"/>
    <col min="8962" max="8962" width="26.7109375" style="2" customWidth="1"/>
    <col min="8963" max="9216" width="9.140625" style="2"/>
    <col min="9217" max="9217" width="2.85546875" style="2" customWidth="1"/>
    <col min="9218" max="9218" width="26.7109375" style="2" customWidth="1"/>
    <col min="9219" max="9472" width="9.140625" style="2"/>
    <col min="9473" max="9473" width="2.85546875" style="2" customWidth="1"/>
    <col min="9474" max="9474" width="26.7109375" style="2" customWidth="1"/>
    <col min="9475" max="9728" width="9.140625" style="2"/>
    <col min="9729" max="9729" width="2.85546875" style="2" customWidth="1"/>
    <col min="9730" max="9730" width="26.7109375" style="2" customWidth="1"/>
    <col min="9731" max="9984" width="9.140625" style="2"/>
    <col min="9985" max="9985" width="2.85546875" style="2" customWidth="1"/>
    <col min="9986" max="9986" width="26.7109375" style="2" customWidth="1"/>
    <col min="9987" max="10240" width="9.140625" style="2"/>
    <col min="10241" max="10241" width="2.85546875" style="2" customWidth="1"/>
    <col min="10242" max="10242" width="26.7109375" style="2" customWidth="1"/>
    <col min="10243" max="10496" width="9.140625" style="2"/>
    <col min="10497" max="10497" width="2.85546875" style="2" customWidth="1"/>
    <col min="10498" max="10498" width="26.7109375" style="2" customWidth="1"/>
    <col min="10499" max="10752" width="9.140625" style="2"/>
    <col min="10753" max="10753" width="2.85546875" style="2" customWidth="1"/>
    <col min="10754" max="10754" width="26.7109375" style="2" customWidth="1"/>
    <col min="10755" max="11008" width="9.140625" style="2"/>
    <col min="11009" max="11009" width="2.85546875" style="2" customWidth="1"/>
    <col min="11010" max="11010" width="26.7109375" style="2" customWidth="1"/>
    <col min="11011" max="11264" width="9.140625" style="2"/>
    <col min="11265" max="11265" width="2.85546875" style="2" customWidth="1"/>
    <col min="11266" max="11266" width="26.7109375" style="2" customWidth="1"/>
    <col min="11267" max="11520" width="9.140625" style="2"/>
    <col min="11521" max="11521" width="2.85546875" style="2" customWidth="1"/>
    <col min="11522" max="11522" width="26.7109375" style="2" customWidth="1"/>
    <col min="11523" max="11776" width="9.140625" style="2"/>
    <col min="11777" max="11777" width="2.85546875" style="2" customWidth="1"/>
    <col min="11778" max="11778" width="26.7109375" style="2" customWidth="1"/>
    <col min="11779" max="12032" width="9.140625" style="2"/>
    <col min="12033" max="12033" width="2.85546875" style="2" customWidth="1"/>
    <col min="12034" max="12034" width="26.7109375" style="2" customWidth="1"/>
    <col min="12035" max="12288" width="9.140625" style="2"/>
    <col min="12289" max="12289" width="2.85546875" style="2" customWidth="1"/>
    <col min="12290" max="12290" width="26.7109375" style="2" customWidth="1"/>
    <col min="12291" max="12544" width="9.140625" style="2"/>
    <col min="12545" max="12545" width="2.85546875" style="2" customWidth="1"/>
    <col min="12546" max="12546" width="26.7109375" style="2" customWidth="1"/>
    <col min="12547" max="12800" width="9.140625" style="2"/>
    <col min="12801" max="12801" width="2.85546875" style="2" customWidth="1"/>
    <col min="12802" max="12802" width="26.7109375" style="2" customWidth="1"/>
    <col min="12803" max="13056" width="9.140625" style="2"/>
    <col min="13057" max="13057" width="2.85546875" style="2" customWidth="1"/>
    <col min="13058" max="13058" width="26.7109375" style="2" customWidth="1"/>
    <col min="13059" max="13312" width="9.140625" style="2"/>
    <col min="13313" max="13313" width="2.85546875" style="2" customWidth="1"/>
    <col min="13314" max="13314" width="26.7109375" style="2" customWidth="1"/>
    <col min="13315" max="13568" width="9.140625" style="2"/>
    <col min="13569" max="13569" width="2.85546875" style="2" customWidth="1"/>
    <col min="13570" max="13570" width="26.7109375" style="2" customWidth="1"/>
    <col min="13571" max="13824" width="9.140625" style="2"/>
    <col min="13825" max="13825" width="2.85546875" style="2" customWidth="1"/>
    <col min="13826" max="13826" width="26.7109375" style="2" customWidth="1"/>
    <col min="13827" max="14080" width="9.140625" style="2"/>
    <col min="14081" max="14081" width="2.85546875" style="2" customWidth="1"/>
    <col min="14082" max="14082" width="26.7109375" style="2" customWidth="1"/>
    <col min="14083" max="14336" width="9.140625" style="2"/>
    <col min="14337" max="14337" width="2.85546875" style="2" customWidth="1"/>
    <col min="14338" max="14338" width="26.7109375" style="2" customWidth="1"/>
    <col min="14339" max="14592" width="9.140625" style="2"/>
    <col min="14593" max="14593" width="2.85546875" style="2" customWidth="1"/>
    <col min="14594" max="14594" width="26.7109375" style="2" customWidth="1"/>
    <col min="14595" max="14848" width="9.140625" style="2"/>
    <col min="14849" max="14849" width="2.85546875" style="2" customWidth="1"/>
    <col min="14850" max="14850" width="26.7109375" style="2" customWidth="1"/>
    <col min="14851" max="15104" width="9.140625" style="2"/>
    <col min="15105" max="15105" width="2.85546875" style="2" customWidth="1"/>
    <col min="15106" max="15106" width="26.7109375" style="2" customWidth="1"/>
    <col min="15107" max="15360" width="9.140625" style="2"/>
    <col min="15361" max="15361" width="2.85546875" style="2" customWidth="1"/>
    <col min="15362" max="15362" width="26.7109375" style="2" customWidth="1"/>
    <col min="15363" max="15616" width="9.140625" style="2"/>
    <col min="15617" max="15617" width="2.85546875" style="2" customWidth="1"/>
    <col min="15618" max="15618" width="26.7109375" style="2" customWidth="1"/>
    <col min="15619" max="15872" width="9.140625" style="2"/>
    <col min="15873" max="15873" width="2.85546875" style="2" customWidth="1"/>
    <col min="15874" max="15874" width="26.7109375" style="2" customWidth="1"/>
    <col min="15875" max="16128" width="9.140625" style="2"/>
    <col min="16129" max="16129" width="2.85546875" style="2" customWidth="1"/>
    <col min="16130" max="16130" width="26.7109375" style="2" customWidth="1"/>
    <col min="16131" max="16384" width="9.140625" style="2"/>
  </cols>
  <sheetData>
    <row r="1" spans="2:4" ht="23.25" x14ac:dyDescent="0.35">
      <c r="B1" s="1" t="s">
        <v>0</v>
      </c>
    </row>
    <row r="3" spans="2:4" ht="15.75" x14ac:dyDescent="0.25">
      <c r="B3" s="3"/>
      <c r="C3" s="3" t="s">
        <v>1</v>
      </c>
    </row>
    <row r="4" spans="2:4" ht="15.75" x14ac:dyDescent="0.25">
      <c r="B4" s="4" t="s">
        <v>2</v>
      </c>
      <c r="C4" s="4" t="s">
        <v>3</v>
      </c>
      <c r="D4" s="5"/>
    </row>
    <row r="5" spans="2:4" x14ac:dyDescent="0.25">
      <c r="B5" s="2" t="s">
        <v>4</v>
      </c>
      <c r="C5" s="6">
        <f>1/60</f>
        <v>1.6666666666666666E-2</v>
      </c>
    </row>
    <row r="6" spans="2:4" x14ac:dyDescent="0.25">
      <c r="B6" s="2" t="s">
        <v>5</v>
      </c>
      <c r="C6" s="6">
        <f>1/60</f>
        <v>1.6666666666666666E-2</v>
      </c>
    </row>
    <row r="7" spans="2:4" x14ac:dyDescent="0.25">
      <c r="B7" s="2" t="s">
        <v>6</v>
      </c>
      <c r="C7" s="6">
        <f>0.5/60</f>
        <v>8.3333333333333332E-3</v>
      </c>
    </row>
    <row r="8" spans="2:4" x14ac:dyDescent="0.25">
      <c r="B8" s="2" t="s">
        <v>7</v>
      </c>
      <c r="C8" s="6">
        <f>0.5/60</f>
        <v>8.3333333333333332E-3</v>
      </c>
    </row>
    <row r="9" spans="2:4" x14ac:dyDescent="0.25">
      <c r="B9" s="2" t="s">
        <v>8</v>
      </c>
      <c r="C9" s="6">
        <f>1/60</f>
        <v>1.6666666666666666E-2</v>
      </c>
    </row>
    <row r="10" spans="2:4" x14ac:dyDescent="0.25">
      <c r="B10" s="2" t="s">
        <v>9</v>
      </c>
      <c r="C10" s="6">
        <f>0.5/60</f>
        <v>8.3333333333333332E-3</v>
      </c>
    </row>
    <row r="11" spans="2:4" x14ac:dyDescent="0.25">
      <c r="B11" s="2" t="s">
        <v>10</v>
      </c>
      <c r="C11" s="6">
        <f>1/60</f>
        <v>1.6666666666666666E-2</v>
      </c>
    </row>
    <row r="12" spans="2:4" x14ac:dyDescent="0.25">
      <c r="B12" s="2" t="s">
        <v>11</v>
      </c>
      <c r="C12" s="6">
        <f>2/60</f>
        <v>3.3333333333333333E-2</v>
      </c>
    </row>
    <row r="13" spans="2:4" x14ac:dyDescent="0.25">
      <c r="B13" s="2" t="s">
        <v>12</v>
      </c>
      <c r="C13" s="6">
        <f>2.5/60</f>
        <v>4.1666666666666664E-2</v>
      </c>
    </row>
    <row r="14" spans="2:4" x14ac:dyDescent="0.25">
      <c r="B14" s="2" t="s">
        <v>13</v>
      </c>
      <c r="C14" s="6">
        <f>3/60</f>
        <v>0.05</v>
      </c>
    </row>
    <row r="15" spans="2:4" x14ac:dyDescent="0.25">
      <c r="B15" s="2" t="s">
        <v>14</v>
      </c>
      <c r="C15" s="6">
        <f>0.5/60</f>
        <v>8.3333333333333332E-3</v>
      </c>
    </row>
    <row r="16" spans="2:4" x14ac:dyDescent="0.25">
      <c r="B16" s="2" t="s">
        <v>15</v>
      </c>
      <c r="C16" s="6">
        <f>1/60</f>
        <v>1.6666666666666666E-2</v>
      </c>
    </row>
    <row r="17" spans="2:5" x14ac:dyDescent="0.25">
      <c r="B17" s="2" t="s">
        <v>16</v>
      </c>
      <c r="C17" s="6">
        <f>0.5/60</f>
        <v>8.3333333333333332E-3</v>
      </c>
    </row>
    <row r="18" spans="2:5" x14ac:dyDescent="0.25">
      <c r="B18" s="2" t="s">
        <v>17</v>
      </c>
      <c r="C18" s="6">
        <f>0.5/60</f>
        <v>8.3333333333333332E-3</v>
      </c>
    </row>
    <row r="19" spans="2:5" x14ac:dyDescent="0.25">
      <c r="B19" s="2" t="s">
        <v>18</v>
      </c>
      <c r="C19" s="6">
        <f>1/60</f>
        <v>1.6666666666666666E-2</v>
      </c>
    </row>
    <row r="21" spans="2:5" x14ac:dyDescent="0.25">
      <c r="B21" s="2" t="s">
        <v>19</v>
      </c>
      <c r="C21" s="7">
        <v>33</v>
      </c>
    </row>
    <row r="22" spans="2:5" x14ac:dyDescent="0.25">
      <c r="B22" s="2" t="s">
        <v>20</v>
      </c>
      <c r="C22" s="2">
        <v>1</v>
      </c>
      <c r="E22" s="2">
        <v>1.18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7C0BC-A6C3-413F-B7E2-F1B5E16E40FD}">
  <dimension ref="A1:F32"/>
  <sheetViews>
    <sheetView workbookViewId="0">
      <selection activeCell="C10" sqref="C10:C12"/>
    </sheetView>
  </sheetViews>
  <sheetFormatPr baseColWidth="10" defaultRowHeight="15" x14ac:dyDescent="0.25"/>
  <cols>
    <col min="2" max="2" width="28.42578125" bestFit="1" customWidth="1"/>
  </cols>
  <sheetData>
    <row r="1" spans="1:6" x14ac:dyDescent="0.25">
      <c r="A1" s="2"/>
      <c r="B1" s="2"/>
      <c r="C1" s="2"/>
      <c r="D1" s="2"/>
      <c r="E1" s="2"/>
      <c r="F1" s="2"/>
    </row>
    <row r="2" spans="1:6" ht="23.25" x14ac:dyDescent="0.35">
      <c r="A2" s="2"/>
      <c r="B2" s="1" t="s">
        <v>21</v>
      </c>
      <c r="C2" s="8" t="s">
        <v>22</v>
      </c>
      <c r="D2" s="9">
        <v>4</v>
      </c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 t="s">
        <v>23</v>
      </c>
      <c r="B4" s="10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 t="s">
        <v>24</v>
      </c>
      <c r="B6" s="10"/>
      <c r="C6" s="2"/>
      <c r="D6" s="2"/>
      <c r="E6" s="2"/>
      <c r="F6" s="2"/>
    </row>
    <row r="7" spans="1:6" x14ac:dyDescent="0.25">
      <c r="A7" s="2" t="s">
        <v>25</v>
      </c>
      <c r="B7" s="10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ht="15.75" x14ac:dyDescent="0.25">
      <c r="A9" s="2"/>
      <c r="B9" s="11" t="s">
        <v>26</v>
      </c>
      <c r="C9" s="4" t="s">
        <v>27</v>
      </c>
      <c r="D9" s="4" t="s">
        <v>28</v>
      </c>
      <c r="E9" s="2"/>
      <c r="F9" s="2"/>
    </row>
    <row r="10" spans="1:6" x14ac:dyDescent="0.25">
      <c r="A10" s="2"/>
      <c r="B10" s="2" t="s">
        <v>4</v>
      </c>
      <c r="C10" s="12">
        <f>450*2</f>
        <v>900</v>
      </c>
      <c r="D10" s="6">
        <f>VLOOKUP(B10,Données!$B$5:$C$19,2,1)*C10</f>
        <v>15</v>
      </c>
      <c r="E10" s="2"/>
      <c r="F10" s="2"/>
    </row>
    <row r="11" spans="1:6" x14ac:dyDescent="0.25">
      <c r="A11" s="2"/>
      <c r="B11" s="2" t="s">
        <v>5</v>
      </c>
      <c r="C11" s="12">
        <f t="shared" ref="C11:C12" si="0">450*2</f>
        <v>900</v>
      </c>
      <c r="D11" s="6">
        <f>VLOOKUP(B11,Données!$B$5:$C$19,2,1)*C11</f>
        <v>15</v>
      </c>
      <c r="E11" s="2"/>
      <c r="F11" s="2"/>
    </row>
    <row r="12" spans="1:6" x14ac:dyDescent="0.25">
      <c r="A12" s="2"/>
      <c r="B12" s="2" t="s">
        <v>6</v>
      </c>
      <c r="C12" s="12">
        <f t="shared" si="0"/>
        <v>900</v>
      </c>
      <c r="D12" s="6">
        <f>VLOOKUP(B12,Données!$B$5:$C$19,2,1)*C12</f>
        <v>7.5</v>
      </c>
      <c r="E12" s="2"/>
      <c r="F12" s="2"/>
    </row>
    <row r="13" spans="1:6" x14ac:dyDescent="0.25">
      <c r="A13" s="2"/>
      <c r="B13" s="2" t="s">
        <v>7</v>
      </c>
      <c r="C13" s="12">
        <v>1</v>
      </c>
      <c r="D13" s="6">
        <f>VLOOKUP(B13,Données!$B$5:$C$19,2,1)*C13</f>
        <v>8.3333333333333332E-3</v>
      </c>
      <c r="E13" s="2"/>
      <c r="F13" s="2"/>
    </row>
    <row r="14" spans="1:6" x14ac:dyDescent="0.25">
      <c r="A14" s="2"/>
      <c r="B14" s="2" t="s">
        <v>8</v>
      </c>
      <c r="C14" s="12">
        <v>1</v>
      </c>
      <c r="D14" s="6">
        <f>VLOOKUP(B14,Données!$B$5:$C$19,2,1)*C14</f>
        <v>8.3333333333333332E-3</v>
      </c>
      <c r="E14" s="2"/>
      <c r="F14" s="2"/>
    </row>
    <row r="15" spans="1:6" x14ac:dyDescent="0.25">
      <c r="A15" s="2"/>
      <c r="B15" s="2" t="s">
        <v>9</v>
      </c>
      <c r="C15" s="12">
        <v>1</v>
      </c>
      <c r="D15" s="6">
        <f>VLOOKUP(B15,Données!$B$5:$C$19,2,1)*C15</f>
        <v>8.3333333333333332E-3</v>
      </c>
      <c r="E15" s="2"/>
      <c r="F15" s="2"/>
    </row>
    <row r="16" spans="1:6" x14ac:dyDescent="0.25">
      <c r="A16" s="2"/>
      <c r="B16" s="2" t="s">
        <v>10</v>
      </c>
      <c r="C16" s="12">
        <v>1</v>
      </c>
      <c r="D16" s="6">
        <f>VLOOKUP(B16,Données!$B$5:$C$19,2,1)*C16</f>
        <v>8.3333333333333332E-3</v>
      </c>
      <c r="E16" s="2"/>
      <c r="F16" s="2"/>
    </row>
    <row r="17" spans="1:6" x14ac:dyDescent="0.25">
      <c r="A17" s="2"/>
      <c r="B17" s="2" t="s">
        <v>11</v>
      </c>
      <c r="C17" s="12">
        <v>1</v>
      </c>
      <c r="D17" s="6">
        <f>VLOOKUP(B17,Données!$B$5:$C$19,2,1)*C17</f>
        <v>3.3333333333333333E-2</v>
      </c>
      <c r="E17" s="2"/>
      <c r="F17" s="2"/>
    </row>
    <row r="18" spans="1:6" x14ac:dyDescent="0.25">
      <c r="A18" s="2"/>
      <c r="B18" s="2" t="s">
        <v>12</v>
      </c>
      <c r="C18" s="12">
        <v>1</v>
      </c>
      <c r="D18" s="6">
        <f>VLOOKUP(B18,Données!$B$5:$C$19,2,1)*C18</f>
        <v>8.3333333333333332E-3</v>
      </c>
      <c r="E18" s="2"/>
      <c r="F18" s="2"/>
    </row>
    <row r="19" spans="1:6" x14ac:dyDescent="0.25">
      <c r="A19" s="2"/>
      <c r="B19" s="2" t="s">
        <v>13</v>
      </c>
      <c r="C19" s="12">
        <v>1</v>
      </c>
      <c r="D19" s="6">
        <f>VLOOKUP(B19,Données!$B$5:$C$19,2,1)*C19</f>
        <v>8.3333333333333332E-3</v>
      </c>
      <c r="E19" s="2"/>
      <c r="F19" s="2"/>
    </row>
    <row r="20" spans="1:6" x14ac:dyDescent="0.25">
      <c r="A20" s="2"/>
      <c r="B20" s="2" t="s">
        <v>14</v>
      </c>
      <c r="C20" s="12">
        <v>1</v>
      </c>
      <c r="D20" s="6">
        <f>VLOOKUP(B20,Données!B15:C29,2,1)*C20</f>
        <v>1.6666666666666666E-2</v>
      </c>
      <c r="E20" s="2"/>
      <c r="F20" s="2"/>
    </row>
    <row r="21" spans="1:6" x14ac:dyDescent="0.25">
      <c r="A21" s="2"/>
      <c r="B21" s="2" t="s">
        <v>15</v>
      </c>
      <c r="C21" s="12">
        <v>1</v>
      </c>
      <c r="D21" s="6">
        <f>VLOOKUP(B21,Données!B16:C30,2,1)*C21</f>
        <v>1.6666666666666666E-2</v>
      </c>
      <c r="E21" s="2"/>
      <c r="F21" s="2"/>
    </row>
    <row r="22" spans="1:6" x14ac:dyDescent="0.25">
      <c r="A22" s="2"/>
      <c r="B22" s="2" t="s">
        <v>16</v>
      </c>
      <c r="C22" s="12">
        <v>1</v>
      </c>
      <c r="D22" s="6">
        <f>VLOOKUP(B22,Données!$B$5:$C$19,2,1)*C22</f>
        <v>8.3333333333333332E-3</v>
      </c>
      <c r="E22" s="2"/>
      <c r="F22" s="2"/>
    </row>
    <row r="23" spans="1:6" x14ac:dyDescent="0.25">
      <c r="A23" s="2"/>
      <c r="B23" s="2" t="s">
        <v>17</v>
      </c>
      <c r="C23" s="12">
        <v>1</v>
      </c>
      <c r="D23" s="6">
        <f>VLOOKUP(B23,Données!B18:C32,2,1)*C23</f>
        <v>8.3333333333333332E-3</v>
      </c>
      <c r="E23" s="2"/>
      <c r="F23" s="2"/>
    </row>
    <row r="24" spans="1:6" x14ac:dyDescent="0.25">
      <c r="A24" s="2"/>
      <c r="B24" s="2" t="s">
        <v>18</v>
      </c>
      <c r="C24" s="12">
        <v>1</v>
      </c>
      <c r="D24" s="6">
        <f>VLOOKUP(B24,Données!$B$5:$C$19,2,1)*C24</f>
        <v>1.6666666666666666E-2</v>
      </c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ht="15.75" thickBot="1" x14ac:dyDescent="0.3">
      <c r="A26" s="2"/>
      <c r="B26" s="13" t="s">
        <v>29</v>
      </c>
      <c r="C26" s="14"/>
      <c r="D26" s="15">
        <f>SUM(D10:D25)</f>
        <v>37.649999999999991</v>
      </c>
      <c r="E26" s="14" t="s">
        <v>30</v>
      </c>
      <c r="F26" s="2"/>
    </row>
    <row r="27" spans="1:6" ht="15.75" thickTop="1" x14ac:dyDescent="0.25">
      <c r="A27" s="2"/>
      <c r="B27" s="16" t="s">
        <v>31</v>
      </c>
      <c r="C27" s="17"/>
      <c r="D27" s="18">
        <f>(D26*Données!$C$21)</f>
        <v>1242.4499999999998</v>
      </c>
      <c r="E27" s="17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7">
        <f>D27/33</f>
        <v>37.649999999999991</v>
      </c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EB69-2EDB-4587-A6DE-127D48A979CC}">
  <dimension ref="A1:F27"/>
  <sheetViews>
    <sheetView workbookViewId="0">
      <selection activeCell="D24" sqref="D24"/>
    </sheetView>
  </sheetViews>
  <sheetFormatPr baseColWidth="10" defaultRowHeight="15" x14ac:dyDescent="0.25"/>
  <sheetData>
    <row r="1" spans="1:6" x14ac:dyDescent="0.25">
      <c r="A1" s="2"/>
      <c r="B1" s="2"/>
      <c r="C1" s="2"/>
      <c r="D1" s="2"/>
      <c r="E1" s="2"/>
      <c r="F1" s="2"/>
    </row>
    <row r="2" spans="1:6" ht="23.25" x14ac:dyDescent="0.35">
      <c r="A2" s="2"/>
      <c r="B2" s="1" t="s">
        <v>32</v>
      </c>
      <c r="C2" s="8" t="s">
        <v>22</v>
      </c>
      <c r="D2" s="9">
        <v>1</v>
      </c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 t="s">
        <v>23</v>
      </c>
      <c r="B4" s="10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 t="s">
        <v>24</v>
      </c>
      <c r="B6" s="10"/>
      <c r="C6" s="2"/>
      <c r="D6" s="2"/>
      <c r="E6" s="2"/>
      <c r="F6" s="2"/>
    </row>
    <row r="7" spans="1:6" x14ac:dyDescent="0.25">
      <c r="A7" s="2" t="s">
        <v>25</v>
      </c>
      <c r="B7" s="10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ht="15.75" x14ac:dyDescent="0.25">
      <c r="A9" s="2"/>
      <c r="B9" s="11" t="s">
        <v>26</v>
      </c>
      <c r="C9" s="4" t="s">
        <v>27</v>
      </c>
      <c r="D9" s="4" t="s">
        <v>28</v>
      </c>
      <c r="E9" s="2"/>
      <c r="F9" s="2"/>
    </row>
    <row r="10" spans="1:6" x14ac:dyDescent="0.25">
      <c r="A10" s="2"/>
      <c r="B10" s="2" t="s">
        <v>4</v>
      </c>
      <c r="C10" s="12">
        <v>1</v>
      </c>
      <c r="D10" s="19">
        <f>VLOOKUP(B10,Données!$B$5:$C$19,2,1)*C10</f>
        <v>1.6666666666666666E-2</v>
      </c>
      <c r="E10" s="2"/>
      <c r="F10" s="2"/>
    </row>
    <row r="11" spans="1:6" x14ac:dyDescent="0.25">
      <c r="A11" s="2"/>
      <c r="B11" s="2" t="s">
        <v>5</v>
      </c>
      <c r="C11" s="12">
        <v>1</v>
      </c>
      <c r="D11" s="19">
        <f>VLOOKUP(B11,Données!$B$5:$C$19,2,1)*C11</f>
        <v>1.6666666666666666E-2</v>
      </c>
      <c r="E11" s="2"/>
      <c r="F11" s="2"/>
    </row>
    <row r="12" spans="1:6" x14ac:dyDescent="0.25">
      <c r="A12" s="2"/>
      <c r="B12" s="2" t="s">
        <v>6</v>
      </c>
      <c r="C12" s="12">
        <v>1</v>
      </c>
      <c r="D12" s="19">
        <f>VLOOKUP(B12,Données!$B$5:$C$19,2,1)*C12</f>
        <v>8.3333333333333332E-3</v>
      </c>
      <c r="E12" s="2"/>
      <c r="F12" s="2"/>
    </row>
    <row r="13" spans="1:6" x14ac:dyDescent="0.25">
      <c r="A13" s="2"/>
      <c r="B13" s="2" t="s">
        <v>7</v>
      </c>
      <c r="C13" s="12">
        <v>1</v>
      </c>
      <c r="D13" s="19">
        <f>VLOOKUP(B13,Données!$B$5:$C$19,2,1)*C13</f>
        <v>8.3333333333333332E-3</v>
      </c>
      <c r="E13" s="2"/>
      <c r="F13" s="2"/>
    </row>
    <row r="14" spans="1:6" x14ac:dyDescent="0.25">
      <c r="A14" s="2"/>
      <c r="B14" s="2" t="s">
        <v>8</v>
      </c>
      <c r="C14" s="12">
        <v>1</v>
      </c>
      <c r="D14" s="19">
        <f>VLOOKUP(B14,Données!$B$5:$C$19,2,1)*C14</f>
        <v>8.3333333333333332E-3</v>
      </c>
      <c r="E14" s="2"/>
      <c r="F14" s="2"/>
    </row>
    <row r="15" spans="1:6" x14ac:dyDescent="0.25">
      <c r="A15" s="2"/>
      <c r="B15" s="2" t="s">
        <v>9</v>
      </c>
      <c r="C15" s="12">
        <v>1</v>
      </c>
      <c r="D15" s="19">
        <f>VLOOKUP(B15,Données!$B$5:$C$19,2,1)*C15</f>
        <v>8.3333333333333332E-3</v>
      </c>
      <c r="E15" s="2"/>
      <c r="F15" s="2"/>
    </row>
    <row r="16" spans="1:6" x14ac:dyDescent="0.25">
      <c r="A16" s="2"/>
      <c r="B16" s="2" t="s">
        <v>14</v>
      </c>
      <c r="C16" s="12">
        <v>1</v>
      </c>
      <c r="D16" s="19">
        <f>(Données!C15)*Boîtier!C16</f>
        <v>8.3333333333333332E-3</v>
      </c>
      <c r="E16" s="2"/>
      <c r="F16" s="2"/>
    </row>
    <row r="17" spans="1:6" x14ac:dyDescent="0.25">
      <c r="A17" s="2"/>
      <c r="B17" s="2" t="s">
        <v>15</v>
      </c>
      <c r="C17" s="12">
        <v>1</v>
      </c>
      <c r="D17" s="19">
        <f>(Données!C16)*Boîtier!C17</f>
        <v>1.6666666666666666E-2</v>
      </c>
      <c r="E17" s="2"/>
      <c r="F17" s="2"/>
    </row>
    <row r="18" spans="1:6" x14ac:dyDescent="0.25">
      <c r="A18" s="2"/>
      <c r="B18" s="2" t="s">
        <v>16</v>
      </c>
      <c r="C18" s="12">
        <v>1</v>
      </c>
      <c r="D18" s="19">
        <f>VLOOKUP(B18,Données!$B$5:$C$19,2,1)*C18</f>
        <v>8.3333333333333332E-3</v>
      </c>
      <c r="E18" s="2"/>
      <c r="F18" s="2"/>
    </row>
    <row r="19" spans="1:6" x14ac:dyDescent="0.25">
      <c r="A19" s="2"/>
      <c r="B19" s="2" t="s">
        <v>17</v>
      </c>
      <c r="C19" s="12">
        <v>1</v>
      </c>
      <c r="D19" s="19">
        <f>(Données!C18)*Boîtier!C19</f>
        <v>8.3333333333333332E-3</v>
      </c>
      <c r="E19" s="2"/>
      <c r="F19" s="2"/>
    </row>
    <row r="20" spans="1:6" x14ac:dyDescent="0.25">
      <c r="A20" s="2"/>
      <c r="B20" s="2" t="s">
        <v>18</v>
      </c>
      <c r="C20" s="12">
        <v>1</v>
      </c>
      <c r="D20" s="19">
        <f>VLOOKUP(B20,Données!$B$5:$C$19,2,1)*C20</f>
        <v>1.6666666666666666E-2</v>
      </c>
      <c r="E20" s="2"/>
      <c r="F20" s="2"/>
    </row>
    <row r="21" spans="1:6" x14ac:dyDescent="0.25">
      <c r="A21" s="2"/>
      <c r="B21" s="2"/>
      <c r="C21" s="2"/>
      <c r="D21" s="19"/>
      <c r="E21" s="2"/>
      <c r="F21" s="2"/>
    </row>
    <row r="22" spans="1:6" ht="15.75" thickBot="1" x14ac:dyDescent="0.3">
      <c r="A22" s="2"/>
      <c r="B22" s="13" t="s">
        <v>29</v>
      </c>
      <c r="C22" s="14"/>
      <c r="D22" s="20">
        <f>SUM(D10:D21)</f>
        <v>0.12499999999999999</v>
      </c>
      <c r="E22" s="21" t="s">
        <v>30</v>
      </c>
      <c r="F22" s="2"/>
    </row>
    <row r="23" spans="1:6" ht="15.75" thickTop="1" x14ac:dyDescent="0.25">
      <c r="A23" s="2"/>
      <c r="B23" s="16" t="s">
        <v>31</v>
      </c>
      <c r="C23" s="17"/>
      <c r="D23" s="18">
        <f>(D22*Données!$C$21)</f>
        <v>4.1249999999999991</v>
      </c>
      <c r="E23" s="17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AADC7-D0D9-41E9-9F0D-FDF880B43978}">
  <dimension ref="A1:E23"/>
  <sheetViews>
    <sheetView workbookViewId="0">
      <selection activeCell="I19" sqref="I19"/>
    </sheetView>
  </sheetViews>
  <sheetFormatPr baseColWidth="10" defaultRowHeight="15" x14ac:dyDescent="0.25"/>
  <sheetData>
    <row r="1" spans="1:5" x14ac:dyDescent="0.25">
      <c r="A1" s="2"/>
      <c r="B1" s="2"/>
      <c r="C1" s="2"/>
      <c r="D1" s="2"/>
      <c r="E1" s="2"/>
    </row>
    <row r="2" spans="1:5" ht="23.25" x14ac:dyDescent="0.35">
      <c r="A2" s="2"/>
      <c r="B2" s="1" t="s">
        <v>33</v>
      </c>
      <c r="C2" s="8" t="s">
        <v>22</v>
      </c>
      <c r="D2" s="9">
        <v>1</v>
      </c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22" t="s">
        <v>23</v>
      </c>
      <c r="B4" s="23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 t="s">
        <v>24</v>
      </c>
      <c r="B6" s="10"/>
      <c r="C6" s="2"/>
      <c r="D6" s="2"/>
      <c r="E6" s="2"/>
    </row>
    <row r="7" spans="1:5" x14ac:dyDescent="0.25">
      <c r="A7" s="2" t="s">
        <v>25</v>
      </c>
      <c r="B7" s="10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ht="15.75" x14ac:dyDescent="0.25">
      <c r="A9" s="2"/>
      <c r="B9" s="11" t="s">
        <v>26</v>
      </c>
      <c r="C9" s="4" t="s">
        <v>27</v>
      </c>
      <c r="D9" s="4" t="s">
        <v>28</v>
      </c>
      <c r="E9" s="2"/>
    </row>
    <row r="10" spans="1:5" x14ac:dyDescent="0.25">
      <c r="A10" s="2"/>
      <c r="B10" s="2" t="s">
        <v>8</v>
      </c>
      <c r="C10" s="12">
        <v>0</v>
      </c>
      <c r="D10" s="2">
        <f>VLOOKUP(B10,Données!$B$5:$C$19,2,1)*C10</f>
        <v>0</v>
      </c>
      <c r="E10" s="2"/>
    </row>
    <row r="11" spans="1:5" x14ac:dyDescent="0.25">
      <c r="A11" s="2"/>
      <c r="B11" s="2" t="s">
        <v>9</v>
      </c>
      <c r="C11" s="12">
        <v>0</v>
      </c>
      <c r="D11" s="2">
        <f>VLOOKUP(B11,Données!$B$5:$C$19,2,1)*C11</f>
        <v>0</v>
      </c>
      <c r="E11" s="2"/>
    </row>
    <row r="12" spans="1:5" x14ac:dyDescent="0.25">
      <c r="A12" s="2"/>
      <c r="B12" s="2" t="s">
        <v>14</v>
      </c>
      <c r="C12" s="12">
        <v>0</v>
      </c>
      <c r="D12" s="2">
        <f>(Données!C15)*C12</f>
        <v>0</v>
      </c>
      <c r="E12" s="2"/>
    </row>
    <row r="13" spans="1:5" x14ac:dyDescent="0.25">
      <c r="A13" s="2"/>
      <c r="B13" s="2" t="s">
        <v>15</v>
      </c>
      <c r="C13" s="12">
        <v>0</v>
      </c>
      <c r="D13" s="2">
        <f>(Données!C16)*C13</f>
        <v>0</v>
      </c>
      <c r="E13" s="2"/>
    </row>
    <row r="14" spans="1:5" x14ac:dyDescent="0.25">
      <c r="A14" s="2"/>
      <c r="B14" s="2" t="s">
        <v>16</v>
      </c>
      <c r="C14" s="12">
        <v>0</v>
      </c>
      <c r="D14" s="2">
        <f>VLOOKUP(B14,Données!$B$5:$C$19,2,1)*C14</f>
        <v>0</v>
      </c>
      <c r="E14" s="2"/>
    </row>
    <row r="15" spans="1:5" x14ac:dyDescent="0.25">
      <c r="A15" s="2"/>
      <c r="B15" s="2" t="s">
        <v>17</v>
      </c>
      <c r="C15" s="12">
        <v>0</v>
      </c>
      <c r="D15" s="2">
        <f>(Données!C18)*C15</f>
        <v>0</v>
      </c>
      <c r="E15" s="2"/>
    </row>
    <row r="16" spans="1:5" x14ac:dyDescent="0.25">
      <c r="A16" s="2"/>
      <c r="B16" s="2" t="s">
        <v>18</v>
      </c>
      <c r="C16" s="12">
        <v>0</v>
      </c>
      <c r="D16" s="2">
        <f>VLOOKUP(B16,Données!$B$5:$C$19,2,1)*C16</f>
        <v>0</v>
      </c>
      <c r="E16" s="2"/>
    </row>
    <row r="17" spans="1:5" x14ac:dyDescent="0.25">
      <c r="A17" s="2"/>
      <c r="B17" s="2"/>
      <c r="C17" s="2"/>
      <c r="D17" s="6"/>
      <c r="E17" s="2"/>
    </row>
    <row r="18" spans="1:5" ht="15.75" thickBot="1" x14ac:dyDescent="0.3">
      <c r="A18" s="2"/>
      <c r="B18" s="13" t="s">
        <v>29</v>
      </c>
      <c r="C18" s="14"/>
      <c r="D18" s="15">
        <f>SUM(D10:D16)</f>
        <v>0</v>
      </c>
      <c r="E18" s="21" t="s">
        <v>30</v>
      </c>
    </row>
    <row r="19" spans="1:5" ht="15.75" thickTop="1" x14ac:dyDescent="0.25">
      <c r="A19" s="2"/>
      <c r="B19" s="16" t="s">
        <v>31</v>
      </c>
      <c r="C19" s="17"/>
      <c r="D19" s="18">
        <f>(D18*Données!$C$21)</f>
        <v>0</v>
      </c>
      <c r="E19" s="17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52B2-594D-49D1-95DD-A217BCAF5E2D}">
  <dimension ref="A1:M32"/>
  <sheetViews>
    <sheetView tabSelected="1" topLeftCell="A3" workbookViewId="0">
      <selection activeCell="K13" sqref="K13"/>
    </sheetView>
  </sheetViews>
  <sheetFormatPr baseColWidth="10" defaultRowHeight="15" x14ac:dyDescent="0.25"/>
  <cols>
    <col min="5" max="5" width="10.85546875" bestFit="1" customWidth="1"/>
    <col min="6" max="6" width="21.28515625" bestFit="1" customWidth="1"/>
    <col min="7" max="7" width="22.42578125" bestFit="1" customWidth="1"/>
    <col min="13" max="13" width="36" bestFit="1" customWidth="1"/>
    <col min="14" max="14" width="18.5703125" bestFit="1" customWidth="1"/>
  </cols>
  <sheetData>
    <row r="1" spans="1:13" ht="23.25" x14ac:dyDescent="0.35">
      <c r="A1" s="2"/>
      <c r="B1" s="2"/>
      <c r="C1" s="1" t="s">
        <v>34</v>
      </c>
      <c r="D1" s="2"/>
      <c r="E1" s="2"/>
      <c r="F1" s="2"/>
      <c r="G1" s="2"/>
      <c r="H1" s="2"/>
    </row>
    <row r="2" spans="1:13" x14ac:dyDescent="0.25">
      <c r="A2" s="2"/>
      <c r="B2" s="2"/>
      <c r="C2" s="2"/>
      <c r="D2" s="2"/>
      <c r="E2" s="2"/>
      <c r="F2" s="2"/>
      <c r="G2" s="2"/>
      <c r="H2" s="2"/>
    </row>
    <row r="3" spans="1:13" x14ac:dyDescent="0.25">
      <c r="A3" s="2"/>
      <c r="B3" s="22" t="s">
        <v>23</v>
      </c>
      <c r="C3" s="24"/>
      <c r="D3" s="25"/>
      <c r="E3" s="2"/>
      <c r="F3" s="2"/>
      <c r="G3" s="2"/>
      <c r="H3" s="2"/>
    </row>
    <row r="4" spans="1:13" x14ac:dyDescent="0.25">
      <c r="A4" s="2"/>
      <c r="B4" s="2"/>
      <c r="C4" s="2"/>
      <c r="D4" s="2"/>
      <c r="E4" s="2"/>
      <c r="F4" s="2"/>
      <c r="G4" s="2"/>
      <c r="H4" s="2"/>
    </row>
    <row r="5" spans="1:13" x14ac:dyDescent="0.25">
      <c r="A5" s="2"/>
      <c r="B5" s="2" t="s">
        <v>24</v>
      </c>
      <c r="C5" s="26"/>
      <c r="D5" s="25"/>
      <c r="E5" s="2"/>
      <c r="F5" s="2"/>
      <c r="G5" s="27"/>
      <c r="H5" s="2"/>
    </row>
    <row r="6" spans="1:13" x14ac:dyDescent="0.25">
      <c r="A6" s="2"/>
      <c r="B6" s="2" t="s">
        <v>25</v>
      </c>
      <c r="C6" s="26"/>
      <c r="D6" s="25"/>
      <c r="E6" s="2"/>
      <c r="F6" s="2"/>
      <c r="G6" s="2"/>
      <c r="H6" s="2"/>
    </row>
    <row r="7" spans="1:13" x14ac:dyDescent="0.25">
      <c r="A7" s="2"/>
      <c r="B7" s="2"/>
      <c r="C7" s="2"/>
      <c r="D7" s="2"/>
      <c r="E7" s="2"/>
      <c r="F7" s="2"/>
      <c r="G7" s="2"/>
      <c r="H7" s="2"/>
    </row>
    <row r="8" spans="1:13" ht="15.75" x14ac:dyDescent="0.25">
      <c r="A8" s="2"/>
      <c r="B8" s="11" t="s">
        <v>35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40</v>
      </c>
      <c r="H8" s="4" t="s">
        <v>28</v>
      </c>
      <c r="M8" t="s">
        <v>45</v>
      </c>
    </row>
    <row r="9" spans="1:13" ht="15.75" x14ac:dyDescent="0.25">
      <c r="A9" s="2"/>
      <c r="B9" s="42" t="s">
        <v>44</v>
      </c>
      <c r="C9" s="39">
        <v>1</v>
      </c>
      <c r="D9" s="27">
        <v>0</v>
      </c>
      <c r="E9" s="30">
        <f>(D9*Données!$C$22)</f>
        <v>0</v>
      </c>
      <c r="F9" s="48">
        <f ca="1">IF(C9=Faisceau!$D$2,Faisceau!$D$26,F9)</f>
        <v>0.19166666666666665</v>
      </c>
      <c r="G9" s="51">
        <f ca="1">IF(C9=Faisceau!$D$2,Faisceau!$D$27,G9)</f>
        <v>6.3249999999999993</v>
      </c>
      <c r="H9" s="44">
        <f ca="1">(E9+G9)</f>
        <v>6.3249999999999993</v>
      </c>
      <c r="J9" s="29"/>
      <c r="L9" s="43"/>
    </row>
    <row r="10" spans="1:13" x14ac:dyDescent="0.25">
      <c r="A10" s="2"/>
      <c r="B10" s="31"/>
      <c r="C10" s="40">
        <v>2</v>
      </c>
      <c r="D10" s="27">
        <v>0</v>
      </c>
      <c r="E10" s="27">
        <f>(D10*Données!$C$22)</f>
        <v>0</v>
      </c>
      <c r="F10" s="49">
        <f ca="1">IF(C10=Faisceau!$D$2,Faisceau!$D$26,F10)</f>
        <v>0.19166666666666665</v>
      </c>
      <c r="G10" s="52">
        <f ca="1">IF(C10=Faisceau!$D$2,Faisceau!$D$27,G10)</f>
        <v>6.3249999999999993</v>
      </c>
      <c r="H10" s="45">
        <f t="shared" ref="H10:H18" ca="1" si="0">(E10+G10)</f>
        <v>6.3249999999999993</v>
      </c>
    </row>
    <row r="11" spans="1:13" x14ac:dyDescent="0.25">
      <c r="A11" s="2"/>
      <c r="B11" s="31"/>
      <c r="C11" s="40">
        <v>3</v>
      </c>
      <c r="D11" s="27">
        <v>0</v>
      </c>
      <c r="E11" s="27">
        <f>(D11*Données!$C$22)</f>
        <v>0</v>
      </c>
      <c r="F11" s="49">
        <f ca="1">IF(C11=Faisceau!$D$2,Faisceau!$D$26,F11)</f>
        <v>0.19166666666666665</v>
      </c>
      <c r="G11" s="52">
        <f ca="1">IF(C11=Faisceau!$D$2,Faisceau!$D$27,G11)</f>
        <v>6.3249999999999993</v>
      </c>
      <c r="H11" s="45">
        <f t="shared" ca="1" si="0"/>
        <v>6.3249999999999993</v>
      </c>
      <c r="J11" s="29"/>
    </row>
    <row r="12" spans="1:13" x14ac:dyDescent="0.25">
      <c r="A12" s="2"/>
      <c r="B12" s="31"/>
      <c r="C12" s="40">
        <v>4</v>
      </c>
      <c r="D12" s="27">
        <v>0</v>
      </c>
      <c r="E12" s="27">
        <f>(D12*Données!$C$22)</f>
        <v>0</v>
      </c>
      <c r="F12" s="49">
        <f>IF(C12=Faisceau!$D$2,Faisceau!$D$26,F12)</f>
        <v>37.649999999999991</v>
      </c>
      <c r="G12" s="52">
        <f>IF(C12=Faisceau!$D$2,Faisceau!$D$27,G12)</f>
        <v>1242.4499999999998</v>
      </c>
      <c r="H12" s="45">
        <f>(E12+G12)</f>
        <v>1242.4499999999998</v>
      </c>
      <c r="J12" s="29"/>
    </row>
    <row r="13" spans="1:13" x14ac:dyDescent="0.25">
      <c r="A13" s="2"/>
      <c r="B13" s="31"/>
      <c r="C13" s="40">
        <v>5</v>
      </c>
      <c r="D13" s="27">
        <v>0</v>
      </c>
      <c r="E13" s="27">
        <f>(D13*Données!$C$22)</f>
        <v>0</v>
      </c>
      <c r="F13" s="49">
        <f ca="1">IF(C13=Faisceau!$D$2,Faisceau!$D$26,F13)</f>
        <v>0</v>
      </c>
      <c r="G13" s="52">
        <f ca="1">IF(C13=Faisceau!$D$2,Faisceau!$D$27,G13)</f>
        <v>0</v>
      </c>
      <c r="H13" s="45">
        <f t="shared" ca="1" si="0"/>
        <v>0</v>
      </c>
    </row>
    <row r="14" spans="1:13" x14ac:dyDescent="0.25">
      <c r="A14" s="2"/>
      <c r="B14" s="31"/>
      <c r="C14" s="40">
        <v>6</v>
      </c>
      <c r="D14" s="27">
        <v>0</v>
      </c>
      <c r="E14" s="27">
        <f>(D14*Données!$C$22)</f>
        <v>0</v>
      </c>
      <c r="F14" s="49">
        <f ca="1">IF(C14=Faisceau!$D$2,Faisceau!$D$26,F14)</f>
        <v>0</v>
      </c>
      <c r="G14" s="52">
        <f ca="1">IF(C14=Faisceau!$D$2,Faisceau!$D$27,G14)</f>
        <v>0</v>
      </c>
      <c r="H14" s="45">
        <f t="shared" ca="1" si="0"/>
        <v>0</v>
      </c>
      <c r="J14" s="38"/>
    </row>
    <row r="15" spans="1:13" x14ac:dyDescent="0.25">
      <c r="A15" s="2"/>
      <c r="B15" s="31"/>
      <c r="C15" s="40">
        <v>7</v>
      </c>
      <c r="D15" s="27">
        <v>0</v>
      </c>
      <c r="E15" s="27">
        <f>(D15*Données!$C$22)</f>
        <v>0</v>
      </c>
      <c r="F15" s="49">
        <f ca="1">IF(C15=Faisceau!$D$2,Faisceau!$D$26,F15)</f>
        <v>0</v>
      </c>
      <c r="G15" s="52">
        <f ca="1">IF(C15=Faisceau!$D$2,Faisceau!$D$27,G15)</f>
        <v>0</v>
      </c>
      <c r="H15" s="45">
        <f t="shared" ca="1" si="0"/>
        <v>0</v>
      </c>
    </row>
    <row r="16" spans="1:13" x14ac:dyDescent="0.25">
      <c r="A16" s="2"/>
      <c r="B16" s="31"/>
      <c r="C16" s="40">
        <v>8</v>
      </c>
      <c r="D16" s="27">
        <v>0</v>
      </c>
      <c r="E16" s="27">
        <f>(D16*Données!$C$22)</f>
        <v>0</v>
      </c>
      <c r="F16" s="49">
        <f ca="1">IF(C16=Faisceau!$D$2,Faisceau!$D$26,F16)</f>
        <v>0</v>
      </c>
      <c r="G16" s="52">
        <f ca="1">IF(C16=Faisceau!$D$2,Faisceau!$D$27,G16)</f>
        <v>0</v>
      </c>
      <c r="H16" s="45">
        <f t="shared" ca="1" si="0"/>
        <v>0</v>
      </c>
    </row>
    <row r="17" spans="1:8" x14ac:dyDescent="0.25">
      <c r="A17" s="2"/>
      <c r="B17" s="31"/>
      <c r="C17" s="40">
        <v>9</v>
      </c>
      <c r="D17" s="27">
        <v>0</v>
      </c>
      <c r="E17" s="27">
        <f>(D17*Données!$C$22)</f>
        <v>0</v>
      </c>
      <c r="F17" s="49">
        <f ca="1">IF(C17=Faisceau!$D$2,Faisceau!$D$26,F17)</f>
        <v>0</v>
      </c>
      <c r="G17" s="52">
        <f ca="1">IF(C17=Faisceau!$D$2,Faisceau!$D$27,G17)</f>
        <v>0</v>
      </c>
      <c r="H17" s="45">
        <f t="shared" ca="1" si="0"/>
        <v>0</v>
      </c>
    </row>
    <row r="18" spans="1:8" x14ac:dyDescent="0.25">
      <c r="A18" s="2"/>
      <c r="B18" s="32"/>
      <c r="C18" s="41">
        <v>10</v>
      </c>
      <c r="D18" s="33">
        <v>0</v>
      </c>
      <c r="E18" s="33">
        <f>(D18*Données!$C$22)</f>
        <v>0</v>
      </c>
      <c r="F18" s="50">
        <f ca="1">IF(C18=Faisceau!$D$2,Faisceau!$D$26,F18)</f>
        <v>0</v>
      </c>
      <c r="G18" s="53">
        <f ca="1">IF(C18=Faisceau!$D$2,Faisceau!$D$27,G18)</f>
        <v>0</v>
      </c>
      <c r="H18" s="46">
        <f t="shared" ca="1" si="0"/>
        <v>0</v>
      </c>
    </row>
    <row r="19" spans="1:8" x14ac:dyDescent="0.25">
      <c r="A19" s="2"/>
      <c r="B19" s="42" t="s">
        <v>42</v>
      </c>
      <c r="C19" s="39">
        <v>1</v>
      </c>
      <c r="D19" s="30">
        <v>0</v>
      </c>
      <c r="E19" s="30">
        <f>(D19*Données!$C$22)</f>
        <v>0</v>
      </c>
      <c r="F19" s="48">
        <f>IF(C19=Boîtier!D$2,Boîtier!D$22,F19)</f>
        <v>0.12499999999999999</v>
      </c>
      <c r="G19" s="51">
        <f>IF(C19=Boîtier!$D$2,Boîtier!$D$23,G19)</f>
        <v>4.1249999999999991</v>
      </c>
      <c r="H19" s="44">
        <f>(E19+G19)</f>
        <v>4.1249999999999991</v>
      </c>
    </row>
    <row r="20" spans="1:8" x14ac:dyDescent="0.25">
      <c r="A20" s="2"/>
      <c r="B20" s="31"/>
      <c r="C20" s="40">
        <v>2</v>
      </c>
      <c r="D20" s="27">
        <v>0</v>
      </c>
      <c r="E20" s="27">
        <f>(D20*Données!$C$22)</f>
        <v>0</v>
      </c>
      <c r="F20" s="49">
        <f ca="1">IF(C20=Boîtier!D$2,Boîtier!D$22,F20)</f>
        <v>0</v>
      </c>
      <c r="G20" s="52">
        <f ca="1">IF(C20=Boîtier!$D$2,Boîtier!$D$23,G20)</f>
        <v>0</v>
      </c>
      <c r="H20" s="45">
        <f t="shared" ref="H20:H23" ca="1" si="1">(E20+G20)</f>
        <v>0</v>
      </c>
    </row>
    <row r="21" spans="1:8" x14ac:dyDescent="0.25">
      <c r="A21" s="2"/>
      <c r="B21" s="31"/>
      <c r="C21" s="40">
        <v>3</v>
      </c>
      <c r="D21" s="27">
        <v>0</v>
      </c>
      <c r="E21" s="27">
        <f>(D21*Données!$C$22)</f>
        <v>0</v>
      </c>
      <c r="F21" s="49">
        <f ca="1">IF(C21=Boîtier!D$2,Boîtier!D$22,F21)</f>
        <v>0</v>
      </c>
      <c r="G21" s="52">
        <f ca="1">IF(C21=Boîtier!$D$2,Boîtier!$D$23,G21)</f>
        <v>0</v>
      </c>
      <c r="H21" s="45">
        <f t="shared" ca="1" si="1"/>
        <v>0</v>
      </c>
    </row>
    <row r="22" spans="1:8" x14ac:dyDescent="0.25">
      <c r="A22" s="2"/>
      <c r="B22" s="31"/>
      <c r="C22" s="40">
        <v>4</v>
      </c>
      <c r="D22" s="27">
        <v>0</v>
      </c>
      <c r="E22" s="27">
        <f>(D22*Données!$C$22)</f>
        <v>0</v>
      </c>
      <c r="F22" s="49">
        <f ca="1">IF(C22=Boîtier!D$2,Boîtier!D$22,F22)</f>
        <v>0</v>
      </c>
      <c r="G22" s="52">
        <f ca="1">IF(C22=Boîtier!$D$2,Boîtier!$D$23,G22)</f>
        <v>0</v>
      </c>
      <c r="H22" s="45">
        <f t="shared" ca="1" si="1"/>
        <v>0</v>
      </c>
    </row>
    <row r="23" spans="1:8" x14ac:dyDescent="0.25">
      <c r="A23" s="2"/>
      <c r="B23" s="32"/>
      <c r="C23" s="41">
        <v>5</v>
      </c>
      <c r="D23" s="33">
        <v>0</v>
      </c>
      <c r="E23" s="33">
        <f>(D23*Données!$C$22)</f>
        <v>0</v>
      </c>
      <c r="F23" s="50">
        <f ca="1">IF(C23=Boîtier!D$2,Boîtier!D$22,F23)</f>
        <v>0</v>
      </c>
      <c r="G23" s="53">
        <f ca="1">IF(C23=Boîtier!$D$2,Boîtier!$D$23,G23)</f>
        <v>0</v>
      </c>
      <c r="H23" s="46">
        <f ca="1">(E23+G23)</f>
        <v>0</v>
      </c>
    </row>
    <row r="24" spans="1:8" x14ac:dyDescent="0.25">
      <c r="A24" s="2"/>
      <c r="B24" s="42" t="s">
        <v>43</v>
      </c>
      <c r="C24" s="39">
        <v>1</v>
      </c>
      <c r="D24" s="30">
        <v>0</v>
      </c>
      <c r="E24" s="30">
        <f>(D24*Données!$C$22)</f>
        <v>0</v>
      </c>
      <c r="F24" s="48">
        <f>IF(C24=Intégration!D$2,Intégration!D$18,F24)</f>
        <v>0</v>
      </c>
      <c r="G24" s="51">
        <f>IF(C24=Intégration!$D$2,Intégration!$D$19,G24)</f>
        <v>0</v>
      </c>
      <c r="H24" s="44">
        <f>(E24+G24)</f>
        <v>0</v>
      </c>
    </row>
    <row r="25" spans="1:8" x14ac:dyDescent="0.25">
      <c r="A25" s="2"/>
      <c r="B25" s="31"/>
      <c r="C25" s="40">
        <v>2</v>
      </c>
      <c r="D25" s="27">
        <v>0</v>
      </c>
      <c r="E25" s="27">
        <f>(D25*Données!$C$22)</f>
        <v>0</v>
      </c>
      <c r="F25" s="49">
        <f ca="1">IF(C25=Intégration!D$2,Intégration!D$18,F25)</f>
        <v>0</v>
      </c>
      <c r="G25" s="52">
        <f ca="1">IF(C25=Intégration!$D$2,Intégration!$D$19,G25)</f>
        <v>0</v>
      </c>
      <c r="H25" s="45">
        <f t="shared" ref="H25:H28" ca="1" si="2">(E25+G25)</f>
        <v>0</v>
      </c>
    </row>
    <row r="26" spans="1:8" x14ac:dyDescent="0.25">
      <c r="A26" s="2"/>
      <c r="B26" s="31"/>
      <c r="C26" s="40">
        <v>3</v>
      </c>
      <c r="D26" s="27">
        <v>0</v>
      </c>
      <c r="E26" s="27">
        <f>(D26*Données!$C$22)</f>
        <v>0</v>
      </c>
      <c r="F26" s="49">
        <f ca="1">IF(C26=Intégration!D$2,Intégration!D$18,F26)</f>
        <v>0</v>
      </c>
      <c r="G26" s="52">
        <f ca="1">IF(C26=Intégration!$D$2,Intégration!$D$19,G26)</f>
        <v>0</v>
      </c>
      <c r="H26" s="45">
        <f t="shared" ca="1" si="2"/>
        <v>0</v>
      </c>
    </row>
    <row r="27" spans="1:8" x14ac:dyDescent="0.25">
      <c r="A27" s="2"/>
      <c r="B27" s="31"/>
      <c r="C27" s="40">
        <v>4</v>
      </c>
      <c r="D27" s="27">
        <v>0</v>
      </c>
      <c r="E27" s="27">
        <f>(D27*Données!$C$22)</f>
        <v>0</v>
      </c>
      <c r="F27" s="49">
        <f ca="1">IF(C27=Intégration!D$2,Intégration!D$18,F27)</f>
        <v>0</v>
      </c>
      <c r="G27" s="52">
        <f ca="1">IF(C27=Intégration!$D$2,Intégration!$D$19,G27)</f>
        <v>0</v>
      </c>
      <c r="H27" s="45">
        <f t="shared" ca="1" si="2"/>
        <v>0</v>
      </c>
    </row>
    <row r="28" spans="1:8" x14ac:dyDescent="0.25">
      <c r="A28" s="2"/>
      <c r="B28" s="32"/>
      <c r="C28" s="41">
        <v>5</v>
      </c>
      <c r="D28" s="33">
        <v>0</v>
      </c>
      <c r="E28" s="33">
        <f>(D28*Données!$C$22)</f>
        <v>0</v>
      </c>
      <c r="F28" s="50">
        <f ca="1">IF(C28=Intégration!D$2,Intégration!D$18,F28)</f>
        <v>0</v>
      </c>
      <c r="G28" s="53">
        <f ca="1">IF(C28=Intégration!$D$2,Intégration!$D$19,G28)</f>
        <v>0</v>
      </c>
      <c r="H28" s="46">
        <f t="shared" ca="1" si="2"/>
        <v>0</v>
      </c>
    </row>
    <row r="29" spans="1:8" ht="15.75" thickBot="1" x14ac:dyDescent="0.3">
      <c r="A29" s="2"/>
      <c r="B29" s="34" t="s">
        <v>31</v>
      </c>
      <c r="C29" s="35"/>
      <c r="D29" s="35"/>
      <c r="E29" s="35"/>
      <c r="F29" s="36">
        <f ca="1">SUM(F9:F28)*60</f>
        <v>0</v>
      </c>
      <c r="G29" s="37" t="s">
        <v>41</v>
      </c>
      <c r="H29" s="47">
        <f ca="1">SUM(H9:H28)</f>
        <v>0</v>
      </c>
    </row>
    <row r="30" spans="1:8" ht="15.75" thickTop="1" x14ac:dyDescent="0.25">
      <c r="A30" s="2"/>
      <c r="B30" s="2"/>
      <c r="C30" s="2"/>
      <c r="D30" s="2"/>
      <c r="E30" s="2"/>
      <c r="F30" s="2"/>
      <c r="G30" s="2"/>
      <c r="H30" s="28">
        <f ca="1">SUM(H9:H28)/6.55957</f>
        <v>0</v>
      </c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Données</vt:lpstr>
      <vt:lpstr>Faisceau</vt:lpstr>
      <vt:lpstr>Boîtier</vt:lpstr>
      <vt:lpstr>Intégration</vt:lpstr>
      <vt:lpstr>Chiffrage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meliande</dc:creator>
  <cp:lastModifiedBy>stephane meliande</cp:lastModifiedBy>
  <dcterms:created xsi:type="dcterms:W3CDTF">2025-02-06T09:23:47Z</dcterms:created>
  <dcterms:modified xsi:type="dcterms:W3CDTF">2025-02-07T11:57:46Z</dcterms:modified>
</cp:coreProperties>
</file>