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8_{C65DB0C2-8C43-4B38-81C1-3C0471C776BB}" xr6:coauthVersionLast="47" xr6:coauthVersionMax="47" xr10:uidLastSave="{00000000-0000-0000-0000-000000000000}"/>
  <bookViews>
    <workbookView xWindow="-120" yWindow="-120" windowWidth="29040" windowHeight="15225" xr2:uid="{4B71D04E-83C0-42F2-B2CF-598CA689858E}"/>
  </bookViews>
  <sheets>
    <sheet name="SC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" l="1"/>
  <c r="Y10" i="1"/>
  <c r="Q10" i="1"/>
  <c r="S10" i="1" s="1"/>
  <c r="X10" i="1" s="1"/>
  <c r="P10" i="1"/>
  <c r="W10" i="1" s="1"/>
  <c r="Z9" i="1"/>
  <c r="Y9" i="1"/>
  <c r="Q9" i="1"/>
  <c r="S9" i="1" s="1"/>
  <c r="X9" i="1" s="1"/>
  <c r="P9" i="1"/>
  <c r="W9" i="1" s="1"/>
  <c r="Z8" i="1"/>
  <c r="AB8" i="1" s="1"/>
  <c r="Y8" i="1"/>
  <c r="AD8" i="1" s="1"/>
  <c r="T8" i="1"/>
  <c r="Q8" i="1"/>
  <c r="R8" i="1" s="1"/>
  <c r="P8" i="1"/>
  <c r="Z7" i="1"/>
  <c r="AB7" i="1" s="1"/>
  <c r="Y7" i="1"/>
  <c r="AD7" i="1" s="1"/>
  <c r="Q7" i="1"/>
  <c r="R7" i="1" s="1"/>
  <c r="P7" i="1"/>
  <c r="Z6" i="1"/>
  <c r="Y6" i="1"/>
  <c r="Q6" i="1"/>
  <c r="R6" i="1" s="1"/>
  <c r="P6" i="1"/>
  <c r="Z5" i="1"/>
  <c r="AB5" i="1" s="1"/>
  <c r="Y5" i="1"/>
  <c r="AD5" i="1" s="1"/>
  <c r="Q5" i="1"/>
  <c r="R5" i="1" s="1"/>
  <c r="P5" i="1"/>
  <c r="Z4" i="1"/>
  <c r="Y4" i="1"/>
  <c r="Q4" i="1"/>
  <c r="R4" i="1" s="1"/>
  <c r="P4" i="1"/>
  <c r="Z3" i="1"/>
  <c r="Y3" i="1"/>
  <c r="Q3" i="1"/>
  <c r="R3" i="1" s="1"/>
  <c r="P3" i="1"/>
  <c r="AB10" i="1" l="1"/>
  <c r="AC10" i="1" s="1"/>
  <c r="S3" i="1"/>
  <c r="S4" i="1"/>
  <c r="X4" i="1" s="1"/>
  <c r="S5" i="1"/>
  <c r="S6" i="1"/>
  <c r="X6" i="1" s="1"/>
  <c r="S7" i="1"/>
  <c r="W8" i="1" s="1"/>
  <c r="S8" i="1"/>
  <c r="X8" i="1" s="1"/>
  <c r="R9" i="1"/>
  <c r="R10" i="1"/>
  <c r="W3" i="1"/>
  <c r="W4" i="1"/>
  <c r="W6" i="1"/>
  <c r="AA3" i="1"/>
  <c r="AB3" i="1" s="1"/>
  <c r="AA4" i="1"/>
  <c r="AB4" i="1" s="1"/>
  <c r="AA5" i="1"/>
  <c r="AA6" i="1"/>
  <c r="AB6" i="1" s="1"/>
  <c r="AA7" i="1"/>
  <c r="AA8" i="1"/>
  <c r="AA9" i="1"/>
  <c r="AB9" i="1" s="1"/>
  <c r="AA10" i="1"/>
  <c r="AC5" i="1"/>
  <c r="AC7" i="1"/>
  <c r="AC8" i="1"/>
  <c r="AC9" i="1" l="1"/>
  <c r="AD9" i="1"/>
  <c r="AD6" i="1"/>
  <c r="AC6" i="1"/>
  <c r="AD4" i="1"/>
  <c r="AC4" i="1"/>
  <c r="AB2" i="1"/>
  <c r="AD3" i="1"/>
  <c r="AC3" i="1"/>
  <c r="S2" i="1"/>
  <c r="X3" i="1"/>
  <c r="AD10" i="1"/>
  <c r="X7" i="1"/>
  <c r="W7" i="1"/>
  <c r="X5" i="1"/>
  <c r="W5" i="1"/>
</calcChain>
</file>

<file path=xl/sharedStrings.xml><?xml version="1.0" encoding="utf-8"?>
<sst xmlns="http://schemas.openxmlformats.org/spreadsheetml/2006/main" count="135" uniqueCount="71">
  <si>
    <t>Date de la transaction</t>
  </si>
  <si>
    <t>Code de la transaction</t>
  </si>
  <si>
    <t>Type de transaction</t>
  </si>
  <si>
    <t>RÃ©fÃ©rence</t>
  </si>
  <si>
    <t>RÃ©fÃ©rence du paiement</t>
  </si>
  <si>
    <t>Statut</t>
  </si>
  <si>
    <t>Montant facturÃ© dÃ©bitÃ©</t>
  </si>
  <si>
    <t>Montant facturÃ© crÃ©ditÃ©</t>
  </si>
  <si>
    <t>Devise de la carte</t>
  </si>
  <si>
    <t>Montant de la transaction dÃ©bitÃ©</t>
  </si>
  <si>
    <t>Montant de la transaction crÃ©ditÃ©</t>
  </si>
  <si>
    <t>Devise de la transaction</t>
  </si>
  <si>
    <t>Taux de change</t>
  </si>
  <si>
    <t>Frais</t>
  </si>
  <si>
    <t>Solde disponible</t>
  </si>
  <si>
    <t>Jour</t>
  </si>
  <si>
    <t>Dépenses Débit</t>
  </si>
  <si>
    <t>Dépenses Sub</t>
  </si>
  <si>
    <t>Dépenses Val</t>
  </si>
  <si>
    <t>Apport Crédit</t>
  </si>
  <si>
    <t>TOTAL JOUR</t>
  </si>
  <si>
    <t>Description</t>
  </si>
  <si>
    <t>Entrées</t>
  </si>
  <si>
    <t>Entrées     Sub</t>
  </si>
  <si>
    <t>Entrées      Val</t>
  </si>
  <si>
    <t>TOTAL JOUR VERSE</t>
  </si>
  <si>
    <t>TOTAL JOUR VERSE CUMULE</t>
  </si>
  <si>
    <t>=SI(NB.SI($U$3:U3;U3)=NB.SI($U$3:U83;U3);SI(SOMME.SI.ENS(X$3:X83;U$3:U83;"="&amp;(U3))=0;"";SOMME.SI.ENS(X$3:X83;U$3:U83;"="&amp;(U3)));"")</t>
  </si>
  <si>
    <t>C97QMBZGVX</t>
  </si>
  <si>
    <t>Paiement entrant SumUp</t>
  </si>
  <si>
    <t>PID 452490</t>
  </si>
  <si>
    <t>Entrant</t>
  </si>
  <si>
    <t>0.00</t>
  </si>
  <si>
    <t>623.29</t>
  </si>
  <si>
    <t>EUR</t>
  </si>
  <si>
    <t>1.00</t>
  </si>
  <si>
    <t>1181.77</t>
  </si>
  <si>
    <t>COLP5NM4JP</t>
  </si>
  <si>
    <t>PID 451617</t>
  </si>
  <si>
    <t>252.66</t>
  </si>
  <si>
    <t>558.48</t>
  </si>
  <si>
    <t>C9MJKN52ZV</t>
  </si>
  <si>
    <t>Paiement en ligne</t>
  </si>
  <si>
    <t>PAYPAL *MICROSOFT     35314369001     IE</t>
  </si>
  <si>
    <t>ApprouvÃ©</t>
  </si>
  <si>
    <t>99.00</t>
  </si>
  <si>
    <t>305.82</t>
  </si>
  <si>
    <t>CO4RW7JVQL</t>
  </si>
  <si>
    <t>PID 449766</t>
  </si>
  <si>
    <t>347.03</t>
  </si>
  <si>
    <t>404.82</t>
  </si>
  <si>
    <t>CDLP52L2Y5</t>
  </si>
  <si>
    <t>Virement sortant</t>
  </si>
  <si>
    <t>SZAVA JEAN PIERRE ING BE51310024965462</t>
  </si>
  <si>
    <t>tft ing jps</t>
  </si>
  <si>
    <t>10100.00</t>
  </si>
  <si>
    <t>57.79</t>
  </si>
  <si>
    <t>COEY26J6NX</t>
  </si>
  <si>
    <t>Virement entrant</t>
  </si>
  <si>
    <t>JEAN PIERRE SZAVA IE48SUMU99036510082815</t>
  </si>
  <si>
    <t>tft sc</t>
  </si>
  <si>
    <t>2900.00</t>
  </si>
  <si>
    <t>10157.79</t>
  </si>
  <si>
    <t>C9EY223XWZ</t>
  </si>
  <si>
    <t>PID 446297</t>
  </si>
  <si>
    <t>815.98</t>
  </si>
  <si>
    <t>7257.79</t>
  </si>
  <si>
    <t>COJKRRG56E</t>
  </si>
  <si>
    <t>PID 444189</t>
  </si>
  <si>
    <t>486.63</t>
  </si>
  <si>
    <t>6441.81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</si>
</sst>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;\-0.00\ ;;\ 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2" fontId="0" fillId="0" borderId="0" xfId="0" applyNumberFormat="1"/>
    <xf numFmtId="14" fontId="1" fillId="0" borderId="3" xfId="0" quotePrefix="1" applyNumberFormat="1" applyFont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4" fontId="1" fillId="0" borderId="7" xfId="0" quotePrefix="1" applyNumberFormat="1" applyFont="1" applyBorder="1" applyAlignment="1">
      <alignment horizontal="center"/>
    </xf>
    <xf numFmtId="0" fontId="1" fillId="2" borderId="0" xfId="0" quotePrefix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 shrinkToFit="1"/>
    </xf>
    <xf numFmtId="0" fontId="1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E063-A31D-43FA-8F82-50FBB6AFB223}">
  <dimension ref="A1:AI10"/>
  <sheetViews>
    <sheetView tabSelected="1" topLeftCell="C1" workbookViewId="0">
      <pane ySplit="2" topLeftCell="A3" activePane="bottomLeft" state="frozen"/>
      <selection pane="bottomLeft" activeCell="T8" sqref="T8"/>
    </sheetView>
  </sheetViews>
  <sheetFormatPr baseColWidth="10" defaultRowHeight="15" x14ac:dyDescent="0.25"/>
  <cols>
    <col min="1" max="1" width="15.140625" customWidth="1"/>
    <col min="3" max="3" width="16.7109375" customWidth="1"/>
    <col min="5" max="7" width="11.42578125" customWidth="1"/>
    <col min="9" max="9" width="0" hidden="1" customWidth="1"/>
    <col min="12" max="14" width="0" hidden="1" customWidth="1"/>
    <col min="16" max="16" width="11.42578125" style="39"/>
    <col min="17" max="17" width="11.42578125" style="16" customWidth="1"/>
    <col min="18" max="18" width="11.42578125" style="40" customWidth="1"/>
    <col min="19" max="19" width="11.42578125" style="41"/>
    <col min="20" max="22" width="11.42578125" style="42"/>
    <col min="23" max="23" width="11.42578125" style="43"/>
    <col min="24" max="24" width="40.7109375" style="44" customWidth="1"/>
    <col min="25" max="25" width="11.42578125" style="39"/>
    <col min="26" max="26" width="11.42578125" customWidth="1"/>
    <col min="27" max="27" width="11.42578125" style="23" customWidth="1"/>
    <col min="28" max="28" width="11.42578125" style="45"/>
    <col min="29" max="30" width="11.42578125" style="37"/>
  </cols>
  <sheetData>
    <row r="1" spans="1:35" s="1" customFormat="1" ht="68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4" t="s">
        <v>17</v>
      </c>
      <c r="S1" s="5" t="s">
        <v>18</v>
      </c>
      <c r="T1" s="6" t="s">
        <v>19</v>
      </c>
      <c r="U1" s="6"/>
      <c r="V1" s="6"/>
      <c r="W1" s="7" t="s">
        <v>20</v>
      </c>
      <c r="X1" s="8" t="s">
        <v>21</v>
      </c>
      <c r="Y1" s="2" t="s">
        <v>15</v>
      </c>
      <c r="Z1" s="9" t="s">
        <v>22</v>
      </c>
      <c r="AA1" s="9" t="s">
        <v>23</v>
      </c>
      <c r="AB1" s="10" t="s">
        <v>24</v>
      </c>
      <c r="AC1" s="11" t="s">
        <v>25</v>
      </c>
      <c r="AD1" s="12" t="s">
        <v>26</v>
      </c>
      <c r="AE1" s="13" t="s">
        <v>27</v>
      </c>
      <c r="AF1" s="14"/>
      <c r="AG1" s="14"/>
      <c r="AH1" s="14"/>
      <c r="AI1" s="14"/>
    </row>
    <row r="2" spans="1:35" s="14" customFormat="1" ht="17.25" customHeight="1" thickTop="1" thickBot="1" x14ac:dyDescent="0.3">
      <c r="P2" s="15"/>
      <c r="Q2" s="16"/>
      <c r="R2" s="17"/>
      <c r="S2" s="18">
        <f>SUM(S3:S3157)</f>
        <v>10199</v>
      </c>
      <c r="T2" s="19"/>
      <c r="U2" s="19"/>
      <c r="V2" s="19"/>
      <c r="W2" s="20"/>
      <c r="X2" s="21"/>
      <c r="Y2" s="22"/>
      <c r="AA2" s="23"/>
      <c r="AB2" s="24">
        <f>SUM(AB3:AB3157)</f>
        <v>2525.59</v>
      </c>
      <c r="AC2" s="25"/>
      <c r="AD2" s="25"/>
    </row>
    <row r="3" spans="1:35" ht="15.75" thickTop="1" x14ac:dyDescent="0.25">
      <c r="A3" s="26">
        <v>45351.567361111112</v>
      </c>
      <c r="B3" t="s">
        <v>28</v>
      </c>
      <c r="C3" t="s">
        <v>29</v>
      </c>
      <c r="D3" t="s">
        <v>30</v>
      </c>
      <c r="F3" t="s">
        <v>31</v>
      </c>
      <c r="G3" t="s">
        <v>32</v>
      </c>
      <c r="H3" t="s">
        <v>33</v>
      </c>
      <c r="I3" t="s">
        <v>34</v>
      </c>
      <c r="J3" t="s">
        <v>32</v>
      </c>
      <c r="K3" t="s">
        <v>33</v>
      </c>
      <c r="L3" t="s">
        <v>34</v>
      </c>
      <c r="M3" t="s">
        <v>35</v>
      </c>
      <c r="N3" t="s">
        <v>32</v>
      </c>
      <c r="O3" t="s">
        <v>36</v>
      </c>
      <c r="P3" s="27" t="str">
        <f t="shared" ref="P3:P10" si="0">IF(F3="ApprouvÃ©",INT(A3),"")</f>
        <v/>
      </c>
      <c r="Q3" s="28" t="str">
        <f t="shared" ref="Q3:Q10" si="1">IF(F3="ApprouvÃ©",J3,"")</f>
        <v/>
      </c>
      <c r="R3" s="17" t="str">
        <f t="shared" ref="R3:R10" si="2">SUBSTITUTE(Q3,".",",")</f>
        <v/>
      </c>
      <c r="S3" s="29">
        <f t="shared" ref="S3:S10" si="3">IF(Q3="",0,_xlfn.NUMBERVALUE(R3))</f>
        <v>0</v>
      </c>
      <c r="T3" s="30"/>
      <c r="U3" s="30"/>
      <c r="V3" s="30"/>
      <c r="W3" s="31" t="str">
        <f>IF(SUMIFS(S$3:S10,P$3:P10,"="&amp;(P3))=0,"",SUMIFS(S$3:S10,P$3:P10,"="&amp;(P3)))</f>
        <v/>
      </c>
      <c r="X3" s="32" t="str">
        <f t="shared" ref="X3:X10" si="4">IF(S3&gt;0,D3,"")</f>
        <v/>
      </c>
      <c r="Y3" s="33">
        <f t="shared" ref="Y3:Y10" si="5">IF(F3="Entrant",INT(A3),"")</f>
        <v>45351</v>
      </c>
      <c r="Z3" s="34" t="str">
        <f t="shared" ref="Z3:Z10" si="6">IF(F3="Entrant",K3,"")</f>
        <v>623.29</v>
      </c>
      <c r="AA3" s="35" t="str">
        <f t="shared" ref="AA3:AA10" si="7">SUBSTITUTE(Z3,".",",")</f>
        <v>623,29</v>
      </c>
      <c r="AB3" s="36">
        <f t="shared" ref="AB3:AB10" si="8">IF(Z3="","",_xlfn.NUMBERVALUE(AA3))</f>
        <v>623.29</v>
      </c>
      <c r="AC3" s="37">
        <f>IF(SUMIFS(AB$3:AB10,Y$3:Y10,"="&amp;(Y3))=0,"",SUMIFS(AB$3:AB10,Y$3:Y10,"="&amp;(Y3)))</f>
        <v>623.29</v>
      </c>
      <c r="AD3" s="37">
        <f>IF(COUNTIF($Y$3:Y3,Y3)=COUNTIF($Y$3:Y3451,Y3),IF(SUMIFS(AB$3:AB3451,Y$3:Y3451,"="&amp;(Y3))=0,"",SUMIFS(AB$3:AB3451,Y$3:Y3451,"="&amp;(Y3))),"")</f>
        <v>623.29</v>
      </c>
    </row>
    <row r="4" spans="1:35" x14ac:dyDescent="0.25">
      <c r="A4" s="26">
        <v>45350.566666666666</v>
      </c>
      <c r="B4" t="s">
        <v>37</v>
      </c>
      <c r="C4" t="s">
        <v>29</v>
      </c>
      <c r="D4" t="s">
        <v>38</v>
      </c>
      <c r="F4" t="s">
        <v>31</v>
      </c>
      <c r="G4" t="s">
        <v>32</v>
      </c>
      <c r="H4" t="s">
        <v>39</v>
      </c>
      <c r="I4" t="s">
        <v>34</v>
      </c>
      <c r="J4" t="s">
        <v>32</v>
      </c>
      <c r="K4" t="s">
        <v>39</v>
      </c>
      <c r="L4" t="s">
        <v>34</v>
      </c>
      <c r="M4" t="s">
        <v>35</v>
      </c>
      <c r="N4" t="s">
        <v>32</v>
      </c>
      <c r="O4" t="s">
        <v>40</v>
      </c>
      <c r="P4" s="27" t="str">
        <f t="shared" si="0"/>
        <v/>
      </c>
      <c r="Q4" s="28" t="str">
        <f t="shared" si="1"/>
        <v/>
      </c>
      <c r="R4" s="17" t="str">
        <f t="shared" si="2"/>
        <v/>
      </c>
      <c r="S4" s="29">
        <f t="shared" si="3"/>
        <v>0</v>
      </c>
      <c r="T4" s="30"/>
      <c r="U4" s="30"/>
      <c r="V4" s="30"/>
      <c r="W4" s="31" t="str">
        <f>IF(SUMIFS(S$3:S10,P$3:P10,"="&amp;(P4))=0,"",SUMIFS(S$3:S10,P$3:P10,"="&amp;(P4)))</f>
        <v/>
      </c>
      <c r="X4" s="32" t="str">
        <f t="shared" si="4"/>
        <v/>
      </c>
      <c r="Y4" s="33">
        <f t="shared" si="5"/>
        <v>45350</v>
      </c>
      <c r="Z4" s="34" t="str">
        <f t="shared" si="6"/>
        <v>252.66</v>
      </c>
      <c r="AA4" s="35" t="str">
        <f t="shared" si="7"/>
        <v>252,66</v>
      </c>
      <c r="AB4" s="36">
        <f t="shared" si="8"/>
        <v>252.66</v>
      </c>
      <c r="AC4" s="37">
        <f>IF(SUMIFS(AB$3:AB10,Y$3:Y10,"="&amp;(Y4))=0,"",SUMIFS(AB$3:AB10,Y$3:Y10,"="&amp;(Y4)))</f>
        <v>252.66</v>
      </c>
      <c r="AD4" s="37">
        <f>IF(COUNTIF($Y$3:Y4,Y4)=COUNTIF($Y$3:Y3452,Y4),IF(SUMIFS(AB$3:AB3452,Y$3:Y3452,"="&amp;(Y4))=0,"",SUMIFS(AB$3:AB3452,Y$3:Y3452,"="&amp;(Y4))),"")</f>
        <v>252.66</v>
      </c>
    </row>
    <row r="5" spans="1:35" x14ac:dyDescent="0.25">
      <c r="A5" s="26">
        <v>45350.125</v>
      </c>
      <c r="B5" t="s">
        <v>41</v>
      </c>
      <c r="C5" t="s">
        <v>42</v>
      </c>
      <c r="D5" t="s">
        <v>43</v>
      </c>
      <c r="F5" t="s">
        <v>44</v>
      </c>
      <c r="G5" t="s">
        <v>45</v>
      </c>
      <c r="H5" t="s">
        <v>32</v>
      </c>
      <c r="I5" t="s">
        <v>34</v>
      </c>
      <c r="J5" t="s">
        <v>45</v>
      </c>
      <c r="K5" t="s">
        <v>32</v>
      </c>
      <c r="L5" t="s">
        <v>34</v>
      </c>
      <c r="M5" t="s">
        <v>35</v>
      </c>
      <c r="N5" t="s">
        <v>32</v>
      </c>
      <c r="O5" t="s">
        <v>46</v>
      </c>
      <c r="P5" s="27">
        <f t="shared" si="0"/>
        <v>45350</v>
      </c>
      <c r="Q5" s="28" t="str">
        <f t="shared" si="1"/>
        <v>99.00</v>
      </c>
      <c r="R5" s="17" t="str">
        <f t="shared" si="2"/>
        <v>99,00</v>
      </c>
      <c r="S5" s="29">
        <f t="shared" si="3"/>
        <v>99</v>
      </c>
      <c r="T5" s="30"/>
      <c r="U5" s="30"/>
      <c r="V5" s="30"/>
      <c r="W5" s="31">
        <f>IF(SUMIFS(S$3:S10,P$3:P10,"="&amp;(P5))=0,"",SUMIFS(S$3:S10,P$3:P10,"="&amp;(P5)))</f>
        <v>99</v>
      </c>
      <c r="X5" s="32" t="str">
        <f t="shared" si="4"/>
        <v>PAYPAL *MICROSOFT     35314369001     IE</v>
      </c>
      <c r="Y5" s="33" t="str">
        <f t="shared" si="5"/>
        <v/>
      </c>
      <c r="Z5" s="34" t="str">
        <f t="shared" si="6"/>
        <v/>
      </c>
      <c r="AA5" s="35" t="str">
        <f t="shared" si="7"/>
        <v/>
      </c>
      <c r="AB5" s="36" t="str">
        <f t="shared" si="8"/>
        <v/>
      </c>
      <c r="AC5" s="37" t="str">
        <f>IF(SUMIFS(AB$3:AB10,Y$3:Y10,"="&amp;(Y5))=0,"",SUMIFS(AB$3:AB10,Y$3:Y10,"="&amp;(Y5)))</f>
        <v/>
      </c>
      <c r="AD5" s="37" t="str">
        <f>IF(COUNTIF($Y$3:Y5,Y5)=COUNTIF($Y$3:Y3453,Y5),IF(SUMIFS(AB$3:AB3453,Y$3:Y3453,"="&amp;(Y5))=0,"",SUMIFS(AB$3:AB3453,Y$3:Y3453,"="&amp;(Y5))),"")</f>
        <v/>
      </c>
    </row>
    <row r="6" spans="1:35" x14ac:dyDescent="0.25">
      <c r="A6" s="26">
        <v>45349.568749999999</v>
      </c>
      <c r="B6" t="s">
        <v>47</v>
      </c>
      <c r="C6" t="s">
        <v>29</v>
      </c>
      <c r="D6" t="s">
        <v>48</v>
      </c>
      <c r="F6" t="s">
        <v>31</v>
      </c>
      <c r="G6" t="s">
        <v>32</v>
      </c>
      <c r="H6" t="s">
        <v>49</v>
      </c>
      <c r="I6" t="s">
        <v>34</v>
      </c>
      <c r="J6" t="s">
        <v>32</v>
      </c>
      <c r="K6" t="s">
        <v>49</v>
      </c>
      <c r="L6" t="s">
        <v>34</v>
      </c>
      <c r="M6" t="s">
        <v>35</v>
      </c>
      <c r="N6" t="s">
        <v>32</v>
      </c>
      <c r="O6" t="s">
        <v>50</v>
      </c>
      <c r="P6" s="27" t="str">
        <f t="shared" si="0"/>
        <v/>
      </c>
      <c r="Q6" s="28" t="str">
        <f t="shared" si="1"/>
        <v/>
      </c>
      <c r="R6" s="17" t="str">
        <f t="shared" si="2"/>
        <v/>
      </c>
      <c r="S6" s="29">
        <f t="shared" si="3"/>
        <v>0</v>
      </c>
      <c r="T6" s="30"/>
      <c r="U6" s="30"/>
      <c r="V6" s="30"/>
      <c r="W6" s="31" t="str">
        <f>IF(SUMIFS(S$3:S10,P$3:P10,"="&amp;(P6))=0,"",SUMIFS(S$3:S10,P$3:P10,"="&amp;(P6)))</f>
        <v/>
      </c>
      <c r="X6" s="32" t="str">
        <f t="shared" si="4"/>
        <v/>
      </c>
      <c r="Y6" s="33">
        <f t="shared" si="5"/>
        <v>45349</v>
      </c>
      <c r="Z6" s="34" t="str">
        <f t="shared" si="6"/>
        <v>347.03</v>
      </c>
      <c r="AA6" s="35" t="str">
        <f t="shared" si="7"/>
        <v>347,03</v>
      </c>
      <c r="AB6" s="36">
        <f t="shared" si="8"/>
        <v>347.03</v>
      </c>
      <c r="AC6" s="37">
        <f>IF(SUMIFS(AB$3:AB10,Y$3:Y10,"="&amp;(Y6))=0,"",SUMIFS(AB$3:AB10,Y$3:Y10,"="&amp;(Y6)))</f>
        <v>347.03</v>
      </c>
      <c r="AD6" s="37">
        <f>IF(COUNTIF($Y$3:Y6,Y6)=COUNTIF($Y$3:Y3454,Y6),IF(SUMIFS(AB$3:AB3454,Y$3:Y3454,"="&amp;(Y6))=0,"",SUMIFS(AB$3:AB3454,Y$3:Y3454,"="&amp;(Y6))),"")</f>
        <v>347.03</v>
      </c>
    </row>
    <row r="7" spans="1:35" x14ac:dyDescent="0.25">
      <c r="A7" s="26">
        <v>45347.894444444442</v>
      </c>
      <c r="B7" t="s">
        <v>51</v>
      </c>
      <c r="C7" t="s">
        <v>52</v>
      </c>
      <c r="D7" t="s">
        <v>53</v>
      </c>
      <c r="E7" t="s">
        <v>54</v>
      </c>
      <c r="F7" t="s">
        <v>44</v>
      </c>
      <c r="G7" t="s">
        <v>55</v>
      </c>
      <c r="H7" t="s">
        <v>32</v>
      </c>
      <c r="I7" t="s">
        <v>34</v>
      </c>
      <c r="J7" t="s">
        <v>55</v>
      </c>
      <c r="K7" t="s">
        <v>32</v>
      </c>
      <c r="L7" t="s">
        <v>34</v>
      </c>
      <c r="M7" t="s">
        <v>35</v>
      </c>
      <c r="N7" t="s">
        <v>32</v>
      </c>
      <c r="O7" t="s">
        <v>56</v>
      </c>
      <c r="P7" s="27">
        <f t="shared" si="0"/>
        <v>45347</v>
      </c>
      <c r="Q7" s="28" t="str">
        <f t="shared" si="1"/>
        <v>10100.00</v>
      </c>
      <c r="R7" s="17" t="str">
        <f t="shared" si="2"/>
        <v>10100,00</v>
      </c>
      <c r="S7" s="29">
        <f t="shared" si="3"/>
        <v>10100</v>
      </c>
      <c r="T7" s="30"/>
      <c r="U7" s="30"/>
      <c r="V7" s="30"/>
      <c r="W7" s="31">
        <f>IF(SUMIFS(S$3:S10,P$3:P10,"="&amp;(P7))=0,"",SUMIFS(S$3:S10,P$3:P10,"="&amp;(P7)))</f>
        <v>10100</v>
      </c>
      <c r="X7" s="32" t="str">
        <f t="shared" si="4"/>
        <v>SZAVA JEAN PIERRE ING BE51310024965462</v>
      </c>
      <c r="Y7" s="33" t="str">
        <f t="shared" si="5"/>
        <v/>
      </c>
      <c r="Z7" s="34" t="str">
        <f t="shared" si="6"/>
        <v/>
      </c>
      <c r="AA7" s="35" t="str">
        <f t="shared" si="7"/>
        <v/>
      </c>
      <c r="AB7" s="36" t="str">
        <f t="shared" si="8"/>
        <v/>
      </c>
      <c r="AC7" s="37" t="str">
        <f>IF(SUMIFS(AB$3:AB10,Y$3:Y10,"="&amp;(Y7))=0,"",SUMIFS(AB$3:AB10,Y$3:Y10,"="&amp;(Y7)))</f>
        <v/>
      </c>
      <c r="AD7" s="37" t="str">
        <f>IF(COUNTIF($Y$3:Y7,Y7)=COUNTIF($Y$3:Y3455,Y7),IF(SUMIFS(AB$3:AB3455,Y$3:Y3455,"="&amp;(Y7))=0,"",SUMIFS(AB$3:AB3455,Y$3:Y3455,"="&amp;(Y7))),"")</f>
        <v/>
      </c>
    </row>
    <row r="8" spans="1:35" x14ac:dyDescent="0.25">
      <c r="A8" s="26">
        <v>45347.893055555556</v>
      </c>
      <c r="B8" t="s">
        <v>57</v>
      </c>
      <c r="C8" t="s">
        <v>58</v>
      </c>
      <c r="D8" t="s">
        <v>59</v>
      </c>
      <c r="E8" t="s">
        <v>60</v>
      </c>
      <c r="F8" t="s">
        <v>44</v>
      </c>
      <c r="G8" t="s">
        <v>32</v>
      </c>
      <c r="H8" t="s">
        <v>61</v>
      </c>
      <c r="I8" t="s">
        <v>34</v>
      </c>
      <c r="J8" t="s">
        <v>32</v>
      </c>
      <c r="K8" t="s">
        <v>61</v>
      </c>
      <c r="L8" t="s">
        <v>34</v>
      </c>
      <c r="M8" t="s">
        <v>35</v>
      </c>
      <c r="N8" t="s">
        <v>32</v>
      </c>
      <c r="O8" t="s">
        <v>62</v>
      </c>
      <c r="P8" s="27">
        <f t="shared" si="0"/>
        <v>45347</v>
      </c>
      <c r="Q8" s="28" t="str">
        <f t="shared" si="1"/>
        <v>0.00</v>
      </c>
      <c r="R8" s="17" t="str">
        <f t="shared" si="2"/>
        <v>0,00</v>
      </c>
      <c r="S8" s="29">
        <f t="shared" si="3"/>
        <v>0</v>
      </c>
      <c r="T8" s="38" t="str">
        <f>IF(F8="ApprouvÃ©",K8,"")</f>
        <v>2900.00</v>
      </c>
      <c r="U8" s="30"/>
      <c r="V8" s="30"/>
      <c r="W8" s="31">
        <f>IF(SUMIFS(S$3:S10,P$3:P10,"="&amp;(P8))=0,"",SUMIFS(S$3:S10,P$3:P10,"="&amp;(P8)))</f>
        <v>10100</v>
      </c>
      <c r="X8" s="32" t="str">
        <f t="shared" si="4"/>
        <v/>
      </c>
      <c r="Y8" s="33" t="str">
        <f t="shared" si="5"/>
        <v/>
      </c>
      <c r="Z8" s="34" t="str">
        <f t="shared" si="6"/>
        <v/>
      </c>
      <c r="AA8" s="35" t="str">
        <f t="shared" si="7"/>
        <v/>
      </c>
      <c r="AB8" s="36" t="str">
        <f t="shared" si="8"/>
        <v/>
      </c>
      <c r="AC8" s="37" t="str">
        <f>IF(SUMIFS(AB$3:AB10,Y$3:Y10,"="&amp;(Y8))=0,"",SUMIFS(AB$3:AB10,Y$3:Y10,"="&amp;(Y8)))</f>
        <v/>
      </c>
      <c r="AD8" s="37" t="str">
        <f>IF(COUNTIF($Y$3:Y8,Y8)=COUNTIF($Y$3:Y3456,Y8),IF(SUMIFS(AB$3:AB3456,Y$3:Y3456,"="&amp;(Y8))=0,"",SUMIFS(AB$3:AB3456,Y$3:Y3456,"="&amp;(Y8))),"")</f>
        <v/>
      </c>
    </row>
    <row r="9" spans="1:35" x14ac:dyDescent="0.25">
      <c r="A9" s="26">
        <v>45347.582638888889</v>
      </c>
      <c r="B9" t="s">
        <v>63</v>
      </c>
      <c r="C9" t="s">
        <v>29</v>
      </c>
      <c r="D9" t="s">
        <v>64</v>
      </c>
      <c r="F9" t="s">
        <v>31</v>
      </c>
      <c r="G9" t="s">
        <v>32</v>
      </c>
      <c r="H9" t="s">
        <v>65</v>
      </c>
      <c r="I9" t="s">
        <v>34</v>
      </c>
      <c r="J9" t="s">
        <v>32</v>
      </c>
      <c r="K9" t="s">
        <v>65</v>
      </c>
      <c r="L9" t="s">
        <v>34</v>
      </c>
      <c r="M9" t="s">
        <v>35</v>
      </c>
      <c r="N9" t="s">
        <v>32</v>
      </c>
      <c r="O9" t="s">
        <v>66</v>
      </c>
      <c r="P9" s="27" t="str">
        <f t="shared" si="0"/>
        <v/>
      </c>
      <c r="Q9" s="28" t="str">
        <f t="shared" si="1"/>
        <v/>
      </c>
      <c r="R9" s="17" t="str">
        <f t="shared" si="2"/>
        <v/>
      </c>
      <c r="S9" s="29">
        <f t="shared" si="3"/>
        <v>0</v>
      </c>
      <c r="T9" s="30"/>
      <c r="U9" s="30"/>
      <c r="V9" s="30"/>
      <c r="W9" s="31" t="str">
        <f>IF(SUMIFS(S$3:S10,P$3:P10,"="&amp;(P9))=0,"",SUMIFS(S$3:S10,P$3:P10,"="&amp;(P9)))</f>
        <v/>
      </c>
      <c r="X9" s="32" t="str">
        <f t="shared" si="4"/>
        <v/>
      </c>
      <c r="Y9" s="33">
        <f t="shared" si="5"/>
        <v>45347</v>
      </c>
      <c r="Z9" s="34" t="str">
        <f t="shared" si="6"/>
        <v>815.98</v>
      </c>
      <c r="AA9" s="35" t="str">
        <f t="shared" si="7"/>
        <v>815,98</v>
      </c>
      <c r="AB9" s="36">
        <f t="shared" si="8"/>
        <v>815.98</v>
      </c>
      <c r="AC9" s="37">
        <f>IF(SUMIFS(AB$3:AB10,Y$3:Y10,"="&amp;(Y9))=0,"",SUMIFS(AB$3:AB10,Y$3:Y10,"="&amp;(Y9)))</f>
        <v>815.98</v>
      </c>
      <c r="AD9" s="37">
        <f>IF(COUNTIF($Y$3:Y9,Y9)=COUNTIF($Y$3:Y3457,Y9),IF(SUMIFS(AB$3:AB3457,Y$3:Y3457,"="&amp;(Y9))=0,"",SUMIFS(AB$3:AB3457,Y$3:Y3457,"="&amp;(Y9))),"")</f>
        <v>815.98</v>
      </c>
    </row>
    <row r="10" spans="1:35" x14ac:dyDescent="0.25">
      <c r="A10" s="26">
        <v>45346.569444444445</v>
      </c>
      <c r="B10" t="s">
        <v>67</v>
      </c>
      <c r="C10" t="s">
        <v>29</v>
      </c>
      <c r="D10" t="s">
        <v>68</v>
      </c>
      <c r="F10" t="s">
        <v>31</v>
      </c>
      <c r="G10" t="s">
        <v>32</v>
      </c>
      <c r="H10" t="s">
        <v>69</v>
      </c>
      <c r="I10" t="s">
        <v>34</v>
      </c>
      <c r="J10" t="s">
        <v>32</v>
      </c>
      <c r="K10" t="s">
        <v>69</v>
      </c>
      <c r="L10" t="s">
        <v>34</v>
      </c>
      <c r="M10" t="s">
        <v>35</v>
      </c>
      <c r="N10" t="s">
        <v>32</v>
      </c>
      <c r="O10" t="s">
        <v>70</v>
      </c>
      <c r="P10" s="27" t="str">
        <f t="shared" si="0"/>
        <v/>
      </c>
      <c r="Q10" s="28" t="str">
        <f t="shared" si="1"/>
        <v/>
      </c>
      <c r="R10" s="17" t="str">
        <f t="shared" si="2"/>
        <v/>
      </c>
      <c r="S10" s="29">
        <f t="shared" si="3"/>
        <v>0</v>
      </c>
      <c r="T10" s="30"/>
      <c r="U10" s="30"/>
      <c r="V10" s="30"/>
      <c r="W10" s="31" t="str">
        <f>IF(SUMIFS(S$3:S10,P$3:P10,"="&amp;(P10))=0,"",SUMIFS(S$3:S10,P$3:P10,"="&amp;(P10)))</f>
        <v/>
      </c>
      <c r="X10" s="32" t="str">
        <f t="shared" si="4"/>
        <v/>
      </c>
      <c r="Y10" s="33">
        <f t="shared" si="5"/>
        <v>45346</v>
      </c>
      <c r="Z10" s="34" t="str">
        <f t="shared" si="6"/>
        <v>486.63</v>
      </c>
      <c r="AA10" s="35" t="str">
        <f t="shared" si="7"/>
        <v>486,63</v>
      </c>
      <c r="AB10" s="36">
        <f t="shared" si="8"/>
        <v>486.63</v>
      </c>
      <c r="AC10" s="37">
        <f>IF(SUMIFS(AB$3:AB10,Y$3:Y10,"="&amp;(Y10))=0,"",SUMIFS(AB$3:AB10,Y$3:Y10,"="&amp;(Y10)))</f>
        <v>486.63</v>
      </c>
      <c r="AD10" s="37">
        <f>IF(COUNTIF($Y$3:Y10,Y10)=COUNTIF($Y$3:Y3458,Y10),IF(SUMIFS(AB$3:AB3458,Y$3:Y3458,"="&amp;(Y10))=0,"",SUMIFS(AB$3:AB3458,Y$3:Y3458,"="&amp;(Y10))),"")</f>
        <v>486.63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2024-08-12T10:04:07Z</dcterms:created>
  <dcterms:modified xsi:type="dcterms:W3CDTF">2024-08-12T10:04:42Z</dcterms:modified>
</cp:coreProperties>
</file>