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S\Dropbox\EQUINOXE SA\STAT\"/>
    </mc:Choice>
  </mc:AlternateContent>
  <xr:revisionPtr revIDLastSave="0" documentId="8_{9233B8CC-2CC1-4F03-97B0-631E22B2483A}" xr6:coauthVersionLast="47" xr6:coauthVersionMax="47" xr10:uidLastSave="{00000000-0000-0000-0000-000000000000}"/>
  <bookViews>
    <workbookView xWindow="-120" yWindow="-120" windowWidth="29040" windowHeight="15225" xr2:uid="{1570C371-A10F-427A-A3FC-7B0652BF023A}"/>
  </bookViews>
  <sheets>
    <sheet name="Feuil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Q38" i="1"/>
  <c r="S38" i="1" s="1"/>
  <c r="T38" i="1" s="1"/>
  <c r="P38" i="1"/>
  <c r="V37" i="1"/>
  <c r="W37" i="1" s="1"/>
  <c r="X37" i="1" s="1"/>
  <c r="U37" i="1"/>
  <c r="S37" i="1"/>
  <c r="T37" i="1" s="1"/>
  <c r="Q37" i="1"/>
  <c r="R37" i="1" s="1"/>
  <c r="P37" i="1"/>
  <c r="W36" i="1"/>
  <c r="V36" i="1"/>
  <c r="X36" i="1" s="1"/>
  <c r="U36" i="1"/>
  <c r="Q36" i="1"/>
  <c r="P36" i="1"/>
  <c r="W35" i="1"/>
  <c r="V35" i="1"/>
  <c r="X35" i="1" s="1"/>
  <c r="U35" i="1"/>
  <c r="Q35" i="1"/>
  <c r="S35" i="1" s="1"/>
  <c r="T35" i="1" s="1"/>
  <c r="P35" i="1"/>
  <c r="V34" i="1"/>
  <c r="U34" i="1"/>
  <c r="S34" i="1"/>
  <c r="T34" i="1" s="1"/>
  <c r="R34" i="1"/>
  <c r="Q34" i="1"/>
  <c r="P34" i="1"/>
  <c r="W33" i="1"/>
  <c r="V33" i="1"/>
  <c r="X33" i="1" s="1"/>
  <c r="U33" i="1"/>
  <c r="Q33" i="1"/>
  <c r="S33" i="1" s="1"/>
  <c r="T33" i="1" s="1"/>
  <c r="P33" i="1"/>
  <c r="V32" i="1"/>
  <c r="U32" i="1"/>
  <c r="Q32" i="1"/>
  <c r="S32" i="1" s="1"/>
  <c r="T32" i="1" s="1"/>
  <c r="P32" i="1"/>
  <c r="V31" i="1"/>
  <c r="W31" i="1" s="1"/>
  <c r="X31" i="1" s="1"/>
  <c r="U31" i="1"/>
  <c r="S31" i="1"/>
  <c r="T31" i="1" s="1"/>
  <c r="Q31" i="1"/>
  <c r="R31" i="1" s="1"/>
  <c r="P31" i="1"/>
  <c r="W30" i="1"/>
  <c r="V30" i="1"/>
  <c r="X30" i="1" s="1"/>
  <c r="U30" i="1"/>
  <c r="Q30" i="1"/>
  <c r="S30" i="1" s="1"/>
  <c r="T30" i="1" s="1"/>
  <c r="P30" i="1"/>
  <c r="W29" i="1"/>
  <c r="V29" i="1"/>
  <c r="X29" i="1" s="1"/>
  <c r="U29" i="1"/>
  <c r="Y29" i="1" s="1"/>
  <c r="Q29" i="1"/>
  <c r="P29" i="1"/>
  <c r="V28" i="1"/>
  <c r="W28" i="1" s="1"/>
  <c r="X28" i="1" s="1"/>
  <c r="U28" i="1"/>
  <c r="S28" i="1"/>
  <c r="T28" i="1" s="1"/>
  <c r="R28" i="1"/>
  <c r="Q28" i="1"/>
  <c r="P28" i="1"/>
  <c r="W27" i="1"/>
  <c r="V27" i="1"/>
  <c r="X27" i="1" s="1"/>
  <c r="U27" i="1"/>
  <c r="Q27" i="1"/>
  <c r="S27" i="1" s="1"/>
  <c r="T27" i="1" s="1"/>
  <c r="P27" i="1"/>
  <c r="W26" i="1"/>
  <c r="V26" i="1"/>
  <c r="X26" i="1" s="1"/>
  <c r="U26" i="1"/>
  <c r="Q26" i="1"/>
  <c r="S26" i="1" s="1"/>
  <c r="T26" i="1" s="1"/>
  <c r="P26" i="1"/>
  <c r="V25" i="1"/>
  <c r="W25" i="1" s="1"/>
  <c r="X25" i="1" s="1"/>
  <c r="U25" i="1"/>
  <c r="S25" i="1"/>
  <c r="T25" i="1" s="1"/>
  <c r="Q25" i="1"/>
  <c r="R25" i="1" s="1"/>
  <c r="P25" i="1"/>
  <c r="W24" i="1"/>
  <c r="V24" i="1"/>
  <c r="X24" i="1" s="1"/>
  <c r="U24" i="1"/>
  <c r="S24" i="1"/>
  <c r="T24" i="1" s="1"/>
  <c r="Q24" i="1"/>
  <c r="R24" i="1" s="1"/>
  <c r="P24" i="1"/>
  <c r="W23" i="1"/>
  <c r="V23" i="1"/>
  <c r="X23" i="1" s="1"/>
  <c r="U23" i="1"/>
  <c r="Q23" i="1"/>
  <c r="S23" i="1" s="1"/>
  <c r="T23" i="1" s="1"/>
  <c r="P23" i="1"/>
  <c r="V22" i="1"/>
  <c r="U22" i="1"/>
  <c r="S22" i="1"/>
  <c r="T22" i="1" s="1"/>
  <c r="R22" i="1"/>
  <c r="Q22" i="1"/>
  <c r="P22" i="1"/>
  <c r="W21" i="1"/>
  <c r="V21" i="1"/>
  <c r="X21" i="1" s="1"/>
  <c r="U21" i="1"/>
  <c r="Q21" i="1"/>
  <c r="S21" i="1" s="1"/>
  <c r="T21" i="1" s="1"/>
  <c r="P21" i="1"/>
  <c r="W20" i="1"/>
  <c r="V20" i="1"/>
  <c r="X20" i="1" s="1"/>
  <c r="U20" i="1"/>
  <c r="Y20" i="1" s="1"/>
  <c r="Q20" i="1"/>
  <c r="P20" i="1"/>
  <c r="V19" i="1"/>
  <c r="W19" i="1" s="1"/>
  <c r="X19" i="1" s="1"/>
  <c r="U19" i="1"/>
  <c r="S19" i="1"/>
  <c r="T19" i="1" s="1"/>
  <c r="Q19" i="1"/>
  <c r="R19" i="1" s="1"/>
  <c r="P19" i="1"/>
  <c r="W18" i="1"/>
  <c r="V18" i="1"/>
  <c r="X18" i="1" s="1"/>
  <c r="U18" i="1"/>
  <c r="S18" i="1"/>
  <c r="T18" i="1" s="1"/>
  <c r="Q18" i="1"/>
  <c r="R18" i="1" s="1"/>
  <c r="P18" i="1"/>
  <c r="W17" i="1"/>
  <c r="V17" i="1"/>
  <c r="X17" i="1" s="1"/>
  <c r="U17" i="1"/>
  <c r="Q17" i="1"/>
  <c r="S17" i="1" s="1"/>
  <c r="T17" i="1" s="1"/>
  <c r="P17" i="1"/>
  <c r="V16" i="1"/>
  <c r="U16" i="1"/>
  <c r="S16" i="1"/>
  <c r="T16" i="1" s="1"/>
  <c r="R16" i="1"/>
  <c r="Q16" i="1"/>
  <c r="P16" i="1"/>
  <c r="V15" i="1"/>
  <c r="U15" i="1"/>
  <c r="Q15" i="1"/>
  <c r="S15" i="1" s="1"/>
  <c r="T15" i="1" s="1"/>
  <c r="P15" i="1"/>
  <c r="W14" i="1"/>
  <c r="V14" i="1"/>
  <c r="X14" i="1" s="1"/>
  <c r="U14" i="1"/>
  <c r="Q14" i="1"/>
  <c r="S14" i="1" s="1"/>
  <c r="T14" i="1" s="1"/>
  <c r="P14" i="1"/>
  <c r="V13" i="1"/>
  <c r="W13" i="1" s="1"/>
  <c r="X13" i="1" s="1"/>
  <c r="U13" i="1"/>
  <c r="Q13" i="1"/>
  <c r="S13" i="1" s="1"/>
  <c r="T13" i="1" s="1"/>
  <c r="P13" i="1"/>
  <c r="W12" i="1"/>
  <c r="V12" i="1"/>
  <c r="X12" i="1" s="1"/>
  <c r="U12" i="1"/>
  <c r="S12" i="1"/>
  <c r="T12" i="1" s="1"/>
  <c r="Q12" i="1"/>
  <c r="R12" i="1" s="1"/>
  <c r="P12" i="1"/>
  <c r="V11" i="1"/>
  <c r="U11" i="1"/>
  <c r="Q11" i="1"/>
  <c r="S11" i="1" s="1"/>
  <c r="T11" i="1" s="1"/>
  <c r="P11" i="1"/>
  <c r="V10" i="1"/>
  <c r="U10" i="1"/>
  <c r="S10" i="1"/>
  <c r="T10" i="1" s="1"/>
  <c r="Q10" i="1"/>
  <c r="R10" i="1" s="1"/>
  <c r="P10" i="1"/>
  <c r="V9" i="1"/>
  <c r="U9" i="1"/>
  <c r="Q9" i="1"/>
  <c r="S9" i="1" s="1"/>
  <c r="T9" i="1" s="1"/>
  <c r="P9" i="1"/>
  <c r="W8" i="1"/>
  <c r="V8" i="1"/>
  <c r="X8" i="1" s="1"/>
  <c r="U8" i="1"/>
  <c r="Q8" i="1"/>
  <c r="S8" i="1" s="1"/>
  <c r="T8" i="1" s="1"/>
  <c r="P8" i="1"/>
  <c r="V7" i="1"/>
  <c r="W7" i="1" s="1"/>
  <c r="U7" i="1"/>
  <c r="Q7" i="1"/>
  <c r="S7" i="1" s="1"/>
  <c r="T7" i="1" s="1"/>
  <c r="P7" i="1"/>
  <c r="W6" i="1"/>
  <c r="V6" i="1"/>
  <c r="X6" i="1" s="1"/>
  <c r="U6" i="1"/>
  <c r="Q6" i="1"/>
  <c r="S6" i="1" s="1"/>
  <c r="T6" i="1" s="1"/>
  <c r="P6" i="1"/>
  <c r="V5" i="1"/>
  <c r="U5" i="1"/>
  <c r="Q5" i="1"/>
  <c r="S5" i="1" s="1"/>
  <c r="T5" i="1" s="1"/>
  <c r="P5" i="1"/>
  <c r="V4" i="1"/>
  <c r="U4" i="1"/>
  <c r="S4" i="1"/>
  <c r="T4" i="1" s="1"/>
  <c r="Q4" i="1"/>
  <c r="R4" i="1" s="1"/>
  <c r="P4" i="1"/>
  <c r="V3" i="1"/>
  <c r="U3" i="1"/>
  <c r="Y27" i="1" s="1"/>
  <c r="Q3" i="1"/>
  <c r="S3" i="1" s="1"/>
  <c r="T3" i="1" s="1"/>
  <c r="P3" i="1"/>
  <c r="X34" i="1" l="1"/>
  <c r="Y37" i="1" s="1"/>
  <c r="Y23" i="1"/>
  <c r="Y25" i="1"/>
  <c r="Y26" i="1"/>
  <c r="Y28" i="1"/>
  <c r="S36" i="1"/>
  <c r="T36" i="1" s="1"/>
  <c r="X38" i="1"/>
  <c r="X7" i="1"/>
  <c r="R3" i="1"/>
  <c r="R9" i="1"/>
  <c r="R15" i="1"/>
  <c r="R21" i="1"/>
  <c r="R27" i="1"/>
  <c r="R33" i="1"/>
  <c r="W5" i="1"/>
  <c r="X5" i="1" s="1"/>
  <c r="W11" i="1"/>
  <c r="X11" i="1" s="1"/>
  <c r="Y24" i="1"/>
  <c r="Y30" i="1"/>
  <c r="Y36" i="1"/>
  <c r="R8" i="1"/>
  <c r="R14" i="1"/>
  <c r="R20" i="1"/>
  <c r="S20" i="1" s="1"/>
  <c r="T20" i="1" s="1"/>
  <c r="R26" i="1"/>
  <c r="R32" i="1"/>
  <c r="R38" i="1"/>
  <c r="W4" i="1"/>
  <c r="X4" i="1" s="1"/>
  <c r="W10" i="1"/>
  <c r="X10" i="1" s="1"/>
  <c r="W16" i="1"/>
  <c r="X16" i="1" s="1"/>
  <c r="W22" i="1"/>
  <c r="X22" i="1" s="1"/>
  <c r="W34" i="1"/>
  <c r="R7" i="1"/>
  <c r="R13" i="1"/>
  <c r="W3" i="1"/>
  <c r="X3" i="1" s="1"/>
  <c r="W9" i="1"/>
  <c r="X9" i="1" s="1"/>
  <c r="Y9" i="1" s="1"/>
  <c r="W15" i="1"/>
  <c r="X15" i="1" s="1"/>
  <c r="R6" i="1"/>
  <c r="R30" i="1"/>
  <c r="R36" i="1"/>
  <c r="W32" i="1"/>
  <c r="X32" i="1" s="1"/>
  <c r="W38" i="1"/>
  <c r="R5" i="1"/>
  <c r="R11" i="1"/>
  <c r="R17" i="1"/>
  <c r="R23" i="1"/>
  <c r="R29" i="1"/>
  <c r="S29" i="1" s="1"/>
  <c r="T29" i="1" s="1"/>
  <c r="R35" i="1"/>
  <c r="Y6" i="1" l="1"/>
  <c r="Y4" i="1"/>
  <c r="Y5" i="1"/>
  <c r="Y3" i="1"/>
  <c r="Y8" i="1"/>
  <c r="Y15" i="1"/>
  <c r="Y14" i="1"/>
  <c r="Y21" i="1"/>
  <c r="Y22" i="1"/>
  <c r="Y19" i="1"/>
  <c r="Y13" i="1"/>
  <c r="Y11" i="1"/>
  <c r="Y12" i="1"/>
  <c r="Y16" i="1"/>
  <c r="Y17" i="1"/>
  <c r="Y18" i="1"/>
  <c r="Y33" i="1"/>
  <c r="Y31" i="1"/>
  <c r="Y32" i="1"/>
  <c r="Y38" i="1"/>
  <c r="Y35" i="1"/>
  <c r="Y34" i="1"/>
  <c r="Y7" i="1"/>
  <c r="Y10" i="1"/>
</calcChain>
</file>

<file path=xl/sharedStrings.xml><?xml version="1.0" encoding="utf-8"?>
<sst xmlns="http://schemas.openxmlformats.org/spreadsheetml/2006/main" count="495" uniqueCount="178">
  <si>
    <t>Date de la transaction</t>
  </si>
  <si>
    <t>Code de la transaction</t>
  </si>
  <si>
    <t>Type de transaction</t>
  </si>
  <si>
    <t>RÃ©fÃ©rence</t>
  </si>
  <si>
    <t>RÃ©fÃ©rence du paiement</t>
  </si>
  <si>
    <t>Statut</t>
  </si>
  <si>
    <t>Montant facturÃ© dÃ©bitÃ©</t>
  </si>
  <si>
    <t>Montant facturÃ© crÃ©ditÃ©</t>
  </si>
  <si>
    <t>Devise de la carte</t>
  </si>
  <si>
    <t>Montant de la transaction dÃ©bitÃ©</t>
  </si>
  <si>
    <t>Montant de la transaction crÃ©ditÃ©</t>
  </si>
  <si>
    <t>Devise de la transaction</t>
  </si>
  <si>
    <t>Taux de change</t>
  </si>
  <si>
    <t>Frais</t>
  </si>
  <si>
    <t>Solde disponible</t>
  </si>
  <si>
    <t>Jour</t>
  </si>
  <si>
    <t>Dépenses</t>
  </si>
  <si>
    <t>Dépenses Sub</t>
  </si>
  <si>
    <t>Dépenses Val</t>
  </si>
  <si>
    <t>Description</t>
  </si>
  <si>
    <t>Entrées</t>
  </si>
  <si>
    <t>Entrées     Sub</t>
  </si>
  <si>
    <t>Entrées      Val</t>
  </si>
  <si>
    <t>Total JOUR</t>
  </si>
  <si>
    <t>C9J57P6EWE</t>
  </si>
  <si>
    <t>Paiement entrant SumUp</t>
  </si>
  <si>
    <t>PID 338057</t>
  </si>
  <si>
    <t>Entrant</t>
  </si>
  <si>
    <t>0.00</t>
  </si>
  <si>
    <t>235.94</t>
  </si>
  <si>
    <t>EUR</t>
  </si>
  <si>
    <t>1.00</t>
  </si>
  <si>
    <t>4329.61</t>
  </si>
  <si>
    <t>CD3EP52BGW</t>
  </si>
  <si>
    <t>PID 337790</t>
  </si>
  <si>
    <t>191.70</t>
  </si>
  <si>
    <t>4093.67</t>
  </si>
  <si>
    <t>CO3EP55Z3Z</t>
  </si>
  <si>
    <t>PID 337607</t>
  </si>
  <si>
    <t>48.17</t>
  </si>
  <si>
    <t>3901.97</t>
  </si>
  <si>
    <t>C96ZPEMM7K</t>
  </si>
  <si>
    <t>PID 337467</t>
  </si>
  <si>
    <t>344.08</t>
  </si>
  <si>
    <t>3853.80</t>
  </si>
  <si>
    <t>C9MJRNGVJQ</t>
  </si>
  <si>
    <t>PID 336603</t>
  </si>
  <si>
    <t>53.09</t>
  </si>
  <si>
    <t>3509.72</t>
  </si>
  <si>
    <t>CO5ZP5Z4Q3</t>
  </si>
  <si>
    <t>PID 336385</t>
  </si>
  <si>
    <t>132.72</t>
  </si>
  <si>
    <t>3456.63</t>
  </si>
  <si>
    <t>COEY3LRR4Y</t>
  </si>
  <si>
    <t>PID 336205</t>
  </si>
  <si>
    <t>89.46</t>
  </si>
  <si>
    <t>3323.91</t>
  </si>
  <si>
    <t>CDZKGK6L7N</t>
  </si>
  <si>
    <t>PID 335890</t>
  </si>
  <si>
    <t>26.54</t>
  </si>
  <si>
    <t>3234.45</t>
  </si>
  <si>
    <t>CDWLZMQ6MR</t>
  </si>
  <si>
    <t>PID 334891</t>
  </si>
  <si>
    <t>75.70</t>
  </si>
  <si>
    <t>3207.91</t>
  </si>
  <si>
    <t>CDXL75W5NE</t>
  </si>
  <si>
    <t>PID 334513</t>
  </si>
  <si>
    <t>334.25</t>
  </si>
  <si>
    <t>3132.21</t>
  </si>
  <si>
    <t>C97QPMB3J2</t>
  </si>
  <si>
    <t>PID 334407</t>
  </si>
  <si>
    <t>64.88</t>
  </si>
  <si>
    <t>2797.96</t>
  </si>
  <si>
    <t>COQEYN2L6M</t>
  </si>
  <si>
    <t>PID 333415</t>
  </si>
  <si>
    <t>117.98</t>
  </si>
  <si>
    <t>2733.08</t>
  </si>
  <si>
    <t>C9MJQLP4GV</t>
  </si>
  <si>
    <t>PID 333063</t>
  </si>
  <si>
    <t>260.52</t>
  </si>
  <si>
    <t>2615.10</t>
  </si>
  <si>
    <t>C92MVE432Y</t>
  </si>
  <si>
    <t>PID 332180</t>
  </si>
  <si>
    <t>116.99</t>
  </si>
  <si>
    <t>2354.58</t>
  </si>
  <si>
    <t>COLP6Y2WLV</t>
  </si>
  <si>
    <t>PID 331812</t>
  </si>
  <si>
    <t>147.46</t>
  </si>
  <si>
    <t>2237.59</t>
  </si>
  <si>
    <t>CD5ZV4BG6Q</t>
  </si>
  <si>
    <t>PID 331527</t>
  </si>
  <si>
    <t>122.89</t>
  </si>
  <si>
    <t>2090.13</t>
  </si>
  <si>
    <t>CDVNBZEELR</t>
  </si>
  <si>
    <t>PID 330663</t>
  </si>
  <si>
    <t>34.41</t>
  </si>
  <si>
    <t>1967.24</t>
  </si>
  <si>
    <t>CDXLB22NWE</t>
  </si>
  <si>
    <t>PrÃ©lÃ¨vement automatique</t>
  </si>
  <si>
    <t>PayPal Europe S.a.r.l. et Cie S.C.A LU89751000135104200E</t>
  </si>
  <si>
    <t>1036096017866/PAYPAL</t>
  </si>
  <si>
    <t>ApprouvÃ©</t>
  </si>
  <si>
    <t>9.99</t>
  </si>
  <si>
    <t>1932.83</t>
  </si>
  <si>
    <t>CD7QVLWMKP</t>
  </si>
  <si>
    <t>PID 330333</t>
  </si>
  <si>
    <t>262.48</t>
  </si>
  <si>
    <t>1942.82</t>
  </si>
  <si>
    <t>CDG5GM6ZLJ</t>
  </si>
  <si>
    <t>PID 330215</t>
  </si>
  <si>
    <t>140.58</t>
  </si>
  <si>
    <t>1680.34</t>
  </si>
  <si>
    <t>CD5ZVKK57Y</t>
  </si>
  <si>
    <t>PID 328182</t>
  </si>
  <si>
    <t>1539.76</t>
  </si>
  <si>
    <t>C93EV2PMPJ</t>
  </si>
  <si>
    <t>PID 327567</t>
  </si>
  <si>
    <t>137.63</t>
  </si>
  <si>
    <t>1491.59</t>
  </si>
  <si>
    <t>CD4RJ2R776</t>
  </si>
  <si>
    <t>PID 327420</t>
  </si>
  <si>
    <t>333.26</t>
  </si>
  <si>
    <t>1353.96</t>
  </si>
  <si>
    <t>C9PV3W7REL</t>
  </si>
  <si>
    <t>PID 327350</t>
  </si>
  <si>
    <t>29.49</t>
  </si>
  <si>
    <t>1020.70</t>
  </si>
  <si>
    <t>CD5ZVNLWJ4</t>
  </si>
  <si>
    <t>PID 326298</t>
  </si>
  <si>
    <t>129.78</t>
  </si>
  <si>
    <t>991.21</t>
  </si>
  <si>
    <t>CO5ZVQ47JV</t>
  </si>
  <si>
    <t>PID 325931</t>
  </si>
  <si>
    <t>83.56</t>
  </si>
  <si>
    <t>861.43</t>
  </si>
  <si>
    <t>CDZKBW3PJ5</t>
  </si>
  <si>
    <t>Virement sortant</t>
  </si>
  <si>
    <t>CKV Centrale Kredietverlening BE27385057648173</t>
  </si>
  <si>
    <t>Paiement dossiers: L606201 (1877,00) + L606199 (426,93) + L606200 (245,87)+ 606700 (702,47)+ 607913 (704,94)</t>
  </si>
  <si>
    <t>3957.21</t>
  </si>
  <si>
    <t>777.87</t>
  </si>
  <si>
    <t>CDLP6WKQ4Q</t>
  </si>
  <si>
    <t>PID 325812</t>
  </si>
  <si>
    <t>44.24</t>
  </si>
  <si>
    <t>4735.08</t>
  </si>
  <si>
    <t>CDXLB37MYJ</t>
  </si>
  <si>
    <t>PID 324841</t>
  </si>
  <si>
    <t>204.49</t>
  </si>
  <si>
    <t>4690.84</t>
  </si>
  <si>
    <t>CDRRM66MVV</t>
  </si>
  <si>
    <t>PID 324618</t>
  </si>
  <si>
    <t>119.93</t>
  </si>
  <si>
    <t>4486.35</t>
  </si>
  <si>
    <t>C9N54NQJK5</t>
  </si>
  <si>
    <t>PID 324357</t>
  </si>
  <si>
    <t>106.17</t>
  </si>
  <si>
    <t>4366.42</t>
  </si>
  <si>
    <t>C9LP67NP63</t>
  </si>
  <si>
    <t>PID 323598</t>
  </si>
  <si>
    <t>61.94</t>
  </si>
  <si>
    <t>4260.25</t>
  </si>
  <si>
    <t>COJ5J56JMQ</t>
  </si>
  <si>
    <t>PID 323433</t>
  </si>
  <si>
    <t>111.09</t>
  </si>
  <si>
    <t>4198.31</t>
  </si>
  <si>
    <t>COLP6PZEGL</t>
  </si>
  <si>
    <t>Paiement POS</t>
  </si>
  <si>
    <t>Lukoil 149 Dworp      Dworp           BE</t>
  </si>
  <si>
    <t>73.00</t>
  </si>
  <si>
    <t>4087.22</t>
  </si>
  <si>
    <t>CDRRMRVXWY</t>
  </si>
  <si>
    <t>PID 323235</t>
  </si>
  <si>
    <t>475.82</t>
  </si>
  <si>
    <t>4160.22</t>
  </si>
  <si>
    <t>CDWLBLN3VE</t>
  </si>
  <si>
    <t>PID 323103</t>
  </si>
  <si>
    <t>80.62</t>
  </si>
  <si>
    <t>3684.40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</si>
</sst>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;\-0.00\ ;;\ 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shrinkToFit="1"/>
    </xf>
    <xf numFmtId="1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2" fontId="0" fillId="0" borderId="0" xfId="0" applyNumberFormat="1"/>
    <xf numFmtId="14" fontId="1" fillId="0" borderId="2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shrinkToFit="1"/>
    </xf>
    <xf numFmtId="14" fontId="1" fillId="0" borderId="6" xfId="0" quotePrefix="1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E10D-7E10-4CDF-BAE9-6DDEBD882230}">
  <dimension ref="A1:Y38"/>
  <sheetViews>
    <sheetView tabSelected="1" topLeftCell="F1" workbookViewId="0">
      <selection activeCell="Z15" sqref="Z15"/>
    </sheetView>
  </sheetViews>
  <sheetFormatPr baseColWidth="10" defaultRowHeight="15" x14ac:dyDescent="0.25"/>
  <cols>
    <col min="20" max="20" width="48.85546875" customWidth="1"/>
  </cols>
  <sheetData>
    <row r="1" spans="1:25" s="1" customFormat="1" ht="68.25" customHeight="1" thickTop="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3" t="s">
        <v>16</v>
      </c>
      <c r="R1" s="4" t="s">
        <v>17</v>
      </c>
      <c r="S1" s="5" t="s">
        <v>18</v>
      </c>
      <c r="T1" s="6" t="s">
        <v>19</v>
      </c>
      <c r="U1" s="2" t="s">
        <v>15</v>
      </c>
      <c r="V1" s="3" t="s">
        <v>20</v>
      </c>
      <c r="W1" s="3" t="s">
        <v>21</v>
      </c>
      <c r="X1" s="7" t="s">
        <v>22</v>
      </c>
      <c r="Y1" s="8" t="s">
        <v>23</v>
      </c>
    </row>
    <row r="2" spans="1:25" s="9" customFormat="1" ht="17.25" customHeight="1" thickTop="1" x14ac:dyDescent="0.25">
      <c r="P2" s="10"/>
      <c r="Q2" s="11"/>
      <c r="R2" s="12"/>
      <c r="S2" s="13"/>
      <c r="T2" s="14"/>
      <c r="U2" s="15"/>
      <c r="W2" s="16"/>
      <c r="X2" s="17"/>
      <c r="Y2" s="12"/>
    </row>
    <row r="3" spans="1:25" x14ac:dyDescent="0.25">
      <c r="A3" s="18">
        <v>45514.761805555558</v>
      </c>
      <c r="B3" t="s">
        <v>24</v>
      </c>
      <c r="C3" t="s">
        <v>25</v>
      </c>
      <c r="D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28</v>
      </c>
      <c r="K3" t="s">
        <v>29</v>
      </c>
      <c r="L3" t="s">
        <v>30</v>
      </c>
      <c r="M3" t="s">
        <v>31</v>
      </c>
      <c r="N3" t="s">
        <v>28</v>
      </c>
      <c r="O3" t="s">
        <v>32</v>
      </c>
      <c r="P3" s="19" t="str">
        <f t="shared" ref="P3:P38" si="0">IF(F3="ApprouvÃ©",INT(A3),"")</f>
        <v/>
      </c>
      <c r="Q3" s="20" t="str">
        <f t="shared" ref="Q3:Q38" si="1">IF(F3="ApprouvÃ©",J3,"")</f>
        <v/>
      </c>
      <c r="R3" s="12" t="str">
        <f t="shared" ref="R3:R38" si="2">SUBSTITUTE(Q3,".",",")</f>
        <v/>
      </c>
      <c r="S3" s="21">
        <f t="shared" ref="S3:S38" si="3">IF(Q3="",0,_xlfn.NUMBERVALUE(R3))</f>
        <v>0</v>
      </c>
      <c r="T3" s="22" t="str">
        <f t="shared" ref="T3:T38" si="4">IF(S3&gt;0,D3,"")</f>
        <v/>
      </c>
      <c r="U3" s="23">
        <f t="shared" ref="U3:U38" si="5">IF(F3="Entrant",INT(A3),"")</f>
        <v>45514</v>
      </c>
      <c r="V3" s="8" t="str">
        <f t="shared" ref="V3:V38" si="6">IF(F3="Entrant",K3,"")</f>
        <v>235.94</v>
      </c>
      <c r="W3" s="16" t="str">
        <f t="shared" ref="W3:W38" si="7">SUBSTITUTE(V3,".",",")</f>
        <v>235,94</v>
      </c>
      <c r="X3" s="24">
        <f t="shared" ref="X3:X38" si="8">IF(V3="","",_xlfn.NUMBERVALUE(W3))</f>
        <v>235.94</v>
      </c>
      <c r="Y3" s="25">
        <f>IF(SUMIFS(X$3:X83,U$3:U83,"="&amp;(U3))=0,"",SUMIFS(X$3:X83,U$3:U83,"="&amp;(U3)))</f>
        <v>819.89</v>
      </c>
    </row>
    <row r="4" spans="1:25" x14ac:dyDescent="0.25">
      <c r="A4" s="18">
        <v>45514.675000000003</v>
      </c>
      <c r="B4" t="s">
        <v>33</v>
      </c>
      <c r="C4" t="s">
        <v>25</v>
      </c>
      <c r="D4" t="s">
        <v>34</v>
      </c>
      <c r="F4" t="s">
        <v>27</v>
      </c>
      <c r="G4" t="s">
        <v>28</v>
      </c>
      <c r="H4" t="s">
        <v>35</v>
      </c>
      <c r="I4" t="s">
        <v>30</v>
      </c>
      <c r="J4" t="s">
        <v>28</v>
      </c>
      <c r="K4" t="s">
        <v>35</v>
      </c>
      <c r="L4" t="s">
        <v>30</v>
      </c>
      <c r="M4" t="s">
        <v>31</v>
      </c>
      <c r="N4" t="s">
        <v>28</v>
      </c>
      <c r="O4" t="s">
        <v>36</v>
      </c>
      <c r="P4" s="19" t="str">
        <f t="shared" si="0"/>
        <v/>
      </c>
      <c r="Q4" s="20" t="str">
        <f t="shared" si="1"/>
        <v/>
      </c>
      <c r="R4" s="12" t="str">
        <f t="shared" si="2"/>
        <v/>
      </c>
      <c r="S4" s="21">
        <f t="shared" si="3"/>
        <v>0</v>
      </c>
      <c r="T4" s="22" t="str">
        <f t="shared" si="4"/>
        <v/>
      </c>
      <c r="U4" s="23">
        <f t="shared" si="5"/>
        <v>45514</v>
      </c>
      <c r="V4" s="8" t="str">
        <f t="shared" si="6"/>
        <v>191.70</v>
      </c>
      <c r="W4" s="16" t="str">
        <f t="shared" si="7"/>
        <v>191,70</v>
      </c>
      <c r="X4" s="24">
        <f t="shared" si="8"/>
        <v>191.7</v>
      </c>
      <c r="Y4" s="25">
        <f>IF(SUMIFS(X$3:X84,U$3:U84,"="&amp;(U4))=0,"",SUMIFS(X$3:X84,U$3:U84,"="&amp;(U4)))</f>
        <v>819.89</v>
      </c>
    </row>
    <row r="5" spans="1:25" x14ac:dyDescent="0.25">
      <c r="A5" s="18">
        <v>45514.593055555553</v>
      </c>
      <c r="B5" t="s">
        <v>37</v>
      </c>
      <c r="C5" t="s">
        <v>25</v>
      </c>
      <c r="D5" t="s">
        <v>38</v>
      </c>
      <c r="F5" t="s">
        <v>27</v>
      </c>
      <c r="G5" t="s">
        <v>28</v>
      </c>
      <c r="H5" t="s">
        <v>39</v>
      </c>
      <c r="I5" t="s">
        <v>30</v>
      </c>
      <c r="J5" t="s">
        <v>28</v>
      </c>
      <c r="K5" t="s">
        <v>39</v>
      </c>
      <c r="L5" t="s">
        <v>30</v>
      </c>
      <c r="M5" t="s">
        <v>31</v>
      </c>
      <c r="N5" t="s">
        <v>28</v>
      </c>
      <c r="O5" t="s">
        <v>40</v>
      </c>
      <c r="P5" s="19" t="str">
        <f t="shared" si="0"/>
        <v/>
      </c>
      <c r="Q5" s="20" t="str">
        <f t="shared" si="1"/>
        <v/>
      </c>
      <c r="R5" s="12" t="str">
        <f t="shared" si="2"/>
        <v/>
      </c>
      <c r="S5" s="21">
        <f t="shared" si="3"/>
        <v>0</v>
      </c>
      <c r="T5" s="22" t="str">
        <f t="shared" si="4"/>
        <v/>
      </c>
      <c r="U5" s="23">
        <f t="shared" si="5"/>
        <v>45514</v>
      </c>
      <c r="V5" s="8" t="str">
        <f t="shared" si="6"/>
        <v>48.17</v>
      </c>
      <c r="W5" s="16" t="str">
        <f t="shared" si="7"/>
        <v>48,17</v>
      </c>
      <c r="X5" s="24">
        <f t="shared" si="8"/>
        <v>48.17</v>
      </c>
      <c r="Y5" s="25">
        <f>IF(SUMIFS(X$3:X85,U$3:U85,"="&amp;(U5))=0,"",SUMIFS(X$3:X85,U$3:U85,"="&amp;(U5)))</f>
        <v>819.89</v>
      </c>
    </row>
    <row r="6" spans="1:25" x14ac:dyDescent="0.25">
      <c r="A6" s="18">
        <v>45514.506944444445</v>
      </c>
      <c r="B6" t="s">
        <v>41</v>
      </c>
      <c r="C6" t="s">
        <v>25</v>
      </c>
      <c r="D6" t="s">
        <v>42</v>
      </c>
      <c r="F6" t="s">
        <v>27</v>
      </c>
      <c r="G6" t="s">
        <v>28</v>
      </c>
      <c r="H6" t="s">
        <v>43</v>
      </c>
      <c r="I6" t="s">
        <v>30</v>
      </c>
      <c r="J6" t="s">
        <v>28</v>
      </c>
      <c r="K6" t="s">
        <v>43</v>
      </c>
      <c r="L6" t="s">
        <v>30</v>
      </c>
      <c r="M6" t="s">
        <v>31</v>
      </c>
      <c r="N6" t="s">
        <v>28</v>
      </c>
      <c r="O6" t="s">
        <v>44</v>
      </c>
      <c r="P6" s="19" t="str">
        <f t="shared" si="0"/>
        <v/>
      </c>
      <c r="Q6" s="20" t="str">
        <f t="shared" si="1"/>
        <v/>
      </c>
      <c r="R6" s="12" t="str">
        <f t="shared" si="2"/>
        <v/>
      </c>
      <c r="S6" s="21">
        <f t="shared" si="3"/>
        <v>0</v>
      </c>
      <c r="T6" s="22" t="str">
        <f t="shared" si="4"/>
        <v/>
      </c>
      <c r="U6" s="23">
        <f t="shared" si="5"/>
        <v>45514</v>
      </c>
      <c r="V6" s="8" t="str">
        <f t="shared" si="6"/>
        <v>344.08</v>
      </c>
      <c r="W6" s="16" t="str">
        <f t="shared" si="7"/>
        <v>344,08</v>
      </c>
      <c r="X6" s="24">
        <f t="shared" si="8"/>
        <v>344.08</v>
      </c>
      <c r="Y6" s="25">
        <f>IF(SUMIFS(X$3:X86,U$3:U86,"="&amp;(U6))=0,"",SUMIFS(X$3:X86,U$3:U86,"="&amp;(U6)))</f>
        <v>819.89</v>
      </c>
    </row>
    <row r="7" spans="1:25" x14ac:dyDescent="0.25">
      <c r="A7" s="18">
        <v>45513.84375</v>
      </c>
      <c r="B7" t="s">
        <v>45</v>
      </c>
      <c r="C7" t="s">
        <v>25</v>
      </c>
      <c r="D7" t="s">
        <v>46</v>
      </c>
      <c r="F7" t="s">
        <v>27</v>
      </c>
      <c r="G7" t="s">
        <v>28</v>
      </c>
      <c r="H7" t="s">
        <v>47</v>
      </c>
      <c r="I7" t="s">
        <v>30</v>
      </c>
      <c r="J7" t="s">
        <v>28</v>
      </c>
      <c r="K7" t="s">
        <v>47</v>
      </c>
      <c r="L7" t="s">
        <v>30</v>
      </c>
      <c r="M7" t="s">
        <v>31</v>
      </c>
      <c r="N7" t="s">
        <v>28</v>
      </c>
      <c r="O7" t="s">
        <v>48</v>
      </c>
      <c r="P7" s="19" t="str">
        <f t="shared" si="0"/>
        <v/>
      </c>
      <c r="Q7" s="20" t="str">
        <f t="shared" si="1"/>
        <v/>
      </c>
      <c r="R7" s="12" t="str">
        <f t="shared" si="2"/>
        <v/>
      </c>
      <c r="S7" s="21">
        <f t="shared" si="3"/>
        <v>0</v>
      </c>
      <c r="T7" s="22" t="str">
        <f t="shared" si="4"/>
        <v/>
      </c>
      <c r="U7" s="23">
        <f t="shared" si="5"/>
        <v>45513</v>
      </c>
      <c r="V7" s="8" t="str">
        <f t="shared" si="6"/>
        <v>53.09</v>
      </c>
      <c r="W7" s="16" t="str">
        <f t="shared" si="7"/>
        <v>53,09</v>
      </c>
      <c r="X7" s="24">
        <f t="shared" si="8"/>
        <v>53.09</v>
      </c>
      <c r="Y7" s="25">
        <f>IF(SUMIFS(X$3:X87,U$3:U87,"="&amp;(U7))=0,"",SUMIFS(X$3:X87,U$3:U87,"="&amp;(U7)))</f>
        <v>301.81</v>
      </c>
    </row>
    <row r="8" spans="1:25" x14ac:dyDescent="0.25">
      <c r="A8" s="18">
        <v>45513.759027777778</v>
      </c>
      <c r="B8" t="s">
        <v>49</v>
      </c>
      <c r="C8" t="s">
        <v>25</v>
      </c>
      <c r="D8" t="s">
        <v>50</v>
      </c>
      <c r="F8" t="s">
        <v>27</v>
      </c>
      <c r="G8" t="s">
        <v>28</v>
      </c>
      <c r="H8" t="s">
        <v>51</v>
      </c>
      <c r="I8" t="s">
        <v>30</v>
      </c>
      <c r="J8" t="s">
        <v>28</v>
      </c>
      <c r="K8" t="s">
        <v>51</v>
      </c>
      <c r="L8" t="s">
        <v>30</v>
      </c>
      <c r="M8" t="s">
        <v>31</v>
      </c>
      <c r="N8" t="s">
        <v>28</v>
      </c>
      <c r="O8" t="s">
        <v>52</v>
      </c>
      <c r="P8" s="19" t="str">
        <f t="shared" si="0"/>
        <v/>
      </c>
      <c r="Q8" s="20" t="str">
        <f t="shared" si="1"/>
        <v/>
      </c>
      <c r="R8" s="12" t="str">
        <f t="shared" si="2"/>
        <v/>
      </c>
      <c r="S8" s="21">
        <f t="shared" si="3"/>
        <v>0</v>
      </c>
      <c r="T8" s="22" t="str">
        <f t="shared" si="4"/>
        <v/>
      </c>
      <c r="U8" s="23">
        <f t="shared" si="5"/>
        <v>45513</v>
      </c>
      <c r="V8" s="8" t="str">
        <f t="shared" si="6"/>
        <v>132.72</v>
      </c>
      <c r="W8" s="16" t="str">
        <f t="shared" si="7"/>
        <v>132,72</v>
      </c>
      <c r="X8" s="24">
        <f t="shared" si="8"/>
        <v>132.72</v>
      </c>
      <c r="Y8" s="25">
        <f>IF(SUMIFS(X$3:X88,U$3:U88,"="&amp;(U8))=0,"",SUMIFS(X$3:X88,U$3:U88,"="&amp;(U8)))</f>
        <v>301.81</v>
      </c>
    </row>
    <row r="9" spans="1:25" x14ac:dyDescent="0.25">
      <c r="A9" s="18">
        <v>45513.675694444442</v>
      </c>
      <c r="B9" t="s">
        <v>53</v>
      </c>
      <c r="C9" t="s">
        <v>25</v>
      </c>
      <c r="D9" t="s">
        <v>54</v>
      </c>
      <c r="F9" t="s">
        <v>27</v>
      </c>
      <c r="G9" t="s">
        <v>28</v>
      </c>
      <c r="H9" t="s">
        <v>55</v>
      </c>
      <c r="I9" t="s">
        <v>30</v>
      </c>
      <c r="J9" t="s">
        <v>28</v>
      </c>
      <c r="K9" t="s">
        <v>55</v>
      </c>
      <c r="L9" t="s">
        <v>30</v>
      </c>
      <c r="M9" t="s">
        <v>31</v>
      </c>
      <c r="N9" t="s">
        <v>28</v>
      </c>
      <c r="O9" t="s">
        <v>56</v>
      </c>
      <c r="P9" s="19" t="str">
        <f t="shared" si="0"/>
        <v/>
      </c>
      <c r="Q9" s="20" t="str">
        <f t="shared" si="1"/>
        <v/>
      </c>
      <c r="R9" s="12" t="str">
        <f t="shared" si="2"/>
        <v/>
      </c>
      <c r="S9" s="21">
        <f t="shared" si="3"/>
        <v>0</v>
      </c>
      <c r="T9" s="22" t="str">
        <f t="shared" si="4"/>
        <v/>
      </c>
      <c r="U9" s="23">
        <f t="shared" si="5"/>
        <v>45513</v>
      </c>
      <c r="V9" s="8" t="str">
        <f t="shared" si="6"/>
        <v>89.46</v>
      </c>
      <c r="W9" s="16" t="str">
        <f t="shared" si="7"/>
        <v>89,46</v>
      </c>
      <c r="X9" s="24">
        <f t="shared" si="8"/>
        <v>89.46</v>
      </c>
      <c r="Y9" s="25">
        <f>IF(SUMIFS(X$3:X89,U$3:U89,"="&amp;(U9))=0,"",SUMIFS(X$3:X89,U$3:U89,"="&amp;(U9)))</f>
        <v>301.81</v>
      </c>
    </row>
    <row r="10" spans="1:25" x14ac:dyDescent="0.25">
      <c r="A10" s="18">
        <v>45513.506944444445</v>
      </c>
      <c r="B10" t="s">
        <v>57</v>
      </c>
      <c r="C10" t="s">
        <v>25</v>
      </c>
      <c r="D10" t="s">
        <v>58</v>
      </c>
      <c r="F10" t="s">
        <v>27</v>
      </c>
      <c r="G10" t="s">
        <v>28</v>
      </c>
      <c r="H10" t="s">
        <v>59</v>
      </c>
      <c r="I10" t="s">
        <v>30</v>
      </c>
      <c r="J10" t="s">
        <v>28</v>
      </c>
      <c r="K10" t="s">
        <v>59</v>
      </c>
      <c r="L10" t="s">
        <v>30</v>
      </c>
      <c r="M10" t="s">
        <v>31</v>
      </c>
      <c r="N10" t="s">
        <v>28</v>
      </c>
      <c r="O10" t="s">
        <v>60</v>
      </c>
      <c r="P10" s="19" t="str">
        <f t="shared" si="0"/>
        <v/>
      </c>
      <c r="Q10" s="20" t="str">
        <f t="shared" si="1"/>
        <v/>
      </c>
      <c r="R10" s="12" t="str">
        <f t="shared" si="2"/>
        <v/>
      </c>
      <c r="S10" s="21">
        <f t="shared" si="3"/>
        <v>0</v>
      </c>
      <c r="T10" s="22" t="str">
        <f t="shared" si="4"/>
        <v/>
      </c>
      <c r="U10" s="23">
        <f t="shared" si="5"/>
        <v>45513</v>
      </c>
      <c r="V10" s="8" t="str">
        <f t="shared" si="6"/>
        <v>26.54</v>
      </c>
      <c r="W10" s="16" t="str">
        <f t="shared" si="7"/>
        <v>26,54</v>
      </c>
      <c r="X10" s="24">
        <f t="shared" si="8"/>
        <v>26.54</v>
      </c>
      <c r="Y10" s="25">
        <f>IF(SUMIFS(X$3:X90,U$3:U90,"="&amp;(U10))=0,"",SUMIFS(X$3:X90,U$3:U90,"="&amp;(U10)))</f>
        <v>301.81</v>
      </c>
    </row>
    <row r="11" spans="1:25" x14ac:dyDescent="0.25">
      <c r="A11" s="18">
        <v>45512.759027777778</v>
      </c>
      <c r="B11" t="s">
        <v>61</v>
      </c>
      <c r="C11" t="s">
        <v>25</v>
      </c>
      <c r="D11" t="s">
        <v>62</v>
      </c>
      <c r="F11" t="s">
        <v>27</v>
      </c>
      <c r="G11" t="s">
        <v>28</v>
      </c>
      <c r="H11" t="s">
        <v>63</v>
      </c>
      <c r="I11" t="s">
        <v>30</v>
      </c>
      <c r="J11" t="s">
        <v>28</v>
      </c>
      <c r="K11" t="s">
        <v>63</v>
      </c>
      <c r="L11" t="s">
        <v>30</v>
      </c>
      <c r="M11" t="s">
        <v>31</v>
      </c>
      <c r="N11" t="s">
        <v>28</v>
      </c>
      <c r="O11" t="s">
        <v>64</v>
      </c>
      <c r="P11" s="19" t="str">
        <f t="shared" si="0"/>
        <v/>
      </c>
      <c r="Q11" s="20" t="str">
        <f t="shared" si="1"/>
        <v/>
      </c>
      <c r="R11" s="12" t="str">
        <f t="shared" si="2"/>
        <v/>
      </c>
      <c r="S11" s="21">
        <f t="shared" si="3"/>
        <v>0</v>
      </c>
      <c r="T11" s="22" t="str">
        <f t="shared" si="4"/>
        <v/>
      </c>
      <c r="U11" s="23">
        <f t="shared" si="5"/>
        <v>45512</v>
      </c>
      <c r="V11" s="8" t="str">
        <f t="shared" si="6"/>
        <v>75.70</v>
      </c>
      <c r="W11" s="16" t="str">
        <f t="shared" si="7"/>
        <v>75,70</v>
      </c>
      <c r="X11" s="24">
        <f t="shared" si="8"/>
        <v>75.7</v>
      </c>
      <c r="Y11" s="25">
        <f>IF(SUMIFS(X$3:X91,U$3:U91,"="&amp;(U11))=0,"",SUMIFS(X$3:X91,U$3:U91,"="&amp;(U11)))</f>
        <v>474.83</v>
      </c>
    </row>
    <row r="12" spans="1:25" x14ac:dyDescent="0.25">
      <c r="A12" s="18">
        <v>45512.592361111114</v>
      </c>
      <c r="B12" t="s">
        <v>65</v>
      </c>
      <c r="C12" t="s">
        <v>25</v>
      </c>
      <c r="D12" t="s">
        <v>66</v>
      </c>
      <c r="F12" t="s">
        <v>27</v>
      </c>
      <c r="G12" t="s">
        <v>28</v>
      </c>
      <c r="H12" t="s">
        <v>67</v>
      </c>
      <c r="I12" t="s">
        <v>30</v>
      </c>
      <c r="J12" t="s">
        <v>28</v>
      </c>
      <c r="K12" t="s">
        <v>67</v>
      </c>
      <c r="L12" t="s">
        <v>30</v>
      </c>
      <c r="M12" t="s">
        <v>31</v>
      </c>
      <c r="N12" t="s">
        <v>28</v>
      </c>
      <c r="O12" t="s">
        <v>68</v>
      </c>
      <c r="P12" s="19" t="str">
        <f t="shared" si="0"/>
        <v/>
      </c>
      <c r="Q12" s="20" t="str">
        <f t="shared" si="1"/>
        <v/>
      </c>
      <c r="R12" s="12" t="str">
        <f t="shared" si="2"/>
        <v/>
      </c>
      <c r="S12" s="21">
        <f t="shared" si="3"/>
        <v>0</v>
      </c>
      <c r="T12" s="22" t="str">
        <f t="shared" si="4"/>
        <v/>
      </c>
      <c r="U12" s="23">
        <f t="shared" si="5"/>
        <v>45512</v>
      </c>
      <c r="V12" s="8" t="str">
        <f t="shared" si="6"/>
        <v>334.25</v>
      </c>
      <c r="W12" s="16" t="str">
        <f t="shared" si="7"/>
        <v>334,25</v>
      </c>
      <c r="X12" s="24">
        <f t="shared" si="8"/>
        <v>334.25</v>
      </c>
      <c r="Y12" s="25">
        <f>IF(SUMIFS(X$3:X92,U$3:U92,"="&amp;(U12))=0,"",SUMIFS(X$3:X92,U$3:U92,"="&amp;(U12)))</f>
        <v>474.83</v>
      </c>
    </row>
    <row r="13" spans="1:25" x14ac:dyDescent="0.25">
      <c r="A13" s="18">
        <v>45512.509722222225</v>
      </c>
      <c r="B13" t="s">
        <v>69</v>
      </c>
      <c r="C13" t="s">
        <v>25</v>
      </c>
      <c r="D13" t="s">
        <v>70</v>
      </c>
      <c r="F13" t="s">
        <v>27</v>
      </c>
      <c r="G13" t="s">
        <v>28</v>
      </c>
      <c r="H13" t="s">
        <v>71</v>
      </c>
      <c r="I13" t="s">
        <v>30</v>
      </c>
      <c r="J13" t="s">
        <v>28</v>
      </c>
      <c r="K13" t="s">
        <v>71</v>
      </c>
      <c r="L13" t="s">
        <v>30</v>
      </c>
      <c r="M13" t="s">
        <v>31</v>
      </c>
      <c r="N13" t="s">
        <v>28</v>
      </c>
      <c r="O13" t="s">
        <v>72</v>
      </c>
      <c r="P13" s="19" t="str">
        <f t="shared" si="0"/>
        <v/>
      </c>
      <c r="Q13" s="20" t="str">
        <f t="shared" si="1"/>
        <v/>
      </c>
      <c r="R13" s="12" t="str">
        <f t="shared" si="2"/>
        <v/>
      </c>
      <c r="S13" s="21">
        <f t="shared" si="3"/>
        <v>0</v>
      </c>
      <c r="T13" s="22" t="str">
        <f t="shared" si="4"/>
        <v/>
      </c>
      <c r="U13" s="23">
        <f t="shared" si="5"/>
        <v>45512</v>
      </c>
      <c r="V13" s="8" t="str">
        <f t="shared" si="6"/>
        <v>64.88</v>
      </c>
      <c r="W13" s="16" t="str">
        <f t="shared" si="7"/>
        <v>64,88</v>
      </c>
      <c r="X13" s="24">
        <f t="shared" si="8"/>
        <v>64.88</v>
      </c>
      <c r="Y13" s="25">
        <f>IF(SUMIFS(X$3:X93,U$3:U93,"="&amp;(U13))=0,"",SUMIFS(X$3:X93,U$3:U93,"="&amp;(U13)))</f>
        <v>474.83</v>
      </c>
    </row>
    <row r="14" spans="1:25" x14ac:dyDescent="0.25">
      <c r="A14" s="18">
        <v>45511.761111111111</v>
      </c>
      <c r="B14" t="s">
        <v>73</v>
      </c>
      <c r="C14" t="s">
        <v>25</v>
      </c>
      <c r="D14" t="s">
        <v>74</v>
      </c>
      <c r="F14" t="s">
        <v>27</v>
      </c>
      <c r="G14" t="s">
        <v>28</v>
      </c>
      <c r="H14" t="s">
        <v>75</v>
      </c>
      <c r="I14" t="s">
        <v>30</v>
      </c>
      <c r="J14" t="s">
        <v>28</v>
      </c>
      <c r="K14" t="s">
        <v>75</v>
      </c>
      <c r="L14" t="s">
        <v>30</v>
      </c>
      <c r="M14" t="s">
        <v>31</v>
      </c>
      <c r="N14" t="s">
        <v>28</v>
      </c>
      <c r="O14" t="s">
        <v>76</v>
      </c>
      <c r="P14" s="19" t="str">
        <f t="shared" si="0"/>
        <v/>
      </c>
      <c r="Q14" s="20" t="str">
        <f t="shared" si="1"/>
        <v/>
      </c>
      <c r="R14" s="12" t="str">
        <f t="shared" si="2"/>
        <v/>
      </c>
      <c r="S14" s="21">
        <f t="shared" si="3"/>
        <v>0</v>
      </c>
      <c r="T14" s="22" t="str">
        <f t="shared" si="4"/>
        <v/>
      </c>
      <c r="U14" s="23">
        <f t="shared" si="5"/>
        <v>45511</v>
      </c>
      <c r="V14" s="8" t="str">
        <f t="shared" si="6"/>
        <v>117.98</v>
      </c>
      <c r="W14" s="16" t="str">
        <f t="shared" si="7"/>
        <v>117,98</v>
      </c>
      <c r="X14" s="24">
        <f t="shared" si="8"/>
        <v>117.98</v>
      </c>
      <c r="Y14" s="25">
        <f>IF(SUMIFS(X$3:X94,U$3:U94,"="&amp;(U14))=0,"",SUMIFS(X$3:X94,U$3:U94,"="&amp;(U14)))</f>
        <v>378.5</v>
      </c>
    </row>
    <row r="15" spans="1:25" x14ac:dyDescent="0.25">
      <c r="A15" s="18">
        <v>45511.59375</v>
      </c>
      <c r="B15" t="s">
        <v>77</v>
      </c>
      <c r="C15" t="s">
        <v>25</v>
      </c>
      <c r="D15" t="s">
        <v>78</v>
      </c>
      <c r="F15" t="s">
        <v>27</v>
      </c>
      <c r="G15" t="s">
        <v>28</v>
      </c>
      <c r="H15" t="s">
        <v>79</v>
      </c>
      <c r="I15" t="s">
        <v>30</v>
      </c>
      <c r="J15" t="s">
        <v>28</v>
      </c>
      <c r="K15" t="s">
        <v>79</v>
      </c>
      <c r="L15" t="s">
        <v>30</v>
      </c>
      <c r="M15" t="s">
        <v>31</v>
      </c>
      <c r="N15" t="s">
        <v>28</v>
      </c>
      <c r="O15" t="s">
        <v>80</v>
      </c>
      <c r="P15" s="19" t="str">
        <f t="shared" si="0"/>
        <v/>
      </c>
      <c r="Q15" s="20" t="str">
        <f t="shared" si="1"/>
        <v/>
      </c>
      <c r="R15" s="12" t="str">
        <f t="shared" si="2"/>
        <v/>
      </c>
      <c r="S15" s="21">
        <f t="shared" si="3"/>
        <v>0</v>
      </c>
      <c r="T15" s="22" t="str">
        <f t="shared" si="4"/>
        <v/>
      </c>
      <c r="U15" s="23">
        <f t="shared" si="5"/>
        <v>45511</v>
      </c>
      <c r="V15" s="8" t="str">
        <f t="shared" si="6"/>
        <v>260.52</v>
      </c>
      <c r="W15" s="16" t="str">
        <f t="shared" si="7"/>
        <v>260,52</v>
      </c>
      <c r="X15" s="24">
        <f t="shared" si="8"/>
        <v>260.52</v>
      </c>
      <c r="Y15" s="25">
        <f>IF(SUMIFS(X$3:X95,U$3:U95,"="&amp;(U15))=0,"",SUMIFS(X$3:X95,U$3:U95,"="&amp;(U15)))</f>
        <v>378.5</v>
      </c>
    </row>
    <row r="16" spans="1:25" x14ac:dyDescent="0.25">
      <c r="A16" s="18">
        <v>45510.841666666667</v>
      </c>
      <c r="B16" t="s">
        <v>81</v>
      </c>
      <c r="C16" t="s">
        <v>25</v>
      </c>
      <c r="D16" t="s">
        <v>82</v>
      </c>
      <c r="F16" t="s">
        <v>27</v>
      </c>
      <c r="G16" t="s">
        <v>28</v>
      </c>
      <c r="H16" t="s">
        <v>83</v>
      </c>
      <c r="I16" t="s">
        <v>30</v>
      </c>
      <c r="J16" t="s">
        <v>28</v>
      </c>
      <c r="K16" t="s">
        <v>83</v>
      </c>
      <c r="L16" t="s">
        <v>30</v>
      </c>
      <c r="M16" t="s">
        <v>31</v>
      </c>
      <c r="N16" t="s">
        <v>28</v>
      </c>
      <c r="O16" t="s">
        <v>84</v>
      </c>
      <c r="P16" s="19" t="str">
        <f t="shared" si="0"/>
        <v/>
      </c>
      <c r="Q16" s="20" t="str">
        <f t="shared" si="1"/>
        <v/>
      </c>
      <c r="R16" s="12" t="str">
        <f t="shared" si="2"/>
        <v/>
      </c>
      <c r="S16" s="21">
        <f t="shared" si="3"/>
        <v>0</v>
      </c>
      <c r="T16" s="22" t="str">
        <f t="shared" si="4"/>
        <v/>
      </c>
      <c r="U16" s="23">
        <f t="shared" si="5"/>
        <v>45510</v>
      </c>
      <c r="V16" s="8" t="str">
        <f t="shared" si="6"/>
        <v>116.99</v>
      </c>
      <c r="W16" s="16" t="str">
        <f t="shared" si="7"/>
        <v>116,99</v>
      </c>
      <c r="X16" s="24">
        <f t="shared" si="8"/>
        <v>116.99</v>
      </c>
      <c r="Y16" s="25">
        <f>IF(SUMIFS(X$3:X96,U$3:U96,"="&amp;(U16))=0,"",SUMIFS(X$3:X96,U$3:U96,"="&amp;(U16)))</f>
        <v>387.34</v>
      </c>
    </row>
    <row r="17" spans="1:25" x14ac:dyDescent="0.25">
      <c r="A17" s="18">
        <v>45510.674305555556</v>
      </c>
      <c r="B17" t="s">
        <v>85</v>
      </c>
      <c r="C17" t="s">
        <v>25</v>
      </c>
      <c r="D17" t="s">
        <v>86</v>
      </c>
      <c r="F17" t="s">
        <v>27</v>
      </c>
      <c r="G17" t="s">
        <v>28</v>
      </c>
      <c r="H17" t="s">
        <v>87</v>
      </c>
      <c r="I17" t="s">
        <v>30</v>
      </c>
      <c r="J17" t="s">
        <v>28</v>
      </c>
      <c r="K17" t="s">
        <v>87</v>
      </c>
      <c r="L17" t="s">
        <v>30</v>
      </c>
      <c r="M17" t="s">
        <v>31</v>
      </c>
      <c r="N17" t="s">
        <v>28</v>
      </c>
      <c r="O17" t="s">
        <v>88</v>
      </c>
      <c r="P17" s="19" t="str">
        <f t="shared" si="0"/>
        <v/>
      </c>
      <c r="Q17" s="20" t="str">
        <f t="shared" si="1"/>
        <v/>
      </c>
      <c r="R17" s="12" t="str">
        <f t="shared" si="2"/>
        <v/>
      </c>
      <c r="S17" s="21">
        <f t="shared" si="3"/>
        <v>0</v>
      </c>
      <c r="T17" s="22" t="str">
        <f t="shared" si="4"/>
        <v/>
      </c>
      <c r="U17" s="23">
        <f t="shared" si="5"/>
        <v>45510</v>
      </c>
      <c r="V17" s="8" t="str">
        <f t="shared" si="6"/>
        <v>147.46</v>
      </c>
      <c r="W17" s="16" t="str">
        <f t="shared" si="7"/>
        <v>147,46</v>
      </c>
      <c r="X17" s="24">
        <f t="shared" si="8"/>
        <v>147.46</v>
      </c>
      <c r="Y17" s="25">
        <f>IF(SUMIFS(X$3:X97,U$3:U97,"="&amp;(U17))=0,"",SUMIFS(X$3:X97,U$3:U97,"="&amp;(U17)))</f>
        <v>387.34</v>
      </c>
    </row>
    <row r="18" spans="1:25" x14ac:dyDescent="0.25">
      <c r="A18" s="18">
        <v>45510.506944444445</v>
      </c>
      <c r="B18" t="s">
        <v>89</v>
      </c>
      <c r="C18" t="s">
        <v>25</v>
      </c>
      <c r="D18" t="s">
        <v>90</v>
      </c>
      <c r="F18" t="s">
        <v>27</v>
      </c>
      <c r="G18" t="s">
        <v>28</v>
      </c>
      <c r="H18" t="s">
        <v>91</v>
      </c>
      <c r="I18" t="s">
        <v>30</v>
      </c>
      <c r="J18" t="s">
        <v>28</v>
      </c>
      <c r="K18" t="s">
        <v>91</v>
      </c>
      <c r="L18" t="s">
        <v>30</v>
      </c>
      <c r="M18" t="s">
        <v>31</v>
      </c>
      <c r="N18" t="s">
        <v>28</v>
      </c>
      <c r="O18" t="s">
        <v>92</v>
      </c>
      <c r="P18" s="19" t="str">
        <f t="shared" si="0"/>
        <v/>
      </c>
      <c r="Q18" s="20" t="str">
        <f t="shared" si="1"/>
        <v/>
      </c>
      <c r="R18" s="12" t="str">
        <f t="shared" si="2"/>
        <v/>
      </c>
      <c r="S18" s="21">
        <f t="shared" si="3"/>
        <v>0</v>
      </c>
      <c r="T18" s="22" t="str">
        <f t="shared" si="4"/>
        <v/>
      </c>
      <c r="U18" s="23">
        <f t="shared" si="5"/>
        <v>45510</v>
      </c>
      <c r="V18" s="8" t="str">
        <f t="shared" si="6"/>
        <v>122.89</v>
      </c>
      <c r="W18" s="16" t="str">
        <f t="shared" si="7"/>
        <v>122,89</v>
      </c>
      <c r="X18" s="24">
        <f t="shared" si="8"/>
        <v>122.89</v>
      </c>
      <c r="Y18" s="25">
        <f>IF(SUMIFS(X$3:X98,U$3:U98,"="&amp;(U18))=0,"",SUMIFS(X$3:X98,U$3:U98,"="&amp;(U18)))</f>
        <v>387.34</v>
      </c>
    </row>
    <row r="19" spans="1:25" x14ac:dyDescent="0.25">
      <c r="A19" s="18">
        <v>45509.756944444445</v>
      </c>
      <c r="B19" t="s">
        <v>93</v>
      </c>
      <c r="C19" t="s">
        <v>25</v>
      </c>
      <c r="D19" t="s">
        <v>94</v>
      </c>
      <c r="F19" t="s">
        <v>27</v>
      </c>
      <c r="G19" t="s">
        <v>28</v>
      </c>
      <c r="H19" t="s">
        <v>95</v>
      </c>
      <c r="I19" t="s">
        <v>30</v>
      </c>
      <c r="J19" t="s">
        <v>28</v>
      </c>
      <c r="K19" t="s">
        <v>95</v>
      </c>
      <c r="L19" t="s">
        <v>30</v>
      </c>
      <c r="M19" t="s">
        <v>31</v>
      </c>
      <c r="N19" t="s">
        <v>28</v>
      </c>
      <c r="O19" t="s">
        <v>96</v>
      </c>
      <c r="P19" s="19" t="str">
        <f t="shared" si="0"/>
        <v/>
      </c>
      <c r="Q19" s="20" t="str">
        <f t="shared" si="1"/>
        <v/>
      </c>
      <c r="R19" s="12" t="str">
        <f t="shared" si="2"/>
        <v/>
      </c>
      <c r="S19" s="21">
        <f t="shared" si="3"/>
        <v>0</v>
      </c>
      <c r="T19" s="22" t="str">
        <f t="shared" si="4"/>
        <v/>
      </c>
      <c r="U19" s="23">
        <f t="shared" si="5"/>
        <v>45509</v>
      </c>
      <c r="V19" s="8" t="str">
        <f t="shared" si="6"/>
        <v>34.41</v>
      </c>
      <c r="W19" s="16" t="str">
        <f t="shared" si="7"/>
        <v>34,41</v>
      </c>
      <c r="X19" s="24">
        <f t="shared" si="8"/>
        <v>34.409999999999997</v>
      </c>
      <c r="Y19" s="25">
        <f>IF(SUMIFS(X$3:X99,U$3:U99,"="&amp;(U19))=0,"",SUMIFS(X$3:X99,U$3:U99,"="&amp;(U19)))</f>
        <v>437.47</v>
      </c>
    </row>
    <row r="20" spans="1:25" x14ac:dyDescent="0.25">
      <c r="A20" s="18">
        <v>45509.697222222225</v>
      </c>
      <c r="B20" t="s">
        <v>97</v>
      </c>
      <c r="C20" t="s">
        <v>98</v>
      </c>
      <c r="D20" t="s">
        <v>99</v>
      </c>
      <c r="E20" t="s">
        <v>100</v>
      </c>
      <c r="F20" t="s">
        <v>101</v>
      </c>
      <c r="G20" t="s">
        <v>102</v>
      </c>
      <c r="H20" t="s">
        <v>28</v>
      </c>
      <c r="I20" t="s">
        <v>30</v>
      </c>
      <c r="J20" t="s">
        <v>102</v>
      </c>
      <c r="K20" t="s">
        <v>28</v>
      </c>
      <c r="L20" t="s">
        <v>30</v>
      </c>
      <c r="M20" t="s">
        <v>31</v>
      </c>
      <c r="N20" t="s">
        <v>28</v>
      </c>
      <c r="O20" t="s">
        <v>103</v>
      </c>
      <c r="P20" s="19">
        <f t="shared" si="0"/>
        <v>45509</v>
      </c>
      <c r="Q20" s="20" t="str">
        <f t="shared" si="1"/>
        <v>9.99</v>
      </c>
      <c r="R20" s="12" t="str">
        <f t="shared" si="2"/>
        <v>9,99</v>
      </c>
      <c r="S20" s="21">
        <f t="shared" si="3"/>
        <v>9.99</v>
      </c>
      <c r="T20" s="22" t="str">
        <f t="shared" si="4"/>
        <v>PayPal Europe S.a.r.l. et Cie S.C.A LU89751000135104200E</v>
      </c>
      <c r="U20" s="23" t="str">
        <f t="shared" si="5"/>
        <v/>
      </c>
      <c r="V20" s="8" t="str">
        <f t="shared" si="6"/>
        <v/>
      </c>
      <c r="W20" s="16" t="str">
        <f t="shared" si="7"/>
        <v/>
      </c>
      <c r="X20" s="24" t="str">
        <f t="shared" si="8"/>
        <v/>
      </c>
      <c r="Y20" s="25" t="str">
        <f>IF(SUMIFS(X$3:X100,U$3:U100,"="&amp;(U20))=0,"",SUMIFS(X$3:X100,U$3:U100,"="&amp;(U20)))</f>
        <v/>
      </c>
    </row>
    <row r="21" spans="1:25" x14ac:dyDescent="0.25">
      <c r="A21" s="18">
        <v>45509.59097222222</v>
      </c>
      <c r="B21" t="s">
        <v>104</v>
      </c>
      <c r="C21" t="s">
        <v>25</v>
      </c>
      <c r="D21" t="s">
        <v>105</v>
      </c>
      <c r="F21" t="s">
        <v>27</v>
      </c>
      <c r="G21" t="s">
        <v>28</v>
      </c>
      <c r="H21" t="s">
        <v>106</v>
      </c>
      <c r="I21" t="s">
        <v>30</v>
      </c>
      <c r="J21" t="s">
        <v>28</v>
      </c>
      <c r="K21" t="s">
        <v>106</v>
      </c>
      <c r="L21" t="s">
        <v>30</v>
      </c>
      <c r="M21" t="s">
        <v>31</v>
      </c>
      <c r="N21" t="s">
        <v>28</v>
      </c>
      <c r="O21" t="s">
        <v>107</v>
      </c>
      <c r="P21" s="19" t="str">
        <f t="shared" si="0"/>
        <v/>
      </c>
      <c r="Q21" s="20" t="str">
        <f t="shared" si="1"/>
        <v/>
      </c>
      <c r="R21" s="12" t="str">
        <f t="shared" si="2"/>
        <v/>
      </c>
      <c r="S21" s="21">
        <f t="shared" si="3"/>
        <v>0</v>
      </c>
      <c r="T21" s="22" t="str">
        <f t="shared" si="4"/>
        <v/>
      </c>
      <c r="U21" s="23">
        <f t="shared" si="5"/>
        <v>45509</v>
      </c>
      <c r="V21" s="8" t="str">
        <f t="shared" si="6"/>
        <v>262.48</v>
      </c>
      <c r="W21" s="16" t="str">
        <f t="shared" si="7"/>
        <v>262,48</v>
      </c>
      <c r="X21" s="24">
        <f t="shared" si="8"/>
        <v>262.48</v>
      </c>
      <c r="Y21" s="25">
        <f>IF(SUMIFS(X$3:X101,U$3:U101,"="&amp;(U21))=0,"",SUMIFS(X$3:X101,U$3:U101,"="&amp;(U21)))</f>
        <v>437.47</v>
      </c>
    </row>
    <row r="22" spans="1:25" x14ac:dyDescent="0.25">
      <c r="A22" s="18">
        <v>45509.506249999999</v>
      </c>
      <c r="B22" t="s">
        <v>108</v>
      </c>
      <c r="C22" t="s">
        <v>25</v>
      </c>
      <c r="D22" t="s">
        <v>109</v>
      </c>
      <c r="F22" t="s">
        <v>27</v>
      </c>
      <c r="G22" t="s">
        <v>28</v>
      </c>
      <c r="H22" t="s">
        <v>110</v>
      </c>
      <c r="I22" t="s">
        <v>30</v>
      </c>
      <c r="J22" t="s">
        <v>28</v>
      </c>
      <c r="K22" t="s">
        <v>110</v>
      </c>
      <c r="L22" t="s">
        <v>30</v>
      </c>
      <c r="M22" t="s">
        <v>31</v>
      </c>
      <c r="N22" t="s">
        <v>28</v>
      </c>
      <c r="O22" t="s">
        <v>111</v>
      </c>
      <c r="P22" s="19" t="str">
        <f t="shared" si="0"/>
        <v/>
      </c>
      <c r="Q22" s="20" t="str">
        <f t="shared" si="1"/>
        <v/>
      </c>
      <c r="R22" s="12" t="str">
        <f t="shared" si="2"/>
        <v/>
      </c>
      <c r="S22" s="21">
        <f t="shared" si="3"/>
        <v>0</v>
      </c>
      <c r="T22" s="22" t="str">
        <f t="shared" si="4"/>
        <v/>
      </c>
      <c r="U22" s="23">
        <f t="shared" si="5"/>
        <v>45509</v>
      </c>
      <c r="V22" s="8" t="str">
        <f t="shared" si="6"/>
        <v>140.58</v>
      </c>
      <c r="W22" s="16" t="str">
        <f t="shared" si="7"/>
        <v>140,58</v>
      </c>
      <c r="X22" s="24">
        <f t="shared" si="8"/>
        <v>140.58000000000001</v>
      </c>
      <c r="Y22" s="25">
        <f>IF(SUMIFS(X$3:X102,U$3:U102,"="&amp;(U22))=0,"",SUMIFS(X$3:X102,U$3:U102,"="&amp;(U22)))</f>
        <v>437.47</v>
      </c>
    </row>
    <row r="23" spans="1:25" x14ac:dyDescent="0.25">
      <c r="A23" s="18">
        <v>45507.840277777781</v>
      </c>
      <c r="B23" t="s">
        <v>112</v>
      </c>
      <c r="C23" t="s">
        <v>25</v>
      </c>
      <c r="D23" t="s">
        <v>113</v>
      </c>
      <c r="F23" t="s">
        <v>27</v>
      </c>
      <c r="G23" t="s">
        <v>28</v>
      </c>
      <c r="H23" t="s">
        <v>39</v>
      </c>
      <c r="I23" t="s">
        <v>30</v>
      </c>
      <c r="J23" t="s">
        <v>28</v>
      </c>
      <c r="K23" t="s">
        <v>39</v>
      </c>
      <c r="L23" t="s">
        <v>30</v>
      </c>
      <c r="M23" t="s">
        <v>31</v>
      </c>
      <c r="N23" t="s">
        <v>28</v>
      </c>
      <c r="O23" t="s">
        <v>114</v>
      </c>
      <c r="P23" s="19" t="str">
        <f t="shared" si="0"/>
        <v/>
      </c>
      <c r="Q23" s="20" t="str">
        <f t="shared" si="1"/>
        <v/>
      </c>
      <c r="R23" s="12" t="str">
        <f t="shared" si="2"/>
        <v/>
      </c>
      <c r="S23" s="21">
        <f t="shared" si="3"/>
        <v>0</v>
      </c>
      <c r="T23" s="22" t="str">
        <f t="shared" si="4"/>
        <v/>
      </c>
      <c r="U23" s="23">
        <f t="shared" si="5"/>
        <v>45507</v>
      </c>
      <c r="V23" s="8" t="str">
        <f t="shared" si="6"/>
        <v>48.17</v>
      </c>
      <c r="W23" s="16" t="str">
        <f t="shared" si="7"/>
        <v>48,17</v>
      </c>
      <c r="X23" s="24">
        <f t="shared" si="8"/>
        <v>48.17</v>
      </c>
      <c r="Y23" s="25">
        <f>IF(SUMIFS(X$3:X103,U$3:U103,"="&amp;(U23))=0,"",SUMIFS(X$3:X103,U$3:U103,"="&amp;(U23)))</f>
        <v>548.54999999999995</v>
      </c>
    </row>
    <row r="24" spans="1:25" x14ac:dyDescent="0.25">
      <c r="A24" s="18">
        <v>45507.595138888886</v>
      </c>
      <c r="B24" t="s">
        <v>115</v>
      </c>
      <c r="C24" t="s">
        <v>25</v>
      </c>
      <c r="D24" t="s">
        <v>116</v>
      </c>
      <c r="F24" t="s">
        <v>27</v>
      </c>
      <c r="G24" t="s">
        <v>28</v>
      </c>
      <c r="H24" t="s">
        <v>117</v>
      </c>
      <c r="I24" t="s">
        <v>30</v>
      </c>
      <c r="J24" t="s">
        <v>28</v>
      </c>
      <c r="K24" t="s">
        <v>117</v>
      </c>
      <c r="L24" t="s">
        <v>30</v>
      </c>
      <c r="M24" t="s">
        <v>31</v>
      </c>
      <c r="N24" t="s">
        <v>28</v>
      </c>
      <c r="O24" t="s">
        <v>118</v>
      </c>
      <c r="P24" s="19" t="str">
        <f t="shared" si="0"/>
        <v/>
      </c>
      <c r="Q24" s="20" t="str">
        <f t="shared" si="1"/>
        <v/>
      </c>
      <c r="R24" s="12" t="str">
        <f t="shared" si="2"/>
        <v/>
      </c>
      <c r="S24" s="21">
        <f t="shared" si="3"/>
        <v>0</v>
      </c>
      <c r="T24" s="22" t="str">
        <f t="shared" si="4"/>
        <v/>
      </c>
      <c r="U24" s="23">
        <f t="shared" si="5"/>
        <v>45507</v>
      </c>
      <c r="V24" s="8" t="str">
        <f t="shared" si="6"/>
        <v>137.63</v>
      </c>
      <c r="W24" s="16" t="str">
        <f t="shared" si="7"/>
        <v>137,63</v>
      </c>
      <c r="X24" s="24">
        <f t="shared" si="8"/>
        <v>137.63</v>
      </c>
      <c r="Y24" s="25">
        <f>IF(SUMIFS(X$3:X104,U$3:U104,"="&amp;(U24))=0,"",SUMIFS(X$3:X104,U$3:U104,"="&amp;(U24)))</f>
        <v>548.54999999999995</v>
      </c>
    </row>
    <row r="25" spans="1:25" x14ac:dyDescent="0.25">
      <c r="A25" s="18">
        <v>45507.509027777778</v>
      </c>
      <c r="B25" t="s">
        <v>119</v>
      </c>
      <c r="C25" t="s">
        <v>25</v>
      </c>
      <c r="D25" t="s">
        <v>120</v>
      </c>
      <c r="F25" t="s">
        <v>27</v>
      </c>
      <c r="G25" t="s">
        <v>28</v>
      </c>
      <c r="H25" t="s">
        <v>121</v>
      </c>
      <c r="I25" t="s">
        <v>30</v>
      </c>
      <c r="J25" t="s">
        <v>28</v>
      </c>
      <c r="K25" t="s">
        <v>121</v>
      </c>
      <c r="L25" t="s">
        <v>30</v>
      </c>
      <c r="M25" t="s">
        <v>31</v>
      </c>
      <c r="N25" t="s">
        <v>28</v>
      </c>
      <c r="O25" t="s">
        <v>122</v>
      </c>
      <c r="P25" s="19" t="str">
        <f t="shared" si="0"/>
        <v/>
      </c>
      <c r="Q25" s="20" t="str">
        <f t="shared" si="1"/>
        <v/>
      </c>
      <c r="R25" s="12" t="str">
        <f t="shared" si="2"/>
        <v/>
      </c>
      <c r="S25" s="21">
        <f t="shared" si="3"/>
        <v>0</v>
      </c>
      <c r="T25" s="22" t="str">
        <f t="shared" si="4"/>
        <v/>
      </c>
      <c r="U25" s="23">
        <f t="shared" si="5"/>
        <v>45507</v>
      </c>
      <c r="V25" s="8" t="str">
        <f t="shared" si="6"/>
        <v>333.26</v>
      </c>
      <c r="W25" s="16" t="str">
        <f t="shared" si="7"/>
        <v>333,26</v>
      </c>
      <c r="X25" s="24">
        <f t="shared" si="8"/>
        <v>333.26</v>
      </c>
      <c r="Y25" s="25">
        <f>IF(SUMIFS(X$3:X105,U$3:U105,"="&amp;(U25))=0,"",SUMIFS(X$3:X105,U$3:U105,"="&amp;(U25)))</f>
        <v>548.54999999999995</v>
      </c>
    </row>
    <row r="26" spans="1:25" x14ac:dyDescent="0.25">
      <c r="A26" s="18">
        <v>45507.423611111109</v>
      </c>
      <c r="B26" t="s">
        <v>123</v>
      </c>
      <c r="C26" t="s">
        <v>25</v>
      </c>
      <c r="D26" t="s">
        <v>124</v>
      </c>
      <c r="F26" t="s">
        <v>27</v>
      </c>
      <c r="G26" t="s">
        <v>28</v>
      </c>
      <c r="H26" t="s">
        <v>125</v>
      </c>
      <c r="I26" t="s">
        <v>30</v>
      </c>
      <c r="J26" t="s">
        <v>28</v>
      </c>
      <c r="K26" t="s">
        <v>125</v>
      </c>
      <c r="L26" t="s">
        <v>30</v>
      </c>
      <c r="M26" t="s">
        <v>31</v>
      </c>
      <c r="N26" t="s">
        <v>28</v>
      </c>
      <c r="O26" t="s">
        <v>126</v>
      </c>
      <c r="P26" s="19" t="str">
        <f t="shared" si="0"/>
        <v/>
      </c>
      <c r="Q26" s="20" t="str">
        <f t="shared" si="1"/>
        <v/>
      </c>
      <c r="R26" s="12" t="str">
        <f t="shared" si="2"/>
        <v/>
      </c>
      <c r="S26" s="21">
        <f t="shared" si="3"/>
        <v>0</v>
      </c>
      <c r="T26" s="22" t="str">
        <f t="shared" si="4"/>
        <v/>
      </c>
      <c r="U26" s="23">
        <f t="shared" si="5"/>
        <v>45507</v>
      </c>
      <c r="V26" s="8" t="str">
        <f t="shared" si="6"/>
        <v>29.49</v>
      </c>
      <c r="W26" s="16" t="str">
        <f t="shared" si="7"/>
        <v>29,49</v>
      </c>
      <c r="X26" s="24">
        <f t="shared" si="8"/>
        <v>29.49</v>
      </c>
      <c r="Y26" s="25">
        <f>IF(SUMIFS(X$3:X106,U$3:U106,"="&amp;(U26))=0,"",SUMIFS(X$3:X106,U$3:U106,"="&amp;(U26)))</f>
        <v>548.54999999999995</v>
      </c>
    </row>
    <row r="27" spans="1:25" x14ac:dyDescent="0.25">
      <c r="A27" s="18">
        <v>45506.756249999999</v>
      </c>
      <c r="B27" t="s">
        <v>127</v>
      </c>
      <c r="C27" t="s">
        <v>25</v>
      </c>
      <c r="D27" t="s">
        <v>128</v>
      </c>
      <c r="F27" t="s">
        <v>27</v>
      </c>
      <c r="G27" t="s">
        <v>28</v>
      </c>
      <c r="H27" t="s">
        <v>129</v>
      </c>
      <c r="I27" t="s">
        <v>30</v>
      </c>
      <c r="J27" t="s">
        <v>28</v>
      </c>
      <c r="K27" t="s">
        <v>129</v>
      </c>
      <c r="L27" t="s">
        <v>30</v>
      </c>
      <c r="M27" t="s">
        <v>31</v>
      </c>
      <c r="N27" t="s">
        <v>28</v>
      </c>
      <c r="O27" t="s">
        <v>130</v>
      </c>
      <c r="P27" s="19" t="str">
        <f t="shared" si="0"/>
        <v/>
      </c>
      <c r="Q27" s="20" t="str">
        <f t="shared" si="1"/>
        <v/>
      </c>
      <c r="R27" s="12" t="str">
        <f t="shared" si="2"/>
        <v/>
      </c>
      <c r="S27" s="21">
        <f t="shared" si="3"/>
        <v>0</v>
      </c>
      <c r="T27" s="22" t="str">
        <f t="shared" si="4"/>
        <v/>
      </c>
      <c r="U27" s="23">
        <f t="shared" si="5"/>
        <v>45506</v>
      </c>
      <c r="V27" s="8" t="str">
        <f t="shared" si="6"/>
        <v>129.78</v>
      </c>
      <c r="W27" s="16" t="str">
        <f t="shared" si="7"/>
        <v>129,78</v>
      </c>
      <c r="X27" s="24">
        <f t="shared" si="8"/>
        <v>129.78</v>
      </c>
      <c r="Y27" s="25">
        <f>IF(SUMIFS(X$3:X107,U$3:U107,"="&amp;(U27))=0,"",SUMIFS(X$3:X107,U$3:U107,"="&amp;(U27)))</f>
        <v>257.58</v>
      </c>
    </row>
    <row r="28" spans="1:25" x14ac:dyDescent="0.25">
      <c r="A28" s="18">
        <v>45506.59097222222</v>
      </c>
      <c r="B28" t="s">
        <v>131</v>
      </c>
      <c r="C28" t="s">
        <v>25</v>
      </c>
      <c r="D28" t="s">
        <v>132</v>
      </c>
      <c r="F28" t="s">
        <v>27</v>
      </c>
      <c r="G28" t="s">
        <v>28</v>
      </c>
      <c r="H28" t="s">
        <v>133</v>
      </c>
      <c r="I28" t="s">
        <v>30</v>
      </c>
      <c r="J28" t="s">
        <v>28</v>
      </c>
      <c r="K28" t="s">
        <v>133</v>
      </c>
      <c r="L28" t="s">
        <v>30</v>
      </c>
      <c r="M28" t="s">
        <v>31</v>
      </c>
      <c r="N28" t="s">
        <v>28</v>
      </c>
      <c r="O28" t="s">
        <v>134</v>
      </c>
      <c r="P28" s="19" t="str">
        <f t="shared" si="0"/>
        <v/>
      </c>
      <c r="Q28" s="20" t="str">
        <f t="shared" si="1"/>
        <v/>
      </c>
      <c r="R28" s="12" t="str">
        <f t="shared" si="2"/>
        <v/>
      </c>
      <c r="S28" s="21">
        <f t="shared" si="3"/>
        <v>0</v>
      </c>
      <c r="T28" s="22" t="str">
        <f t="shared" si="4"/>
        <v/>
      </c>
      <c r="U28" s="23">
        <f t="shared" si="5"/>
        <v>45506</v>
      </c>
      <c r="V28" s="8" t="str">
        <f t="shared" si="6"/>
        <v>83.56</v>
      </c>
      <c r="W28" s="16" t="str">
        <f t="shared" si="7"/>
        <v>83,56</v>
      </c>
      <c r="X28" s="24">
        <f t="shared" si="8"/>
        <v>83.56</v>
      </c>
      <c r="Y28" s="25">
        <f>IF(SUMIFS(X$3:X108,U$3:U108,"="&amp;(U28))=0,"",SUMIFS(X$3:X108,U$3:U108,"="&amp;(U28)))</f>
        <v>257.58</v>
      </c>
    </row>
    <row r="29" spans="1:25" x14ac:dyDescent="0.25">
      <c r="A29" s="18">
        <v>45506.552083333336</v>
      </c>
      <c r="B29" t="s">
        <v>135</v>
      </c>
      <c r="C29" t="s">
        <v>136</v>
      </c>
      <c r="D29" t="s">
        <v>137</v>
      </c>
      <c r="E29" t="s">
        <v>138</v>
      </c>
      <c r="F29" t="s">
        <v>101</v>
      </c>
      <c r="G29" t="s">
        <v>139</v>
      </c>
      <c r="H29" t="s">
        <v>28</v>
      </c>
      <c r="I29" t="s">
        <v>30</v>
      </c>
      <c r="J29" t="s">
        <v>139</v>
      </c>
      <c r="K29" t="s">
        <v>28</v>
      </c>
      <c r="L29" t="s">
        <v>30</v>
      </c>
      <c r="M29" t="s">
        <v>31</v>
      </c>
      <c r="N29" t="s">
        <v>28</v>
      </c>
      <c r="O29" t="s">
        <v>140</v>
      </c>
      <c r="P29" s="19">
        <f t="shared" si="0"/>
        <v>45506</v>
      </c>
      <c r="Q29" s="20" t="str">
        <f t="shared" si="1"/>
        <v>3957.21</v>
      </c>
      <c r="R29" s="12" t="str">
        <f t="shared" si="2"/>
        <v>3957,21</v>
      </c>
      <c r="S29" s="21">
        <f t="shared" si="3"/>
        <v>3957.21</v>
      </c>
      <c r="T29" s="22" t="str">
        <f t="shared" si="4"/>
        <v>CKV Centrale Kredietverlening BE27385057648173</v>
      </c>
      <c r="U29" s="23" t="str">
        <f t="shared" si="5"/>
        <v/>
      </c>
      <c r="V29" s="8" t="str">
        <f t="shared" si="6"/>
        <v/>
      </c>
      <c r="W29" s="16" t="str">
        <f t="shared" si="7"/>
        <v/>
      </c>
      <c r="X29" s="24" t="str">
        <f t="shared" si="8"/>
        <v/>
      </c>
      <c r="Y29" s="25" t="str">
        <f>IF(SUMIFS(X$3:X109,U$3:U109,"="&amp;(U29))=0,"",SUMIFS(X$3:X109,U$3:U109,"="&amp;(U29)))</f>
        <v/>
      </c>
    </row>
    <row r="30" spans="1:25" x14ac:dyDescent="0.25">
      <c r="A30" s="18">
        <v>45506.506944444445</v>
      </c>
      <c r="B30" t="s">
        <v>141</v>
      </c>
      <c r="C30" t="s">
        <v>25</v>
      </c>
      <c r="D30" t="s">
        <v>142</v>
      </c>
      <c r="F30" t="s">
        <v>27</v>
      </c>
      <c r="G30" t="s">
        <v>28</v>
      </c>
      <c r="H30" t="s">
        <v>143</v>
      </c>
      <c r="I30" t="s">
        <v>30</v>
      </c>
      <c r="J30" t="s">
        <v>28</v>
      </c>
      <c r="K30" t="s">
        <v>143</v>
      </c>
      <c r="L30" t="s">
        <v>30</v>
      </c>
      <c r="M30" t="s">
        <v>31</v>
      </c>
      <c r="N30" t="s">
        <v>28</v>
      </c>
      <c r="O30" t="s">
        <v>144</v>
      </c>
      <c r="P30" s="19" t="str">
        <f t="shared" si="0"/>
        <v/>
      </c>
      <c r="Q30" s="20" t="str">
        <f t="shared" si="1"/>
        <v/>
      </c>
      <c r="R30" s="12" t="str">
        <f t="shared" si="2"/>
        <v/>
      </c>
      <c r="S30" s="21">
        <f t="shared" si="3"/>
        <v>0</v>
      </c>
      <c r="T30" s="22" t="str">
        <f t="shared" si="4"/>
        <v/>
      </c>
      <c r="U30" s="23">
        <f t="shared" si="5"/>
        <v>45506</v>
      </c>
      <c r="V30" s="8" t="str">
        <f t="shared" si="6"/>
        <v>44.24</v>
      </c>
      <c r="W30" s="16" t="str">
        <f t="shared" si="7"/>
        <v>44,24</v>
      </c>
      <c r="X30" s="24">
        <f t="shared" si="8"/>
        <v>44.24</v>
      </c>
      <c r="Y30" s="25">
        <f>IF(SUMIFS(X$3:X110,U$3:U110,"="&amp;(U30))=0,"",SUMIFS(X$3:X110,U$3:U110,"="&amp;(U30)))</f>
        <v>257.58</v>
      </c>
    </row>
    <row r="31" spans="1:25" x14ac:dyDescent="0.25">
      <c r="A31" s="18">
        <v>45505.757638888892</v>
      </c>
      <c r="B31" t="s">
        <v>145</v>
      </c>
      <c r="C31" t="s">
        <v>25</v>
      </c>
      <c r="D31" t="s">
        <v>146</v>
      </c>
      <c r="F31" t="s">
        <v>27</v>
      </c>
      <c r="G31" t="s">
        <v>28</v>
      </c>
      <c r="H31" t="s">
        <v>147</v>
      </c>
      <c r="I31" t="s">
        <v>30</v>
      </c>
      <c r="J31" t="s">
        <v>28</v>
      </c>
      <c r="K31" t="s">
        <v>147</v>
      </c>
      <c r="L31" t="s">
        <v>30</v>
      </c>
      <c r="M31" t="s">
        <v>31</v>
      </c>
      <c r="N31" t="s">
        <v>28</v>
      </c>
      <c r="O31" t="s">
        <v>148</v>
      </c>
      <c r="P31" s="19" t="str">
        <f t="shared" si="0"/>
        <v/>
      </c>
      <c r="Q31" s="20" t="str">
        <f t="shared" si="1"/>
        <v/>
      </c>
      <c r="R31" s="12" t="str">
        <f t="shared" si="2"/>
        <v/>
      </c>
      <c r="S31" s="21">
        <f t="shared" si="3"/>
        <v>0</v>
      </c>
      <c r="T31" s="22" t="str">
        <f t="shared" si="4"/>
        <v/>
      </c>
      <c r="U31" s="23">
        <f t="shared" si="5"/>
        <v>45505</v>
      </c>
      <c r="V31" s="8" t="str">
        <f t="shared" si="6"/>
        <v>204.49</v>
      </c>
      <c r="W31" s="16" t="str">
        <f t="shared" si="7"/>
        <v>204,49</v>
      </c>
      <c r="X31" s="24">
        <f t="shared" si="8"/>
        <v>204.49</v>
      </c>
      <c r="Y31" s="25">
        <f>IF(SUMIFS(X$3:X111,U$3:U111,"="&amp;(U31))=0,"",SUMIFS(X$3:X111,U$3:U111,"="&amp;(U31)))</f>
        <v>430.59000000000003</v>
      </c>
    </row>
    <row r="32" spans="1:25" x14ac:dyDescent="0.25">
      <c r="A32" s="18">
        <v>45505.672222222223</v>
      </c>
      <c r="B32" t="s">
        <v>149</v>
      </c>
      <c r="C32" t="s">
        <v>25</v>
      </c>
      <c r="D32" t="s">
        <v>150</v>
      </c>
      <c r="F32" t="s">
        <v>27</v>
      </c>
      <c r="G32" t="s">
        <v>28</v>
      </c>
      <c r="H32" t="s">
        <v>151</v>
      </c>
      <c r="I32" t="s">
        <v>30</v>
      </c>
      <c r="J32" t="s">
        <v>28</v>
      </c>
      <c r="K32" t="s">
        <v>151</v>
      </c>
      <c r="L32" t="s">
        <v>30</v>
      </c>
      <c r="M32" t="s">
        <v>31</v>
      </c>
      <c r="N32" t="s">
        <v>28</v>
      </c>
      <c r="O32" t="s">
        <v>152</v>
      </c>
      <c r="P32" s="19" t="str">
        <f t="shared" si="0"/>
        <v/>
      </c>
      <c r="Q32" s="20" t="str">
        <f t="shared" si="1"/>
        <v/>
      </c>
      <c r="R32" s="12" t="str">
        <f t="shared" si="2"/>
        <v/>
      </c>
      <c r="S32" s="21">
        <f t="shared" si="3"/>
        <v>0</v>
      </c>
      <c r="T32" s="22" t="str">
        <f t="shared" si="4"/>
        <v/>
      </c>
      <c r="U32" s="23">
        <f t="shared" si="5"/>
        <v>45505</v>
      </c>
      <c r="V32" s="8" t="str">
        <f t="shared" si="6"/>
        <v>119.93</v>
      </c>
      <c r="W32" s="16" t="str">
        <f t="shared" si="7"/>
        <v>119,93</v>
      </c>
      <c r="X32" s="24">
        <f t="shared" si="8"/>
        <v>119.93</v>
      </c>
      <c r="Y32" s="25">
        <f>IF(SUMIFS(X$3:X112,U$3:U112,"="&amp;(U32))=0,"",SUMIFS(X$3:X112,U$3:U112,"="&amp;(U32)))</f>
        <v>430.59000000000003</v>
      </c>
    </row>
    <row r="33" spans="1:25" x14ac:dyDescent="0.25">
      <c r="A33" s="18">
        <v>45505.506249999999</v>
      </c>
      <c r="B33" t="s">
        <v>153</v>
      </c>
      <c r="C33" t="s">
        <v>25</v>
      </c>
      <c r="D33" t="s">
        <v>154</v>
      </c>
      <c r="F33" t="s">
        <v>27</v>
      </c>
      <c r="G33" t="s">
        <v>28</v>
      </c>
      <c r="H33" t="s">
        <v>155</v>
      </c>
      <c r="I33" t="s">
        <v>30</v>
      </c>
      <c r="J33" t="s">
        <v>28</v>
      </c>
      <c r="K33" t="s">
        <v>155</v>
      </c>
      <c r="L33" t="s">
        <v>30</v>
      </c>
      <c r="M33" t="s">
        <v>31</v>
      </c>
      <c r="N33" t="s">
        <v>28</v>
      </c>
      <c r="O33" t="s">
        <v>156</v>
      </c>
      <c r="P33" s="19" t="str">
        <f t="shared" si="0"/>
        <v/>
      </c>
      <c r="Q33" s="20" t="str">
        <f t="shared" si="1"/>
        <v/>
      </c>
      <c r="R33" s="12" t="str">
        <f t="shared" si="2"/>
        <v/>
      </c>
      <c r="S33" s="21">
        <f t="shared" si="3"/>
        <v>0</v>
      </c>
      <c r="T33" s="22" t="str">
        <f t="shared" si="4"/>
        <v/>
      </c>
      <c r="U33" s="23">
        <f t="shared" si="5"/>
        <v>45505</v>
      </c>
      <c r="V33" s="8" t="str">
        <f t="shared" si="6"/>
        <v>106.17</v>
      </c>
      <c r="W33" s="16" t="str">
        <f t="shared" si="7"/>
        <v>106,17</v>
      </c>
      <c r="X33" s="24">
        <f t="shared" si="8"/>
        <v>106.17</v>
      </c>
      <c r="Y33" s="25">
        <f>IF(SUMIFS(X$3:X113,U$3:U113,"="&amp;(U33))=0,"",SUMIFS(X$3:X113,U$3:U113,"="&amp;(U33)))</f>
        <v>430.59000000000003</v>
      </c>
    </row>
    <row r="34" spans="1:25" x14ac:dyDescent="0.25">
      <c r="A34" s="18">
        <v>45504.842361111114</v>
      </c>
      <c r="B34" t="s">
        <v>157</v>
      </c>
      <c r="C34" t="s">
        <v>25</v>
      </c>
      <c r="D34" t="s">
        <v>158</v>
      </c>
      <c r="F34" t="s">
        <v>27</v>
      </c>
      <c r="G34" t="s">
        <v>28</v>
      </c>
      <c r="H34" t="s">
        <v>159</v>
      </c>
      <c r="I34" t="s">
        <v>30</v>
      </c>
      <c r="J34" t="s">
        <v>28</v>
      </c>
      <c r="K34" t="s">
        <v>159</v>
      </c>
      <c r="L34" t="s">
        <v>30</v>
      </c>
      <c r="M34" t="s">
        <v>31</v>
      </c>
      <c r="N34" t="s">
        <v>28</v>
      </c>
      <c r="O34" t="s">
        <v>160</v>
      </c>
      <c r="P34" s="19" t="str">
        <f t="shared" si="0"/>
        <v/>
      </c>
      <c r="Q34" s="20" t="str">
        <f t="shared" si="1"/>
        <v/>
      </c>
      <c r="R34" s="12" t="str">
        <f t="shared" si="2"/>
        <v/>
      </c>
      <c r="S34" s="21">
        <f t="shared" si="3"/>
        <v>0</v>
      </c>
      <c r="T34" s="22" t="str">
        <f t="shared" si="4"/>
        <v/>
      </c>
      <c r="U34" s="23">
        <f t="shared" si="5"/>
        <v>45504</v>
      </c>
      <c r="V34" s="8" t="str">
        <f t="shared" si="6"/>
        <v>61.94</v>
      </c>
      <c r="W34" s="16" t="str">
        <f t="shared" si="7"/>
        <v>61,94</v>
      </c>
      <c r="X34" s="24">
        <f t="shared" si="8"/>
        <v>61.94</v>
      </c>
      <c r="Y34" s="25">
        <f>IF(SUMIFS(X$3:X114,U$3:U114,"="&amp;(U34))=0,"",SUMIFS(X$3:X114,U$3:U114,"="&amp;(U34)))</f>
        <v>729.47</v>
      </c>
    </row>
    <row r="35" spans="1:25" x14ac:dyDescent="0.25">
      <c r="A35" s="18">
        <v>45504.759027777778</v>
      </c>
      <c r="B35" t="s">
        <v>161</v>
      </c>
      <c r="C35" t="s">
        <v>25</v>
      </c>
      <c r="D35" t="s">
        <v>162</v>
      </c>
      <c r="F35" t="s">
        <v>27</v>
      </c>
      <c r="G35" t="s">
        <v>28</v>
      </c>
      <c r="H35" t="s">
        <v>163</v>
      </c>
      <c r="I35" t="s">
        <v>30</v>
      </c>
      <c r="J35" t="s">
        <v>28</v>
      </c>
      <c r="K35" t="s">
        <v>163</v>
      </c>
      <c r="L35" t="s">
        <v>30</v>
      </c>
      <c r="M35" t="s">
        <v>31</v>
      </c>
      <c r="N35" t="s">
        <v>28</v>
      </c>
      <c r="O35" t="s">
        <v>164</v>
      </c>
      <c r="P35" s="19" t="str">
        <f t="shared" si="0"/>
        <v/>
      </c>
      <c r="Q35" s="20" t="str">
        <f t="shared" si="1"/>
        <v/>
      </c>
      <c r="R35" s="12" t="str">
        <f t="shared" si="2"/>
        <v/>
      </c>
      <c r="S35" s="21">
        <f t="shared" si="3"/>
        <v>0</v>
      </c>
      <c r="T35" s="22" t="str">
        <f t="shared" si="4"/>
        <v/>
      </c>
      <c r="U35" s="23">
        <f t="shared" si="5"/>
        <v>45504</v>
      </c>
      <c r="V35" s="8" t="str">
        <f t="shared" si="6"/>
        <v>111.09</v>
      </c>
      <c r="W35" s="16" t="str">
        <f t="shared" si="7"/>
        <v>111,09</v>
      </c>
      <c r="X35" s="24">
        <f t="shared" si="8"/>
        <v>111.09</v>
      </c>
      <c r="Y35" s="25">
        <f>IF(SUMIFS(X$3:X115,U$3:U115,"="&amp;(U35))=0,"",SUMIFS(X$3:X115,U$3:U115,"="&amp;(U35)))</f>
        <v>729.47</v>
      </c>
    </row>
    <row r="36" spans="1:25" x14ac:dyDescent="0.25">
      <c r="A36" s="18">
        <v>45504.74722222222</v>
      </c>
      <c r="B36" t="s">
        <v>165</v>
      </c>
      <c r="C36" t="s">
        <v>166</v>
      </c>
      <c r="D36" t="s">
        <v>167</v>
      </c>
      <c r="F36" t="s">
        <v>101</v>
      </c>
      <c r="G36" t="s">
        <v>168</v>
      </c>
      <c r="H36" t="s">
        <v>28</v>
      </c>
      <c r="I36" t="s">
        <v>30</v>
      </c>
      <c r="J36" t="s">
        <v>168</v>
      </c>
      <c r="K36" t="s">
        <v>28</v>
      </c>
      <c r="L36" t="s">
        <v>30</v>
      </c>
      <c r="M36" t="s">
        <v>31</v>
      </c>
      <c r="N36" t="s">
        <v>28</v>
      </c>
      <c r="O36" t="s">
        <v>169</v>
      </c>
      <c r="P36" s="19">
        <f t="shared" si="0"/>
        <v>45504</v>
      </c>
      <c r="Q36" s="20" t="str">
        <f t="shared" si="1"/>
        <v>73.00</v>
      </c>
      <c r="R36" s="12" t="str">
        <f t="shared" si="2"/>
        <v>73,00</v>
      </c>
      <c r="S36" s="21">
        <f t="shared" si="3"/>
        <v>73</v>
      </c>
      <c r="T36" s="22" t="str">
        <f t="shared" si="4"/>
        <v>Lukoil 149 Dworp      Dworp           BE</v>
      </c>
      <c r="U36" s="23" t="str">
        <f t="shared" si="5"/>
        <v/>
      </c>
      <c r="V36" s="8" t="str">
        <f t="shared" si="6"/>
        <v/>
      </c>
      <c r="W36" s="16" t="str">
        <f t="shared" si="7"/>
        <v/>
      </c>
      <c r="X36" s="24" t="str">
        <f t="shared" si="8"/>
        <v/>
      </c>
      <c r="Y36" s="25" t="str">
        <f>IF(SUMIFS(X$3:X116,U$3:U116,"="&amp;(U36))=0,"",SUMIFS(X$3:X116,U$3:U116,"="&amp;(U36)))</f>
        <v/>
      </c>
    </row>
    <row r="37" spans="1:25" x14ac:dyDescent="0.25">
      <c r="A37" s="18">
        <v>45504.673611111109</v>
      </c>
      <c r="B37" t="s">
        <v>170</v>
      </c>
      <c r="C37" t="s">
        <v>25</v>
      </c>
      <c r="D37" t="s">
        <v>171</v>
      </c>
      <c r="F37" t="s">
        <v>27</v>
      </c>
      <c r="G37" t="s">
        <v>28</v>
      </c>
      <c r="H37" t="s">
        <v>172</v>
      </c>
      <c r="I37" t="s">
        <v>30</v>
      </c>
      <c r="J37" t="s">
        <v>28</v>
      </c>
      <c r="K37" t="s">
        <v>172</v>
      </c>
      <c r="L37" t="s">
        <v>30</v>
      </c>
      <c r="M37" t="s">
        <v>31</v>
      </c>
      <c r="N37" t="s">
        <v>28</v>
      </c>
      <c r="O37" t="s">
        <v>173</v>
      </c>
      <c r="P37" s="19" t="str">
        <f t="shared" si="0"/>
        <v/>
      </c>
      <c r="Q37" s="20" t="str">
        <f t="shared" si="1"/>
        <v/>
      </c>
      <c r="R37" s="12" t="str">
        <f t="shared" si="2"/>
        <v/>
      </c>
      <c r="S37" s="21">
        <f t="shared" si="3"/>
        <v>0</v>
      </c>
      <c r="T37" s="22" t="str">
        <f t="shared" si="4"/>
        <v/>
      </c>
      <c r="U37" s="23">
        <f t="shared" si="5"/>
        <v>45504</v>
      </c>
      <c r="V37" s="8" t="str">
        <f t="shared" si="6"/>
        <v>475.82</v>
      </c>
      <c r="W37" s="16" t="str">
        <f t="shared" si="7"/>
        <v>475,82</v>
      </c>
      <c r="X37" s="24">
        <f t="shared" si="8"/>
        <v>475.82</v>
      </c>
      <c r="Y37" s="25">
        <f>IF(SUMIFS(X$3:X117,U$3:U117,"="&amp;(U37))=0,"",SUMIFS(X$3:X117,U$3:U117,"="&amp;(U37)))</f>
        <v>729.47</v>
      </c>
    </row>
    <row r="38" spans="1:25" x14ac:dyDescent="0.25">
      <c r="A38" s="18">
        <v>45504.593055555553</v>
      </c>
      <c r="B38" t="s">
        <v>174</v>
      </c>
      <c r="C38" t="s">
        <v>25</v>
      </c>
      <c r="D38" t="s">
        <v>175</v>
      </c>
      <c r="F38" t="s">
        <v>27</v>
      </c>
      <c r="G38" t="s">
        <v>28</v>
      </c>
      <c r="H38" t="s">
        <v>176</v>
      </c>
      <c r="I38" t="s">
        <v>30</v>
      </c>
      <c r="J38" t="s">
        <v>28</v>
      </c>
      <c r="K38" t="s">
        <v>176</v>
      </c>
      <c r="L38" t="s">
        <v>30</v>
      </c>
      <c r="M38" t="s">
        <v>31</v>
      </c>
      <c r="N38" t="s">
        <v>28</v>
      </c>
      <c r="O38" t="s">
        <v>177</v>
      </c>
      <c r="P38" s="19" t="str">
        <f t="shared" si="0"/>
        <v/>
      </c>
      <c r="Q38" s="20" t="str">
        <f t="shared" si="1"/>
        <v/>
      </c>
      <c r="R38" s="12" t="str">
        <f t="shared" si="2"/>
        <v/>
      </c>
      <c r="S38" s="21">
        <f t="shared" si="3"/>
        <v>0</v>
      </c>
      <c r="T38" s="22" t="str">
        <f t="shared" si="4"/>
        <v/>
      </c>
      <c r="U38" s="23">
        <f t="shared" si="5"/>
        <v>45504</v>
      </c>
      <c r="V38" s="8" t="str">
        <f t="shared" si="6"/>
        <v>80.62</v>
      </c>
      <c r="W38" s="16" t="str">
        <f t="shared" si="7"/>
        <v>80,62</v>
      </c>
      <c r="X38" s="24">
        <f t="shared" si="8"/>
        <v>80.62</v>
      </c>
      <c r="Y38" s="25">
        <f>IF(SUMIFS(X$3:X118,U$3:U118,"="&amp;(U38))=0,"",SUMIFS(X$3:X118,U$3:U118,"="&amp;(U38)))</f>
        <v>729.47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EQUINOXE SA</dc:creator>
  <cp:lastModifiedBy>EQUINOXE SA</cp:lastModifiedBy>
  <dcterms:created xsi:type="dcterms:W3CDTF">2024-08-11T10:53:26Z</dcterms:created>
  <dcterms:modified xsi:type="dcterms:W3CDTF">2024-08-11T10:54:25Z</dcterms:modified>
</cp:coreProperties>
</file>