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030" activeTab="5"/>
  </bookViews>
  <sheets>
    <sheet name="DATA" sheetId="1" r:id="rId1"/>
    <sheet name="Guide d'utilisation" sheetId="5" state="hidden" r:id="rId2"/>
    <sheet name="IDENTIFICATION" sheetId="6" state="hidden" r:id="rId3"/>
    <sheet name="PLANNING D'ACCUEIL" sheetId="4" r:id="rId4"/>
    <sheet name="PLANNING (ESSAI 3)" sheetId="12" r:id="rId5"/>
    <sheet name="PLANNING (ESSAI 4)" sheetId="10" r:id="rId6"/>
    <sheet name="BULLETIN DE SALAIRE" sheetId="7" state="hidden" r:id="rId7"/>
  </sheets>
  <definedNames>
    <definedName name="Absences" localSheetId="5">'PLANNING (ESSAI 4)'!$P$7:$P$53</definedName>
    <definedName name="Absences">'PLANNING D''ACCUEIL'!$AD$7:$AE$53</definedName>
    <definedName name="années" localSheetId="5">DATA!#REF!</definedName>
    <definedName name="années">DATA!#REF!</definedName>
    <definedName name="Déduction_auto" localSheetId="5">#REF!</definedName>
    <definedName name="Déduction_auto">#REF!</definedName>
    <definedName name="Fériés">DATA!$B$1:$B$14</definedName>
    <definedName name="_xlnm.Print_Titles" localSheetId="5">'PLANNING (ESSAI 4)'!$1:$6</definedName>
    <definedName name="_xlnm.Print_Titles" localSheetId="3">'PLANNING D''ACCUEIL'!$1:$6</definedName>
    <definedName name="Mois">DATA!$H$1:$H$12</definedName>
    <definedName name="Mois_1">DATA!$H$1</definedName>
    <definedName name="Mois_10">DATA!$H$10</definedName>
    <definedName name="Mois_11">DATA!$H$11</definedName>
    <definedName name="Mois_12">DATA!$H$12</definedName>
    <definedName name="Mois_2">DATA!$H$2</definedName>
    <definedName name="Mois_3">DATA!$H$3</definedName>
    <definedName name="Mois_4">DATA!$H$4</definedName>
    <definedName name="Mois_5">DATA!$H$5</definedName>
    <definedName name="Mois_6">DATA!$H$6</definedName>
    <definedName name="Mois_7">DATA!$H$7</definedName>
    <definedName name="Mois_8">DATA!$H$8</definedName>
    <definedName name="Mois_9">DATA!$H$9</definedName>
    <definedName name="Motifs">DATA!$K$20:$K$35</definedName>
    <definedName name="Num_Mois">DATA!$H$1:$I$12</definedName>
    <definedName name="Num_Semaine" localSheetId="5">DATA!#REF!</definedName>
    <definedName name="Num_Semaine">DATA!#REF!</definedName>
    <definedName name="_xlnm.Print_Area" localSheetId="1">'Guide d''utilisation'!$A$1:$AS$95</definedName>
    <definedName name="_xlnm.Print_Area" localSheetId="5">'PLANNING (ESSAI 4)'!$A$1:$U$58</definedName>
    <definedName name="_xlnm.Print_Area" localSheetId="3">'PLANNING D''ACCUEIL'!$A$1:$AO$58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10" l="1"/>
  <c r="W7" i="10" l="1"/>
  <c r="W8" i="10"/>
  <c r="W9" i="10"/>
  <c r="W16" i="10"/>
  <c r="W17" i="10"/>
  <c r="W18" i="10"/>
  <c r="W19" i="10"/>
  <c r="W20" i="10"/>
  <c r="W21" i="10"/>
  <c r="W22" i="10"/>
  <c r="W25" i="10"/>
  <c r="W26" i="10"/>
  <c r="W27" i="10"/>
  <c r="W28" i="10"/>
  <c r="W29" i="10"/>
  <c r="W30" i="10"/>
  <c r="W31" i="10"/>
  <c r="W34" i="10"/>
  <c r="W35" i="10"/>
  <c r="W36" i="10"/>
  <c r="W37" i="10"/>
  <c r="W38" i="10"/>
  <c r="W39" i="10"/>
  <c r="W40" i="10"/>
  <c r="W43" i="10"/>
  <c r="W44" i="10"/>
  <c r="W45" i="10"/>
  <c r="W46" i="10"/>
  <c r="W47" i="10"/>
  <c r="W48" i="10"/>
  <c r="W49" i="10"/>
  <c r="W11" i="10"/>
  <c r="W12" i="10"/>
  <c r="W13" i="10"/>
  <c r="AO12" i="10" l="1"/>
  <c r="AN12" i="10"/>
  <c r="AQ12" i="10" l="1"/>
  <c r="AR12" i="10" s="1"/>
  <c r="AP12" i="10"/>
  <c r="AJ53" i="12" l="1"/>
  <c r="Q53" i="12"/>
  <c r="O53" i="12"/>
  <c r="H53" i="12"/>
  <c r="Q52" i="12"/>
  <c r="Q54" i="12" s="1"/>
  <c r="O52" i="12"/>
  <c r="O54" i="12" s="1"/>
  <c r="H52" i="12"/>
  <c r="AJ52" i="12" s="1"/>
  <c r="O50" i="12"/>
  <c r="V49" i="12"/>
  <c r="Q49" i="12"/>
  <c r="O49" i="12"/>
  <c r="H49" i="12"/>
  <c r="X48" i="12"/>
  <c r="Q48" i="12"/>
  <c r="O48" i="12"/>
  <c r="H48" i="12"/>
  <c r="W48" i="12" s="1"/>
  <c r="V47" i="12"/>
  <c r="Q47" i="12"/>
  <c r="O47" i="12"/>
  <c r="H47" i="12"/>
  <c r="X46" i="12"/>
  <c r="Q46" i="12"/>
  <c r="O46" i="12"/>
  <c r="H46" i="12"/>
  <c r="W46" i="12" s="1"/>
  <c r="Q45" i="12"/>
  <c r="O45" i="12"/>
  <c r="H45" i="12"/>
  <c r="X44" i="12"/>
  <c r="Q44" i="12"/>
  <c r="O44" i="12"/>
  <c r="H44" i="12"/>
  <c r="W44" i="12" s="1"/>
  <c r="V43" i="12"/>
  <c r="Q43" i="12"/>
  <c r="O43" i="12"/>
  <c r="H43" i="12"/>
  <c r="O41" i="12"/>
  <c r="X40" i="12"/>
  <c r="Q40" i="12"/>
  <c r="O40" i="12"/>
  <c r="H40" i="12"/>
  <c r="W40" i="12" s="1"/>
  <c r="V39" i="12"/>
  <c r="Q39" i="12"/>
  <c r="O39" i="12"/>
  <c r="H39" i="12"/>
  <c r="AJ38" i="12"/>
  <c r="V38" i="12"/>
  <c r="Q38" i="12"/>
  <c r="O38" i="12"/>
  <c r="H38" i="12"/>
  <c r="AJ37" i="12"/>
  <c r="V37" i="12"/>
  <c r="Q37" i="12"/>
  <c r="O37" i="12"/>
  <c r="H37" i="12"/>
  <c r="AJ36" i="12"/>
  <c r="V36" i="12"/>
  <c r="Q36" i="12"/>
  <c r="O36" i="12"/>
  <c r="H36" i="12"/>
  <c r="AJ35" i="12"/>
  <c r="V35" i="12"/>
  <c r="Q35" i="12"/>
  <c r="O35" i="12"/>
  <c r="H35" i="12"/>
  <c r="AJ34" i="12"/>
  <c r="V34" i="12"/>
  <c r="Q34" i="12"/>
  <c r="O34" i="12"/>
  <c r="H34" i="12"/>
  <c r="O32" i="12"/>
  <c r="AJ31" i="12"/>
  <c r="V31" i="12"/>
  <c r="Q31" i="12"/>
  <c r="O31" i="12"/>
  <c r="H31" i="12"/>
  <c r="AJ30" i="12"/>
  <c r="V30" i="12"/>
  <c r="Q30" i="12"/>
  <c r="O30" i="12"/>
  <c r="H30" i="12"/>
  <c r="AJ29" i="12"/>
  <c r="V29" i="12"/>
  <c r="Q29" i="12"/>
  <c r="O29" i="12"/>
  <c r="H29" i="12"/>
  <c r="AJ28" i="12"/>
  <c r="V28" i="12"/>
  <c r="Q28" i="12"/>
  <c r="O28" i="12"/>
  <c r="H28" i="12"/>
  <c r="AJ27" i="12"/>
  <c r="V27" i="12"/>
  <c r="Q27" i="12"/>
  <c r="O27" i="12"/>
  <c r="H27" i="12"/>
  <c r="AJ26" i="12"/>
  <c r="V26" i="12"/>
  <c r="Q26" i="12"/>
  <c r="O26" i="12"/>
  <c r="H26" i="12"/>
  <c r="AJ25" i="12"/>
  <c r="V25" i="12"/>
  <c r="Q25" i="12"/>
  <c r="Q32" i="12" s="1"/>
  <c r="O25" i="12"/>
  <c r="H25" i="12"/>
  <c r="O23" i="12"/>
  <c r="AJ22" i="12"/>
  <c r="V22" i="12"/>
  <c r="Q22" i="12"/>
  <c r="O22" i="12"/>
  <c r="H22" i="12"/>
  <c r="AJ21" i="12"/>
  <c r="V21" i="12"/>
  <c r="Q21" i="12"/>
  <c r="O21" i="12"/>
  <c r="H21" i="12"/>
  <c r="AJ20" i="12"/>
  <c r="V20" i="12"/>
  <c r="Q20" i="12"/>
  <c r="O20" i="12"/>
  <c r="H20" i="12"/>
  <c r="AJ19" i="12"/>
  <c r="V19" i="12"/>
  <c r="Q19" i="12"/>
  <c r="O19" i="12"/>
  <c r="H19" i="12"/>
  <c r="AJ18" i="12"/>
  <c r="V18" i="12"/>
  <c r="Q18" i="12"/>
  <c r="O18" i="12"/>
  <c r="H18" i="12"/>
  <c r="Q17" i="12"/>
  <c r="O17" i="12"/>
  <c r="H17" i="12"/>
  <c r="X17" i="12" s="1"/>
  <c r="Q16" i="12"/>
  <c r="Q23" i="12" s="1"/>
  <c r="O16" i="12"/>
  <c r="H16" i="12"/>
  <c r="V16" i="12" s="1"/>
  <c r="O14" i="12"/>
  <c r="Q13" i="12"/>
  <c r="O13" i="12"/>
  <c r="H13" i="12"/>
  <c r="X13" i="12" s="1"/>
  <c r="Q12" i="12"/>
  <c r="O12" i="12"/>
  <c r="H12" i="12"/>
  <c r="AJ12" i="12" s="1"/>
  <c r="Q11" i="12"/>
  <c r="O11" i="12"/>
  <c r="H11" i="12"/>
  <c r="V11" i="12" s="1"/>
  <c r="Q10" i="12"/>
  <c r="O10" i="12"/>
  <c r="H10" i="12"/>
  <c r="AJ10" i="12" s="1"/>
  <c r="Q9" i="12"/>
  <c r="O9" i="12"/>
  <c r="H9" i="12"/>
  <c r="V9" i="12" s="1"/>
  <c r="Q8" i="12"/>
  <c r="O8" i="12"/>
  <c r="H8" i="12"/>
  <c r="X7" i="12"/>
  <c r="Q7" i="12"/>
  <c r="Q14" i="12" s="1"/>
  <c r="O7" i="12"/>
  <c r="H7" i="12"/>
  <c r="AK4" i="12"/>
  <c r="AJ2" i="12" s="1"/>
  <c r="X10" i="12" l="1"/>
  <c r="S45" i="12"/>
  <c r="X45" i="12"/>
  <c r="W45" i="12"/>
  <c r="AJ45" i="12"/>
  <c r="V8" i="12"/>
  <c r="S8" i="12" s="1"/>
  <c r="X12" i="12"/>
  <c r="A7" i="12"/>
  <c r="W8" i="12"/>
  <c r="V13" i="12"/>
  <c r="W18" i="12"/>
  <c r="S18" i="12"/>
  <c r="X18" i="12"/>
  <c r="W20" i="12"/>
  <c r="S20" i="12"/>
  <c r="X20" i="12"/>
  <c r="W22" i="12"/>
  <c r="S22" i="12"/>
  <c r="X22" i="12"/>
  <c r="H32" i="12"/>
  <c r="W25" i="12"/>
  <c r="X25" i="12"/>
  <c r="S25" i="12" s="1"/>
  <c r="W27" i="12"/>
  <c r="X27" i="12"/>
  <c r="S27" i="12" s="1"/>
  <c r="S29" i="12"/>
  <c r="W29" i="12"/>
  <c r="X29" i="12"/>
  <c r="S31" i="12"/>
  <c r="W31" i="12"/>
  <c r="X31" i="12"/>
  <c r="H41" i="12"/>
  <c r="W34" i="12"/>
  <c r="S34" i="12"/>
  <c r="X34" i="12"/>
  <c r="W36" i="12"/>
  <c r="S36" i="12"/>
  <c r="X36" i="12"/>
  <c r="W38" i="12"/>
  <c r="S38" i="12"/>
  <c r="X38" i="12"/>
  <c r="Q50" i="12"/>
  <c r="S47" i="12"/>
  <c r="X47" i="12"/>
  <c r="W47" i="12"/>
  <c r="AJ47" i="12"/>
  <c r="W10" i="12"/>
  <c r="W17" i="12"/>
  <c r="H14" i="12"/>
  <c r="V7" i="12"/>
  <c r="S7" i="12" s="1"/>
  <c r="AJ7" i="12"/>
  <c r="H23" i="12"/>
  <c r="W16" i="12"/>
  <c r="S16" i="12" s="1"/>
  <c r="X16" i="12"/>
  <c r="AJ32" i="12"/>
  <c r="S49" i="12"/>
  <c r="X49" i="12"/>
  <c r="W49" i="12"/>
  <c r="AJ49" i="12"/>
  <c r="AJ8" i="12"/>
  <c r="W12" i="12"/>
  <c r="AL1" i="12"/>
  <c r="X8" i="12"/>
  <c r="W9" i="12"/>
  <c r="S9" i="12" s="1"/>
  <c r="X9" i="12"/>
  <c r="W11" i="12"/>
  <c r="S11" i="12" s="1"/>
  <c r="X11" i="12"/>
  <c r="W13" i="12"/>
  <c r="S13" i="12"/>
  <c r="W7" i="12"/>
  <c r="AJ9" i="12"/>
  <c r="V10" i="12"/>
  <c r="S10" i="12" s="1"/>
  <c r="AJ11" i="12"/>
  <c r="V12" i="12"/>
  <c r="S12" i="12" s="1"/>
  <c r="AJ13" i="12"/>
  <c r="AJ16" i="12"/>
  <c r="AJ23" i="12" s="1"/>
  <c r="V17" i="12"/>
  <c r="S17" i="12" s="1"/>
  <c r="S19" i="12"/>
  <c r="W19" i="12"/>
  <c r="X19" i="12"/>
  <c r="S21" i="12"/>
  <c r="W21" i="12"/>
  <c r="X21" i="12"/>
  <c r="W26" i="12"/>
  <c r="S26" i="12" s="1"/>
  <c r="X26" i="12"/>
  <c r="W28" i="12"/>
  <c r="X28" i="12"/>
  <c r="S28" i="12" s="1"/>
  <c r="W30" i="12"/>
  <c r="S30" i="12"/>
  <c r="X30" i="12"/>
  <c r="Q41" i="12"/>
  <c r="S35" i="12"/>
  <c r="W35" i="12"/>
  <c r="X35" i="12"/>
  <c r="S37" i="12"/>
  <c r="W37" i="12"/>
  <c r="X37" i="12"/>
  <c r="S39" i="12"/>
  <c r="X39" i="12"/>
  <c r="W39" i="12"/>
  <c r="AJ39" i="12"/>
  <c r="AJ41" i="12" s="1"/>
  <c r="S43" i="12"/>
  <c r="H51" i="12" s="1"/>
  <c r="X43" i="12"/>
  <c r="H50" i="12"/>
  <c r="W43" i="12"/>
  <c r="AJ43" i="12"/>
  <c r="V45" i="12"/>
  <c r="AJ54" i="12"/>
  <c r="S40" i="12"/>
  <c r="S44" i="12"/>
  <c r="S46" i="12"/>
  <c r="S48" i="12"/>
  <c r="H54" i="12"/>
  <c r="V40" i="12"/>
  <c r="AJ40" i="12"/>
  <c r="V44" i="12"/>
  <c r="AJ44" i="12"/>
  <c r="V46" i="12"/>
  <c r="AJ46" i="12"/>
  <c r="V48" i="12"/>
  <c r="AJ48" i="12"/>
  <c r="Q53" i="10"/>
  <c r="O53" i="10"/>
  <c r="H53" i="10"/>
  <c r="AJ53" i="10" s="1"/>
  <c r="Q52" i="10"/>
  <c r="O52" i="10"/>
  <c r="H52" i="10"/>
  <c r="AJ52" i="10" s="1"/>
  <c r="Q49" i="10"/>
  <c r="O49" i="10"/>
  <c r="H49" i="10"/>
  <c r="Q48" i="10"/>
  <c r="O48" i="10"/>
  <c r="H48" i="10"/>
  <c r="Q47" i="10"/>
  <c r="O47" i="10"/>
  <c r="H47" i="10"/>
  <c r="Q46" i="10"/>
  <c r="O46" i="10"/>
  <c r="H46" i="10"/>
  <c r="Q45" i="10"/>
  <c r="O45" i="10"/>
  <c r="H45" i="10"/>
  <c r="Q44" i="10"/>
  <c r="O44" i="10"/>
  <c r="H44" i="10"/>
  <c r="Q43" i="10"/>
  <c r="O43" i="10"/>
  <c r="H43" i="10"/>
  <c r="Q40" i="10"/>
  <c r="O40" i="10"/>
  <c r="H40" i="10"/>
  <c r="Q39" i="10"/>
  <c r="O39" i="10"/>
  <c r="H39" i="10"/>
  <c r="Q38" i="10"/>
  <c r="O38" i="10"/>
  <c r="H38" i="10"/>
  <c r="Q37" i="10"/>
  <c r="O37" i="10"/>
  <c r="H37" i="10"/>
  <c r="Q36" i="10"/>
  <c r="O36" i="10"/>
  <c r="H36" i="10"/>
  <c r="Q35" i="10"/>
  <c r="O35" i="10"/>
  <c r="H35" i="10"/>
  <c r="Q34" i="10"/>
  <c r="O34" i="10"/>
  <c r="H34" i="10"/>
  <c r="Q31" i="10"/>
  <c r="O31" i="10"/>
  <c r="H31" i="10"/>
  <c r="Q30" i="10"/>
  <c r="O30" i="10"/>
  <c r="H30" i="10"/>
  <c r="Q29" i="10"/>
  <c r="O29" i="10"/>
  <c r="H29" i="10"/>
  <c r="Q28" i="10"/>
  <c r="O28" i="10"/>
  <c r="H28" i="10"/>
  <c r="Q27" i="10"/>
  <c r="O27" i="10"/>
  <c r="H27" i="10"/>
  <c r="Q26" i="10"/>
  <c r="O26" i="10"/>
  <c r="H26" i="10"/>
  <c r="Q25" i="10"/>
  <c r="O25" i="10"/>
  <c r="H25" i="10"/>
  <c r="Q22" i="10"/>
  <c r="O22" i="10"/>
  <c r="H22" i="10"/>
  <c r="Q21" i="10"/>
  <c r="O21" i="10"/>
  <c r="H21" i="10"/>
  <c r="Q20" i="10"/>
  <c r="O20" i="10"/>
  <c r="H20" i="10"/>
  <c r="Q19" i="10"/>
  <c r="O19" i="10"/>
  <c r="H19" i="10"/>
  <c r="Q18" i="10"/>
  <c r="O18" i="10"/>
  <c r="H18" i="10"/>
  <c r="Q17" i="10"/>
  <c r="O17" i="10"/>
  <c r="H17" i="10"/>
  <c r="Q16" i="10"/>
  <c r="O16" i="10"/>
  <c r="H16" i="10"/>
  <c r="Q13" i="10"/>
  <c r="O13" i="10"/>
  <c r="H13" i="10"/>
  <c r="Q12" i="10"/>
  <c r="O12" i="10"/>
  <c r="H12" i="10"/>
  <c r="Q11" i="10"/>
  <c r="O11" i="10"/>
  <c r="H11" i="10"/>
  <c r="Q10" i="10"/>
  <c r="O10" i="10"/>
  <c r="W10" i="10" s="1"/>
  <c r="H10" i="10"/>
  <c r="Q9" i="10"/>
  <c r="O9" i="10"/>
  <c r="H9" i="10"/>
  <c r="Q8" i="10"/>
  <c r="O8" i="10"/>
  <c r="H8" i="10"/>
  <c r="Q7" i="10"/>
  <c r="O7" i="10"/>
  <c r="H7" i="10"/>
  <c r="AK4" i="10"/>
  <c r="A7" i="10" s="1"/>
  <c r="T42" i="12" l="1"/>
  <c r="T41" i="12" s="1"/>
  <c r="H24" i="12"/>
  <c r="H33" i="12"/>
  <c r="H15" i="12"/>
  <c r="A8" i="12"/>
  <c r="AI7" i="12"/>
  <c r="AJ1" i="12"/>
  <c r="A1" i="12" s="1"/>
  <c r="AJ50" i="12"/>
  <c r="T33" i="12"/>
  <c r="T32" i="12" s="1"/>
  <c r="U33" i="12"/>
  <c r="U32" i="12" s="1"/>
  <c r="H42" i="12"/>
  <c r="AJ14" i="12"/>
  <c r="T55" i="12"/>
  <c r="T54" i="12" s="1"/>
  <c r="O51" i="12"/>
  <c r="T24" i="12"/>
  <c r="T23" i="12" s="1"/>
  <c r="U24" i="12"/>
  <c r="U23" i="12" s="1"/>
  <c r="X48" i="10"/>
  <c r="V48" i="10"/>
  <c r="X7" i="10"/>
  <c r="V7" i="10"/>
  <c r="V11" i="10"/>
  <c r="X11" i="10"/>
  <c r="X17" i="10"/>
  <c r="V17" i="10"/>
  <c r="X21" i="10"/>
  <c r="V21" i="10"/>
  <c r="X27" i="10"/>
  <c r="V27" i="10"/>
  <c r="X31" i="10"/>
  <c r="V31" i="10"/>
  <c r="X37" i="10"/>
  <c r="V37" i="10"/>
  <c r="X43" i="10"/>
  <c r="V43" i="10"/>
  <c r="X47" i="10"/>
  <c r="V47" i="10"/>
  <c r="X12" i="10"/>
  <c r="V12" i="10"/>
  <c r="X18" i="10"/>
  <c r="V18" i="10"/>
  <c r="V22" i="10"/>
  <c r="X22" i="10"/>
  <c r="X28" i="10"/>
  <c r="V28" i="10"/>
  <c r="V34" i="10"/>
  <c r="S34" i="10"/>
  <c r="X34" i="10"/>
  <c r="X38" i="10"/>
  <c r="V38" i="10"/>
  <c r="X44" i="10"/>
  <c r="V44" i="10"/>
  <c r="X16" i="10"/>
  <c r="V16" i="10"/>
  <c r="X20" i="10"/>
  <c r="V20" i="10"/>
  <c r="X26" i="10"/>
  <c r="V26" i="10"/>
  <c r="V30" i="10"/>
  <c r="X30" i="10"/>
  <c r="X36" i="10"/>
  <c r="V36" i="10"/>
  <c r="X40" i="10"/>
  <c r="V40" i="10"/>
  <c r="X46" i="10"/>
  <c r="S46" i="10" s="1"/>
  <c r="V46" i="10"/>
  <c r="X8" i="10"/>
  <c r="V8" i="10"/>
  <c r="X9" i="10"/>
  <c r="V9" i="10"/>
  <c r="V13" i="10"/>
  <c r="X13" i="10"/>
  <c r="X19" i="10"/>
  <c r="V19" i="10"/>
  <c r="X25" i="10"/>
  <c r="V25" i="10"/>
  <c r="X29" i="10"/>
  <c r="V29" i="10"/>
  <c r="X35" i="10"/>
  <c r="V35" i="10"/>
  <c r="X39" i="10"/>
  <c r="V39" i="10"/>
  <c r="X45" i="10"/>
  <c r="V45" i="10"/>
  <c r="X49" i="10"/>
  <c r="V49" i="10"/>
  <c r="V10" i="10"/>
  <c r="X10" i="10"/>
  <c r="O54" i="10"/>
  <c r="S48" i="10"/>
  <c r="S31" i="10"/>
  <c r="S47" i="10"/>
  <c r="S36" i="10"/>
  <c r="S40" i="10"/>
  <c r="S39" i="10"/>
  <c r="S21" i="10"/>
  <c r="AJ12" i="10"/>
  <c r="AJ18" i="10"/>
  <c r="O32" i="10"/>
  <c r="AJ28" i="10"/>
  <c r="AJ38" i="10"/>
  <c r="AJ44" i="10"/>
  <c r="AJ48" i="10"/>
  <c r="AJ9" i="10"/>
  <c r="AJ13" i="10"/>
  <c r="AJ25" i="10"/>
  <c r="AJ29" i="10"/>
  <c r="AJ39" i="10"/>
  <c r="AJ45" i="10"/>
  <c r="AJ8" i="10"/>
  <c r="AJ11" i="10"/>
  <c r="AJ21" i="10"/>
  <c r="AJ27" i="10"/>
  <c r="AJ31" i="10"/>
  <c r="AJ37" i="10"/>
  <c r="AJ43" i="10"/>
  <c r="AJ47" i="10"/>
  <c r="AJ19" i="10"/>
  <c r="AJ35" i="10"/>
  <c r="AJ49" i="10"/>
  <c r="S49" i="10"/>
  <c r="AJ10" i="10"/>
  <c r="AJ20" i="10"/>
  <c r="AJ26" i="10"/>
  <c r="AJ30" i="10"/>
  <c r="AJ36" i="10"/>
  <c r="AJ40" i="10"/>
  <c r="AJ46" i="10"/>
  <c r="AJ22" i="10"/>
  <c r="S22" i="10"/>
  <c r="O41" i="10"/>
  <c r="H23" i="10"/>
  <c r="O50" i="10"/>
  <c r="Q14" i="10"/>
  <c r="Q41" i="10"/>
  <c r="O14" i="10"/>
  <c r="O23" i="10"/>
  <c r="Q54" i="10"/>
  <c r="A8" i="10"/>
  <c r="AJ1" i="10"/>
  <c r="Q32" i="10"/>
  <c r="H14" i="10"/>
  <c r="H32" i="10"/>
  <c r="H41" i="10"/>
  <c r="H50" i="10"/>
  <c r="AJ54" i="10"/>
  <c r="AJ2" i="10"/>
  <c r="AL1" i="10"/>
  <c r="Q50" i="10"/>
  <c r="AJ16" i="10"/>
  <c r="Q23" i="10"/>
  <c r="H54" i="10"/>
  <c r="AJ7" i="10"/>
  <c r="AJ34" i="10"/>
  <c r="O42" i="12" l="1"/>
  <c r="AI8" i="12"/>
  <c r="A9" i="12"/>
  <c r="S33" i="12"/>
  <c r="S32" i="12" s="1"/>
  <c r="O33" i="12"/>
  <c r="T15" i="12"/>
  <c r="T14" i="12" s="1"/>
  <c r="U15" i="12"/>
  <c r="U14" i="12" s="1"/>
  <c r="S15" i="12" s="1"/>
  <c r="S14" i="12" s="1"/>
  <c r="T51" i="12"/>
  <c r="T50" i="12" s="1"/>
  <c r="U51" i="12"/>
  <c r="U50" i="12" s="1"/>
  <c r="S51" i="12" s="1"/>
  <c r="S50" i="12" s="1"/>
  <c r="H55" i="12" s="1"/>
  <c r="S24" i="12"/>
  <c r="S23" i="12" s="1"/>
  <c r="O24" i="12"/>
  <c r="O15" i="12"/>
  <c r="U42" i="12"/>
  <c r="U41" i="12" s="1"/>
  <c r="S42" i="12" s="1"/>
  <c r="S41" i="12" s="1"/>
  <c r="S43" i="10"/>
  <c r="S44" i="10"/>
  <c r="S45" i="10"/>
  <c r="S37" i="10"/>
  <c r="S35" i="10"/>
  <c r="S38" i="10"/>
  <c r="S26" i="10"/>
  <c r="S16" i="10"/>
  <c r="S18" i="10"/>
  <c r="S12" i="10"/>
  <c r="S13" i="10"/>
  <c r="S10" i="10"/>
  <c r="S8" i="10"/>
  <c r="S29" i="10"/>
  <c r="S28" i="10"/>
  <c r="S30" i="10"/>
  <c r="S17" i="10"/>
  <c r="S20" i="10"/>
  <c r="S9" i="10"/>
  <c r="S19" i="10"/>
  <c r="S11" i="10"/>
  <c r="S7" i="10"/>
  <c r="AJ41" i="10"/>
  <c r="T42" i="10" s="1"/>
  <c r="T41" i="10" s="1"/>
  <c r="S27" i="10"/>
  <c r="S25" i="10"/>
  <c r="AJ50" i="10"/>
  <c r="T51" i="10" s="1"/>
  <c r="T50" i="10" s="1"/>
  <c r="AJ32" i="10"/>
  <c r="T33" i="10" s="1"/>
  <c r="T32" i="10" s="1"/>
  <c r="AJ14" i="10"/>
  <c r="T15" i="10" s="1"/>
  <c r="T14" i="10" s="1"/>
  <c r="AJ23" i="10"/>
  <c r="T24" i="10" s="1"/>
  <c r="T23" i="10" s="1"/>
  <c r="A1" i="10"/>
  <c r="T55" i="10"/>
  <c r="T54" i="10" s="1"/>
  <c r="A9" i="10"/>
  <c r="A10" i="12" l="1"/>
  <c r="AI9" i="12"/>
  <c r="S55" i="12"/>
  <c r="O55" i="12"/>
  <c r="U55" i="12"/>
  <c r="U54" i="12" s="1"/>
  <c r="H51" i="10"/>
  <c r="O51" i="10" s="1"/>
  <c r="H42" i="10"/>
  <c r="O42" i="10" s="1"/>
  <c r="H15" i="10"/>
  <c r="O15" i="10" s="1"/>
  <c r="H24" i="10"/>
  <c r="O24" i="10" s="1"/>
  <c r="U51" i="10"/>
  <c r="U50" i="10" s="1"/>
  <c r="S51" i="10" s="1"/>
  <c r="S50" i="10" s="1"/>
  <c r="H55" i="10" s="1"/>
  <c r="U55" i="10" s="1"/>
  <c r="U54" i="10" s="1"/>
  <c r="S55" i="10" s="1"/>
  <c r="H33" i="10"/>
  <c r="O33" i="10" s="1"/>
  <c r="A10" i="10"/>
  <c r="AI10" i="12" l="1"/>
  <c r="A11" i="12"/>
  <c r="O55" i="10"/>
  <c r="U42" i="10"/>
  <c r="U41" i="10" s="1"/>
  <c r="S42" i="10" s="1"/>
  <c r="S41" i="10" s="1"/>
  <c r="U24" i="10"/>
  <c r="U23" i="10" s="1"/>
  <c r="S24" i="10" s="1"/>
  <c r="S23" i="10" s="1"/>
  <c r="U15" i="10"/>
  <c r="U14" i="10" s="1"/>
  <c r="S15" i="10" s="1"/>
  <c r="S14" i="10" s="1"/>
  <c r="U33" i="10"/>
  <c r="U32" i="10" s="1"/>
  <c r="S33" i="10" s="1"/>
  <c r="S32" i="10" s="1"/>
  <c r="A11" i="10"/>
  <c r="A12" i="12" l="1"/>
  <c r="AI11" i="12"/>
  <c r="A12" i="10"/>
  <c r="AI12" i="12" l="1"/>
  <c r="A13" i="12"/>
  <c r="A13" i="10"/>
  <c r="A16" i="12" l="1"/>
  <c r="AI13" i="12"/>
  <c r="A16" i="10"/>
  <c r="N18" i="4"/>
  <c r="BA18" i="4" s="1"/>
  <c r="AF18" i="4"/>
  <c r="AB18" i="4"/>
  <c r="N17" i="4"/>
  <c r="AB7" i="4"/>
  <c r="N7" i="4"/>
  <c r="BA7" i="4" s="1"/>
  <c r="N8" i="4"/>
  <c r="N9" i="4"/>
  <c r="N10" i="4"/>
  <c r="N11" i="4"/>
  <c r="N12" i="4"/>
  <c r="N13" i="4"/>
  <c r="B1" i="1"/>
  <c r="AI16" i="12" l="1"/>
  <c r="A17" i="12"/>
  <c r="A18" i="12" s="1"/>
  <c r="A17" i="10"/>
  <c r="A18" i="10" s="1"/>
  <c r="AB52" i="4"/>
  <c r="AB49" i="4"/>
  <c r="AB48" i="4"/>
  <c r="AB47" i="4"/>
  <c r="AB46" i="4"/>
  <c r="AB45" i="4"/>
  <c r="AB44" i="4"/>
  <c r="AB43" i="4"/>
  <c r="AB40" i="4"/>
  <c r="AB39" i="4"/>
  <c r="AB38" i="4"/>
  <c r="AB37" i="4"/>
  <c r="AB36" i="4"/>
  <c r="AB35" i="4"/>
  <c r="AB34" i="4"/>
  <c r="AB31" i="4"/>
  <c r="AB30" i="4"/>
  <c r="AB29" i="4"/>
  <c r="AB28" i="4"/>
  <c r="AB27" i="4"/>
  <c r="AB26" i="4"/>
  <c r="AB25" i="4"/>
  <c r="AB22" i="4"/>
  <c r="AB21" i="4"/>
  <c r="AB20" i="4"/>
  <c r="AB19" i="4"/>
  <c r="AB17" i="4"/>
  <c r="AB16" i="4"/>
  <c r="N43" i="4"/>
  <c r="N52" i="4"/>
  <c r="N49" i="4"/>
  <c r="N48" i="4"/>
  <c r="N47" i="4"/>
  <c r="N46" i="4"/>
  <c r="N45" i="4"/>
  <c r="N44" i="4"/>
  <c r="N40" i="4"/>
  <c r="N39" i="4"/>
  <c r="N38" i="4"/>
  <c r="N37" i="4"/>
  <c r="N36" i="4"/>
  <c r="N35" i="4"/>
  <c r="N34" i="4"/>
  <c r="N31" i="4"/>
  <c r="N30" i="4"/>
  <c r="N29" i="4"/>
  <c r="N28" i="4"/>
  <c r="N27" i="4"/>
  <c r="N26" i="4"/>
  <c r="N25" i="4"/>
  <c r="N22" i="4"/>
  <c r="N21" i="4"/>
  <c r="N20" i="4"/>
  <c r="N19" i="4"/>
  <c r="N16" i="4"/>
  <c r="AB8" i="4"/>
  <c r="AB9" i="4"/>
  <c r="AB10" i="4"/>
  <c r="AB11" i="4"/>
  <c r="AB12" i="4"/>
  <c r="AB13" i="4"/>
  <c r="A19" i="12" l="1"/>
  <c r="AI18" i="12"/>
  <c r="A19" i="10"/>
  <c r="AF10" i="4"/>
  <c r="AI19" i="12" l="1"/>
  <c r="A20" i="12"/>
  <c r="A20" i="10"/>
  <c r="AF25" i="4"/>
  <c r="AB53" i="4"/>
  <c r="N53" i="4"/>
  <c r="AF53" i="4"/>
  <c r="AF52" i="4"/>
  <c r="AF49" i="4"/>
  <c r="AF44" i="4"/>
  <c r="AF45" i="4"/>
  <c r="AF46" i="4"/>
  <c r="AF47" i="4"/>
  <c r="AF48" i="4"/>
  <c r="AF43" i="4"/>
  <c r="AF40" i="4"/>
  <c r="AF35" i="4"/>
  <c r="AF36" i="4"/>
  <c r="AF37" i="4"/>
  <c r="AF38" i="4"/>
  <c r="AF39" i="4"/>
  <c r="AF34" i="4"/>
  <c r="AF31" i="4"/>
  <c r="AF26" i="4"/>
  <c r="AF27" i="4"/>
  <c r="AF28" i="4"/>
  <c r="AF29" i="4"/>
  <c r="AF30" i="4"/>
  <c r="AF22" i="4"/>
  <c r="AF21" i="4"/>
  <c r="AF20" i="4"/>
  <c r="AF19" i="4"/>
  <c r="AF17" i="4"/>
  <c r="AF16" i="4"/>
  <c r="AF13" i="4"/>
  <c r="AF12" i="4"/>
  <c r="AF11" i="4"/>
  <c r="AF9" i="4"/>
  <c r="AF8" i="4"/>
  <c r="AF7" i="4"/>
  <c r="A21" i="12" l="1"/>
  <c r="AI20" i="12"/>
  <c r="A21" i="10"/>
  <c r="AF14" i="4"/>
  <c r="AF54" i="4"/>
  <c r="AB54" i="4"/>
  <c r="N54" i="4"/>
  <c r="AI21" i="12" l="1"/>
  <c r="A22" i="12"/>
  <c r="A22" i="10"/>
  <c r="B2" i="1"/>
  <c r="A25" i="12" l="1"/>
  <c r="AI22" i="12"/>
  <c r="A25" i="10"/>
  <c r="BB4" i="4"/>
  <c r="AI25" i="12" l="1"/>
  <c r="A26" i="12"/>
  <c r="A26" i="10"/>
  <c r="BC1" i="4"/>
  <c r="BA2" i="4"/>
  <c r="A7" i="4"/>
  <c r="A27" i="12" l="1"/>
  <c r="AI26" i="12"/>
  <c r="A27" i="10"/>
  <c r="A8" i="4"/>
  <c r="A9" i="4" s="1"/>
  <c r="A10" i="4" s="1"/>
  <c r="A11" i="4" s="1"/>
  <c r="A12" i="4" s="1"/>
  <c r="A13" i="4" s="1"/>
  <c r="A16" i="4" s="1"/>
  <c r="BA1" i="4"/>
  <c r="A1" i="4" s="1"/>
  <c r="BA53" i="4"/>
  <c r="BA52" i="4"/>
  <c r="BA49" i="4"/>
  <c r="BA48" i="4"/>
  <c r="BA47" i="4"/>
  <c r="BA46" i="4"/>
  <c r="BA45" i="4"/>
  <c r="BA44" i="4"/>
  <c r="BA43" i="4"/>
  <c r="BA40" i="4"/>
  <c r="BA39" i="4"/>
  <c r="BA38" i="4"/>
  <c r="BA37" i="4"/>
  <c r="BA36" i="4"/>
  <c r="BA35" i="4"/>
  <c r="BA34" i="4"/>
  <c r="BA31" i="4"/>
  <c r="BA30" i="4"/>
  <c r="BA29" i="4"/>
  <c r="BA28" i="4"/>
  <c r="BA27" i="4"/>
  <c r="BA26" i="4"/>
  <c r="BA25" i="4"/>
  <c r="BA22" i="4"/>
  <c r="BA21" i="4"/>
  <c r="BA20" i="4"/>
  <c r="BA19" i="4"/>
  <c r="BA16" i="4"/>
  <c r="BA12" i="4"/>
  <c r="BA8" i="4"/>
  <c r="BA9" i="4"/>
  <c r="BA10" i="4"/>
  <c r="BA11" i="4"/>
  <c r="BA13" i="4"/>
  <c r="AI27" i="12" l="1"/>
  <c r="A28" i="12"/>
  <c r="A28" i="10"/>
  <c r="BA14" i="4"/>
  <c r="N50" i="4"/>
  <c r="AB50" i="4"/>
  <c r="N41" i="4"/>
  <c r="AB41" i="4"/>
  <c r="AB14" i="4"/>
  <c r="N32" i="4"/>
  <c r="AB32" i="4"/>
  <c r="N23" i="4"/>
  <c r="AB23" i="4"/>
  <c r="N14" i="4"/>
  <c r="A29" i="12" l="1"/>
  <c r="AI28" i="12"/>
  <c r="A29" i="10"/>
  <c r="N15" i="4"/>
  <c r="AB15" i="4" s="1"/>
  <c r="BA54" i="4"/>
  <c r="AL55" i="4" s="1"/>
  <c r="AL54" i="4" s="1"/>
  <c r="AF50" i="4"/>
  <c r="N24" i="4"/>
  <c r="AB24" i="4" s="1"/>
  <c r="AF41" i="4"/>
  <c r="N33" i="4"/>
  <c r="AB33" i="4" s="1"/>
  <c r="N51" i="4"/>
  <c r="AB51" i="4" s="1"/>
  <c r="BA23" i="4"/>
  <c r="BA41" i="4"/>
  <c r="N42" i="4"/>
  <c r="AB42" i="4" s="1"/>
  <c r="BA32" i="4"/>
  <c r="BA50" i="4"/>
  <c r="AF23" i="4"/>
  <c r="AF32" i="4"/>
  <c r="AI29" i="12" l="1"/>
  <c r="A30" i="12"/>
  <c r="A30" i="10"/>
  <c r="AL42" i="4"/>
  <c r="AL41" i="4" s="1"/>
  <c r="AN42" i="4"/>
  <c r="AN41" i="4" s="1"/>
  <c r="AJ42" i="4" s="1"/>
  <c r="AJ41" i="4" s="1"/>
  <c r="AL24" i="4"/>
  <c r="AL23" i="4" s="1"/>
  <c r="AN24" i="4"/>
  <c r="AN23" i="4" s="1"/>
  <c r="AJ24" i="4" s="1"/>
  <c r="AJ23" i="4" s="1"/>
  <c r="AN33" i="4"/>
  <c r="AN32" i="4" s="1"/>
  <c r="AJ33" i="4" s="1"/>
  <c r="AJ32" i="4" s="1"/>
  <c r="AL33" i="4"/>
  <c r="AL32" i="4" s="1"/>
  <c r="AL51" i="4"/>
  <c r="AL50" i="4" s="1"/>
  <c r="AN51" i="4"/>
  <c r="AN50" i="4" s="1"/>
  <c r="AJ51" i="4" s="1"/>
  <c r="AJ50" i="4" s="1"/>
  <c r="N55" i="4" s="1"/>
  <c r="AN55" i="4" s="1"/>
  <c r="AL15" i="4"/>
  <c r="AL14" i="4" s="1"/>
  <c r="AN15" i="4"/>
  <c r="A31" i="12" l="1"/>
  <c r="AI30" i="12"/>
  <c r="A31" i="10"/>
  <c r="AN14" i="4"/>
  <c r="AB55" i="4"/>
  <c r="AN54" i="4"/>
  <c r="AJ55" i="4" s="1"/>
  <c r="AI31" i="12" l="1"/>
  <c r="A34" i="12"/>
  <c r="A34" i="10"/>
  <c r="AJ15" i="4"/>
  <c r="AJ14" i="4" s="1"/>
  <c r="A17" i="4"/>
  <c r="A35" i="12" l="1"/>
  <c r="AI34" i="12"/>
  <c r="A35" i="10"/>
  <c r="A18" i="4"/>
  <c r="AI35" i="12" l="1"/>
  <c r="A36" i="12"/>
  <c r="A36" i="10"/>
  <c r="A19" i="4"/>
  <c r="A37" i="12" l="1"/>
  <c r="AI36" i="12"/>
  <c r="A37" i="10"/>
  <c r="A20" i="4"/>
  <c r="AI37" i="12" l="1"/>
  <c r="A38" i="12"/>
  <c r="A38" i="10"/>
  <c r="A21" i="4"/>
  <c r="A39" i="12" l="1"/>
  <c r="AI38" i="12"/>
  <c r="A39" i="10"/>
  <c r="A22" i="4"/>
  <c r="AI39" i="12" l="1"/>
  <c r="A40" i="12"/>
  <c r="A40" i="10"/>
  <c r="A25" i="4"/>
  <c r="A43" i="12" l="1"/>
  <c r="AI40" i="12"/>
  <c r="A43" i="10"/>
  <c r="A26" i="4"/>
  <c r="AI43" i="12" l="1"/>
  <c r="A44" i="12"/>
  <c r="A44" i="10"/>
  <c r="A27" i="4"/>
  <c r="A45" i="12" l="1"/>
  <c r="AI44" i="12"/>
  <c r="A45" i="10"/>
  <c r="A28" i="4"/>
  <c r="AI45" i="12" l="1"/>
  <c r="A46" i="12"/>
  <c r="A46" i="10"/>
  <c r="A29" i="4"/>
  <c r="A47" i="12" l="1"/>
  <c r="AI46" i="12"/>
  <c r="A47" i="10"/>
  <c r="AI46" i="10"/>
  <c r="A30" i="4"/>
  <c r="AI47" i="12" l="1"/>
  <c r="A48" i="12"/>
  <c r="AI47" i="10"/>
  <c r="A48" i="10"/>
  <c r="A31" i="4"/>
  <c r="A49" i="12" l="1"/>
  <c r="AI48" i="12"/>
  <c r="A49" i="10"/>
  <c r="AI48" i="10"/>
  <c r="A34" i="4"/>
  <c r="A35" i="4" s="1"/>
  <c r="AI49" i="12" l="1"/>
  <c r="A52" i="12"/>
  <c r="AI49" i="10"/>
  <c r="A52" i="10"/>
  <c r="A36" i="4"/>
  <c r="A53" i="12" l="1"/>
  <c r="AI53" i="12" s="1"/>
  <c r="AI52" i="12"/>
  <c r="A53" i="10"/>
  <c r="AI53" i="10" s="1"/>
  <c r="AI52" i="10"/>
  <c r="A37" i="4"/>
  <c r="A38" i="4" l="1"/>
  <c r="A39" i="4" l="1"/>
  <c r="A40" i="4" l="1"/>
  <c r="A43" i="4" s="1"/>
  <c r="A44" i="4" l="1"/>
  <c r="A45" i="4" l="1"/>
  <c r="A46" i="4" l="1"/>
  <c r="A47" i="4" l="1"/>
  <c r="A48" i="4" l="1"/>
  <c r="A49" i="4" l="1"/>
  <c r="A52" i="4" l="1"/>
  <c r="A53" i="4" l="1"/>
  <c r="B14" i="1" l="1"/>
  <c r="B12" i="1" l="1"/>
  <c r="B13" i="1"/>
  <c r="B11" i="1"/>
  <c r="B9" i="1"/>
  <c r="B5" i="1"/>
  <c r="B10" i="1"/>
  <c r="B6" i="1"/>
  <c r="B7" i="1" l="1"/>
  <c r="B3" i="1"/>
  <c r="B4" i="1"/>
  <c r="B8" i="1"/>
  <c r="AI13" i="10" l="1"/>
  <c r="AI18" i="10"/>
  <c r="AI11" i="10"/>
  <c r="AI7" i="10"/>
  <c r="AI20" i="10"/>
  <c r="AI9" i="10"/>
  <c r="AI16" i="10"/>
  <c r="AI10" i="10"/>
  <c r="AI19" i="10"/>
  <c r="AI21" i="10"/>
  <c r="AI8" i="10"/>
  <c r="AI22" i="10"/>
  <c r="AI12" i="10"/>
  <c r="AI25" i="10"/>
  <c r="AI26" i="10"/>
  <c r="AI27" i="10"/>
  <c r="AI28" i="10"/>
  <c r="AI29" i="10"/>
  <c r="AI30" i="10"/>
  <c r="AI31" i="10"/>
  <c r="AI34" i="10"/>
  <c r="AZ18" i="4"/>
  <c r="AI35" i="10"/>
  <c r="AI36" i="10"/>
  <c r="AI37" i="10"/>
  <c r="AI38" i="10"/>
  <c r="AI39" i="10"/>
  <c r="AI40" i="10"/>
  <c r="AI43" i="10"/>
  <c r="AI44" i="10"/>
  <c r="AI45" i="10"/>
  <c r="AZ7" i="4"/>
  <c r="AZ28" i="4"/>
  <c r="AZ49" i="4"/>
  <c r="AZ8" i="4"/>
  <c r="AZ27" i="4"/>
  <c r="AZ46" i="4"/>
  <c r="AZ52" i="4"/>
  <c r="AZ53" i="4"/>
  <c r="AZ48" i="4"/>
  <c r="AZ35" i="4"/>
  <c r="AZ47" i="4"/>
  <c r="AZ22" i="4"/>
  <c r="AZ45" i="4"/>
  <c r="AZ25" i="4"/>
  <c r="AZ44" i="4"/>
  <c r="AZ36" i="4"/>
  <c r="AZ21" i="4"/>
  <c r="AZ37" i="4"/>
  <c r="AZ13" i="4"/>
  <c r="AZ34" i="4"/>
  <c r="AZ40" i="4"/>
  <c r="AZ39" i="4"/>
  <c r="AZ31" i="4"/>
  <c r="AZ38" i="4"/>
  <c r="AZ19" i="4"/>
  <c r="AZ12" i="4"/>
  <c r="AZ43" i="4"/>
  <c r="AZ11" i="4"/>
  <c r="AZ30" i="4"/>
  <c r="AZ29" i="4"/>
  <c r="AZ20" i="4"/>
  <c r="AZ10" i="4"/>
  <c r="AZ9" i="4"/>
  <c r="AZ16" i="4"/>
  <c r="AZ26" i="4"/>
</calcChain>
</file>

<file path=xl/comments1.xml><?xml version="1.0" encoding="utf-8"?>
<comments xmlns="http://schemas.openxmlformats.org/spreadsheetml/2006/main">
  <authors>
    <author>Ophélie RAYNAUD</author>
  </authors>
  <commentList>
    <comment ref="K27" authorId="0" shapeId="0">
      <text>
        <r>
          <rPr>
            <b/>
            <sz val="11"/>
            <color indexed="10"/>
            <rFont val="Calibri"/>
            <family val="2"/>
            <scheme val="minor"/>
          </rPr>
          <t>UNIQUEMENT</t>
        </r>
        <r>
          <rPr>
            <sz val="11"/>
            <color indexed="81"/>
            <rFont val="Calibri"/>
            <family val="2"/>
            <scheme val="minor"/>
          </rPr>
          <t xml:space="preserve"> pour les contrats en année incomplète et pour les congés non acquis la 1ère année et/ou pour les semaines au-delà des 5 semaines de congés annuels</t>
        </r>
      </text>
    </comment>
  </commentList>
</comments>
</file>

<file path=xl/comments2.xml><?xml version="1.0" encoding="utf-8"?>
<comments xmlns="http://schemas.openxmlformats.org/spreadsheetml/2006/main">
  <authors>
    <author>Ophélie RAYNAUD</author>
  </authors>
  <commentList>
    <comment ref="AQ1" authorId="0" shapeId="0">
      <text>
        <r>
          <rPr>
            <sz val="11"/>
            <color indexed="81"/>
            <rFont val="Calibri"/>
            <family val="2"/>
            <scheme val="minor"/>
          </rPr>
          <t>Choisissez le mois avec le menu déroulant</t>
        </r>
      </text>
    </comment>
    <comment ref="AD4" authorId="0" shapeId="0">
      <text>
        <r>
          <rPr>
            <sz val="11"/>
            <color indexed="81"/>
            <rFont val="Calibri"/>
            <family val="2"/>
            <scheme val="minor"/>
          </rPr>
          <t>Choisissez le motif de l'absence avec le menu déroulant</t>
        </r>
      </text>
    </comment>
    <comment ref="AF4" authorId="0" shapeId="0">
      <text>
        <r>
          <rPr>
            <sz val="11"/>
            <color indexed="81"/>
            <rFont val="Calibri"/>
            <family val="2"/>
            <scheme val="minor"/>
          </rPr>
          <t>Les heures seront automatiquement déduites</t>
        </r>
      </text>
    </comment>
    <comment ref="AH4" authorId="0" shapeId="0">
      <text>
        <r>
          <rPr>
            <sz val="11"/>
            <color indexed="81"/>
            <rFont val="Calibri"/>
            <family val="2"/>
            <scheme val="minor"/>
          </rPr>
          <t>Saisissez le nombre d'heures à déduire sous le format 00</t>
        </r>
        <r>
          <rPr>
            <b/>
            <sz val="14"/>
            <color indexed="10"/>
            <rFont val="Calibri"/>
            <family val="2"/>
            <scheme val="minor"/>
          </rPr>
          <t>,</t>
        </r>
        <r>
          <rPr>
            <sz val="11"/>
            <color indexed="81"/>
            <rFont val="Calibri"/>
            <family val="2"/>
            <scheme val="minor"/>
          </rPr>
          <t>00</t>
        </r>
      </text>
    </comment>
    <comment ref="AQ5" authorId="0" shapeId="0">
      <text>
        <r>
          <rPr>
            <sz val="11"/>
            <color indexed="81"/>
            <rFont val="Calibri"/>
            <family val="2"/>
            <scheme val="minor"/>
          </rPr>
          <t>Saisissez l'année désirée</t>
        </r>
      </text>
    </comment>
    <comment ref="B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F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J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P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T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X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AV9" authorId="0" shapeId="0">
      <text>
        <r>
          <rPr>
            <b/>
            <sz val="11"/>
            <color indexed="10"/>
            <rFont val="Calibri"/>
            <family val="2"/>
            <scheme val="minor"/>
          </rPr>
          <t>UNIQUEMENT</t>
        </r>
        <r>
          <rPr>
            <sz val="11"/>
            <color indexed="81"/>
            <rFont val="Calibri"/>
            <family val="2"/>
            <scheme val="minor"/>
          </rPr>
          <t xml:space="preserve"> pour les contrats en année incomplète et pour les congés non acquis la 1ère année et/ou pour les semaines au-delà des 5 semaines de congés annuels</t>
        </r>
      </text>
    </comment>
  </commentList>
</comments>
</file>

<file path=xl/comments3.xml><?xml version="1.0" encoding="utf-8"?>
<comments xmlns="http://schemas.openxmlformats.org/spreadsheetml/2006/main">
  <authors>
    <author>Ophélie RAYNAUD</author>
  </authors>
  <commentList>
    <comment ref="Z1" authorId="0" shapeId="0">
      <text>
        <r>
          <rPr>
            <sz val="11"/>
            <color indexed="81"/>
            <rFont val="Calibri"/>
            <family val="2"/>
            <scheme val="minor"/>
          </rPr>
          <t>Choisissez le mois avec le menu déroulant</t>
        </r>
      </text>
    </comment>
    <comment ref="P4" authorId="0" shapeId="0">
      <text>
        <r>
          <rPr>
            <sz val="11"/>
            <color indexed="81"/>
            <rFont val="Calibri"/>
            <family val="2"/>
            <scheme val="minor"/>
          </rPr>
          <t>Choisissez le motif de l'absence avec le menu déroulant</t>
        </r>
      </text>
    </comment>
    <comment ref="Q4" authorId="0" shapeId="0">
      <text>
        <r>
          <rPr>
            <sz val="11"/>
            <color indexed="81"/>
            <rFont val="Calibri"/>
            <family val="2"/>
            <scheme val="minor"/>
          </rPr>
          <t>Les heures seront automatiquement déduites</t>
        </r>
      </text>
    </comment>
    <comment ref="R4" authorId="0" shapeId="0">
      <text>
        <r>
          <rPr>
            <sz val="11"/>
            <color indexed="81"/>
            <rFont val="Calibri"/>
            <family val="2"/>
            <scheme val="minor"/>
          </rPr>
          <t>Saisissez le nombre d'heures à déduire sous le format 00</t>
        </r>
        <r>
          <rPr>
            <b/>
            <sz val="14"/>
            <color indexed="10"/>
            <rFont val="Calibri"/>
            <family val="2"/>
            <scheme val="minor"/>
          </rPr>
          <t>,</t>
        </r>
        <r>
          <rPr>
            <sz val="11"/>
            <color indexed="81"/>
            <rFont val="Calibri"/>
            <family val="2"/>
            <scheme val="minor"/>
          </rPr>
          <t>00</t>
        </r>
      </text>
    </comment>
    <comment ref="Z5" authorId="0" shapeId="0">
      <text>
        <r>
          <rPr>
            <sz val="11"/>
            <color indexed="81"/>
            <rFont val="Calibri"/>
            <family val="2"/>
            <scheme val="minor"/>
          </rPr>
          <t>Saisissez l'année désirée</t>
        </r>
      </text>
    </comment>
    <comment ref="B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D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F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I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K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M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AE9" authorId="0" shapeId="0">
      <text>
        <r>
          <rPr>
            <b/>
            <sz val="11"/>
            <color indexed="10"/>
            <rFont val="Calibri"/>
            <family val="2"/>
            <scheme val="minor"/>
          </rPr>
          <t>UNIQUEMENT</t>
        </r>
        <r>
          <rPr>
            <sz val="11"/>
            <color indexed="81"/>
            <rFont val="Calibri"/>
            <family val="2"/>
            <scheme val="minor"/>
          </rPr>
          <t xml:space="preserve"> pour les contrats en année incomplète et pour les congés non acquis la 1ère année et/ou pour les semaines au-delà des 5 semaines de congés annuels</t>
        </r>
      </text>
    </comment>
  </commentList>
</comments>
</file>

<file path=xl/comments4.xml><?xml version="1.0" encoding="utf-8"?>
<comments xmlns="http://schemas.openxmlformats.org/spreadsheetml/2006/main">
  <authors>
    <author>Ophélie RAYNAUD</author>
  </authors>
  <commentList>
    <comment ref="Z1" authorId="0" shapeId="0">
      <text>
        <r>
          <rPr>
            <sz val="11"/>
            <color indexed="81"/>
            <rFont val="Calibri"/>
            <family val="2"/>
            <scheme val="minor"/>
          </rPr>
          <t>Choisissez le mois avec le menu déroulant</t>
        </r>
      </text>
    </comment>
    <comment ref="P4" authorId="0" shapeId="0">
      <text>
        <r>
          <rPr>
            <sz val="11"/>
            <color indexed="81"/>
            <rFont val="Calibri"/>
            <family val="2"/>
            <scheme val="minor"/>
          </rPr>
          <t>Choisissez le motif de l'absence avec le menu déroulant</t>
        </r>
      </text>
    </comment>
    <comment ref="Q4" authorId="0" shapeId="0">
      <text>
        <r>
          <rPr>
            <sz val="11"/>
            <color indexed="81"/>
            <rFont val="Calibri"/>
            <family val="2"/>
            <scheme val="minor"/>
          </rPr>
          <t>Les heures seront automatiquement déduites</t>
        </r>
      </text>
    </comment>
    <comment ref="R4" authorId="0" shapeId="0">
      <text>
        <r>
          <rPr>
            <sz val="11"/>
            <color indexed="81"/>
            <rFont val="Calibri"/>
            <family val="2"/>
            <scheme val="minor"/>
          </rPr>
          <t>Saisissez le nombre d'heures à déduire sous le format 00</t>
        </r>
        <r>
          <rPr>
            <b/>
            <sz val="14"/>
            <color indexed="10"/>
            <rFont val="Calibri"/>
            <family val="2"/>
            <scheme val="minor"/>
          </rPr>
          <t>,</t>
        </r>
        <r>
          <rPr>
            <sz val="11"/>
            <color indexed="81"/>
            <rFont val="Calibri"/>
            <family val="2"/>
            <scheme val="minor"/>
          </rPr>
          <t>00</t>
        </r>
      </text>
    </comment>
    <comment ref="Z5" authorId="0" shapeId="0">
      <text>
        <r>
          <rPr>
            <sz val="11"/>
            <color indexed="81"/>
            <rFont val="Calibri"/>
            <family val="2"/>
            <scheme val="minor"/>
          </rPr>
          <t>Saisissez l'année désirée</t>
        </r>
      </text>
    </comment>
    <comment ref="B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D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F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I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K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M6" authorId="0" shapeId="0">
      <text>
        <r>
          <rPr>
            <sz val="11"/>
            <color indexed="81"/>
            <rFont val="Calibri"/>
            <family val="2"/>
            <scheme val="minor"/>
          </rPr>
          <t>Notez les heures sous le format 00:00</t>
        </r>
      </text>
    </comment>
    <comment ref="AE9" authorId="0" shapeId="0">
      <text>
        <r>
          <rPr>
            <b/>
            <sz val="11"/>
            <color indexed="10"/>
            <rFont val="Calibri"/>
            <family val="2"/>
            <scheme val="minor"/>
          </rPr>
          <t>UNIQUEMENT</t>
        </r>
        <r>
          <rPr>
            <sz val="11"/>
            <color indexed="81"/>
            <rFont val="Calibri"/>
            <family val="2"/>
            <scheme val="minor"/>
          </rPr>
          <t xml:space="preserve"> pour les contrats en année incomplète et pour les congés non acquis la 1ère année et/ou pour les semaines au-delà des 5 semaines de congés annuels</t>
        </r>
      </text>
    </comment>
  </commentList>
</comments>
</file>

<file path=xl/sharedStrings.xml><?xml version="1.0" encoding="utf-8"?>
<sst xmlns="http://schemas.openxmlformats.org/spreadsheetml/2006/main" count="475" uniqueCount="137">
  <si>
    <t>Jour de l'An</t>
  </si>
  <si>
    <t>Pâques</t>
  </si>
  <si>
    <t>lundi Pâques</t>
  </si>
  <si>
    <t>Ascension</t>
  </si>
  <si>
    <t>Fête du Travail 1erMai</t>
  </si>
  <si>
    <t>Armistice 1945 8-Mai</t>
  </si>
  <si>
    <t>Pentecôte</t>
  </si>
  <si>
    <t>Lundi de Pentecôte</t>
  </si>
  <si>
    <t>Fêt Nationale 14Juillet</t>
  </si>
  <si>
    <t>Assomption 15Août</t>
  </si>
  <si>
    <t>Toussaint 1erNovembre</t>
  </si>
  <si>
    <t>Armistice 1918 11Novembre</t>
  </si>
  <si>
    <t>Noël</t>
  </si>
  <si>
    <t>Plage B1:B14 nommée "Fériés"</t>
  </si>
  <si>
    <t>Numéro du mois</t>
  </si>
  <si>
    <t>JOURS</t>
  </si>
  <si>
    <t>JANVIER</t>
  </si>
  <si>
    <r>
      <t>F</t>
    </r>
    <r>
      <rPr>
        <sz val="11"/>
        <color theme="1"/>
        <rFont val="Calibri"/>
        <family val="2"/>
      </rPr>
      <t>ÉVRIER</t>
    </r>
  </si>
  <si>
    <t>MARS</t>
  </si>
  <si>
    <r>
      <t>AVRIL</t>
    </r>
    <r>
      <rPr>
        <sz val="11"/>
        <color theme="1"/>
        <rFont val="Calibri"/>
        <family val="2"/>
      </rPr>
      <t/>
    </r>
  </si>
  <si>
    <t>MAI</t>
  </si>
  <si>
    <r>
      <t>JUIN</t>
    </r>
    <r>
      <rPr>
        <sz val="11"/>
        <color theme="1"/>
        <rFont val="Calibri"/>
        <family val="2"/>
      </rPr>
      <t/>
    </r>
  </si>
  <si>
    <t>JUILLET</t>
  </si>
  <si>
    <r>
      <t>AOÛT</t>
    </r>
    <r>
      <rPr>
        <sz val="11"/>
        <color theme="1"/>
        <rFont val="Calibri"/>
        <family val="2"/>
      </rPr>
      <t/>
    </r>
  </si>
  <si>
    <t>SEPTEMBRE</t>
  </si>
  <si>
    <r>
      <t>OCTOBRE</t>
    </r>
    <r>
      <rPr>
        <sz val="11"/>
        <color theme="1"/>
        <rFont val="Calibri"/>
        <family val="2"/>
      </rPr>
      <t/>
    </r>
  </si>
  <si>
    <t>NOVEMBRE</t>
  </si>
  <si>
    <r>
      <t>DÉCEMBRE</t>
    </r>
    <r>
      <rPr>
        <sz val="11"/>
        <color theme="1"/>
        <rFont val="Calibri"/>
        <family val="2"/>
      </rPr>
      <t/>
    </r>
  </si>
  <si>
    <t>Temps de travail contractuel</t>
  </si>
  <si>
    <t>Temps de travail réel</t>
  </si>
  <si>
    <t>Heures complémentaires</t>
  </si>
  <si>
    <t>Heures supplémentaires mensualisées</t>
  </si>
  <si>
    <t>Nombre d'heures déduites</t>
  </si>
  <si>
    <t>Abréviation</t>
  </si>
  <si>
    <t>Motif d'absence</t>
  </si>
  <si>
    <t>Absence non prévue au contrat</t>
  </si>
  <si>
    <t>ANPC</t>
  </si>
  <si>
    <t>NON</t>
  </si>
  <si>
    <t xml:space="preserve">Enfant malade </t>
  </si>
  <si>
    <t>EM</t>
  </si>
  <si>
    <t>OUI</t>
  </si>
  <si>
    <t>Enfant malade rémunéré</t>
  </si>
  <si>
    <t>EMR</t>
  </si>
  <si>
    <t>Maladie assistant(e) maternel(le)</t>
  </si>
  <si>
    <t xml:space="preserve">Journée entière d'absence </t>
  </si>
  <si>
    <t>Accident de travail</t>
  </si>
  <si>
    <t>AT</t>
  </si>
  <si>
    <t>Congés acquis</t>
  </si>
  <si>
    <t>CA</t>
  </si>
  <si>
    <t>Congé de maternité</t>
  </si>
  <si>
    <t>CM</t>
  </si>
  <si>
    <t>Congés déduits mensualisation</t>
  </si>
  <si>
    <t>CDM</t>
  </si>
  <si>
    <t>Accueil non débuté</t>
  </si>
  <si>
    <t>Jours perlés déduits mensualisation</t>
  </si>
  <si>
    <t>JPDM</t>
  </si>
  <si>
    <t>Jour férié acquis</t>
  </si>
  <si>
    <t>JFA</t>
  </si>
  <si>
    <r>
      <t xml:space="preserve">Jour férié </t>
    </r>
    <r>
      <rPr>
        <b/>
        <sz val="11"/>
        <color theme="1"/>
        <rFont val="Calibri"/>
        <family val="2"/>
        <scheme val="minor"/>
      </rPr>
      <t xml:space="preserve">non </t>
    </r>
    <r>
      <rPr>
        <sz val="11"/>
        <color theme="1"/>
        <rFont val="Calibri"/>
        <family val="2"/>
        <scheme val="minor"/>
      </rPr>
      <t>acquis</t>
    </r>
  </si>
  <si>
    <t>JFNA</t>
  </si>
  <si>
    <t>Congés sans solde</t>
  </si>
  <si>
    <t>CSS</t>
  </si>
  <si>
    <t>Semaine employeur</t>
  </si>
  <si>
    <t>SE</t>
  </si>
  <si>
    <t>Contrat terminé</t>
  </si>
  <si>
    <t>CT</t>
  </si>
  <si>
    <t>AND</t>
  </si>
  <si>
    <r>
      <t xml:space="preserve">Nombre d'heures </t>
    </r>
    <r>
      <rPr>
        <b/>
        <u val="double"/>
        <sz val="11"/>
        <color rgb="FFFF0000"/>
        <rFont val="Calibri"/>
        <family val="2"/>
        <scheme val="minor"/>
      </rPr>
      <t>à déduire</t>
    </r>
  </si>
  <si>
    <t>Heures contractuelles</t>
  </si>
  <si>
    <t>Arrivée</t>
  </si>
  <si>
    <t>Départ</t>
  </si>
  <si>
    <t>Heures réelles</t>
  </si>
  <si>
    <r>
      <t xml:space="preserve">Heures supplémentaires </t>
    </r>
    <r>
      <rPr>
        <b/>
        <u val="double"/>
        <sz val="9"/>
        <color rgb="FFFF0000"/>
        <rFont val="Calibri"/>
        <family val="2"/>
        <scheme val="minor"/>
      </rPr>
      <t>non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mensualisées</t>
    </r>
  </si>
  <si>
    <t>HS</t>
  </si>
  <si>
    <t xml:space="preserve">Pour l'accueil de l'enfant : </t>
  </si>
  <si>
    <t>Congés familiaux</t>
  </si>
  <si>
    <t>CF</t>
  </si>
  <si>
    <t>MOIS</t>
  </si>
  <si>
    <r>
      <t>ANN</t>
    </r>
    <r>
      <rPr>
        <b/>
        <sz val="11"/>
        <color theme="1"/>
        <rFont val="Calibri"/>
        <family val="2"/>
      </rPr>
      <t>ÉE</t>
    </r>
  </si>
  <si>
    <t>Dédu. Auto</t>
  </si>
  <si>
    <t xml:space="preserve">Signature du parent employeur : </t>
  </si>
  <si>
    <t xml:space="preserve">Signature de l'assistant(e) maternel(le) : </t>
  </si>
  <si>
    <t>Mal. ASSMAT</t>
  </si>
  <si>
    <r>
      <rPr>
        <b/>
        <u val="double"/>
        <sz val="16"/>
        <color theme="1"/>
        <rFont val="Calibri"/>
        <family val="2"/>
        <scheme val="minor"/>
      </rPr>
      <t>Comment remplir le planning</t>
    </r>
    <r>
      <rPr>
        <b/>
        <sz val="16"/>
        <color theme="1"/>
        <rFont val="Calibri"/>
        <family val="2"/>
        <scheme val="minor"/>
      </rPr>
      <t xml:space="preserve"> : </t>
    </r>
  </si>
  <si>
    <t>Dès que vous voyez une case rose, cela signifie qu'il y a des informations à saisir. Vous avez une note qui s'affiche dans les cellules avec un petit triangle rouge en haut à droite.</t>
  </si>
  <si>
    <t>Il suffit de passer votre souris sur la cellule et le message s'affichera : soit vous devrez choisir les données avec un menu déroulant, soit la note vous dira comment saisir les informations.</t>
  </si>
  <si>
    <t>Le menu déroulant se trouve à droite de la cellule rose</t>
  </si>
  <si>
    <t>Si une cellule est grisée, vous ne devez rien saisir même si  la cellule n'est pas verrouillée.</t>
  </si>
  <si>
    <t>Vous avez les motifs d'absence et les abréviations en cellule AC</t>
  </si>
  <si>
    <r>
      <t xml:space="preserve">Selon le motif d'absent séléctionné, la déduction des heures apparaîtra </t>
    </r>
    <r>
      <rPr>
        <b/>
        <sz val="12"/>
        <color theme="1"/>
        <rFont val="Calibri"/>
        <family val="2"/>
        <scheme val="minor"/>
      </rPr>
      <t>automatiquement</t>
    </r>
    <r>
      <rPr>
        <sz val="12"/>
        <color theme="1"/>
        <rFont val="Calibri"/>
        <family val="2"/>
        <scheme val="minor"/>
      </rPr>
      <t>. Quand le motif d'absence n'entraîne pas une déduction d'heures, les cellules N et P seront grisées.</t>
    </r>
  </si>
  <si>
    <r>
      <rPr>
        <b/>
        <sz val="12"/>
        <color theme="1"/>
        <rFont val="Calibri"/>
        <family val="2"/>
        <scheme val="minor"/>
      </rPr>
      <t>1)</t>
    </r>
    <r>
      <rPr>
        <sz val="12"/>
        <color theme="1"/>
        <rFont val="Calibri"/>
        <family val="2"/>
        <scheme val="minor"/>
      </rPr>
      <t xml:space="preserve"> Choisissez le mois pour lequel vous souhaitez établir le planning d'accueil.</t>
    </r>
  </si>
  <si>
    <r>
      <rPr>
        <b/>
        <sz val="12"/>
        <color theme="1"/>
        <rFont val="Calibri"/>
        <family val="2"/>
        <scheme val="minor"/>
      </rPr>
      <t xml:space="preserve">2) </t>
    </r>
    <r>
      <rPr>
        <sz val="12"/>
        <color theme="1"/>
        <rFont val="Calibri"/>
        <family val="2"/>
        <scheme val="minor"/>
      </rPr>
      <t xml:space="preserve">Saisissez l'année pour laquelle vous voulez établir le planning </t>
    </r>
  </si>
  <si>
    <r>
      <rPr>
        <b/>
        <sz val="12"/>
        <color theme="1"/>
        <rFont val="Calibri"/>
        <family val="2"/>
        <scheme val="minor"/>
      </rPr>
      <t>3)</t>
    </r>
    <r>
      <rPr>
        <sz val="12"/>
        <color theme="1"/>
        <rFont val="Calibri"/>
        <family val="2"/>
        <scheme val="minor"/>
      </rPr>
      <t xml:space="preserve"> Remplissez le planning d'accueil selon les jours et horaires prévus au contrat </t>
    </r>
    <r>
      <rPr>
        <b/>
        <sz val="12"/>
        <color theme="1"/>
        <rFont val="Calibri"/>
        <family val="2"/>
        <scheme val="minor"/>
      </rPr>
      <t>y compris</t>
    </r>
    <r>
      <rPr>
        <sz val="12"/>
        <color theme="1"/>
        <rFont val="Calibri"/>
        <family val="2"/>
        <scheme val="minor"/>
      </rPr>
      <t xml:space="preserve"> les périodes d'absence prévues au contrat. Remplissez aussi les horaires réels d'accueil</t>
    </r>
  </si>
  <si>
    <r>
      <rPr>
        <b/>
        <sz val="12"/>
        <color theme="1"/>
        <rFont val="Calibri"/>
        <family val="2"/>
        <scheme val="minor"/>
      </rPr>
      <t>4)</t>
    </r>
    <r>
      <rPr>
        <sz val="12"/>
        <color theme="1"/>
        <rFont val="Calibri"/>
        <family val="2"/>
        <scheme val="minor"/>
      </rPr>
      <t xml:space="preserve"> Si l'enfant a été absent </t>
    </r>
    <r>
      <rPr>
        <b/>
        <sz val="12"/>
        <color theme="1"/>
        <rFont val="Calibri"/>
        <family val="2"/>
        <scheme val="minor"/>
      </rPr>
      <t>toute</t>
    </r>
    <r>
      <rPr>
        <sz val="12"/>
        <color theme="1"/>
        <rFont val="Calibri"/>
        <family val="2"/>
        <scheme val="minor"/>
      </rPr>
      <t xml:space="preserve"> une journée, vous ne saisissez aucun horaire d'accueil réel et vous choisissez dans la cellule rose, le motif d'absence avec le menu déroulant</t>
    </r>
  </si>
  <si>
    <r>
      <t xml:space="preserve">Si l'enfant arrive après l'heure prévue au contrat et/ou part avant l'heure de départ prévue au contrat </t>
    </r>
    <r>
      <rPr>
        <b/>
        <sz val="12"/>
        <color theme="1"/>
        <rFont val="Calibri"/>
        <family val="2"/>
        <scheme val="minor"/>
      </rPr>
      <t>à votre demande</t>
    </r>
    <r>
      <rPr>
        <sz val="12"/>
        <color theme="1"/>
        <rFont val="Calibri"/>
        <family val="2"/>
        <scheme val="minor"/>
      </rPr>
      <t>, notez le nombre d'heures à déduire dans la cellule P</t>
    </r>
  </si>
  <si>
    <r>
      <t>Quand une semaine est à cheval sur 2 mois, le planning ne débutera pas le 1</t>
    </r>
    <r>
      <rPr>
        <b/>
        <vertAlign val="superscript"/>
        <sz val="12"/>
        <color rgb="FFFF0000"/>
        <rFont val="Calibri"/>
        <family val="2"/>
        <scheme val="minor"/>
      </rPr>
      <t>er</t>
    </r>
    <r>
      <rPr>
        <b/>
        <sz val="12"/>
        <color rgb="FFFF0000"/>
        <rFont val="Calibri"/>
        <family val="2"/>
        <scheme val="minor"/>
      </rPr>
      <t xml:space="preserve"> jour du mois sélectionné. Vous devrez remplir quand même remplir les horaires des derniers jours du mois précédent sinon les heures complémentaires et/ou supplémentaires ne se calculeront pas automatiquement.</t>
    </r>
  </si>
  <si>
    <r>
      <rPr>
        <b/>
        <u val="double"/>
        <sz val="12"/>
        <color theme="1"/>
        <rFont val="Calibri"/>
        <family val="2"/>
        <scheme val="minor"/>
      </rPr>
      <t>RAPPEL</t>
    </r>
    <r>
      <rPr>
        <sz val="12"/>
        <color theme="1"/>
        <rFont val="Calibri"/>
        <family val="2"/>
        <scheme val="minor"/>
      </rPr>
      <t xml:space="preserve"> : les heures complémentaires et/ou supplémentaires se comptent en fin de semaine. Donc quand la dernière semaine d'un mois est à cheval sur le mois suivant, elles sont à faire payer le mois suivant.</t>
    </r>
  </si>
  <si>
    <r>
      <t>Exemple</t>
    </r>
    <r>
      <rPr>
        <b/>
        <i/>
        <sz val="12"/>
        <color theme="1"/>
        <rFont val="Calibri"/>
        <family val="2"/>
        <scheme val="minor"/>
      </rPr>
      <t xml:space="preserve"> : </t>
    </r>
    <r>
      <rPr>
        <sz val="12"/>
        <color theme="1"/>
        <rFont val="Calibri"/>
        <family val="2"/>
        <scheme val="minor"/>
      </rPr>
      <t>le mois d'avril se finit le mardi 30 mais la semaine se finit le dimanche 5 mai. Si vous avez effectué des heures complémentaires les 29 et 30 avril, elles seront à facturer sur mai.</t>
    </r>
  </si>
  <si>
    <t>MATIN</t>
  </si>
  <si>
    <t>MIDI</t>
  </si>
  <si>
    <t>SOIR</t>
  </si>
  <si>
    <t>PARENT EMPLOYEUR</t>
  </si>
  <si>
    <t>ASSISTANT(E) MATERNEL(LE)</t>
  </si>
  <si>
    <t>Nom - Prénom :</t>
  </si>
  <si>
    <t xml:space="preserve">Adresse : </t>
  </si>
  <si>
    <t>Code postal :</t>
  </si>
  <si>
    <t xml:space="preserve">Ville : </t>
  </si>
  <si>
    <t xml:space="preserve">Numéro employeur Pajemploi : </t>
  </si>
  <si>
    <t xml:space="preserve">Numéro sécurité sociale : </t>
  </si>
  <si>
    <t xml:space="preserve">Numéro salarié Pajemploi : </t>
  </si>
  <si>
    <t xml:space="preserve">Nom - Prénom de l'enfant : </t>
  </si>
  <si>
    <t>Date d'embauche :</t>
  </si>
  <si>
    <t>(12h-9h)+(14h-17h)</t>
  </si>
  <si>
    <t>Horaires pris en compte</t>
  </si>
  <si>
    <t>=</t>
  </si>
  <si>
    <t>(8h-7h)+(17h-15h)</t>
  </si>
  <si>
    <t>(7h-8h)+(10h-9h)+(12h-11h)+(15h-14h)+(17h-16)+(19h-18h)</t>
  </si>
  <si>
    <t>(12h-11h)+(17h-14h)</t>
  </si>
  <si>
    <t>(17h-16h30)+(19h30-18h)</t>
  </si>
  <si>
    <t>(7h-8h)+(12h-9h)+(17h-14h)+(20h-18h)</t>
  </si>
  <si>
    <t>(9h30-9h)+(14h30-14h)+(19h-18h)</t>
  </si>
  <si>
    <t>(8h-7h)+(12h-9h)+(17h-14h)</t>
  </si>
  <si>
    <t>(10h-9h)+(12h-10h)+(17h-14h)+(21h30-18h)</t>
  </si>
  <si>
    <t>(12h-11h30)</t>
  </si>
  <si>
    <t>Si total heures contrat = 0 alors heures complémentaires = heures réellement travaillées</t>
  </si>
  <si>
    <t>(14h-12h)</t>
  </si>
  <si>
    <t>(19h-7h)</t>
  </si>
  <si>
    <r>
      <t>(7h-8h)+</t>
    </r>
    <r>
      <rPr>
        <b/>
        <sz val="12"/>
        <color theme="1"/>
        <rFont val="Calibri"/>
        <family val="2"/>
        <scheme val="minor"/>
      </rPr>
      <t>(10h-9h)???</t>
    </r>
    <r>
      <rPr>
        <sz val="12"/>
        <color theme="1"/>
        <rFont val="Calibri"/>
        <family val="2"/>
        <scheme val="minor"/>
      </rPr>
      <t>+(12h-11h)+(15h-14h)+(17h-16)+(19h-18h)</t>
    </r>
  </si>
  <si>
    <r>
      <t>(10h-9h)+</t>
    </r>
    <r>
      <rPr>
        <b/>
        <sz val="12"/>
        <color theme="1"/>
        <rFont val="Calibri"/>
        <family val="2"/>
        <scheme val="minor"/>
      </rPr>
      <t>(12h-10h)???</t>
    </r>
    <r>
      <rPr>
        <sz val="12"/>
        <color theme="1"/>
        <rFont val="Calibri"/>
        <family val="2"/>
        <scheme val="minor"/>
      </rPr>
      <t>+(17h-14h)+(21h30-18h)</t>
    </r>
  </si>
  <si>
    <r>
      <t>Si total heures contrat = 0 alors heures complémentaires = heures réellement travaillées</t>
    </r>
    <r>
      <rPr>
        <b/>
        <sz val="12"/>
        <color rgb="FFFF0000"/>
        <rFont val="Calibri"/>
        <family val="2"/>
        <scheme val="minor"/>
      </rPr>
      <t xml:space="preserve"> ce qui n'est pas le cas puisque heures contrat de 08:00 à 09:00</t>
    </r>
  </si>
  <si>
    <t>Tps Contrat à retirer</t>
  </si>
  <si>
    <t>FÉVRIER</t>
  </si>
  <si>
    <t>ok</t>
  </si>
  <si>
    <t>OK</t>
  </si>
  <si>
    <t>PAS OK car départ contrat 13:56 - arrivée réelle 12:00 = 1,93 et pas 2,00</t>
  </si>
  <si>
    <t>OK en déplaçant heure départ à la bonne place c’est-à-dire dans la zone horaire du midi</t>
  </si>
  <si>
    <t>Pas OK 14-1-2-3=8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</si>
</sst>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$-F800]dddd\,\ mmmm\ dd\,\ yyyy"/>
    <numFmt numFmtId="165" formatCode="h:mm;@"/>
    <numFmt numFmtId="166" formatCode="dddd\ dd"/>
    <numFmt numFmtId="167" formatCode="0.00\ &quot;heures&quot;"/>
    <numFmt numFmtId="168" formatCode="0.00\ &quot;heure(s)&quot;"/>
    <numFmt numFmtId="169" formatCode="00000"/>
    <numFmt numFmtId="170" formatCode="[&gt;=3000000000000]#&quot; &quot;##&quot; &quot;##&quot; &quot;##&quot; &quot;###&quot; &quot;###&quot; | &quot;##;#&quot; &quot;##&quot; &quot;##&quot; &quot;##&quot; &quot;###&quot; &quot;###"/>
    <numFmt numFmtId="171" formatCode="00000000000000"/>
    <numFmt numFmtId="172" formatCode="0.00000000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indexed="8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u val="double"/>
      <sz val="11"/>
      <color rgb="FFFF0000"/>
      <name val="Calibri"/>
      <family val="2"/>
      <scheme val="minor"/>
    </font>
    <font>
      <b/>
      <sz val="10.5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 val="double"/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 val="double"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.5"/>
      <color theme="7"/>
      <name val="Calibri"/>
      <family val="2"/>
      <scheme val="minor"/>
    </font>
    <font>
      <sz val="11.5"/>
      <color theme="8"/>
      <name val="Calibri"/>
      <family val="2"/>
      <scheme val="minor"/>
    </font>
    <font>
      <sz val="11.5"/>
      <color rgb="FFFF0000"/>
      <name val="Calibri"/>
      <family val="2"/>
      <scheme val="minor"/>
    </font>
    <font>
      <b/>
      <sz val="11.5"/>
      <color theme="7"/>
      <name val="Calibri"/>
      <family val="2"/>
      <scheme val="minor"/>
    </font>
    <font>
      <b/>
      <sz val="11.5"/>
      <color rgb="FFFF0000"/>
      <name val="Calibri"/>
      <family val="2"/>
      <scheme val="minor"/>
    </font>
    <font>
      <b/>
      <sz val="11.5"/>
      <color theme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.5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1.5"/>
      <color theme="5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9ADDA"/>
        <bgColor indexed="64"/>
      </patternFill>
    </fill>
    <fill>
      <patternFill patternType="solid">
        <fgColor rgb="FFB9FFD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76">
    <xf numFmtId="0" fontId="0" fillId="0" borderId="0" xfId="0"/>
    <xf numFmtId="16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16" fontId="0" fillId="3" borderId="0" xfId="0" applyNumberFormat="1" applyFill="1" applyAlignment="1">
      <alignment horizontal="left" vertical="center"/>
    </xf>
    <xf numFmtId="0" fontId="2" fillId="0" borderId="0" xfId="0" applyFont="1"/>
    <xf numFmtId="14" fontId="1" fillId="0" borderId="0" xfId="0" quotePrefix="1" applyNumberFormat="1" applyFont="1"/>
    <xf numFmtId="0" fontId="3" fillId="0" borderId="0" xfId="0" applyFont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4" borderId="2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0" xfId="0" applyFont="1"/>
    <xf numFmtId="166" fontId="0" fillId="4" borderId="13" xfId="0" applyNumberFormat="1" applyFill="1" applyBorder="1" applyAlignment="1">
      <alignment horizontal="center" vertical="center"/>
    </xf>
    <xf numFmtId="166" fontId="0" fillId="4" borderId="8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vertical="center"/>
    </xf>
    <xf numFmtId="166" fontId="18" fillId="0" borderId="12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165" fontId="18" fillId="0" borderId="12" xfId="0" applyNumberFormat="1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0" xfId="0" applyFont="1"/>
    <xf numFmtId="166" fontId="18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  <xf numFmtId="165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6" fontId="18" fillId="0" borderId="6" xfId="0" applyNumberFormat="1" applyFont="1" applyBorder="1" applyAlignment="1">
      <alignment horizontal="center" vertical="center"/>
    </xf>
    <xf numFmtId="165" fontId="18" fillId="0" borderId="6" xfId="0" applyNumberFormat="1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1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166" fontId="0" fillId="6" borderId="2" xfId="0" applyNumberFormat="1" applyFill="1" applyBorder="1" applyAlignment="1">
      <alignment vertical="center"/>
    </xf>
    <xf numFmtId="2" fontId="18" fillId="0" borderId="12" xfId="0" applyNumberFormat="1" applyFont="1" applyBorder="1" applyAlignment="1">
      <alignment vertical="center"/>
    </xf>
    <xf numFmtId="2" fontId="18" fillId="0" borderId="6" xfId="0" applyNumberFormat="1" applyFont="1" applyBorder="1" applyAlignment="1">
      <alignment vertical="center"/>
    </xf>
    <xf numFmtId="2" fontId="18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166" fontId="0" fillId="4" borderId="7" xfId="0" applyNumberForma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166" fontId="0" fillId="6" borderId="3" xfId="0" applyNumberFormat="1" applyFill="1" applyBorder="1" applyAlignment="1">
      <alignment horizontal="center" vertical="center"/>
    </xf>
    <xf numFmtId="165" fontId="18" fillId="0" borderId="12" xfId="0" applyNumberFormat="1" applyFont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/>
    </xf>
    <xf numFmtId="0" fontId="0" fillId="9" borderId="1" xfId="0" applyFill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left" vertical="center"/>
      <protection locked="0"/>
    </xf>
    <xf numFmtId="0" fontId="17" fillId="0" borderId="41" xfId="0" applyFont="1" applyBorder="1" applyAlignment="1" applyProtection="1">
      <alignment horizontal="left" vertical="center"/>
      <protection locked="0"/>
    </xf>
    <xf numFmtId="0" fontId="17" fillId="0" borderId="42" xfId="0" applyFont="1" applyBorder="1" applyAlignment="1" applyProtection="1">
      <alignment horizontal="left" vertical="center"/>
      <protection locked="0"/>
    </xf>
    <xf numFmtId="0" fontId="17" fillId="12" borderId="43" xfId="0" applyFont="1" applyFill="1" applyBorder="1" applyAlignment="1">
      <alignment horizontal="left" vertical="center"/>
    </xf>
    <xf numFmtId="0" fontId="17" fillId="12" borderId="0" xfId="0" applyFont="1" applyFill="1" applyAlignment="1">
      <alignment horizontal="left" vertical="center"/>
    </xf>
    <xf numFmtId="0" fontId="17" fillId="12" borderId="44" xfId="0" applyFont="1" applyFill="1" applyBorder="1" applyAlignment="1">
      <alignment horizontal="left" vertical="center"/>
    </xf>
    <xf numFmtId="0" fontId="17" fillId="0" borderId="43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44" xfId="0" applyFont="1" applyBorder="1" applyAlignment="1" applyProtection="1">
      <alignment horizontal="left" vertical="center"/>
      <protection locked="0"/>
    </xf>
    <xf numFmtId="0" fontId="17" fillId="0" borderId="43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45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>
      <alignment horizontal="left" vertical="center"/>
    </xf>
    <xf numFmtId="0" fontId="17" fillId="0" borderId="46" xfId="0" applyFont="1" applyBorder="1" applyAlignment="1" applyProtection="1">
      <alignment horizontal="left" vertical="center"/>
      <protection locked="0"/>
    </xf>
    <xf numFmtId="0" fontId="17" fillId="0" borderId="47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6" fontId="0" fillId="6" borderId="7" xfId="0" applyNumberFormat="1" applyFill="1" applyBorder="1" applyAlignment="1">
      <alignment vertical="center"/>
    </xf>
    <xf numFmtId="2" fontId="0" fillId="5" borderId="2" xfId="0" applyNumberFormat="1" applyFill="1" applyBorder="1" applyAlignment="1">
      <alignment horizontal="center" vertical="center"/>
    </xf>
    <xf numFmtId="2" fontId="18" fillId="0" borderId="8" xfId="0" applyNumberFormat="1" applyFont="1" applyBorder="1" applyAlignment="1">
      <alignment vertical="center"/>
    </xf>
    <xf numFmtId="2" fontId="18" fillId="0" borderId="13" xfId="0" applyNumberFormat="1" applyFont="1" applyBorder="1" applyAlignment="1">
      <alignment vertical="center"/>
    </xf>
    <xf numFmtId="165" fontId="40" fillId="0" borderId="7" xfId="0" applyNumberFormat="1" applyFont="1" applyBorder="1" applyAlignment="1" applyProtection="1">
      <alignment horizontal="center" vertical="center"/>
      <protection locked="0"/>
    </xf>
    <xf numFmtId="166" fontId="41" fillId="6" borderId="3" xfId="0" applyNumberFormat="1" applyFont="1" applyFill="1" applyBorder="1" applyAlignment="1">
      <alignment vertical="center"/>
    </xf>
    <xf numFmtId="0" fontId="41" fillId="0" borderId="0" xfId="0" applyFont="1" applyAlignment="1">
      <alignment horizontal="center" vertical="center"/>
    </xf>
    <xf numFmtId="166" fontId="41" fillId="0" borderId="12" xfId="0" applyNumberFormat="1" applyFont="1" applyBorder="1" applyAlignment="1">
      <alignment vertical="center"/>
    </xf>
    <xf numFmtId="166" fontId="41" fillId="6" borderId="3" xfId="0" applyNumberFormat="1" applyFont="1" applyFill="1" applyBorder="1" applyAlignment="1">
      <alignment horizontal="center" vertical="center"/>
    </xf>
    <xf numFmtId="165" fontId="41" fillId="0" borderId="3" xfId="0" applyNumberFormat="1" applyFont="1" applyBorder="1" applyAlignment="1">
      <alignment horizontal="center" vertical="center"/>
    </xf>
    <xf numFmtId="166" fontId="41" fillId="0" borderId="6" xfId="0" applyNumberFormat="1" applyFont="1" applyBorder="1" applyAlignment="1">
      <alignment horizontal="center" vertical="center"/>
    </xf>
    <xf numFmtId="165" fontId="40" fillId="0" borderId="2" xfId="0" applyNumberFormat="1" applyFont="1" applyBorder="1" applyAlignment="1" applyProtection="1">
      <alignment horizontal="center" vertical="center"/>
      <protection locked="0"/>
    </xf>
    <xf numFmtId="165" fontId="41" fillId="0" borderId="2" xfId="0" applyNumberFormat="1" applyFont="1" applyBorder="1" applyAlignment="1" applyProtection="1">
      <alignment horizontal="center" vertical="center"/>
      <protection locked="0"/>
    </xf>
    <xf numFmtId="165" fontId="41" fillId="0" borderId="7" xfId="0" applyNumberFormat="1" applyFont="1" applyBorder="1" applyAlignment="1" applyProtection="1">
      <alignment horizontal="center" vertical="center"/>
      <protection locked="0"/>
    </xf>
    <xf numFmtId="165" fontId="42" fillId="0" borderId="3" xfId="0" applyNumberFormat="1" applyFont="1" applyBorder="1" applyAlignment="1" applyProtection="1">
      <alignment horizontal="center" vertical="center"/>
      <protection locked="0"/>
    </xf>
    <xf numFmtId="165" fontId="42" fillId="0" borderId="7" xfId="0" applyNumberFormat="1" applyFont="1" applyBorder="1" applyAlignment="1" applyProtection="1">
      <alignment horizontal="center" vertical="center"/>
      <protection locked="0"/>
    </xf>
    <xf numFmtId="165" fontId="41" fillId="6" borderId="3" xfId="0" applyNumberFormat="1" applyFont="1" applyFill="1" applyBorder="1" applyAlignment="1">
      <alignment horizontal="center" vertical="center"/>
    </xf>
    <xf numFmtId="165" fontId="41" fillId="0" borderId="12" xfId="0" applyNumberFormat="1" applyFont="1" applyBorder="1" applyAlignment="1">
      <alignment vertical="center"/>
    </xf>
    <xf numFmtId="165" fontId="40" fillId="0" borderId="11" xfId="0" applyNumberFormat="1" applyFont="1" applyBorder="1" applyAlignment="1" applyProtection="1">
      <alignment horizontal="center" vertical="center"/>
      <protection locked="0"/>
    </xf>
    <xf numFmtId="165" fontId="41" fillId="0" borderId="6" xfId="0" applyNumberFormat="1" applyFont="1" applyBorder="1" applyAlignment="1">
      <alignment vertical="center"/>
    </xf>
    <xf numFmtId="165" fontId="41" fillId="0" borderId="11" xfId="0" applyNumberFormat="1" applyFont="1" applyBorder="1" applyAlignment="1" applyProtection="1">
      <alignment horizontal="center" vertical="center"/>
      <protection locked="0"/>
    </xf>
    <xf numFmtId="165" fontId="41" fillId="0" borderId="3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17" fillId="13" borderId="0" xfId="0" applyFont="1" applyFill="1" applyAlignment="1">
      <alignment horizontal="left" vertical="center"/>
    </xf>
    <xf numFmtId="0" fontId="17" fillId="13" borderId="0" xfId="0" applyFont="1" applyFill="1" applyAlignment="1">
      <alignment horizontal="center" vertical="center"/>
    </xf>
    <xf numFmtId="165" fontId="37" fillId="0" borderId="7" xfId="0" applyNumberFormat="1" applyFont="1" applyBorder="1" applyAlignment="1" applyProtection="1">
      <alignment horizontal="center" vertical="center"/>
      <protection locked="0"/>
    </xf>
    <xf numFmtId="165" fontId="38" fillId="0" borderId="7" xfId="0" applyNumberFormat="1" applyFont="1" applyBorder="1" applyAlignment="1" applyProtection="1">
      <alignment horizontal="center" vertical="center"/>
      <protection locked="0"/>
    </xf>
    <xf numFmtId="165" fontId="26" fillId="0" borderId="2" xfId="0" applyNumberFormat="1" applyFont="1" applyBorder="1" applyAlignment="1" applyProtection="1">
      <alignment horizontal="center" vertical="center"/>
      <protection locked="0"/>
    </xf>
    <xf numFmtId="165" fontId="0" fillId="0" borderId="7" xfId="0" applyNumberFormat="1" applyBorder="1" applyAlignment="1" applyProtection="1">
      <alignment horizontal="center" vertical="center"/>
      <protection locked="0"/>
    </xf>
    <xf numFmtId="165" fontId="34" fillId="0" borderId="7" xfId="0" applyNumberFormat="1" applyFont="1" applyBorder="1" applyAlignment="1" applyProtection="1">
      <alignment horizontal="center" vertical="center"/>
      <protection locked="0"/>
    </xf>
    <xf numFmtId="165" fontId="35" fillId="0" borderId="7" xfId="0" applyNumberFormat="1" applyFont="1" applyBorder="1" applyAlignment="1" applyProtection="1">
      <alignment horizontal="center" vertical="center"/>
      <protection locked="0"/>
    </xf>
    <xf numFmtId="165" fontId="0" fillId="0" borderId="2" xfId="0" applyNumberFormat="1" applyBorder="1" applyAlignment="1" applyProtection="1">
      <alignment horizontal="center" vertical="center"/>
      <protection locked="0"/>
    </xf>
    <xf numFmtId="2" fontId="0" fillId="5" borderId="7" xfId="0" applyNumberForma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2" fontId="18" fillId="0" borderId="12" xfId="0" applyNumberFormat="1" applyFon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18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68" fontId="1" fillId="5" borderId="2" xfId="0" applyNumberFormat="1" applyFont="1" applyFill="1" applyBorder="1" applyAlignment="1">
      <alignment horizontal="center" vertical="center"/>
    </xf>
    <xf numFmtId="2" fontId="1" fillId="5" borderId="7" xfId="0" applyNumberFormat="1" applyFont="1" applyFill="1" applyBorder="1" applyAlignment="1">
      <alignment horizontal="center" vertical="center"/>
    </xf>
    <xf numFmtId="165" fontId="26" fillId="0" borderId="7" xfId="0" applyNumberFormat="1" applyFont="1" applyBorder="1" applyAlignment="1" applyProtection="1">
      <alignment horizontal="center" vertical="center"/>
      <protection locked="0"/>
    </xf>
    <xf numFmtId="166" fontId="0" fillId="6" borderId="7" xfId="0" applyNumberForma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6" fillId="3" borderId="53" xfId="0" applyFont="1" applyFill="1" applyBorder="1" applyAlignment="1">
      <alignment horizontal="center" vertical="center"/>
    </xf>
    <xf numFmtId="2" fontId="27" fillId="0" borderId="49" xfId="0" applyNumberFormat="1" applyFont="1" applyBorder="1" applyAlignment="1" applyProtection="1">
      <alignment horizontal="center" vertical="center"/>
      <protection locked="0"/>
    </xf>
    <xf numFmtId="2" fontId="37" fillId="0" borderId="49" xfId="0" applyNumberFormat="1" applyFont="1" applyBorder="1" applyAlignment="1" applyProtection="1">
      <alignment horizontal="center" vertical="center" wrapText="1"/>
      <protection locked="0"/>
    </xf>
    <xf numFmtId="2" fontId="37" fillId="0" borderId="49" xfId="0" applyNumberFormat="1" applyFont="1" applyBorder="1" applyAlignment="1" applyProtection="1">
      <alignment horizontal="center" vertical="center"/>
      <protection locked="0"/>
    </xf>
    <xf numFmtId="165" fontId="9" fillId="6" borderId="49" xfId="0" applyNumberFormat="1" applyFont="1" applyFill="1" applyBorder="1" applyAlignment="1">
      <alignment horizontal="center" vertical="center"/>
    </xf>
    <xf numFmtId="165" fontId="9" fillId="0" borderId="49" xfId="0" applyNumberFormat="1" applyFont="1" applyBorder="1" applyAlignment="1">
      <alignment vertical="center"/>
    </xf>
    <xf numFmtId="2" fontId="9" fillId="0" borderId="49" xfId="0" applyNumberFormat="1" applyFont="1" applyBorder="1" applyAlignment="1" applyProtection="1">
      <alignment horizontal="center" vertical="center"/>
      <protection locked="0"/>
    </xf>
    <xf numFmtId="165" fontId="44" fillId="0" borderId="54" xfId="0" applyNumberFormat="1" applyFont="1" applyBorder="1" applyAlignment="1">
      <alignment vertical="center"/>
    </xf>
    <xf numFmtId="165" fontId="43" fillId="0" borderId="54" xfId="0" applyNumberFormat="1" applyFont="1" applyBorder="1" applyAlignment="1">
      <alignment vertical="center"/>
    </xf>
    <xf numFmtId="2" fontId="9" fillId="6" borderId="49" xfId="0" applyNumberFormat="1" applyFont="1" applyFill="1" applyBorder="1" applyAlignment="1">
      <alignment horizontal="center" vertical="center"/>
    </xf>
    <xf numFmtId="2" fontId="9" fillId="0" borderId="49" xfId="0" applyNumberFormat="1" applyFont="1" applyBorder="1" applyAlignment="1">
      <alignment vertical="center"/>
    </xf>
    <xf numFmtId="2" fontId="45" fillId="6" borderId="49" xfId="0" applyNumberFormat="1" applyFont="1" applyFill="1" applyBorder="1" applyAlignment="1">
      <alignment horizontal="center" vertical="center"/>
    </xf>
    <xf numFmtId="2" fontId="45" fillId="0" borderId="49" xfId="0" applyNumberFormat="1" applyFont="1" applyBorder="1" applyAlignment="1">
      <alignment vertical="center"/>
    </xf>
    <xf numFmtId="2" fontId="45" fillId="0" borderId="49" xfId="0" applyNumberFormat="1" applyFont="1" applyBorder="1" applyAlignment="1" applyProtection="1">
      <alignment horizontal="center" vertic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13" fillId="0" borderId="9" xfId="0" applyNumberFormat="1" applyFont="1" applyBorder="1" applyAlignment="1">
      <alignment horizontal="center" vertical="center"/>
    </xf>
    <xf numFmtId="167" fontId="0" fillId="0" borderId="7" xfId="0" applyNumberFormat="1" applyBorder="1" applyAlignment="1" applyProtection="1">
      <alignment horizontal="center" vertical="center"/>
      <protection locked="0"/>
    </xf>
    <xf numFmtId="167" fontId="0" fillId="6" borderId="2" xfId="0" applyNumberFormat="1" applyFill="1" applyBorder="1" applyAlignment="1">
      <alignment horizontal="center" vertical="center"/>
    </xf>
    <xf numFmtId="167" fontId="0" fillId="0" borderId="8" xfId="0" applyNumberFormat="1" applyBorder="1" applyAlignment="1" applyProtection="1">
      <alignment horizontal="center" vertical="center"/>
      <protection locked="0"/>
    </xf>
    <xf numFmtId="167" fontId="0" fillId="0" borderId="13" xfId="0" applyNumberFormat="1" applyBorder="1" applyAlignment="1" applyProtection="1">
      <alignment horizontal="center" vertical="center"/>
      <protection locked="0"/>
    </xf>
    <xf numFmtId="2" fontId="13" fillId="0" borderId="7" xfId="0" applyNumberFormat="1" applyFont="1" applyBorder="1" applyAlignment="1">
      <alignment horizontal="center" vertical="center"/>
    </xf>
    <xf numFmtId="167" fontId="0" fillId="0" borderId="9" xfId="0" applyNumberFormat="1" applyBorder="1" applyAlignment="1" applyProtection="1">
      <alignment horizontal="center" vertical="center"/>
      <protection locked="0"/>
    </xf>
    <xf numFmtId="167" fontId="0" fillId="0" borderId="4" xfId="0" applyNumberFormat="1" applyBorder="1" applyAlignment="1" applyProtection="1">
      <alignment horizontal="center" vertical="center"/>
      <protection locked="0"/>
    </xf>
    <xf numFmtId="0" fontId="43" fillId="0" borderId="0" xfId="0" applyFont="1" applyAlignment="1">
      <alignment horizontal="center" vertical="center"/>
    </xf>
    <xf numFmtId="2" fontId="43" fillId="0" borderId="0" xfId="0" applyNumberFormat="1" applyFont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0" fillId="5" borderId="7" xfId="0" applyNumberFormat="1" applyFill="1" applyBorder="1" applyAlignment="1">
      <alignment horizontal="center" vertical="center"/>
    </xf>
    <xf numFmtId="165" fontId="26" fillId="0" borderId="2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1" fillId="5" borderId="7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167" fontId="0" fillId="0" borderId="7" xfId="0" applyNumberFormat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>
      <alignment horizontal="center" vertical="center"/>
    </xf>
    <xf numFmtId="165" fontId="0" fillId="0" borderId="2" xfId="0" applyNumberFormat="1" applyBorder="1" applyAlignment="1" applyProtection="1">
      <alignment horizontal="center" vertical="center"/>
      <protection locked="0"/>
    </xf>
    <xf numFmtId="166" fontId="0" fillId="6" borderId="7" xfId="0" applyNumberFormat="1" applyFill="1" applyBorder="1" applyAlignment="1">
      <alignment horizontal="center" vertical="center"/>
    </xf>
    <xf numFmtId="166" fontId="0" fillId="6" borderId="3" xfId="0" applyNumberFormat="1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/>
    </xf>
    <xf numFmtId="165" fontId="34" fillId="0" borderId="7" xfId="0" applyNumberFormat="1" applyFont="1" applyBorder="1" applyAlignment="1" applyProtection="1">
      <alignment horizontal="center" vertical="center"/>
      <protection locked="0"/>
    </xf>
    <xf numFmtId="165" fontId="38" fillId="0" borderId="7" xfId="0" applyNumberFormat="1" applyFont="1" applyBorder="1" applyAlignment="1" applyProtection="1">
      <alignment horizontal="center" vertical="center"/>
      <protection locked="0"/>
    </xf>
    <xf numFmtId="165" fontId="37" fillId="0" borderId="7" xfId="0" applyNumberFormat="1" applyFont="1" applyBorder="1" applyAlignment="1" applyProtection="1">
      <alignment horizontal="center" vertical="center"/>
      <protection locked="0"/>
    </xf>
    <xf numFmtId="165" fontId="35" fillId="0" borderId="7" xfId="0" applyNumberFormat="1" applyFont="1" applyBorder="1" applyAlignment="1" applyProtection="1">
      <alignment horizontal="center" vertical="center"/>
      <protection locked="0"/>
    </xf>
    <xf numFmtId="165" fontId="0" fillId="0" borderId="7" xfId="0" applyNumberFormat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>
      <alignment horizontal="center" vertical="center"/>
    </xf>
    <xf numFmtId="165" fontId="26" fillId="0" borderId="7" xfId="0" applyNumberFormat="1" applyFont="1" applyBorder="1" applyAlignment="1" applyProtection="1">
      <alignment horizontal="center" vertical="center"/>
      <protection locked="0"/>
    </xf>
    <xf numFmtId="167" fontId="0" fillId="6" borderId="2" xfId="0" applyNumberFormat="1" applyFill="1" applyBorder="1" applyAlignment="1">
      <alignment horizontal="center" vertical="center"/>
    </xf>
    <xf numFmtId="168" fontId="1" fillId="5" borderId="2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7" fontId="0" fillId="0" borderId="8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167" fontId="0" fillId="0" borderId="13" xfId="0" applyNumberFormat="1" applyBorder="1" applyAlignment="1" applyProtection="1">
      <alignment horizontal="center" vertical="center"/>
      <protection locked="0"/>
    </xf>
    <xf numFmtId="2" fontId="13" fillId="0" borderId="7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167" fontId="0" fillId="0" borderId="9" xfId="0" applyNumberFormat="1" applyBorder="1" applyAlignment="1" applyProtection="1">
      <alignment horizontal="center" vertical="center"/>
      <protection locked="0"/>
    </xf>
    <xf numFmtId="167" fontId="0" fillId="0" borderId="4" xfId="0" applyNumberFormat="1" applyBorder="1" applyAlignment="1" applyProtection="1">
      <alignment horizontal="center" vertical="center"/>
      <protection locked="0"/>
    </xf>
    <xf numFmtId="2" fontId="1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2" fontId="18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3" fillId="13" borderId="7" xfId="0" applyNumberFormat="1" applyFont="1" applyFill="1" applyBorder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43" fillId="13" borderId="0" xfId="0" applyFont="1" applyFill="1" applyAlignment="1">
      <alignment horizontal="center" vertical="center"/>
    </xf>
    <xf numFmtId="172" fontId="1" fillId="13" borderId="0" xfId="0" applyNumberFormat="1" applyFont="1" applyFill="1" applyAlignment="1">
      <alignment horizontal="center" vertical="center"/>
    </xf>
    <xf numFmtId="0" fontId="9" fillId="13" borderId="0" xfId="0" applyFon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14" fontId="0" fillId="13" borderId="0" xfId="0" applyNumberFormat="1" applyFill="1" applyAlignment="1">
      <alignment horizontal="center" vertical="center"/>
    </xf>
    <xf numFmtId="172" fontId="0" fillId="13" borderId="0" xfId="0" applyNumberFormat="1" applyFill="1" applyAlignment="1">
      <alignment horizontal="center" vertical="center"/>
    </xf>
    <xf numFmtId="2" fontId="37" fillId="13" borderId="49" xfId="0" applyNumberFormat="1" applyFont="1" applyFill="1" applyBorder="1" applyAlignment="1" applyProtection="1">
      <alignment horizontal="center" vertical="center"/>
      <protection locked="0"/>
    </xf>
    <xf numFmtId="0" fontId="9" fillId="13" borderId="0" xfId="0" applyFont="1" applyFill="1" applyAlignment="1">
      <alignment vertical="center"/>
    </xf>
    <xf numFmtId="2" fontId="9" fillId="13" borderId="0" xfId="0" applyNumberFormat="1" applyFont="1" applyFill="1" applyAlignment="1">
      <alignment horizontal="center" vertical="center"/>
    </xf>
    <xf numFmtId="165" fontId="48" fillId="14" borderId="7" xfId="0" applyNumberFormat="1" applyFont="1" applyFill="1" applyBorder="1" applyAlignment="1" applyProtection="1">
      <alignment horizontal="center" vertical="center"/>
      <protection locked="0"/>
    </xf>
    <xf numFmtId="2" fontId="49" fillId="14" borderId="7" xfId="0" applyNumberFormat="1" applyFont="1" applyFill="1" applyBorder="1" applyAlignment="1">
      <alignment horizontal="center" vertical="center"/>
    </xf>
    <xf numFmtId="0" fontId="47" fillId="14" borderId="0" xfId="0" applyFont="1" applyFill="1" applyAlignment="1">
      <alignment horizontal="center" vertical="center"/>
    </xf>
    <xf numFmtId="0" fontId="47" fillId="14" borderId="0" xfId="0" applyFont="1" applyFill="1" applyAlignment="1">
      <alignment vertical="center"/>
    </xf>
    <xf numFmtId="2" fontId="27" fillId="13" borderId="49" xfId="0" applyNumberFormat="1" applyFont="1" applyFill="1" applyBorder="1" applyAlignment="1" applyProtection="1">
      <alignment horizontal="center" vertical="center"/>
      <protection locked="0"/>
    </xf>
    <xf numFmtId="0" fontId="3" fillId="13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7" fillId="8" borderId="23" xfId="0" applyFont="1" applyFill="1" applyBorder="1" applyAlignment="1">
      <alignment horizontal="center" vertical="center" wrapText="1"/>
    </xf>
    <xf numFmtId="0" fontId="27" fillId="8" borderId="24" xfId="0" applyFont="1" applyFill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27" fillId="8" borderId="26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27" fillId="8" borderId="27" xfId="0" applyFont="1" applyFill="1" applyBorder="1" applyAlignment="1">
      <alignment horizontal="center" vertical="center" wrapText="1"/>
    </xf>
    <xf numFmtId="0" fontId="27" fillId="8" borderId="28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7" fillId="8" borderId="30" xfId="0" applyFont="1" applyFill="1" applyBorder="1" applyAlignment="1">
      <alignment horizontal="center" vertical="center" wrapText="1"/>
    </xf>
    <xf numFmtId="0" fontId="17" fillId="12" borderId="43" xfId="0" applyFont="1" applyFill="1" applyBorder="1" applyAlignment="1">
      <alignment horizontal="left" vertical="center"/>
    </xf>
    <xf numFmtId="0" fontId="17" fillId="12" borderId="0" xfId="0" applyFont="1" applyFill="1" applyAlignment="1">
      <alignment horizontal="left" vertical="center"/>
    </xf>
    <xf numFmtId="0" fontId="17" fillId="12" borderId="44" xfId="0" applyFont="1" applyFill="1" applyBorder="1" applyAlignment="1">
      <alignment horizontal="left" vertical="center"/>
    </xf>
    <xf numFmtId="170" fontId="17" fillId="0" borderId="43" xfId="0" applyNumberFormat="1" applyFont="1" applyBorder="1" applyAlignment="1" applyProtection="1">
      <alignment horizontal="left" vertical="center"/>
      <protection locked="0"/>
    </xf>
    <xf numFmtId="170" fontId="17" fillId="0" borderId="0" xfId="0" applyNumberFormat="1" applyFont="1" applyAlignment="1" applyProtection="1">
      <alignment horizontal="left" vertical="center"/>
      <protection locked="0"/>
    </xf>
    <xf numFmtId="171" fontId="17" fillId="0" borderId="43" xfId="0" applyNumberFormat="1" applyFont="1" applyBorder="1" applyAlignment="1" applyProtection="1">
      <alignment horizontal="left" vertical="center"/>
      <protection locked="0"/>
    </xf>
    <xf numFmtId="171" fontId="17" fillId="0" borderId="0" xfId="0" applyNumberFormat="1" applyFont="1" applyAlignment="1" applyProtection="1">
      <alignment horizontal="left" vertical="center"/>
      <protection locked="0"/>
    </xf>
    <xf numFmtId="0" fontId="17" fillId="12" borderId="45" xfId="0" applyFont="1" applyFill="1" applyBorder="1" applyAlignment="1">
      <alignment horizontal="left" vertical="center"/>
    </xf>
    <xf numFmtId="0" fontId="17" fillId="12" borderId="46" xfId="0" applyFont="1" applyFill="1" applyBorder="1" applyAlignment="1">
      <alignment horizontal="left" vertical="center"/>
    </xf>
    <xf numFmtId="0" fontId="17" fillId="12" borderId="47" xfId="0" applyFont="1" applyFill="1" applyBorder="1" applyAlignment="1">
      <alignment horizontal="left" vertical="center"/>
    </xf>
    <xf numFmtId="14" fontId="17" fillId="0" borderId="45" xfId="0" applyNumberFormat="1" applyFont="1" applyBorder="1" applyAlignment="1" applyProtection="1">
      <alignment horizontal="left" vertical="center"/>
      <protection locked="0"/>
    </xf>
    <xf numFmtId="14" fontId="17" fillId="0" borderId="46" xfId="0" applyNumberFormat="1" applyFont="1" applyBorder="1" applyAlignment="1" applyProtection="1">
      <alignment horizontal="left" vertical="center"/>
      <protection locked="0"/>
    </xf>
    <xf numFmtId="169" fontId="17" fillId="0" borderId="43" xfId="0" applyNumberFormat="1" applyFont="1" applyBorder="1" applyAlignment="1" applyProtection="1">
      <alignment horizontal="left" vertical="center"/>
      <protection locked="0"/>
    </xf>
    <xf numFmtId="169" fontId="17" fillId="0" borderId="0" xfId="0" applyNumberFormat="1" applyFont="1" applyAlignment="1" applyProtection="1">
      <alignment horizontal="left" vertical="center"/>
      <protection locked="0"/>
    </xf>
    <xf numFmtId="0" fontId="23" fillId="10" borderId="37" xfId="0" applyFont="1" applyFill="1" applyBorder="1" applyAlignment="1">
      <alignment horizontal="center" vertical="center"/>
    </xf>
    <xf numFmtId="0" fontId="23" fillId="10" borderId="38" xfId="0" applyFont="1" applyFill="1" applyBorder="1" applyAlignment="1">
      <alignment horizontal="center" vertical="center"/>
    </xf>
    <xf numFmtId="0" fontId="23" fillId="10" borderId="39" xfId="0" applyFont="1" applyFill="1" applyBorder="1" applyAlignment="1">
      <alignment horizontal="center" vertical="center"/>
    </xf>
    <xf numFmtId="0" fontId="23" fillId="11" borderId="37" xfId="0" applyFont="1" applyFill="1" applyBorder="1" applyAlignment="1">
      <alignment horizontal="center" vertical="center"/>
    </xf>
    <xf numFmtId="0" fontId="23" fillId="11" borderId="38" xfId="0" applyFont="1" applyFill="1" applyBorder="1" applyAlignment="1">
      <alignment horizontal="center" vertical="center"/>
    </xf>
    <xf numFmtId="0" fontId="23" fillId="11" borderId="39" xfId="0" applyFont="1" applyFill="1" applyBorder="1" applyAlignment="1">
      <alignment horizontal="center" vertical="center"/>
    </xf>
    <xf numFmtId="0" fontId="17" fillId="12" borderId="40" xfId="0" applyFont="1" applyFill="1" applyBorder="1" applyAlignment="1">
      <alignment horizontal="left" vertical="center"/>
    </xf>
    <xf numFmtId="0" fontId="17" fillId="12" borderId="41" xfId="0" applyFont="1" applyFill="1" applyBorder="1" applyAlignment="1">
      <alignment horizontal="left" vertical="center"/>
    </xf>
    <xf numFmtId="0" fontId="17" fillId="12" borderId="42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" fontId="0" fillId="5" borderId="7" xfId="0" applyNumberFormat="1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 vertical="center"/>
    </xf>
    <xf numFmtId="165" fontId="26" fillId="0" borderId="2" xfId="0" applyNumberFormat="1" applyFont="1" applyBorder="1" applyAlignment="1" applyProtection="1">
      <alignment horizontal="center" vertical="center"/>
      <protection locked="0"/>
    </xf>
    <xf numFmtId="165" fontId="36" fillId="0" borderId="7" xfId="0" applyNumberFormat="1" applyFont="1" applyBorder="1" applyAlignment="1" applyProtection="1">
      <alignment horizontal="center" vertical="center"/>
      <protection locked="0"/>
    </xf>
    <xf numFmtId="165" fontId="36" fillId="0" borderId="11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1" fillId="5" borderId="7" xfId="0" applyNumberFormat="1" applyFont="1" applyFill="1" applyBorder="1" applyAlignment="1">
      <alignment horizontal="center" vertical="center"/>
    </xf>
    <xf numFmtId="2" fontId="1" fillId="5" borderId="1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9" borderId="7" xfId="0" applyFont="1" applyFill="1" applyBorder="1" applyAlignment="1" applyProtection="1">
      <alignment horizontal="center" vertical="center"/>
      <protection locked="0"/>
    </xf>
    <xf numFmtId="0" fontId="17" fillId="9" borderId="3" xfId="0" applyFont="1" applyFill="1" applyBorder="1" applyAlignment="1" applyProtection="1">
      <alignment horizontal="center" vertical="center"/>
      <protection locked="0"/>
    </xf>
    <xf numFmtId="0" fontId="17" fillId="9" borderId="11" xfId="0" applyFont="1" applyFill="1" applyBorder="1" applyAlignment="1" applyProtection="1">
      <alignment horizontal="center" vertical="center"/>
      <protection locked="0"/>
    </xf>
    <xf numFmtId="2" fontId="13" fillId="0" borderId="9" xfId="0" applyNumberFormat="1" applyFont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/>
    </xf>
    <xf numFmtId="167" fontId="0" fillId="0" borderId="7" xfId="0" applyNumberFormat="1" applyBorder="1" applyAlignment="1" applyProtection="1">
      <alignment horizontal="center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 applyProtection="1">
      <alignment horizontal="center" vertical="center"/>
      <protection locked="0"/>
    </xf>
    <xf numFmtId="2" fontId="0" fillId="5" borderId="3" xfId="0" applyNumberFormat="1" applyFill="1" applyBorder="1" applyAlignment="1">
      <alignment horizontal="center" vertical="center"/>
    </xf>
    <xf numFmtId="166" fontId="0" fillId="6" borderId="7" xfId="0" applyNumberFormat="1" applyFill="1" applyBorder="1" applyAlignment="1">
      <alignment horizontal="center" vertical="center"/>
    </xf>
    <xf numFmtId="166" fontId="0" fillId="6" borderId="3" xfId="0" applyNumberFormat="1" applyFill="1" applyBorder="1" applyAlignment="1">
      <alignment horizontal="center" vertical="center"/>
    </xf>
    <xf numFmtId="166" fontId="0" fillId="6" borderId="11" xfId="0" applyNumberFormat="1" applyFill="1" applyBorder="1" applyAlignment="1">
      <alignment horizontal="center" vertical="center"/>
    </xf>
    <xf numFmtId="165" fontId="0" fillId="6" borderId="7" xfId="0" applyNumberFormat="1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/>
    </xf>
    <xf numFmtId="165" fontId="0" fillId="6" borderId="11" xfId="0" applyNumberFormat="1" applyFill="1" applyBorder="1" applyAlignment="1">
      <alignment horizontal="center" vertical="center"/>
    </xf>
    <xf numFmtId="165" fontId="34" fillId="0" borderId="7" xfId="0" applyNumberFormat="1" applyFont="1" applyBorder="1" applyAlignment="1" applyProtection="1">
      <alignment horizontal="center" vertical="center"/>
      <protection locked="0"/>
    </xf>
    <xf numFmtId="165" fontId="34" fillId="0" borderId="11" xfId="0" applyNumberFormat="1" applyFont="1" applyBorder="1" applyAlignment="1" applyProtection="1">
      <alignment horizontal="center" vertical="center"/>
      <protection locked="0"/>
    </xf>
    <xf numFmtId="165" fontId="38" fillId="0" borderId="7" xfId="0" applyNumberFormat="1" applyFont="1" applyBorder="1" applyAlignment="1" applyProtection="1">
      <alignment horizontal="center" vertical="center"/>
      <protection locked="0"/>
    </xf>
    <xf numFmtId="165" fontId="38" fillId="0" borderId="11" xfId="0" applyNumberFormat="1" applyFont="1" applyBorder="1" applyAlignment="1" applyProtection="1">
      <alignment horizontal="center" vertical="center"/>
      <protection locked="0"/>
    </xf>
    <xf numFmtId="165" fontId="37" fillId="0" borderId="7" xfId="0" applyNumberFormat="1" applyFont="1" applyBorder="1" applyAlignment="1" applyProtection="1">
      <alignment horizontal="center" vertical="center"/>
      <protection locked="0"/>
    </xf>
    <xf numFmtId="165" fontId="37" fillId="0" borderId="11" xfId="0" applyNumberFormat="1" applyFont="1" applyBorder="1" applyAlignment="1" applyProtection="1">
      <alignment horizontal="center" vertical="center"/>
      <protection locked="0"/>
    </xf>
    <xf numFmtId="165" fontId="35" fillId="0" borderId="7" xfId="0" applyNumberFormat="1" applyFont="1" applyBorder="1" applyAlignment="1" applyProtection="1">
      <alignment horizontal="center" vertical="center"/>
      <protection locked="0"/>
    </xf>
    <xf numFmtId="165" fontId="35" fillId="0" borderId="11" xfId="0" applyNumberFormat="1" applyFont="1" applyBorder="1" applyAlignment="1" applyProtection="1">
      <alignment horizontal="center" vertical="center"/>
      <protection locked="0"/>
    </xf>
    <xf numFmtId="165" fontId="0" fillId="0" borderId="7" xfId="0" applyNumberFormat="1" applyBorder="1" applyAlignment="1" applyProtection="1">
      <alignment horizontal="center" vertical="center"/>
      <protection locked="0"/>
    </xf>
    <xf numFmtId="165" fontId="0" fillId="0" borderId="11" xfId="0" applyNumberFormat="1" applyBorder="1" applyAlignment="1" applyProtection="1">
      <alignment horizontal="center" vertical="center"/>
      <protection locked="0"/>
    </xf>
    <xf numFmtId="165" fontId="33" fillId="0" borderId="7" xfId="0" applyNumberFormat="1" applyFont="1" applyBorder="1" applyAlignment="1" applyProtection="1">
      <alignment horizontal="center" vertical="center"/>
      <protection locked="0"/>
    </xf>
    <xf numFmtId="165" fontId="33" fillId="0" borderId="11" xfId="0" applyNumberFormat="1" applyFont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165" fontId="26" fillId="0" borderId="7" xfId="0" applyNumberFormat="1" applyFont="1" applyBorder="1" applyAlignment="1" applyProtection="1">
      <alignment horizontal="center" vertical="center"/>
      <protection locked="0"/>
    </xf>
    <xf numFmtId="165" fontId="26" fillId="0" borderId="11" xfId="0" applyNumberFormat="1" applyFont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/>
    </xf>
    <xf numFmtId="167" fontId="0" fillId="6" borderId="2" xfId="0" applyNumberForma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/>
    </xf>
    <xf numFmtId="168" fontId="1" fillId="5" borderId="2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7" fontId="0" fillId="0" borderId="8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7" fontId="0" fillId="0" borderId="13" xfId="0" applyNumberFormat="1" applyBorder="1" applyAlignment="1" applyProtection="1">
      <alignment horizontal="center" vertical="center"/>
      <protection locked="0"/>
    </xf>
    <xf numFmtId="2" fontId="13" fillId="0" borderId="7" xfId="0" applyNumberFormat="1" applyFont="1" applyBorder="1" applyAlignment="1">
      <alignment horizontal="center" vertical="center"/>
    </xf>
    <xf numFmtId="2" fontId="13" fillId="0" borderId="11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67" fontId="0" fillId="0" borderId="9" xfId="0" applyNumberFormat="1" applyBorder="1" applyAlignment="1" applyProtection="1">
      <alignment horizontal="center" vertical="center"/>
      <protection locked="0"/>
    </xf>
    <xf numFmtId="167" fontId="0" fillId="0" borderId="12" xfId="0" applyNumberFormat="1" applyBorder="1" applyAlignment="1" applyProtection="1">
      <alignment horizontal="center" vertical="center"/>
      <protection locked="0"/>
    </xf>
    <xf numFmtId="167" fontId="0" fillId="0" borderId="11" xfId="0" applyNumberFormat="1" applyBorder="1" applyAlignment="1" applyProtection="1">
      <alignment horizontal="center" vertical="center"/>
      <protection locked="0"/>
    </xf>
    <xf numFmtId="167" fontId="0" fillId="0" borderId="4" xfId="0" applyNumberFormat="1" applyBorder="1" applyAlignment="1" applyProtection="1">
      <alignment horizontal="center" vertical="center"/>
      <protection locked="0"/>
    </xf>
    <xf numFmtId="167" fontId="0" fillId="0" borderId="6" xfId="0" applyNumberFormat="1" applyBorder="1" applyAlignment="1" applyProtection="1">
      <alignment horizontal="center" vertical="center"/>
      <protection locked="0"/>
    </xf>
    <xf numFmtId="2" fontId="1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2" fontId="18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3" borderId="5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</cellXfs>
  <cellStyles count="1">
    <cellStyle name="Normal" xfId="0" builtinId="0"/>
  </cellStyles>
  <dxfs count="83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>
          <bgColor rgb="FFF9ADDA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b/>
        <i val="0"/>
        <strike val="0"/>
        <color rgb="FFFF0000"/>
      </font>
      <fill>
        <patternFill>
          <bgColor theme="8" tint="0.79998168889431442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>
          <bgColor rgb="FFF9ADDA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>
          <bgColor theme="8" tint="0.79998168889431442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/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>
          <bgColor rgb="FFF9ADDA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9ADDA"/>
        </patternFill>
      </fill>
    </dxf>
    <dxf>
      <fill>
        <patternFill patternType="gray0625">
          <bgColor auto="1"/>
        </patternFill>
      </fill>
    </dxf>
    <dxf>
      <fill>
        <patternFill patternType="gray0625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gray0625">
          <bgColor auto="1"/>
        </patternFill>
      </fill>
    </dxf>
    <dxf>
      <font>
        <b/>
        <i val="0"/>
        <strike val="0"/>
        <color rgb="FFFF0000"/>
      </font>
      <fill>
        <patternFill>
          <bgColor theme="8" tint="0.79998168889431442"/>
        </patternFill>
      </fill>
    </dxf>
    <dxf>
      <font>
        <b val="0"/>
        <i val="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9ADDA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ons.wikimedia.org/wiki/File:Attention_Sign.svg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17</xdr:row>
      <xdr:rowOff>60960</xdr:rowOff>
    </xdr:from>
    <xdr:to>
      <xdr:col>4</xdr:col>
      <xdr:colOff>621030</xdr:colOff>
      <xdr:row>45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784D773E-FA81-4B87-B124-E766A0F6E12F}"/>
            </a:ext>
          </a:extLst>
        </xdr:cNvPr>
        <xdr:cNvSpPr txBox="1"/>
      </xdr:nvSpPr>
      <xdr:spPr>
        <a:xfrm>
          <a:off x="30480" y="3185160"/>
          <a:ext cx="5535930" cy="509778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5715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>
              <a:solidFill>
                <a:srgbClr val="FF0000"/>
              </a:solidFill>
            </a:rPr>
            <a:t>FORMULES POUR</a:t>
          </a:r>
          <a:r>
            <a:rPr lang="fr-FR" sz="1400" b="1" baseline="0">
              <a:solidFill>
                <a:srgbClr val="FF0000"/>
              </a:solidFill>
            </a:rPr>
            <a:t> PLANNING</a:t>
          </a:r>
          <a:endParaRPr lang="fr-FR" sz="1400" b="1">
            <a:solidFill>
              <a:srgbClr val="FF0000"/>
            </a:solidFill>
          </a:endParaRPr>
        </a:p>
        <a:p>
          <a:endParaRPr lang="fr-FR" sz="1400" b="1"/>
        </a:p>
        <a:p>
          <a:r>
            <a:rPr lang="fr-FR" sz="1400" b="1"/>
            <a:t>La </a:t>
          </a:r>
          <a:r>
            <a:rPr lang="fr-FR" sz="1400" b="1">
              <a:solidFill>
                <a:srgbClr val="FF0000"/>
              </a:solidFill>
            </a:rPr>
            <a:t>colonne B</a:t>
          </a:r>
          <a:r>
            <a:rPr lang="fr-FR" sz="1400" b="1"/>
            <a:t> ne sert que pour faire ressortir les jours de weekend (en gris) et les jours fériés en</a:t>
          </a:r>
          <a:r>
            <a:rPr lang="fr-FR" sz="1400" b="1" baseline="0"/>
            <a:t> semaine lundi à vendredi (en rose).</a:t>
          </a:r>
        </a:p>
        <a:p>
          <a:r>
            <a:rPr lang="fr-FR" sz="1400" b="1" baseline="0"/>
            <a:t>Elle est à masquer</a:t>
          </a:r>
        </a:p>
        <a:p>
          <a:endParaRPr lang="fr-FR" sz="1400" b="1" baseline="0"/>
        </a:p>
        <a:p>
          <a:r>
            <a:rPr lang="fr-FR" sz="1400" b="1" baseline="0"/>
            <a:t>La </a:t>
          </a:r>
          <a:r>
            <a:rPr lang="fr-FR" sz="1400" b="1" baseline="0">
              <a:solidFill>
                <a:srgbClr val="FF0000"/>
              </a:solidFill>
            </a:rPr>
            <a:t>ligne 2</a:t>
          </a:r>
          <a:r>
            <a:rPr lang="fr-FR" sz="1400" b="1" baseline="0"/>
            <a:t> peut être masquée aussi. </a:t>
          </a:r>
        </a:p>
        <a:p>
          <a:r>
            <a:rPr lang="fr-FR" sz="1400" b="1" baseline="0"/>
            <a:t>La formule en C2 sert à numériser le mois pour la formule en A6.</a:t>
          </a:r>
        </a:p>
        <a:p>
          <a:endParaRPr lang="fr-FR" sz="1400" b="1" baseline="0"/>
        </a:p>
        <a:p>
          <a:r>
            <a:rPr lang="fr-FR" sz="1400" b="1" baseline="0"/>
            <a:t>A6   </a:t>
          </a:r>
          <a:r>
            <a:rPr lang="fr-FR" sz="1400" b="1" baseline="0">
              <a:solidFill>
                <a:srgbClr val="FF0000"/>
              </a:solidFill>
            </a:rPr>
            <a:t>=DATE($D$1;$C$2;1)-JOURSEM(DATE($D$1;$C$2;1);3)</a:t>
          </a:r>
        </a:p>
        <a:p>
          <a:r>
            <a:rPr lang="fr-FR" sz="1400" b="1">
              <a:solidFill>
                <a:sysClr val="windowText" lastClr="000000"/>
              </a:solidFill>
            </a:rPr>
            <a:t>A7   </a:t>
          </a:r>
          <a:r>
            <a:rPr lang="fr-FR" sz="1400" b="1">
              <a:solidFill>
                <a:srgbClr val="FF0000"/>
              </a:solidFill>
            </a:rPr>
            <a:t>=A6+1 </a:t>
          </a:r>
          <a:r>
            <a:rPr lang="fr-FR" sz="1400" b="1">
              <a:solidFill>
                <a:sysClr val="windowText" lastClr="000000"/>
              </a:solidFill>
            </a:rPr>
            <a:t>incrémentée jusqu'à A33</a:t>
          </a:r>
        </a:p>
        <a:p>
          <a:r>
            <a:rPr lang="fr-FR" sz="1400" b="1">
              <a:solidFill>
                <a:sysClr val="windowText" lastClr="000000"/>
              </a:solidFill>
            </a:rPr>
            <a:t>A34 </a:t>
          </a:r>
          <a:r>
            <a:rPr lang="fr-FR" sz="1400" b="1">
              <a:solidFill>
                <a:srgbClr val="FF0000"/>
              </a:solidFill>
            </a:rPr>
            <a:t>=SIERREUR(SI(OU(A33="";MOIS(A33)&lt;&gt;MOIS(A33+1));"";A33+1);"")</a:t>
          </a:r>
        </a:p>
        <a:p>
          <a:r>
            <a:rPr lang="fr-FR" sz="1400" b="1">
              <a:solidFill>
                <a:sysClr val="windowText" lastClr="000000"/>
              </a:solidFill>
            </a:rPr>
            <a:t>incrémenté</a:t>
          </a:r>
          <a:r>
            <a:rPr lang="fr-FR" sz="1400" b="1" baseline="0">
              <a:solidFill>
                <a:sysClr val="windowText" lastClr="000000"/>
              </a:solidFill>
            </a:rPr>
            <a:t> jusqu'à A47</a:t>
          </a:r>
        </a:p>
        <a:p>
          <a:endParaRPr lang="fr-FR" sz="1400" b="1" baseline="0">
            <a:solidFill>
              <a:sysClr val="windowText" lastClr="000000"/>
            </a:solidFill>
          </a:endParaRPr>
        </a:p>
        <a:p>
          <a:r>
            <a:rPr lang="fr-FR" sz="1400" b="1" baseline="0">
              <a:solidFill>
                <a:sysClr val="windowText" lastClr="000000"/>
              </a:solidFill>
            </a:rPr>
            <a:t>Si la dernière semaine visible du tableau n'est pas complète passer au mois suivant.</a:t>
          </a:r>
        </a:p>
        <a:p>
          <a:endParaRPr lang="fr-FR" sz="1400" b="1" baseline="0">
            <a:solidFill>
              <a:sysClr val="windowText" lastClr="000000"/>
            </a:solidFill>
          </a:endParaRPr>
        </a:p>
        <a:p>
          <a:r>
            <a:rPr lang="fr-FR" sz="1400" b="1" baseline="0">
              <a:solidFill>
                <a:sysClr val="windowText" lastClr="000000"/>
              </a:solidFill>
            </a:rPr>
            <a:t>Les cellules C6 à F47 sont au format heure HH:MM</a:t>
          </a:r>
        </a:p>
        <a:p>
          <a:endParaRPr lang="fr-FR" sz="1400" b="1">
            <a:solidFill>
              <a:sysClr val="windowText" lastClr="000000"/>
            </a:solidFill>
          </a:endParaRPr>
        </a:p>
        <a:p>
          <a:r>
            <a:rPr lang="fr-FR" sz="1400" b="1">
              <a:solidFill>
                <a:sysClr val="windowText" lastClr="000000"/>
              </a:solidFill>
            </a:rPr>
            <a:t>3 MFC :</a:t>
          </a:r>
        </a:p>
        <a:p>
          <a:r>
            <a:rPr lang="fr-FR" sz="1400" b="1">
              <a:solidFill>
                <a:sysClr val="windowText" lastClr="000000"/>
              </a:solidFill>
            </a:rPr>
            <a:t>Gris</a:t>
          </a:r>
          <a:r>
            <a:rPr lang="fr-FR" sz="1400" b="1" baseline="0">
              <a:solidFill>
                <a:sysClr val="windowText" lastClr="000000"/>
              </a:solidFill>
            </a:rPr>
            <a:t> pour marquer les WE</a:t>
          </a:r>
        </a:p>
        <a:p>
          <a:r>
            <a:rPr lang="fr-FR" sz="1400" b="1" baseline="0">
              <a:solidFill>
                <a:sysClr val="windowText" lastClr="000000"/>
              </a:solidFill>
            </a:rPr>
            <a:t>Rose pour marquer les Fériés en semaine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259084</xdr:colOff>
      <xdr:row>25</xdr:row>
      <xdr:rowOff>30481</xdr:rowOff>
    </xdr:from>
    <xdr:to>
      <xdr:col>22</xdr:col>
      <xdr:colOff>9155</xdr:colOff>
      <xdr:row>28</xdr:row>
      <xdr:rowOff>64681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2C09EEA8-0621-2BD3-EDA6-F2B91F4831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9566" b="50386"/>
        <a:stretch/>
      </xdr:blipFill>
      <xdr:spPr>
        <a:xfrm>
          <a:off x="5173984" y="1257301"/>
          <a:ext cx="2043691" cy="7200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33</xdr:col>
      <xdr:colOff>30481</xdr:colOff>
      <xdr:row>25</xdr:row>
      <xdr:rowOff>7620</xdr:rowOff>
    </xdr:from>
    <xdr:to>
      <xdr:col>36</xdr:col>
      <xdr:colOff>79502</xdr:colOff>
      <xdr:row>28</xdr:row>
      <xdr:rowOff>41820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CBEC1458-66C9-0104-C1D8-09F4FA258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43261" y="1234440"/>
          <a:ext cx="1032001" cy="7200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14</xdr:col>
      <xdr:colOff>3</xdr:colOff>
      <xdr:row>30</xdr:row>
      <xdr:rowOff>30480</xdr:rowOff>
    </xdr:from>
    <xdr:to>
      <xdr:col>16</xdr:col>
      <xdr:colOff>137938</xdr:colOff>
      <xdr:row>33</xdr:row>
      <xdr:rowOff>64680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0456C841-AD29-F817-167F-B6D03F6C79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9856" b="9243"/>
        <a:stretch/>
      </xdr:blipFill>
      <xdr:spPr>
        <a:xfrm>
          <a:off x="4587243" y="2171700"/>
          <a:ext cx="793255" cy="7200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22860</xdr:colOff>
      <xdr:row>5</xdr:row>
      <xdr:rowOff>30480</xdr:rowOff>
    </xdr:from>
    <xdr:to>
      <xdr:col>24</xdr:col>
      <xdr:colOff>81060</xdr:colOff>
      <xdr:row>9</xdr:row>
      <xdr:rowOff>52080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xmlns="" id="{275658E3-0635-2DE5-529B-99D971BEC6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3342" b="39524"/>
        <a:stretch/>
      </xdr:blipFill>
      <xdr:spPr>
        <a:xfrm>
          <a:off x="6248400" y="1143000"/>
          <a:ext cx="1696500" cy="9360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34</xdr:col>
      <xdr:colOff>198120</xdr:colOff>
      <xdr:row>37</xdr:row>
      <xdr:rowOff>22859</xdr:rowOff>
    </xdr:from>
    <xdr:to>
      <xdr:col>38</xdr:col>
      <xdr:colOff>114406</xdr:colOff>
      <xdr:row>39</xdr:row>
      <xdr:rowOff>114300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xmlns="" id="{87E7F621-02B1-A396-871C-36A516B93E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12194" b="29275"/>
        <a:stretch/>
      </xdr:blipFill>
      <xdr:spPr>
        <a:xfrm>
          <a:off x="11338560" y="5250179"/>
          <a:ext cx="1226926" cy="548641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0</xdr:colOff>
      <xdr:row>11</xdr:row>
      <xdr:rowOff>22887</xdr:rowOff>
    </xdr:from>
    <xdr:to>
      <xdr:col>2</xdr:col>
      <xdr:colOff>100680</xdr:colOff>
      <xdr:row>14</xdr:row>
      <xdr:rowOff>9812</xdr:rowOff>
    </xdr:to>
    <xdr:pic>
      <xdr:nvPicPr>
        <xdr:cNvPr id="3" name="Graphique 2">
          <a:extLst>
            <a:ext uri="{FF2B5EF4-FFF2-40B4-BE49-F238E27FC236}">
              <a16:creationId xmlns:a16="http://schemas.microsoft.com/office/drawing/2014/main" xmlns="" id="{E5747176-5556-B7E0-6136-3B55464A9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7"/>
            </a:ext>
            <a:ext uri="{837473B0-CC2E-450A-ABE3-18F120FF3D39}">
              <a1611:picAttrSrcUrl xmlns:a1611="http://schemas.microsoft.com/office/drawing/2016/11/main" xmlns="" r:id="rId8"/>
            </a:ext>
          </a:extLst>
        </a:blip>
        <a:stretch>
          <a:fillRect/>
        </a:stretch>
      </xdr:blipFill>
      <xdr:spPr>
        <a:xfrm>
          <a:off x="0" y="2278407"/>
          <a:ext cx="756000" cy="672725"/>
        </a:xfrm>
        <a:prstGeom prst="rect">
          <a:avLst/>
        </a:prstGeom>
      </xdr:spPr>
    </xdr:pic>
    <xdr:clientData/>
  </xdr:twoCellAnchor>
  <xdr:twoCellAnchor editAs="oneCell">
    <xdr:from>
      <xdr:col>3</xdr:col>
      <xdr:colOff>53343</xdr:colOff>
      <xdr:row>18</xdr:row>
      <xdr:rowOff>144780</xdr:rowOff>
    </xdr:from>
    <xdr:to>
      <xdr:col>16</xdr:col>
      <xdr:colOff>184234</xdr:colOff>
      <xdr:row>23</xdr:row>
      <xdr:rowOff>45780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D4A78709-6273-3BF0-8A16-0787502D8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36323" y="4229100"/>
          <a:ext cx="4390471" cy="10440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rgb="FFFF0000"/>
  </sheetPr>
  <dimension ref="A1:L35"/>
  <sheetViews>
    <sheetView workbookViewId="0">
      <selection activeCell="H1" sqref="H1:I12"/>
    </sheetView>
  </sheetViews>
  <sheetFormatPr baseColWidth="10" defaultColWidth="10.7109375" defaultRowHeight="15" x14ac:dyDescent="0.25"/>
  <cols>
    <col min="1" max="1" width="26" bestFit="1" customWidth="1"/>
    <col min="2" max="2" width="24.5703125" customWidth="1"/>
    <col min="11" max="11" width="12.5703125" customWidth="1"/>
  </cols>
  <sheetData>
    <row r="1" spans="1:9" x14ac:dyDescent="0.25">
      <c r="A1" s="1" t="s">
        <v>0</v>
      </c>
      <c r="B1" s="7">
        <f>DATE('PLANNING D''ACCUEIL'!$AQ$6,1,1)</f>
        <v>44927</v>
      </c>
      <c r="D1" s="9"/>
      <c r="H1" t="s">
        <v>16</v>
      </c>
      <c r="I1">
        <v>1</v>
      </c>
    </row>
    <row r="2" spans="1:9" x14ac:dyDescent="0.25">
      <c r="A2" s="2" t="s">
        <v>1</v>
      </c>
      <c r="B2" s="7">
        <f>ROUND(DATE(YEAR(B1),4,MOD(234-11*MOD(YEAR(B1),19),30))/7,0)*7-6</f>
        <v>45025</v>
      </c>
      <c r="D2" s="9"/>
      <c r="H2" t="s">
        <v>17</v>
      </c>
      <c r="I2">
        <v>2</v>
      </c>
    </row>
    <row r="3" spans="1:9" x14ac:dyDescent="0.25">
      <c r="A3" s="2" t="s">
        <v>2</v>
      </c>
      <c r="B3" s="7">
        <f>B2+1</f>
        <v>45026</v>
      </c>
      <c r="H3" t="s">
        <v>18</v>
      </c>
      <c r="I3">
        <v>3</v>
      </c>
    </row>
    <row r="4" spans="1:9" x14ac:dyDescent="0.25">
      <c r="A4" s="2" t="s">
        <v>3</v>
      </c>
      <c r="B4" s="7">
        <f>B2+39</f>
        <v>45064</v>
      </c>
      <c r="H4" t="s">
        <v>19</v>
      </c>
      <c r="I4">
        <v>4</v>
      </c>
    </row>
    <row r="5" spans="1:9" x14ac:dyDescent="0.25">
      <c r="A5" s="1" t="s">
        <v>4</v>
      </c>
      <c r="B5" s="7">
        <f>DATE(YEAR(B1),5,1)</f>
        <v>45047</v>
      </c>
      <c r="H5" t="s">
        <v>20</v>
      </c>
      <c r="I5">
        <v>5</v>
      </c>
    </row>
    <row r="6" spans="1:9" x14ac:dyDescent="0.25">
      <c r="A6" s="1" t="s">
        <v>5</v>
      </c>
      <c r="B6" s="7">
        <f>DATE(YEAR(B1),5,8)</f>
        <v>45054</v>
      </c>
      <c r="H6" t="s">
        <v>21</v>
      </c>
      <c r="I6">
        <v>6</v>
      </c>
    </row>
    <row r="7" spans="1:9" x14ac:dyDescent="0.25">
      <c r="A7" s="2" t="s">
        <v>6</v>
      </c>
      <c r="B7" s="7">
        <f>B2+39</f>
        <v>45064</v>
      </c>
      <c r="H7" t="s">
        <v>22</v>
      </c>
      <c r="I7">
        <v>7</v>
      </c>
    </row>
    <row r="8" spans="1:9" x14ac:dyDescent="0.25">
      <c r="A8" s="2" t="s">
        <v>7</v>
      </c>
      <c r="B8" s="7">
        <f>B2+50</f>
        <v>45075</v>
      </c>
      <c r="C8" s="5"/>
      <c r="H8" t="s">
        <v>23</v>
      </c>
      <c r="I8">
        <v>8</v>
      </c>
    </row>
    <row r="9" spans="1:9" x14ac:dyDescent="0.25">
      <c r="A9" s="1" t="s">
        <v>8</v>
      </c>
      <c r="B9" s="7">
        <f>DATE(YEAR(B1),7,14)</f>
        <v>45121</v>
      </c>
      <c r="H9" t="s">
        <v>24</v>
      </c>
      <c r="I9">
        <v>9</v>
      </c>
    </row>
    <row r="10" spans="1:9" x14ac:dyDescent="0.25">
      <c r="A10" s="1" t="s">
        <v>9</v>
      </c>
      <c r="B10" s="7">
        <f>DATE(YEAR(B1),8,15)</f>
        <v>45153</v>
      </c>
      <c r="H10" t="s">
        <v>25</v>
      </c>
      <c r="I10">
        <v>10</v>
      </c>
    </row>
    <row r="11" spans="1:9" x14ac:dyDescent="0.25">
      <c r="A11" s="1" t="s">
        <v>10</v>
      </c>
      <c r="B11" s="7">
        <f>DATE(YEAR(B1),11,1)</f>
        <v>45231</v>
      </c>
      <c r="H11" t="s">
        <v>26</v>
      </c>
      <c r="I11">
        <v>11</v>
      </c>
    </row>
    <row r="12" spans="1:9" x14ac:dyDescent="0.25">
      <c r="A12" s="1" t="s">
        <v>11</v>
      </c>
      <c r="B12" s="7">
        <f>DATE(YEAR(B1),11,11)</f>
        <v>45241</v>
      </c>
      <c r="H12" t="s">
        <v>27</v>
      </c>
      <c r="I12">
        <v>12</v>
      </c>
    </row>
    <row r="13" spans="1:9" x14ac:dyDescent="0.25">
      <c r="A13" s="2" t="s">
        <v>12</v>
      </c>
      <c r="B13" s="7">
        <f>DATE(YEAR(B1),12,25)</f>
        <v>45285</v>
      </c>
    </row>
    <row r="14" spans="1:9" x14ac:dyDescent="0.25">
      <c r="A14" s="3" t="s">
        <v>0</v>
      </c>
      <c r="B14" s="8">
        <f>DATE(YEAR(B1)+1,1,1)</f>
        <v>45292</v>
      </c>
    </row>
    <row r="16" spans="1:9" ht="15.75" x14ac:dyDescent="0.25">
      <c r="B16" s="4" t="s">
        <v>13</v>
      </c>
    </row>
    <row r="19" spans="8:12" ht="31.5" x14ac:dyDescent="0.25">
      <c r="H19" s="218" t="s">
        <v>34</v>
      </c>
      <c r="I19" s="218"/>
      <c r="J19" s="218"/>
      <c r="K19" s="11" t="s">
        <v>33</v>
      </c>
      <c r="L19" s="50" t="s">
        <v>79</v>
      </c>
    </row>
    <row r="20" spans="8:12" x14ac:dyDescent="0.25">
      <c r="H20" s="217" t="s">
        <v>35</v>
      </c>
      <c r="I20" s="217"/>
      <c r="J20" s="217"/>
      <c r="K20" s="12" t="s">
        <v>36</v>
      </c>
      <c r="L20" s="12" t="s">
        <v>37</v>
      </c>
    </row>
    <row r="21" spans="8:12" x14ac:dyDescent="0.25">
      <c r="H21" s="217" t="s">
        <v>53</v>
      </c>
      <c r="I21" s="217"/>
      <c r="J21" s="217"/>
      <c r="K21" s="12" t="s">
        <v>66</v>
      </c>
      <c r="L21" s="12" t="s">
        <v>40</v>
      </c>
    </row>
    <row r="22" spans="8:12" x14ac:dyDescent="0.25">
      <c r="H22" s="217" t="s">
        <v>45</v>
      </c>
      <c r="I22" s="217"/>
      <c r="J22" s="217"/>
      <c r="K22" s="12" t="s">
        <v>46</v>
      </c>
      <c r="L22" s="12" t="s">
        <v>40</v>
      </c>
    </row>
    <row r="23" spans="8:12" x14ac:dyDescent="0.25">
      <c r="H23" s="217" t="s">
        <v>47</v>
      </c>
      <c r="I23" s="217"/>
      <c r="J23" s="217"/>
      <c r="K23" s="12" t="s">
        <v>48</v>
      </c>
      <c r="L23" s="12" t="s">
        <v>37</v>
      </c>
    </row>
    <row r="24" spans="8:12" x14ac:dyDescent="0.25">
      <c r="H24" s="217" t="s">
        <v>75</v>
      </c>
      <c r="I24" s="217"/>
      <c r="J24" s="217"/>
      <c r="K24" s="12" t="s">
        <v>76</v>
      </c>
      <c r="L24" s="12" t="s">
        <v>37</v>
      </c>
    </row>
    <row r="25" spans="8:12" x14ac:dyDescent="0.25">
      <c r="H25" s="217" t="s">
        <v>49</v>
      </c>
      <c r="I25" s="217"/>
      <c r="J25" s="217"/>
      <c r="K25" s="12" t="s">
        <v>50</v>
      </c>
      <c r="L25" s="12" t="s">
        <v>40</v>
      </c>
    </row>
    <row r="26" spans="8:12" x14ac:dyDescent="0.25">
      <c r="H26" s="217" t="s">
        <v>60</v>
      </c>
      <c r="I26" s="217"/>
      <c r="J26" s="217"/>
      <c r="K26" s="12" t="s">
        <v>61</v>
      </c>
      <c r="L26" s="12" t="s">
        <v>40</v>
      </c>
    </row>
    <row r="27" spans="8:12" x14ac:dyDescent="0.25">
      <c r="H27" s="217" t="s">
        <v>51</v>
      </c>
      <c r="I27" s="217"/>
      <c r="J27" s="217"/>
      <c r="K27" s="12" t="s">
        <v>52</v>
      </c>
      <c r="L27" s="12" t="s">
        <v>37</v>
      </c>
    </row>
    <row r="28" spans="8:12" x14ac:dyDescent="0.25">
      <c r="H28" s="217" t="s">
        <v>64</v>
      </c>
      <c r="I28" s="217"/>
      <c r="J28" s="217"/>
      <c r="K28" s="12" t="s">
        <v>65</v>
      </c>
      <c r="L28" s="12" t="s">
        <v>40</v>
      </c>
    </row>
    <row r="29" spans="8:12" x14ac:dyDescent="0.25">
      <c r="H29" s="217" t="s">
        <v>38</v>
      </c>
      <c r="I29" s="217"/>
      <c r="J29" s="217"/>
      <c r="K29" s="12" t="s">
        <v>39</v>
      </c>
      <c r="L29" s="12" t="s">
        <v>40</v>
      </c>
    </row>
    <row r="30" spans="8:12" x14ac:dyDescent="0.25">
      <c r="H30" s="217" t="s">
        <v>41</v>
      </c>
      <c r="I30" s="217"/>
      <c r="J30" s="217"/>
      <c r="K30" s="12" t="s">
        <v>42</v>
      </c>
      <c r="L30" s="12" t="s">
        <v>37</v>
      </c>
    </row>
    <row r="31" spans="8:12" x14ac:dyDescent="0.25">
      <c r="H31" s="217" t="s">
        <v>43</v>
      </c>
      <c r="I31" s="217"/>
      <c r="J31" s="217"/>
      <c r="K31" s="12" t="s">
        <v>82</v>
      </c>
      <c r="L31" s="12" t="s">
        <v>40</v>
      </c>
    </row>
    <row r="32" spans="8:12" x14ac:dyDescent="0.25">
      <c r="H32" s="217" t="s">
        <v>54</v>
      </c>
      <c r="I32" s="217"/>
      <c r="J32" s="217"/>
      <c r="K32" s="12" t="s">
        <v>55</v>
      </c>
      <c r="L32" s="12" t="s">
        <v>37</v>
      </c>
    </row>
    <row r="33" spans="8:12" x14ac:dyDescent="0.25">
      <c r="H33" s="217" t="s">
        <v>56</v>
      </c>
      <c r="I33" s="217"/>
      <c r="J33" s="217"/>
      <c r="K33" s="12" t="s">
        <v>57</v>
      </c>
      <c r="L33" s="12" t="s">
        <v>37</v>
      </c>
    </row>
    <row r="34" spans="8:12" x14ac:dyDescent="0.25">
      <c r="H34" s="217" t="s">
        <v>58</v>
      </c>
      <c r="I34" s="217"/>
      <c r="J34" s="217"/>
      <c r="K34" s="12" t="s">
        <v>59</v>
      </c>
      <c r="L34" s="12" t="s">
        <v>40</v>
      </c>
    </row>
    <row r="35" spans="8:12" x14ac:dyDescent="0.25">
      <c r="H35" s="217" t="s">
        <v>62</v>
      </c>
      <c r="I35" s="217"/>
      <c r="J35" s="217"/>
      <c r="K35" s="12" t="s">
        <v>63</v>
      </c>
      <c r="L35" s="12" t="s">
        <v>37</v>
      </c>
    </row>
  </sheetData>
  <sheetProtection selectLockedCells="1" selectUnlockedCells="1"/>
  <mergeCells count="17">
    <mergeCell ref="H31:J31"/>
    <mergeCell ref="H32:J32"/>
    <mergeCell ref="H33:J33"/>
    <mergeCell ref="H34:J34"/>
    <mergeCell ref="H35:J35"/>
    <mergeCell ref="H30:J30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</mergeCells>
  <phoneticPr fontId="5" type="noConversion"/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5" tint="0.59999389629810485"/>
  </sheetPr>
  <dimension ref="A1:AM126"/>
  <sheetViews>
    <sheetView zoomScaleNormal="100" workbookViewId="0">
      <selection sqref="A1:AN43"/>
    </sheetView>
  </sheetViews>
  <sheetFormatPr baseColWidth="10" defaultColWidth="4.7109375" defaultRowHeight="18" customHeight="1" x14ac:dyDescent="0.25"/>
  <cols>
    <col min="1" max="16384" width="4.7109375" style="52"/>
  </cols>
  <sheetData>
    <row r="1" spans="1:39" ht="25.15" customHeight="1" x14ac:dyDescent="0.25">
      <c r="A1" s="53" t="s">
        <v>83</v>
      </c>
    </row>
    <row r="3" spans="1:39" ht="18" customHeight="1" x14ac:dyDescent="0.25">
      <c r="A3" s="20" t="s">
        <v>84</v>
      </c>
    </row>
    <row r="4" spans="1:39" ht="18" customHeight="1" x14ac:dyDescent="0.25">
      <c r="A4" s="20" t="s">
        <v>85</v>
      </c>
    </row>
    <row r="5" spans="1:39" ht="9" customHeight="1" x14ac:dyDescent="0.25">
      <c r="A5" s="20"/>
    </row>
    <row r="6" spans="1:39" ht="18" customHeight="1" x14ac:dyDescent="0.25">
      <c r="A6" s="20" t="s">
        <v>87</v>
      </c>
    </row>
    <row r="7" spans="1:39" ht="18" customHeight="1" x14ac:dyDescent="0.25">
      <c r="A7" s="20"/>
    </row>
    <row r="8" spans="1:39" ht="18" customHeight="1" x14ac:dyDescent="0.25">
      <c r="A8" s="20"/>
    </row>
    <row r="9" spans="1:39" ht="18" customHeight="1" x14ac:dyDescent="0.25">
      <c r="A9" s="20"/>
    </row>
    <row r="10" spans="1:39" ht="18" customHeight="1" x14ac:dyDescent="0.25">
      <c r="A10" s="20"/>
    </row>
    <row r="11" spans="1:39" ht="18" customHeight="1" x14ac:dyDescent="0.25">
      <c r="A11" s="20"/>
    </row>
    <row r="12" spans="1:39" ht="18" customHeight="1" x14ac:dyDescent="0.25">
      <c r="A12" s="20"/>
      <c r="D12" s="225" t="s">
        <v>95</v>
      </c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7"/>
    </row>
    <row r="13" spans="1:39" ht="18" customHeight="1" x14ac:dyDescent="0.25">
      <c r="A13" s="20"/>
      <c r="D13" s="228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30"/>
    </row>
    <row r="14" spans="1:39" ht="18" customHeight="1" x14ac:dyDescent="0.25">
      <c r="A14" s="20"/>
      <c r="D14" s="231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3"/>
    </row>
    <row r="15" spans="1:39" ht="18" customHeight="1" x14ac:dyDescent="0.25">
      <c r="A15" s="20"/>
    </row>
    <row r="16" spans="1:39" ht="18" customHeight="1" x14ac:dyDescent="0.25">
      <c r="A16" s="20" t="s">
        <v>96</v>
      </c>
    </row>
    <row r="17" spans="1:37" ht="18" customHeight="1" x14ac:dyDescent="0.25">
      <c r="A17" s="20"/>
    </row>
    <row r="18" spans="1:37" ht="18" customHeight="1" x14ac:dyDescent="0.25">
      <c r="A18" s="60" t="s">
        <v>97</v>
      </c>
    </row>
    <row r="19" spans="1:37" ht="18" customHeight="1" x14ac:dyDescent="0.25">
      <c r="A19" s="20"/>
    </row>
    <row r="20" spans="1:37" ht="18" customHeight="1" x14ac:dyDescent="0.25">
      <c r="A20" s="20"/>
    </row>
    <row r="21" spans="1:37" ht="18" customHeight="1" x14ac:dyDescent="0.25">
      <c r="A21" s="20"/>
    </row>
    <row r="22" spans="1:37" ht="18" customHeight="1" x14ac:dyDescent="0.25">
      <c r="A22" s="20"/>
    </row>
    <row r="23" spans="1:37" ht="18" customHeight="1" x14ac:dyDescent="0.25">
      <c r="A23" s="20"/>
    </row>
    <row r="24" spans="1:37" ht="18" customHeight="1" x14ac:dyDescent="0.25">
      <c r="A24" s="20"/>
    </row>
    <row r="25" spans="1:37" ht="18" customHeight="1" x14ac:dyDescent="0.25">
      <c r="A25" s="20"/>
    </row>
    <row r="26" spans="1:37" ht="18" customHeight="1" x14ac:dyDescent="0.25">
      <c r="A26" s="20" t="s">
        <v>90</v>
      </c>
      <c r="X26" s="219" t="s">
        <v>86</v>
      </c>
      <c r="Y26" s="220"/>
      <c r="Z26" s="220"/>
      <c r="AA26" s="220"/>
      <c r="AB26" s="220"/>
      <c r="AC26" s="220"/>
      <c r="AD26" s="220"/>
      <c r="AE26" s="220"/>
      <c r="AF26" s="221"/>
    </row>
    <row r="27" spans="1:37" ht="18" customHeight="1" x14ac:dyDescent="0.25">
      <c r="A27" s="20"/>
      <c r="X27" s="222"/>
      <c r="Y27" s="223"/>
      <c r="Z27" s="223"/>
      <c r="AA27" s="223"/>
      <c r="AB27" s="223"/>
      <c r="AC27" s="223"/>
      <c r="AD27" s="223"/>
      <c r="AE27" s="223"/>
      <c r="AF27" s="224"/>
    </row>
    <row r="28" spans="1:37" ht="18" customHeight="1" x14ac:dyDescent="0.25">
      <c r="A28" s="54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</row>
    <row r="29" spans="1:37" ht="18" customHeight="1" x14ac:dyDescent="0.25">
      <c r="A29" s="54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</row>
    <row r="30" spans="1:37" ht="18" customHeight="1" x14ac:dyDescent="0.25">
      <c r="A30" s="20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</row>
    <row r="31" spans="1:37" ht="18" customHeight="1" x14ac:dyDescent="0.25">
      <c r="A31" s="20" t="s">
        <v>91</v>
      </c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</row>
    <row r="32" spans="1:37" ht="18" customHeight="1" x14ac:dyDescent="0.25">
      <c r="A32" s="20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</row>
    <row r="33" spans="1:1" ht="18" customHeight="1" x14ac:dyDescent="0.25">
      <c r="A33" s="20"/>
    </row>
    <row r="34" spans="1:1" ht="18" customHeight="1" x14ac:dyDescent="0.25">
      <c r="A34" s="20"/>
    </row>
    <row r="35" spans="1:1" ht="18" customHeight="1" x14ac:dyDescent="0.25">
      <c r="A35" s="20"/>
    </row>
    <row r="36" spans="1:1" ht="18" customHeight="1" x14ac:dyDescent="0.25">
      <c r="A36" s="20" t="s">
        <v>92</v>
      </c>
    </row>
    <row r="37" spans="1:1" ht="18" customHeight="1" x14ac:dyDescent="0.25">
      <c r="A37" s="20"/>
    </row>
    <row r="38" spans="1:1" ht="18" customHeight="1" x14ac:dyDescent="0.25">
      <c r="A38" s="20" t="s">
        <v>93</v>
      </c>
    </row>
    <row r="39" spans="1:1" ht="18" customHeight="1" x14ac:dyDescent="0.25">
      <c r="A39" s="20" t="s">
        <v>88</v>
      </c>
    </row>
    <row r="40" spans="1:1" ht="18" customHeight="1" x14ac:dyDescent="0.25">
      <c r="A40" s="20"/>
    </row>
    <row r="41" spans="1:1" ht="18" customHeight="1" x14ac:dyDescent="0.25">
      <c r="A41" s="20"/>
    </row>
    <row r="42" spans="1:1" ht="18" customHeight="1" x14ac:dyDescent="0.25">
      <c r="A42" s="20" t="s">
        <v>89</v>
      </c>
    </row>
    <row r="43" spans="1:1" ht="18" customHeight="1" x14ac:dyDescent="0.25">
      <c r="A43" s="20" t="s">
        <v>94</v>
      </c>
    </row>
    <row r="45" spans="1:1" ht="18" customHeight="1" x14ac:dyDescent="0.25">
      <c r="A45" s="20"/>
    </row>
    <row r="46" spans="1:1" ht="18" customHeight="1" x14ac:dyDescent="0.25">
      <c r="A46" s="20"/>
    </row>
    <row r="47" spans="1:1" ht="18" customHeight="1" x14ac:dyDescent="0.25">
      <c r="A47" s="20"/>
    </row>
    <row r="48" spans="1:1" ht="18" customHeight="1" x14ac:dyDescent="0.25">
      <c r="A48" s="20"/>
    </row>
    <row r="49" spans="1:1" ht="18" customHeight="1" x14ac:dyDescent="0.25">
      <c r="A49" s="20"/>
    </row>
    <row r="50" spans="1:1" ht="18" customHeight="1" x14ac:dyDescent="0.25">
      <c r="A50" s="20"/>
    </row>
    <row r="51" spans="1:1" ht="18" customHeight="1" x14ac:dyDescent="0.25">
      <c r="A51" s="20"/>
    </row>
    <row r="52" spans="1:1" ht="18" customHeight="1" x14ac:dyDescent="0.25">
      <c r="A52" s="20"/>
    </row>
    <row r="53" spans="1:1" ht="18" customHeight="1" x14ac:dyDescent="0.25">
      <c r="A53" s="20"/>
    </row>
    <row r="54" spans="1:1" ht="18" customHeight="1" x14ac:dyDescent="0.25">
      <c r="A54" s="20"/>
    </row>
    <row r="55" spans="1:1" ht="18" customHeight="1" x14ac:dyDescent="0.25">
      <c r="A55" s="20"/>
    </row>
    <row r="56" spans="1:1" ht="18" customHeight="1" x14ac:dyDescent="0.25">
      <c r="A56" s="20"/>
    </row>
    <row r="57" spans="1:1" ht="18" customHeight="1" x14ac:dyDescent="0.25">
      <c r="A57" s="20"/>
    </row>
    <row r="58" spans="1:1" ht="18" customHeight="1" x14ac:dyDescent="0.25">
      <c r="A58" s="20"/>
    </row>
    <row r="59" spans="1:1" ht="18" customHeight="1" x14ac:dyDescent="0.25">
      <c r="A59" s="20"/>
    </row>
    <row r="60" spans="1:1" ht="18" customHeight="1" x14ac:dyDescent="0.25">
      <c r="A60" s="20"/>
    </row>
    <row r="61" spans="1:1" ht="18" customHeight="1" x14ac:dyDescent="0.25">
      <c r="A61" s="20"/>
    </row>
    <row r="62" spans="1:1" ht="18" customHeight="1" x14ac:dyDescent="0.25">
      <c r="A62" s="20"/>
    </row>
    <row r="63" spans="1:1" ht="18" customHeight="1" x14ac:dyDescent="0.25">
      <c r="A63" s="20"/>
    </row>
    <row r="64" spans="1:1" ht="18" customHeight="1" x14ac:dyDescent="0.25">
      <c r="A64" s="20"/>
    </row>
    <row r="65" spans="1:1" ht="18" customHeight="1" x14ac:dyDescent="0.25">
      <c r="A65" s="20"/>
    </row>
    <row r="66" spans="1:1" ht="18" customHeight="1" x14ac:dyDescent="0.25">
      <c r="A66" s="20"/>
    </row>
    <row r="67" spans="1:1" ht="18" customHeight="1" x14ac:dyDescent="0.25">
      <c r="A67" s="20"/>
    </row>
    <row r="68" spans="1:1" ht="18" customHeight="1" x14ac:dyDescent="0.25">
      <c r="A68" s="20"/>
    </row>
    <row r="69" spans="1:1" ht="18" customHeight="1" x14ac:dyDescent="0.25">
      <c r="A69" s="20"/>
    </row>
    <row r="70" spans="1:1" ht="18" customHeight="1" x14ac:dyDescent="0.25">
      <c r="A70" s="20"/>
    </row>
    <row r="71" spans="1:1" ht="18" customHeight="1" x14ac:dyDescent="0.25">
      <c r="A71" s="20"/>
    </row>
    <row r="72" spans="1:1" ht="18" customHeight="1" x14ac:dyDescent="0.25">
      <c r="A72" s="20"/>
    </row>
    <row r="73" spans="1:1" ht="18" customHeight="1" x14ac:dyDescent="0.25">
      <c r="A73" s="20"/>
    </row>
    <row r="74" spans="1:1" ht="18" customHeight="1" x14ac:dyDescent="0.25">
      <c r="A74" s="20"/>
    </row>
    <row r="75" spans="1:1" ht="18" customHeight="1" x14ac:dyDescent="0.25">
      <c r="A75" s="20"/>
    </row>
    <row r="76" spans="1:1" ht="18" customHeight="1" x14ac:dyDescent="0.25">
      <c r="A76" s="20"/>
    </row>
    <row r="77" spans="1:1" ht="18" customHeight="1" x14ac:dyDescent="0.25">
      <c r="A77" s="20"/>
    </row>
    <row r="78" spans="1:1" ht="18" customHeight="1" x14ac:dyDescent="0.25">
      <c r="A78" s="20"/>
    </row>
    <row r="79" spans="1:1" ht="18" customHeight="1" x14ac:dyDescent="0.25">
      <c r="A79" s="20"/>
    </row>
    <row r="80" spans="1:1" ht="18" customHeight="1" x14ac:dyDescent="0.25">
      <c r="A80" s="20"/>
    </row>
    <row r="81" spans="1:1" ht="18" customHeight="1" x14ac:dyDescent="0.25">
      <c r="A81" s="20"/>
    </row>
    <row r="82" spans="1:1" ht="18" customHeight="1" x14ac:dyDescent="0.25">
      <c r="A82" s="20"/>
    </row>
    <row r="83" spans="1:1" ht="18" customHeight="1" x14ac:dyDescent="0.25">
      <c r="A83" s="20"/>
    </row>
    <row r="84" spans="1:1" ht="18" customHeight="1" x14ac:dyDescent="0.25">
      <c r="A84" s="20"/>
    </row>
    <row r="85" spans="1:1" ht="18" customHeight="1" x14ac:dyDescent="0.25">
      <c r="A85" s="20"/>
    </row>
    <row r="86" spans="1:1" ht="18" customHeight="1" x14ac:dyDescent="0.25">
      <c r="A86" s="20"/>
    </row>
    <row r="87" spans="1:1" ht="18" customHeight="1" x14ac:dyDescent="0.25">
      <c r="A87" s="20"/>
    </row>
    <row r="88" spans="1:1" ht="18" customHeight="1" x14ac:dyDescent="0.25">
      <c r="A88" s="20"/>
    </row>
    <row r="89" spans="1:1" ht="18" customHeight="1" x14ac:dyDescent="0.25">
      <c r="A89" s="20"/>
    </row>
    <row r="90" spans="1:1" ht="18" customHeight="1" x14ac:dyDescent="0.25">
      <c r="A90" s="20"/>
    </row>
    <row r="91" spans="1:1" ht="18" customHeight="1" x14ac:dyDescent="0.25">
      <c r="A91" s="20"/>
    </row>
    <row r="92" spans="1:1" ht="18" customHeight="1" x14ac:dyDescent="0.25">
      <c r="A92" s="20"/>
    </row>
    <row r="93" spans="1:1" ht="18" customHeight="1" x14ac:dyDescent="0.25">
      <c r="A93" s="20"/>
    </row>
    <row r="94" spans="1:1" ht="18" customHeight="1" x14ac:dyDescent="0.25">
      <c r="A94" s="20"/>
    </row>
    <row r="95" spans="1:1" ht="18" customHeight="1" x14ac:dyDescent="0.25">
      <c r="A95" s="20"/>
    </row>
    <row r="96" spans="1:1" ht="18" customHeight="1" x14ac:dyDescent="0.25">
      <c r="A96" s="20"/>
    </row>
    <row r="97" spans="1:1" ht="18" customHeight="1" x14ac:dyDescent="0.25">
      <c r="A97" s="20"/>
    </row>
    <row r="98" spans="1:1" ht="18" customHeight="1" x14ac:dyDescent="0.25">
      <c r="A98" s="20"/>
    </row>
    <row r="99" spans="1:1" ht="18" customHeight="1" x14ac:dyDescent="0.25">
      <c r="A99" s="20"/>
    </row>
    <row r="100" spans="1:1" ht="18" customHeight="1" x14ac:dyDescent="0.25">
      <c r="A100" s="20"/>
    </row>
    <row r="101" spans="1:1" ht="18" customHeight="1" x14ac:dyDescent="0.25">
      <c r="A101" s="20"/>
    </row>
    <row r="102" spans="1:1" ht="18" customHeight="1" x14ac:dyDescent="0.25">
      <c r="A102" s="20"/>
    </row>
    <row r="103" spans="1:1" ht="18" customHeight="1" x14ac:dyDescent="0.25">
      <c r="A103" s="20"/>
    </row>
    <row r="104" spans="1:1" ht="18" customHeight="1" x14ac:dyDescent="0.25">
      <c r="A104" s="20"/>
    </row>
    <row r="105" spans="1:1" ht="18" customHeight="1" x14ac:dyDescent="0.25">
      <c r="A105" s="20"/>
    </row>
    <row r="106" spans="1:1" ht="18" customHeight="1" x14ac:dyDescent="0.25">
      <c r="A106" s="20"/>
    </row>
    <row r="107" spans="1:1" ht="18" customHeight="1" x14ac:dyDescent="0.25">
      <c r="A107" s="20"/>
    </row>
    <row r="108" spans="1:1" ht="18" customHeight="1" x14ac:dyDescent="0.25">
      <c r="A108" s="20"/>
    </row>
    <row r="109" spans="1:1" ht="18" customHeight="1" x14ac:dyDescent="0.25">
      <c r="A109" s="20"/>
    </row>
    <row r="110" spans="1:1" ht="18" customHeight="1" x14ac:dyDescent="0.25">
      <c r="A110" s="20"/>
    </row>
    <row r="111" spans="1:1" ht="18" customHeight="1" x14ac:dyDescent="0.25">
      <c r="A111" s="20"/>
    </row>
    <row r="112" spans="1:1" ht="18" customHeight="1" x14ac:dyDescent="0.25">
      <c r="A112" s="20"/>
    </row>
    <row r="113" spans="1:1" ht="18" customHeight="1" x14ac:dyDescent="0.25">
      <c r="A113" s="20"/>
    </row>
    <row r="114" spans="1:1" ht="18" customHeight="1" x14ac:dyDescent="0.25">
      <c r="A114" s="20"/>
    </row>
    <row r="115" spans="1:1" ht="18" customHeight="1" x14ac:dyDescent="0.25">
      <c r="A115" s="20"/>
    </row>
    <row r="116" spans="1:1" ht="18" customHeight="1" x14ac:dyDescent="0.25">
      <c r="A116" s="20"/>
    </row>
    <row r="117" spans="1:1" ht="18" customHeight="1" x14ac:dyDescent="0.25">
      <c r="A117" s="20"/>
    </row>
    <row r="118" spans="1:1" ht="18" customHeight="1" x14ac:dyDescent="0.25">
      <c r="A118" s="20"/>
    </row>
    <row r="119" spans="1:1" ht="18" customHeight="1" x14ac:dyDescent="0.25">
      <c r="A119" s="20"/>
    </row>
    <row r="120" spans="1:1" ht="18" customHeight="1" x14ac:dyDescent="0.25">
      <c r="A120" s="20"/>
    </row>
    <row r="121" spans="1:1" ht="18" customHeight="1" x14ac:dyDescent="0.25">
      <c r="A121" s="20"/>
    </row>
    <row r="122" spans="1:1" ht="18" customHeight="1" x14ac:dyDescent="0.25">
      <c r="A122" s="20"/>
    </row>
    <row r="123" spans="1:1" ht="18" customHeight="1" x14ac:dyDescent="0.25">
      <c r="A123" s="20"/>
    </row>
    <row r="124" spans="1:1" ht="18" customHeight="1" x14ac:dyDescent="0.25">
      <c r="A124" s="20"/>
    </row>
    <row r="125" spans="1:1" ht="18" customHeight="1" x14ac:dyDescent="0.25">
      <c r="A125" s="20"/>
    </row>
    <row r="126" spans="1:1" ht="18" customHeight="1" x14ac:dyDescent="0.25">
      <c r="A126" s="20"/>
    </row>
  </sheetData>
  <sheetProtection algorithmName="SHA-512" hashValue="18yUUvbUHlhGAc5fiNCJSGO2vouF2pPSvrnlmysl9dH8bH9JQvuiX6EbBadsRb8BfAQE8SvZTGVVtgTocyveXw==" saltValue="kL0rlj3Bthn2P26mG+HkYA==" spinCount="100000" sheet="1" objects="1" scenarios="1" selectLockedCells="1" selectUnlockedCells="1"/>
  <mergeCells count="2">
    <mergeCell ref="X26:AF27"/>
    <mergeCell ref="D12:AM1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L8"/>
  <sheetViews>
    <sheetView workbookViewId="0">
      <selection activeCell="G15" sqref="G15"/>
    </sheetView>
  </sheetViews>
  <sheetFormatPr baseColWidth="10" defaultColWidth="4.7109375" defaultRowHeight="18" customHeight="1" x14ac:dyDescent="0.25"/>
  <cols>
    <col min="1" max="16384" width="4.7109375" style="52"/>
  </cols>
  <sheetData>
    <row r="1" spans="1:38" ht="18" customHeight="1" thickBot="1" x14ac:dyDescent="0.3">
      <c r="A1" s="248" t="s">
        <v>101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50"/>
      <c r="S1" s="20"/>
      <c r="T1" s="20"/>
      <c r="U1" s="251" t="s">
        <v>102</v>
      </c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3"/>
    </row>
    <row r="2" spans="1:38" ht="18" customHeight="1" x14ac:dyDescent="0.25">
      <c r="A2" s="254" t="s">
        <v>103</v>
      </c>
      <c r="B2" s="255"/>
      <c r="C2" s="255"/>
      <c r="D2" s="255"/>
      <c r="E2" s="255"/>
      <c r="F2" s="255"/>
      <c r="G2" s="256"/>
      <c r="H2" s="65"/>
      <c r="I2" s="66"/>
      <c r="J2" s="66"/>
      <c r="K2" s="66"/>
      <c r="L2" s="66"/>
      <c r="M2" s="66"/>
      <c r="N2" s="66"/>
      <c r="O2" s="66"/>
      <c r="P2" s="66"/>
      <c r="Q2" s="66"/>
      <c r="R2" s="67"/>
      <c r="S2" s="20"/>
      <c r="T2" s="20"/>
      <c r="U2" s="254" t="s">
        <v>103</v>
      </c>
      <c r="V2" s="255"/>
      <c r="W2" s="255"/>
      <c r="X2" s="255"/>
      <c r="Y2" s="255"/>
      <c r="Z2" s="255"/>
      <c r="AA2" s="256"/>
      <c r="AB2" s="65"/>
      <c r="AC2" s="66"/>
      <c r="AD2" s="66"/>
      <c r="AE2" s="66"/>
      <c r="AF2" s="66"/>
      <c r="AG2" s="66"/>
      <c r="AH2" s="66"/>
      <c r="AI2" s="66"/>
      <c r="AJ2" s="66"/>
      <c r="AK2" s="66"/>
      <c r="AL2" s="67"/>
    </row>
    <row r="3" spans="1:38" ht="18" customHeight="1" x14ac:dyDescent="0.25">
      <c r="A3" s="234" t="s">
        <v>104</v>
      </c>
      <c r="B3" s="235"/>
      <c r="C3" s="235"/>
      <c r="D3" s="235"/>
      <c r="E3" s="235"/>
      <c r="F3" s="235"/>
      <c r="G3" s="236"/>
      <c r="H3" s="71"/>
      <c r="I3" s="72"/>
      <c r="J3" s="72"/>
      <c r="K3" s="72"/>
      <c r="L3" s="72"/>
      <c r="M3" s="72"/>
      <c r="N3" s="72"/>
      <c r="O3" s="72"/>
      <c r="P3" s="72"/>
      <c r="Q3" s="72"/>
      <c r="R3" s="73"/>
      <c r="S3" s="20"/>
      <c r="T3" s="20"/>
      <c r="U3" s="234" t="s">
        <v>104</v>
      </c>
      <c r="V3" s="235"/>
      <c r="W3" s="235"/>
      <c r="X3" s="235"/>
      <c r="Y3" s="235"/>
      <c r="Z3" s="235"/>
      <c r="AA3" s="236"/>
      <c r="AB3" s="71"/>
      <c r="AC3" s="72"/>
      <c r="AD3" s="72"/>
      <c r="AE3" s="72"/>
      <c r="AF3" s="72"/>
      <c r="AG3" s="72"/>
      <c r="AH3" s="72"/>
      <c r="AI3" s="72"/>
      <c r="AJ3" s="72"/>
      <c r="AK3" s="72"/>
      <c r="AL3" s="73"/>
    </row>
    <row r="4" spans="1:38" ht="18" customHeight="1" x14ac:dyDescent="0.25">
      <c r="A4" s="234" t="s">
        <v>105</v>
      </c>
      <c r="B4" s="235"/>
      <c r="C4" s="235"/>
      <c r="D4" s="235"/>
      <c r="E4" s="235"/>
      <c r="F4" s="235"/>
      <c r="G4" s="236"/>
      <c r="H4" s="246"/>
      <c r="I4" s="247"/>
      <c r="J4" s="72"/>
      <c r="K4" s="72"/>
      <c r="L4" s="72"/>
      <c r="M4" s="72"/>
      <c r="N4" s="72"/>
      <c r="O4" s="72"/>
      <c r="P4" s="72"/>
      <c r="Q4" s="72"/>
      <c r="R4" s="73"/>
      <c r="S4" s="20"/>
      <c r="T4" s="20"/>
      <c r="U4" s="234" t="s">
        <v>105</v>
      </c>
      <c r="V4" s="235"/>
      <c r="W4" s="235"/>
      <c r="X4" s="235"/>
      <c r="Y4" s="235"/>
      <c r="Z4" s="235"/>
      <c r="AA4" s="236"/>
      <c r="AB4" s="246"/>
      <c r="AC4" s="247"/>
      <c r="AD4" s="72"/>
      <c r="AE4" s="72"/>
      <c r="AF4" s="72"/>
      <c r="AG4" s="72"/>
      <c r="AH4" s="72"/>
      <c r="AI4" s="72"/>
      <c r="AJ4" s="72"/>
      <c r="AK4" s="72"/>
      <c r="AL4" s="73"/>
    </row>
    <row r="5" spans="1:38" ht="18" customHeight="1" x14ac:dyDescent="0.25">
      <c r="A5" s="234" t="s">
        <v>106</v>
      </c>
      <c r="B5" s="235"/>
      <c r="C5" s="235"/>
      <c r="D5" s="235"/>
      <c r="E5" s="235"/>
      <c r="F5" s="235"/>
      <c r="G5" s="236"/>
      <c r="H5" s="71"/>
      <c r="I5" s="20"/>
      <c r="J5" s="72"/>
      <c r="K5" s="72"/>
      <c r="L5" s="72"/>
      <c r="M5" s="72"/>
      <c r="N5" s="72"/>
      <c r="O5" s="72"/>
      <c r="P5" s="72"/>
      <c r="Q5" s="72"/>
      <c r="R5" s="73"/>
      <c r="S5" s="20"/>
      <c r="T5" s="20"/>
      <c r="U5" s="234" t="s">
        <v>106</v>
      </c>
      <c r="V5" s="235"/>
      <c r="W5" s="235"/>
      <c r="X5" s="235"/>
      <c r="Y5" s="235"/>
      <c r="Z5" s="235"/>
      <c r="AA5" s="236"/>
      <c r="AB5" s="71"/>
      <c r="AC5" s="72"/>
      <c r="AD5" s="72"/>
      <c r="AE5" s="72"/>
      <c r="AF5" s="72"/>
      <c r="AG5" s="72"/>
      <c r="AH5" s="72"/>
      <c r="AI5" s="72"/>
      <c r="AJ5" s="72"/>
      <c r="AK5" s="72"/>
      <c r="AL5" s="73"/>
    </row>
    <row r="6" spans="1:38" ht="18" customHeight="1" x14ac:dyDescent="0.25">
      <c r="A6" s="234" t="s">
        <v>107</v>
      </c>
      <c r="B6" s="235"/>
      <c r="C6" s="235"/>
      <c r="D6" s="235"/>
      <c r="E6" s="235"/>
      <c r="F6" s="235"/>
      <c r="G6" s="236"/>
      <c r="H6" s="71"/>
      <c r="I6" s="20"/>
      <c r="J6" s="72"/>
      <c r="K6" s="72"/>
      <c r="L6" s="72"/>
      <c r="M6" s="72"/>
      <c r="N6" s="72"/>
      <c r="O6" s="72"/>
      <c r="P6" s="72"/>
      <c r="Q6" s="72"/>
      <c r="R6" s="73"/>
      <c r="S6" s="20"/>
      <c r="T6" s="20"/>
      <c r="U6" s="68" t="s">
        <v>108</v>
      </c>
      <c r="V6" s="69"/>
      <c r="W6" s="69"/>
      <c r="X6" s="69"/>
      <c r="Y6" s="69"/>
      <c r="Z6" s="69"/>
      <c r="AA6" s="70"/>
      <c r="AB6" s="237"/>
      <c r="AC6" s="238"/>
      <c r="AD6" s="238"/>
      <c r="AE6" s="238"/>
      <c r="AF6" s="238"/>
      <c r="AG6" s="72"/>
      <c r="AH6" s="72"/>
      <c r="AI6" s="72"/>
      <c r="AJ6" s="72"/>
      <c r="AK6" s="72"/>
      <c r="AL6" s="73"/>
    </row>
    <row r="7" spans="1:38" ht="18" customHeight="1" x14ac:dyDescent="0.25">
      <c r="A7" s="68"/>
      <c r="B7" s="69"/>
      <c r="C7" s="69"/>
      <c r="D7" s="69"/>
      <c r="E7" s="69"/>
      <c r="F7" s="69"/>
      <c r="G7" s="70"/>
      <c r="H7" s="74"/>
      <c r="I7" s="20"/>
      <c r="J7" s="20"/>
      <c r="K7" s="20"/>
      <c r="L7" s="20"/>
      <c r="M7" s="20"/>
      <c r="N7" s="20"/>
      <c r="O7" s="20"/>
      <c r="P7" s="20"/>
      <c r="Q7" s="20"/>
      <c r="R7" s="75"/>
      <c r="S7" s="20"/>
      <c r="T7" s="20"/>
      <c r="U7" s="234" t="s">
        <v>109</v>
      </c>
      <c r="V7" s="235"/>
      <c r="W7" s="235"/>
      <c r="X7" s="235"/>
      <c r="Y7" s="235"/>
      <c r="Z7" s="235"/>
      <c r="AA7" s="236"/>
      <c r="AB7" s="239"/>
      <c r="AC7" s="240"/>
      <c r="AD7" s="240"/>
      <c r="AE7" s="240"/>
      <c r="AF7" s="20"/>
      <c r="AG7" s="72"/>
      <c r="AH7" s="72"/>
      <c r="AI7" s="72"/>
      <c r="AJ7" s="72"/>
      <c r="AK7" s="72"/>
      <c r="AL7" s="73"/>
    </row>
    <row r="8" spans="1:38" ht="18" customHeight="1" thickBot="1" x14ac:dyDescent="0.3">
      <c r="A8" s="241" t="s">
        <v>110</v>
      </c>
      <c r="B8" s="242"/>
      <c r="C8" s="242"/>
      <c r="D8" s="242"/>
      <c r="E8" s="242"/>
      <c r="F8" s="242"/>
      <c r="G8" s="243"/>
      <c r="H8" s="76"/>
      <c r="I8" s="77"/>
      <c r="J8" s="78"/>
      <c r="K8" s="78"/>
      <c r="L8" s="78"/>
      <c r="M8" s="78"/>
      <c r="N8" s="78"/>
      <c r="O8" s="78"/>
      <c r="P8" s="78"/>
      <c r="Q8" s="78"/>
      <c r="R8" s="79"/>
      <c r="S8" s="20"/>
      <c r="T8" s="20"/>
      <c r="U8" s="241" t="s">
        <v>111</v>
      </c>
      <c r="V8" s="242"/>
      <c r="W8" s="242"/>
      <c r="X8" s="242"/>
      <c r="Y8" s="242"/>
      <c r="Z8" s="242"/>
      <c r="AA8" s="243"/>
      <c r="AB8" s="244"/>
      <c r="AC8" s="245"/>
      <c r="AD8" s="245"/>
      <c r="AE8" s="78"/>
      <c r="AF8" s="78"/>
      <c r="AG8" s="78"/>
      <c r="AH8" s="78"/>
      <c r="AI8" s="78"/>
      <c r="AJ8" s="78"/>
      <c r="AK8" s="78"/>
      <c r="AL8" s="79"/>
    </row>
  </sheetData>
  <mergeCells count="19">
    <mergeCell ref="A1:R1"/>
    <mergeCell ref="U1:AL1"/>
    <mergeCell ref="A2:G2"/>
    <mergeCell ref="U2:AA2"/>
    <mergeCell ref="A3:G3"/>
    <mergeCell ref="U3:AA3"/>
    <mergeCell ref="A4:G4"/>
    <mergeCell ref="H4:I4"/>
    <mergeCell ref="U4:AA4"/>
    <mergeCell ref="AB4:AC4"/>
    <mergeCell ref="A5:G5"/>
    <mergeCell ref="U5:AA5"/>
    <mergeCell ref="A6:G6"/>
    <mergeCell ref="AB6:AF6"/>
    <mergeCell ref="U7:AA7"/>
    <mergeCell ref="AB7:AE7"/>
    <mergeCell ref="A8:G8"/>
    <mergeCell ref="U8:AA8"/>
    <mergeCell ref="AB8:A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theme="4" tint="0.39997558519241921"/>
  </sheetPr>
  <dimension ref="A1:BI57"/>
  <sheetViews>
    <sheetView topLeftCell="M1" zoomScaleNormal="100" workbookViewId="0">
      <selection activeCell="AN3" sqref="AN3"/>
    </sheetView>
  </sheetViews>
  <sheetFormatPr baseColWidth="10" defaultColWidth="10.7109375" defaultRowHeight="18" customHeight="1" x14ac:dyDescent="0.25"/>
  <cols>
    <col min="1" max="1" width="13.140625" customWidth="1"/>
    <col min="2" max="13" width="4.7109375" customWidth="1"/>
    <col min="14" max="15" width="5.7109375" customWidth="1"/>
    <col min="16" max="27" width="4.7109375" customWidth="1"/>
    <col min="28" max="35" width="5.7109375" customWidth="1"/>
    <col min="36" max="41" width="7.28515625" customWidth="1"/>
    <col min="42" max="42" width="3.7109375" customWidth="1"/>
    <col min="43" max="43" width="10.7109375" customWidth="1"/>
    <col min="44" max="44" width="3.7109375" customWidth="1"/>
    <col min="45" max="47" width="10.7109375" customWidth="1"/>
    <col min="48" max="48" width="12" customWidth="1"/>
    <col min="49" max="49" width="8.7109375" customWidth="1"/>
    <col min="50" max="52" width="3.7109375" customWidth="1"/>
    <col min="53" max="53" width="10.7109375" customWidth="1"/>
    <col min="54" max="54" width="4.28515625" customWidth="1"/>
    <col min="55" max="55" width="10.7109375" customWidth="1"/>
    <col min="56" max="56" width="64.85546875" style="9" customWidth="1"/>
  </cols>
  <sheetData>
    <row r="1" spans="1:61" s="16" customFormat="1" ht="30" customHeight="1" x14ac:dyDescent="0.25">
      <c r="A1" s="272" t="str">
        <f>"Planning d'accueil du "&amp;TEXT(BA1,"JJ mmmm aaaa")&amp;" au "&amp;TEXT(BA2,"JJ mmmm aaaa")</f>
        <v>Planning d'accueil du 01 mai 2023 au 31 mai 2023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Q1" s="51" t="s">
        <v>77</v>
      </c>
      <c r="AS1" s="271" t="s">
        <v>34</v>
      </c>
      <c r="AT1" s="271"/>
      <c r="AU1" s="271"/>
      <c r="AV1" s="57" t="s">
        <v>33</v>
      </c>
      <c r="AW1" s="58" t="s">
        <v>79</v>
      </c>
      <c r="AX1" s="49"/>
      <c r="AY1" s="49"/>
      <c r="AZ1" s="39"/>
      <c r="BA1" s="48">
        <f>A7</f>
        <v>45047</v>
      </c>
      <c r="BC1" s="48">
        <f>DATE(AQ6,BB4,1)</f>
        <v>45047</v>
      </c>
      <c r="BD1" s="83"/>
    </row>
    <row r="2" spans="1:61" ht="15.75" x14ac:dyDescent="0.25">
      <c r="AQ2" s="64" t="s">
        <v>20</v>
      </c>
      <c r="AS2" s="217" t="s">
        <v>35</v>
      </c>
      <c r="AT2" s="217"/>
      <c r="AU2" s="217"/>
      <c r="AV2" s="12" t="s">
        <v>36</v>
      </c>
      <c r="AW2" s="12" t="s">
        <v>37</v>
      </c>
      <c r="AX2" s="9"/>
      <c r="AY2" s="9"/>
      <c r="AZ2" s="6"/>
      <c r="BA2" s="40">
        <f>DATE(AQ6,BB4+1,1)-1</f>
        <v>45077</v>
      </c>
    </row>
    <row r="3" spans="1:61" ht="19.899999999999999" customHeight="1" x14ac:dyDescent="0.25">
      <c r="A3" s="20" t="s">
        <v>74</v>
      </c>
      <c r="E3" s="273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5"/>
      <c r="AQ3" s="9"/>
      <c r="AS3" s="217" t="s">
        <v>53</v>
      </c>
      <c r="AT3" s="217"/>
      <c r="AU3" s="217"/>
      <c r="AV3" s="12" t="s">
        <v>66</v>
      </c>
      <c r="AW3" s="12" t="s">
        <v>40</v>
      </c>
      <c r="AX3" s="9"/>
      <c r="AY3" s="9"/>
    </row>
    <row r="4" spans="1:61" ht="25.15" customHeight="1" x14ac:dyDescent="0.25">
      <c r="A4" s="363" t="s">
        <v>15</v>
      </c>
      <c r="B4" s="321" t="s">
        <v>68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3"/>
      <c r="N4" s="310" t="s">
        <v>28</v>
      </c>
      <c r="O4" s="311"/>
      <c r="P4" s="321" t="s">
        <v>71</v>
      </c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3"/>
      <c r="AB4" s="304" t="s">
        <v>29</v>
      </c>
      <c r="AC4" s="305"/>
      <c r="AD4" s="368" t="s">
        <v>44</v>
      </c>
      <c r="AE4" s="369"/>
      <c r="AF4" s="304" t="s">
        <v>32</v>
      </c>
      <c r="AG4" s="360"/>
      <c r="AH4" s="304" t="s">
        <v>67</v>
      </c>
      <c r="AI4" s="360"/>
      <c r="AJ4" s="354" t="s">
        <v>30</v>
      </c>
      <c r="AK4" s="355"/>
      <c r="AL4" s="348" t="s">
        <v>31</v>
      </c>
      <c r="AM4" s="349"/>
      <c r="AN4" s="348" t="s">
        <v>72</v>
      </c>
      <c r="AO4" s="349"/>
      <c r="AR4" s="24"/>
      <c r="AS4" s="217" t="s">
        <v>45</v>
      </c>
      <c r="AT4" s="217"/>
      <c r="AU4" s="217"/>
      <c r="AV4" s="12" t="s">
        <v>46</v>
      </c>
      <c r="AW4" s="12" t="s">
        <v>40</v>
      </c>
      <c r="AX4" s="9"/>
      <c r="AY4" s="9"/>
      <c r="AZ4" s="45"/>
      <c r="BA4" s="47" t="s">
        <v>14</v>
      </c>
      <c r="BB4" s="47">
        <f>VLOOKUP(AQ2,Num_Mois,2,0)</f>
        <v>5</v>
      </c>
    </row>
    <row r="5" spans="1:61" ht="25.15" customHeight="1" x14ac:dyDescent="0.25">
      <c r="A5" s="364"/>
      <c r="B5" s="318" t="s">
        <v>98</v>
      </c>
      <c r="C5" s="319"/>
      <c r="D5" s="319"/>
      <c r="E5" s="320"/>
      <c r="F5" s="318" t="s">
        <v>99</v>
      </c>
      <c r="G5" s="319"/>
      <c r="H5" s="319"/>
      <c r="I5" s="320"/>
      <c r="J5" s="318" t="s">
        <v>100</v>
      </c>
      <c r="K5" s="319"/>
      <c r="L5" s="319"/>
      <c r="M5" s="320"/>
      <c r="N5" s="312"/>
      <c r="O5" s="313"/>
      <c r="P5" s="318" t="s">
        <v>98</v>
      </c>
      <c r="Q5" s="319"/>
      <c r="R5" s="319"/>
      <c r="S5" s="320"/>
      <c r="T5" s="318" t="s">
        <v>99</v>
      </c>
      <c r="U5" s="319"/>
      <c r="V5" s="319"/>
      <c r="W5" s="320"/>
      <c r="X5" s="318" t="s">
        <v>100</v>
      </c>
      <c r="Y5" s="319"/>
      <c r="Z5" s="319"/>
      <c r="AA5" s="320"/>
      <c r="AB5" s="306"/>
      <c r="AC5" s="307"/>
      <c r="AD5" s="368"/>
      <c r="AE5" s="369"/>
      <c r="AF5" s="306"/>
      <c r="AG5" s="361"/>
      <c r="AH5" s="306"/>
      <c r="AI5" s="361"/>
      <c r="AJ5" s="356"/>
      <c r="AK5" s="357"/>
      <c r="AL5" s="350"/>
      <c r="AM5" s="351"/>
      <c r="AN5" s="350"/>
      <c r="AO5" s="351"/>
      <c r="AQ5" s="51" t="s">
        <v>78</v>
      </c>
      <c r="AR5" s="24"/>
      <c r="AS5" s="258" t="s">
        <v>47</v>
      </c>
      <c r="AT5" s="259"/>
      <c r="AU5" s="260"/>
      <c r="AV5" s="12" t="s">
        <v>48</v>
      </c>
      <c r="AW5" s="12" t="s">
        <v>37</v>
      </c>
      <c r="AX5" s="9"/>
      <c r="AY5" s="9"/>
      <c r="AZ5" s="45"/>
      <c r="BA5" s="47"/>
      <c r="BB5" s="47"/>
    </row>
    <row r="6" spans="1:61" ht="25.15" customHeight="1" x14ac:dyDescent="0.25">
      <c r="A6" s="365"/>
      <c r="B6" s="302" t="s">
        <v>69</v>
      </c>
      <c r="C6" s="303"/>
      <c r="D6" s="302" t="s">
        <v>70</v>
      </c>
      <c r="E6" s="303"/>
      <c r="F6" s="302" t="s">
        <v>69</v>
      </c>
      <c r="G6" s="303"/>
      <c r="H6" s="302" t="s">
        <v>70</v>
      </c>
      <c r="I6" s="303"/>
      <c r="J6" s="302" t="s">
        <v>69</v>
      </c>
      <c r="K6" s="303"/>
      <c r="L6" s="302" t="s">
        <v>70</v>
      </c>
      <c r="M6" s="303"/>
      <c r="N6" s="314"/>
      <c r="O6" s="315"/>
      <c r="P6" s="302" t="s">
        <v>69</v>
      </c>
      <c r="Q6" s="303"/>
      <c r="R6" s="302" t="s">
        <v>70</v>
      </c>
      <c r="S6" s="303"/>
      <c r="T6" s="302" t="s">
        <v>69</v>
      </c>
      <c r="U6" s="303"/>
      <c r="V6" s="302" t="s">
        <v>70</v>
      </c>
      <c r="W6" s="303"/>
      <c r="X6" s="302" t="s">
        <v>69</v>
      </c>
      <c r="Y6" s="303"/>
      <c r="Z6" s="302" t="s">
        <v>70</v>
      </c>
      <c r="AA6" s="303"/>
      <c r="AB6" s="308"/>
      <c r="AC6" s="309"/>
      <c r="AD6" s="368"/>
      <c r="AE6" s="369"/>
      <c r="AF6" s="308"/>
      <c r="AG6" s="362"/>
      <c r="AH6" s="308"/>
      <c r="AI6" s="362"/>
      <c r="AJ6" s="358"/>
      <c r="AK6" s="359"/>
      <c r="AL6" s="352"/>
      <c r="AM6" s="353"/>
      <c r="AN6" s="352"/>
      <c r="AO6" s="353"/>
      <c r="AQ6" s="64">
        <v>2023</v>
      </c>
      <c r="AS6" s="258" t="s">
        <v>75</v>
      </c>
      <c r="AT6" s="259"/>
      <c r="AU6" s="260"/>
      <c r="AV6" s="12" t="s">
        <v>76</v>
      </c>
      <c r="AW6" s="12" t="s">
        <v>37</v>
      </c>
      <c r="AX6" s="9"/>
      <c r="AY6" s="9"/>
      <c r="AZ6" s="46"/>
      <c r="BA6" s="12" t="s">
        <v>73</v>
      </c>
      <c r="BD6" s="81" t="s">
        <v>113</v>
      </c>
      <c r="BE6" s="24"/>
    </row>
    <row r="7" spans="1:61" s="9" customFormat="1" ht="18" customHeight="1" x14ac:dyDescent="0.25">
      <c r="A7" s="59">
        <f>DATE($AQ$6,$BB$4,1)-WEEKDAY(DATE($AQ$6,$BB$4,1),3)</f>
        <v>45047</v>
      </c>
      <c r="B7" s="300">
        <v>0.33333333333333331</v>
      </c>
      <c r="C7" s="301"/>
      <c r="D7" s="300">
        <v>0.375</v>
      </c>
      <c r="E7" s="301"/>
      <c r="F7" s="290">
        <v>0.5</v>
      </c>
      <c r="G7" s="291"/>
      <c r="H7" s="290">
        <v>0.58333333333333337</v>
      </c>
      <c r="I7" s="291"/>
      <c r="J7" s="296">
        <v>0.70833333333333337</v>
      </c>
      <c r="K7" s="297"/>
      <c r="L7" s="296">
        <v>0.75</v>
      </c>
      <c r="M7" s="297"/>
      <c r="N7" s="261">
        <f>IF(((D7-B7)+(H7-F7)+(L7-J7))*24,((D7-B7)+(H7-F7)+(L7-J7))*24,0)</f>
        <v>4</v>
      </c>
      <c r="O7" s="262"/>
      <c r="P7" s="264">
        <v>0.375</v>
      </c>
      <c r="Q7" s="265"/>
      <c r="R7" s="316"/>
      <c r="S7" s="317"/>
      <c r="T7" s="263"/>
      <c r="U7" s="263"/>
      <c r="V7" s="294">
        <v>0.70833333333333337</v>
      </c>
      <c r="W7" s="295"/>
      <c r="X7" s="263"/>
      <c r="Y7" s="263"/>
      <c r="Z7" s="263"/>
      <c r="AA7" s="263"/>
      <c r="AB7" s="261">
        <f>IF(((R7-P7)+(V7-T7)+(Z7-X7))*24,((R7-P7)+(V7-T7)+(Z7-X7))*24,0)</f>
        <v>8</v>
      </c>
      <c r="AC7" s="262"/>
      <c r="AD7" s="268"/>
      <c r="AE7" s="268"/>
      <c r="AF7" s="335" t="str">
        <f t="shared" ref="AF7:AF13" si="0">IFERROR(IF(VLOOKUP(AD7,$AV$2:$AW$19,2,0)="oui",N7,""),"")</f>
        <v/>
      </c>
      <c r="AG7" s="336"/>
      <c r="AH7" s="278"/>
      <c r="AI7" s="279"/>
      <c r="AJ7" s="339">
        <v>6</v>
      </c>
      <c r="AK7" s="340"/>
      <c r="AL7" s="266"/>
      <c r="AM7" s="267"/>
      <c r="AN7" s="266"/>
      <c r="AO7" s="267"/>
      <c r="AP7" s="82" t="s">
        <v>114</v>
      </c>
      <c r="AR7"/>
      <c r="AS7" s="258" t="s">
        <v>49</v>
      </c>
      <c r="AT7" s="259"/>
      <c r="AU7" s="260"/>
      <c r="AV7" s="12" t="s">
        <v>50</v>
      </c>
      <c r="AW7" s="12" t="s">
        <v>37</v>
      </c>
      <c r="AZ7" s="10" t="str">
        <f>IF($A7="","",IF(AND(ISERROR(VLOOKUP($A7,Fériés,1,0)),WEEKDAY($A7,2)&lt;=5),"",IF(WEEKDAY($A7,2)&gt;5,"we",IF(VLOOKUP($A7,Fériés,1,0),"F",""))))</f>
        <v>F</v>
      </c>
      <c r="BA7" s="21">
        <f>IF(AD7&lt;&gt;"",0,N7)</f>
        <v>4</v>
      </c>
      <c r="BD7" s="80" t="s">
        <v>112</v>
      </c>
      <c r="BE7" s="55"/>
      <c r="BF7" s="55"/>
    </row>
    <row r="8" spans="1:61" s="9" customFormat="1" ht="18" customHeight="1" x14ac:dyDescent="0.25">
      <c r="A8" s="59">
        <f>A7+1</f>
        <v>45048</v>
      </c>
      <c r="B8" s="300">
        <v>0.33333333333333331</v>
      </c>
      <c r="C8" s="301"/>
      <c r="D8" s="300">
        <v>0.375</v>
      </c>
      <c r="E8" s="301"/>
      <c r="F8" s="290">
        <v>0.5</v>
      </c>
      <c r="G8" s="291"/>
      <c r="H8" s="290">
        <v>0.58333333333333337</v>
      </c>
      <c r="I8" s="291"/>
      <c r="J8" s="296">
        <v>0.70833333333333337</v>
      </c>
      <c r="K8" s="297"/>
      <c r="L8" s="296">
        <v>0.75</v>
      </c>
      <c r="M8" s="297"/>
      <c r="N8" s="261">
        <f t="shared" ref="N8:N13" si="1">IF(((D8-B8)+(H8-F8)+(L8-J8))*24,((D8-B8)+(H8-F8)+(L8-J8))*24,0)</f>
        <v>4</v>
      </c>
      <c r="O8" s="262"/>
      <c r="P8" s="264">
        <v>0.35416666666666669</v>
      </c>
      <c r="Q8" s="265"/>
      <c r="R8" s="264">
        <v>0.39583333333333331</v>
      </c>
      <c r="S8" s="265"/>
      <c r="T8" s="292">
        <v>0.52083333333333337</v>
      </c>
      <c r="U8" s="293"/>
      <c r="V8" s="292">
        <v>0.60416666666666663</v>
      </c>
      <c r="W8" s="293"/>
      <c r="X8" s="294">
        <v>0.75</v>
      </c>
      <c r="Y8" s="295"/>
      <c r="Z8" s="294">
        <v>0.79166666666666663</v>
      </c>
      <c r="AA8" s="295"/>
      <c r="AB8" s="261">
        <f t="shared" ref="AB8:AB13" si="2">IF(((R8-P8)+(V8-T8)+(Z8-X8))*24,((R8-P8)+(V8-T8)+(Z8-X8))*24,0)</f>
        <v>3.9999999999999964</v>
      </c>
      <c r="AC8" s="262"/>
      <c r="AD8" s="278"/>
      <c r="AE8" s="343"/>
      <c r="AF8" s="335" t="str">
        <f t="shared" si="0"/>
        <v/>
      </c>
      <c r="AG8" s="336"/>
      <c r="AH8" s="278"/>
      <c r="AI8" s="279"/>
      <c r="AJ8" s="339">
        <v>2</v>
      </c>
      <c r="AK8" s="340"/>
      <c r="AL8" s="266"/>
      <c r="AM8" s="267"/>
      <c r="AN8" s="266"/>
      <c r="AO8" s="267"/>
      <c r="AP8" s="82" t="s">
        <v>114</v>
      </c>
      <c r="AR8"/>
      <c r="AS8" s="258" t="s">
        <v>60</v>
      </c>
      <c r="AT8" s="259"/>
      <c r="AU8" s="260"/>
      <c r="AV8" s="12" t="s">
        <v>61</v>
      </c>
      <c r="AW8" s="12" t="s">
        <v>40</v>
      </c>
      <c r="AZ8" s="10" t="str">
        <f t="shared" ref="AZ8:AZ53" si="3">IF($A8="","",IF(AND(ISERROR(VLOOKUP($A8,Fériés,1,0)),WEEKDAY($A8,2)&lt;=5),"",IF(WEEKDAY($A8,2)&gt;5,"we",IF(VLOOKUP($A8,Fériés,1,0),"F",""))))</f>
        <v/>
      </c>
      <c r="BA8" s="22">
        <f t="shared" ref="BA8:BA13" si="4">IF(AD8&lt;&gt;"",0,N8)</f>
        <v>4</v>
      </c>
      <c r="BD8" s="80" t="s">
        <v>120</v>
      </c>
      <c r="BE8" s="55"/>
      <c r="BF8" s="55"/>
    </row>
    <row r="9" spans="1:61" s="9" customFormat="1" ht="18" customHeight="1" x14ac:dyDescent="0.25">
      <c r="A9" s="59">
        <f t="shared" ref="A9:A12" si="5">A8+1</f>
        <v>45049</v>
      </c>
      <c r="B9" s="300">
        <v>0.33333333333333331</v>
      </c>
      <c r="C9" s="301"/>
      <c r="D9" s="300">
        <v>0.375</v>
      </c>
      <c r="E9" s="301"/>
      <c r="F9" s="290">
        <v>0.5</v>
      </c>
      <c r="G9" s="291"/>
      <c r="H9" s="290">
        <v>0.58333333333333337</v>
      </c>
      <c r="I9" s="291"/>
      <c r="J9" s="296">
        <v>0.70833333333333337</v>
      </c>
      <c r="K9" s="297"/>
      <c r="L9" s="296">
        <v>0.75</v>
      </c>
      <c r="M9" s="297"/>
      <c r="N9" s="261">
        <f t="shared" si="1"/>
        <v>4</v>
      </c>
      <c r="O9" s="262"/>
      <c r="P9" s="264">
        <v>0.29166666666666669</v>
      </c>
      <c r="Q9" s="265"/>
      <c r="R9" s="264">
        <v>0.35416666666666669</v>
      </c>
      <c r="S9" s="265"/>
      <c r="T9" s="292"/>
      <c r="U9" s="293"/>
      <c r="V9" s="292"/>
      <c r="W9" s="293"/>
      <c r="X9" s="294">
        <v>0.625</v>
      </c>
      <c r="Y9" s="295"/>
      <c r="Z9" s="294">
        <v>0.75</v>
      </c>
      <c r="AA9" s="295"/>
      <c r="AB9" s="261">
        <f t="shared" si="2"/>
        <v>4.5</v>
      </c>
      <c r="AC9" s="262"/>
      <c r="AD9" s="278"/>
      <c r="AE9" s="343"/>
      <c r="AF9" s="335" t="str">
        <f t="shared" si="0"/>
        <v/>
      </c>
      <c r="AG9" s="336"/>
      <c r="AH9" s="278"/>
      <c r="AI9" s="279"/>
      <c r="AJ9" s="339">
        <v>3</v>
      </c>
      <c r="AK9" s="340"/>
      <c r="AL9" s="266"/>
      <c r="AM9" s="267"/>
      <c r="AN9" s="266"/>
      <c r="AO9" s="267"/>
      <c r="AP9" s="82" t="s">
        <v>114</v>
      </c>
      <c r="AR9"/>
      <c r="AS9" s="258" t="s">
        <v>51</v>
      </c>
      <c r="AT9" s="259"/>
      <c r="AU9" s="260"/>
      <c r="AV9" s="12" t="s">
        <v>52</v>
      </c>
      <c r="AW9" s="12" t="s">
        <v>40</v>
      </c>
      <c r="AZ9" s="10" t="str">
        <f t="shared" si="3"/>
        <v/>
      </c>
      <c r="BA9" s="22">
        <f t="shared" si="4"/>
        <v>4</v>
      </c>
      <c r="BD9" s="80" t="s">
        <v>115</v>
      </c>
      <c r="BE9" s="55"/>
      <c r="BF9" s="55"/>
    </row>
    <row r="10" spans="1:61" s="9" customFormat="1" ht="18" customHeight="1" x14ac:dyDescent="0.25">
      <c r="A10" s="59">
        <f t="shared" si="5"/>
        <v>45050</v>
      </c>
      <c r="B10" s="300">
        <v>0.33333333333333331</v>
      </c>
      <c r="C10" s="301"/>
      <c r="D10" s="300">
        <v>0.375</v>
      </c>
      <c r="E10" s="301"/>
      <c r="F10" s="290">
        <v>0.5</v>
      </c>
      <c r="G10" s="291"/>
      <c r="H10" s="290">
        <v>0.58333333333333337</v>
      </c>
      <c r="I10" s="291"/>
      <c r="J10" s="296">
        <v>0.70833333333333337</v>
      </c>
      <c r="K10" s="297"/>
      <c r="L10" s="296">
        <v>0.75</v>
      </c>
      <c r="M10" s="297"/>
      <c r="N10" s="261">
        <f t="shared" si="1"/>
        <v>4</v>
      </c>
      <c r="O10" s="262"/>
      <c r="P10" s="264">
        <v>0.29166666666666669</v>
      </c>
      <c r="Q10" s="265"/>
      <c r="R10" s="264">
        <v>0.375</v>
      </c>
      <c r="S10" s="265"/>
      <c r="T10" s="292">
        <v>0.45833333333333331</v>
      </c>
      <c r="U10" s="293"/>
      <c r="V10" s="292">
        <v>0.625</v>
      </c>
      <c r="W10" s="293"/>
      <c r="X10" s="294">
        <v>0.66666666666666663</v>
      </c>
      <c r="Y10" s="295"/>
      <c r="Z10" s="294">
        <v>0.79166666666666663</v>
      </c>
      <c r="AA10" s="295"/>
      <c r="AB10" s="261">
        <f t="shared" si="2"/>
        <v>9</v>
      </c>
      <c r="AC10" s="262"/>
      <c r="AD10" s="278"/>
      <c r="AE10" s="343"/>
      <c r="AF10" s="335" t="str">
        <f t="shared" si="0"/>
        <v/>
      </c>
      <c r="AG10" s="336"/>
      <c r="AH10" s="278"/>
      <c r="AI10" s="279"/>
      <c r="AJ10" s="339">
        <v>5</v>
      </c>
      <c r="AK10" s="340"/>
      <c r="AL10" s="266"/>
      <c r="AM10" s="267"/>
      <c r="AN10" s="266"/>
      <c r="AO10" s="267"/>
      <c r="AP10" s="82" t="s">
        <v>114</v>
      </c>
      <c r="AR10"/>
      <c r="AS10" s="258" t="s">
        <v>64</v>
      </c>
      <c r="AT10" s="259"/>
      <c r="AU10" s="260"/>
      <c r="AV10" s="12" t="s">
        <v>65</v>
      </c>
      <c r="AW10" s="12" t="s">
        <v>37</v>
      </c>
      <c r="AZ10" s="10" t="str">
        <f>IF($A10="","",IF(AND(ISERROR(VLOOKUP($A10,Fériés,1,0)),WEEKDAY($A10,2)&lt;=5),"",IF(WEEKDAY($A10,2)&gt;5,"we",IF(VLOOKUP($A10,Fériés,1,0),"F",""))))</f>
        <v/>
      </c>
      <c r="BA10" s="22">
        <f t="shared" si="4"/>
        <v>4</v>
      </c>
      <c r="BD10" s="80" t="s">
        <v>116</v>
      </c>
      <c r="BE10" s="55"/>
      <c r="BF10" s="55"/>
      <c r="BG10" s="55"/>
      <c r="BH10" s="55"/>
      <c r="BI10" s="55"/>
    </row>
    <row r="11" spans="1:61" s="9" customFormat="1" ht="18" customHeight="1" x14ac:dyDescent="0.25">
      <c r="A11" s="59">
        <f t="shared" si="5"/>
        <v>45051</v>
      </c>
      <c r="B11" s="300">
        <v>0.33333333333333331</v>
      </c>
      <c r="C11" s="301"/>
      <c r="D11" s="300">
        <v>0.375</v>
      </c>
      <c r="E11" s="301"/>
      <c r="F11" s="290">
        <v>0.5</v>
      </c>
      <c r="G11" s="291"/>
      <c r="H11" s="290">
        <v>0.58333333333333337</v>
      </c>
      <c r="I11" s="291"/>
      <c r="J11" s="296">
        <v>0.70833333333333337</v>
      </c>
      <c r="K11" s="297"/>
      <c r="L11" s="296">
        <v>0.75</v>
      </c>
      <c r="M11" s="297"/>
      <c r="N11" s="261">
        <f t="shared" si="1"/>
        <v>4</v>
      </c>
      <c r="O11" s="262"/>
      <c r="P11" s="264"/>
      <c r="Q11" s="265"/>
      <c r="R11" s="264"/>
      <c r="S11" s="265"/>
      <c r="T11" s="292">
        <v>0.45833333333333331</v>
      </c>
      <c r="U11" s="293"/>
      <c r="V11" s="292"/>
      <c r="W11" s="293"/>
      <c r="X11" s="294"/>
      <c r="Y11" s="295"/>
      <c r="Z11" s="294">
        <v>0.70833333333333337</v>
      </c>
      <c r="AA11" s="295"/>
      <c r="AB11" s="261">
        <f t="shared" si="2"/>
        <v>6.0000000000000018</v>
      </c>
      <c r="AC11" s="262"/>
      <c r="AD11" s="278"/>
      <c r="AE11" s="343"/>
      <c r="AF11" s="335" t="str">
        <f t="shared" si="0"/>
        <v/>
      </c>
      <c r="AG11" s="336"/>
      <c r="AH11" s="278"/>
      <c r="AI11" s="279"/>
      <c r="AJ11" s="339">
        <v>4</v>
      </c>
      <c r="AK11" s="340"/>
      <c r="AL11" s="266"/>
      <c r="AM11" s="267"/>
      <c r="AN11" s="266"/>
      <c r="AO11" s="267"/>
      <c r="AP11" s="82" t="s">
        <v>114</v>
      </c>
      <c r="AQ11" s="40"/>
      <c r="AR11"/>
      <c r="AS11" s="258" t="s">
        <v>38</v>
      </c>
      <c r="AT11" s="259"/>
      <c r="AU11" s="260"/>
      <c r="AV11" s="12" t="s">
        <v>39</v>
      </c>
      <c r="AW11" s="12" t="s">
        <v>40</v>
      </c>
      <c r="AZ11" s="10" t="str">
        <f t="shared" si="3"/>
        <v/>
      </c>
      <c r="BA11" s="22">
        <f t="shared" si="4"/>
        <v>4</v>
      </c>
      <c r="BD11" s="80" t="s">
        <v>117</v>
      </c>
      <c r="BE11" s="55"/>
      <c r="BF11" s="55"/>
    </row>
    <row r="12" spans="1:61" s="9" customFormat="1" ht="18" customHeight="1" x14ac:dyDescent="0.25">
      <c r="A12" s="13">
        <f t="shared" si="5"/>
        <v>45052</v>
      </c>
      <c r="B12" s="300">
        <v>0.33333333333333331</v>
      </c>
      <c r="C12" s="301"/>
      <c r="D12" s="300">
        <v>0.375</v>
      </c>
      <c r="E12" s="301"/>
      <c r="F12" s="290">
        <v>0.5</v>
      </c>
      <c r="G12" s="291"/>
      <c r="H12" s="290">
        <v>0.58333333333333337</v>
      </c>
      <c r="I12" s="291"/>
      <c r="J12" s="296">
        <v>0.70833333333333337</v>
      </c>
      <c r="K12" s="297"/>
      <c r="L12" s="296">
        <v>0.75</v>
      </c>
      <c r="M12" s="297"/>
      <c r="N12" s="261">
        <f t="shared" si="1"/>
        <v>4</v>
      </c>
      <c r="O12" s="262"/>
      <c r="P12" s="264"/>
      <c r="Q12" s="265"/>
      <c r="R12" s="264"/>
      <c r="S12" s="265"/>
      <c r="T12" s="292"/>
      <c r="U12" s="293"/>
      <c r="V12" s="292"/>
      <c r="W12" s="293"/>
      <c r="X12" s="294">
        <v>0.6875</v>
      </c>
      <c r="Y12" s="295"/>
      <c r="Z12" s="294">
        <v>0.8125</v>
      </c>
      <c r="AA12" s="295"/>
      <c r="AB12" s="261">
        <f t="shared" si="2"/>
        <v>3</v>
      </c>
      <c r="AC12" s="262"/>
      <c r="AD12" s="278"/>
      <c r="AE12" s="343"/>
      <c r="AF12" s="335" t="str">
        <f t="shared" si="0"/>
        <v/>
      </c>
      <c r="AG12" s="336"/>
      <c r="AH12" s="278"/>
      <c r="AI12" s="279"/>
      <c r="AJ12" s="339">
        <v>2</v>
      </c>
      <c r="AK12" s="340"/>
      <c r="AL12" s="266"/>
      <c r="AM12" s="267"/>
      <c r="AN12" s="266"/>
      <c r="AO12" s="267"/>
      <c r="AP12" s="82" t="s">
        <v>114</v>
      </c>
      <c r="AQ12" s="38"/>
      <c r="AR12"/>
      <c r="AS12" s="258" t="s">
        <v>41</v>
      </c>
      <c r="AT12" s="259"/>
      <c r="AU12" s="260"/>
      <c r="AV12" s="12" t="s">
        <v>42</v>
      </c>
      <c r="AW12" s="12" t="s">
        <v>40</v>
      </c>
      <c r="AZ12" s="10" t="str">
        <f t="shared" si="3"/>
        <v>we</v>
      </c>
      <c r="BA12" s="22">
        <f t="shared" si="4"/>
        <v>4</v>
      </c>
      <c r="BD12" s="80" t="s">
        <v>118</v>
      </c>
      <c r="BE12" s="55"/>
      <c r="BF12" s="55"/>
    </row>
    <row r="13" spans="1:61" s="9" customFormat="1" ht="18" customHeight="1" x14ac:dyDescent="0.25">
      <c r="A13" s="17">
        <f>A12+1</f>
        <v>45053</v>
      </c>
      <c r="B13" s="300">
        <v>0.33333333333333331</v>
      </c>
      <c r="C13" s="301"/>
      <c r="D13" s="300">
        <v>0.375</v>
      </c>
      <c r="E13" s="301"/>
      <c r="F13" s="290">
        <v>0.5</v>
      </c>
      <c r="G13" s="291"/>
      <c r="H13" s="290">
        <v>0.58333333333333337</v>
      </c>
      <c r="I13" s="291"/>
      <c r="J13" s="296">
        <v>0.70833333333333337</v>
      </c>
      <c r="K13" s="297"/>
      <c r="L13" s="296">
        <v>0.75</v>
      </c>
      <c r="M13" s="297"/>
      <c r="N13" s="261">
        <f t="shared" si="1"/>
        <v>4</v>
      </c>
      <c r="O13" s="262"/>
      <c r="P13" s="264">
        <v>0.29166666666666669</v>
      </c>
      <c r="Q13" s="265"/>
      <c r="R13" s="264"/>
      <c r="S13" s="265"/>
      <c r="T13" s="292"/>
      <c r="U13" s="293"/>
      <c r="V13" s="292">
        <v>0.70833333333333337</v>
      </c>
      <c r="W13" s="293"/>
      <c r="X13" s="294"/>
      <c r="Y13" s="295"/>
      <c r="Z13" s="294"/>
      <c r="AA13" s="295"/>
      <c r="AB13" s="261">
        <f t="shared" si="2"/>
        <v>10</v>
      </c>
      <c r="AC13" s="262"/>
      <c r="AD13" s="278"/>
      <c r="AE13" s="343"/>
      <c r="AF13" s="335" t="str">
        <f t="shared" si="0"/>
        <v/>
      </c>
      <c r="AG13" s="336"/>
      <c r="AH13" s="344"/>
      <c r="AI13" s="345"/>
      <c r="AJ13" s="337">
        <v>7</v>
      </c>
      <c r="AK13" s="338"/>
      <c r="AL13" s="332"/>
      <c r="AM13" s="333"/>
      <c r="AN13" s="332"/>
      <c r="AO13" s="333"/>
      <c r="AP13" s="82" t="s">
        <v>114</v>
      </c>
      <c r="AR13"/>
      <c r="AS13" s="217" t="s">
        <v>43</v>
      </c>
      <c r="AT13" s="217"/>
      <c r="AU13" s="217"/>
      <c r="AV13" s="12" t="s">
        <v>82</v>
      </c>
      <c r="AW13" s="12" t="s">
        <v>37</v>
      </c>
      <c r="AZ13" s="15" t="str">
        <f t="shared" si="3"/>
        <v>we</v>
      </c>
      <c r="BA13" s="23">
        <f t="shared" si="4"/>
        <v>4</v>
      </c>
      <c r="BD13" s="80" t="s">
        <v>121</v>
      </c>
      <c r="BE13" s="55"/>
      <c r="BF13" s="55"/>
    </row>
    <row r="14" spans="1:61" s="9" customFormat="1" ht="18" customHeight="1" x14ac:dyDescent="0.25">
      <c r="A14" s="284"/>
      <c r="B14" s="285"/>
      <c r="C14" s="285"/>
      <c r="D14" s="285"/>
      <c r="E14" s="286"/>
      <c r="F14" s="61"/>
      <c r="G14" s="61"/>
      <c r="H14" s="61"/>
      <c r="I14" s="61"/>
      <c r="J14" s="61"/>
      <c r="K14" s="61"/>
      <c r="L14" s="61"/>
      <c r="M14" s="61"/>
      <c r="N14" s="261">
        <f>SUM(N7:O13)</f>
        <v>28</v>
      </c>
      <c r="O14" s="262"/>
      <c r="P14" s="287"/>
      <c r="Q14" s="288"/>
      <c r="R14" s="288"/>
      <c r="S14" s="289"/>
      <c r="T14" s="63"/>
      <c r="U14" s="63"/>
      <c r="V14" s="63"/>
      <c r="W14" s="63"/>
      <c r="X14" s="63"/>
      <c r="Y14" s="63"/>
      <c r="Z14" s="63"/>
      <c r="AA14" s="63"/>
      <c r="AB14" s="269">
        <f>SUM(AB7:AC13)</f>
        <v>44.5</v>
      </c>
      <c r="AC14" s="270"/>
      <c r="AD14" s="324"/>
      <c r="AE14" s="324"/>
      <c r="AF14" s="325">
        <f>SUM(AF7:AI13)</f>
        <v>0</v>
      </c>
      <c r="AG14" s="325"/>
      <c r="AH14" s="325"/>
      <c r="AI14" s="325"/>
      <c r="AJ14" s="326">
        <f>IF(AJ15&lt;0,0,AJ15)</f>
        <v>17</v>
      </c>
      <c r="AK14" s="326"/>
      <c r="AL14" s="326">
        <f>IF(AL15&lt;0,0,AL15)</f>
        <v>0</v>
      </c>
      <c r="AM14" s="326"/>
      <c r="AN14" s="326">
        <f>IF(AN15&gt;0,AN15,0)</f>
        <v>12</v>
      </c>
      <c r="AO14" s="326"/>
      <c r="AR14"/>
      <c r="AS14" s="217" t="s">
        <v>54</v>
      </c>
      <c r="AT14" s="217"/>
      <c r="AU14" s="217"/>
      <c r="AV14" s="12" t="s">
        <v>55</v>
      </c>
      <c r="AW14" s="12" t="s">
        <v>40</v>
      </c>
      <c r="AZ14" s="41"/>
      <c r="BA14" s="19">
        <f>SUM(BA7:BA13)</f>
        <v>28</v>
      </c>
    </row>
    <row r="15" spans="1:61" s="26" customFormat="1" ht="4.9000000000000004" customHeight="1" x14ac:dyDescent="0.25">
      <c r="A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42">
        <f>SUM(AJ7:AK13)</f>
        <v>29</v>
      </c>
      <c r="O15" s="42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42">
        <f>AB14-N15</f>
        <v>15.5</v>
      </c>
      <c r="AC15" s="42"/>
      <c r="AD15" s="28"/>
      <c r="AE15" s="28"/>
      <c r="AF15" s="346"/>
      <c r="AG15" s="346"/>
      <c r="AH15" s="28"/>
      <c r="AI15" s="28"/>
      <c r="AJ15" s="346">
        <f>IF((N15-AN14)+BA14&lt;45,(N15-AN14),45-BA14)</f>
        <v>17</v>
      </c>
      <c r="AK15" s="346"/>
      <c r="AL15" s="347">
        <f>IF(BA14&gt;45,AB15-45,0)</f>
        <v>0</v>
      </c>
      <c r="AM15" s="347"/>
      <c r="AN15" s="346">
        <f>IF(BA14&lt;45,BA14-45+N15,N15)</f>
        <v>12</v>
      </c>
      <c r="AO15" s="346"/>
      <c r="AX15" s="9"/>
      <c r="AY15" s="9"/>
      <c r="AZ15" s="25"/>
    </row>
    <row r="16" spans="1:61" s="9" customFormat="1" ht="18" customHeight="1" x14ac:dyDescent="0.25">
      <c r="A16" s="18">
        <f>A13+1</f>
        <v>45054</v>
      </c>
      <c r="B16" s="300">
        <v>0.33333333333333331</v>
      </c>
      <c r="C16" s="301"/>
      <c r="D16" s="300">
        <v>0.375</v>
      </c>
      <c r="E16" s="301"/>
      <c r="F16" s="290">
        <v>0.5</v>
      </c>
      <c r="G16" s="291"/>
      <c r="H16" s="290">
        <v>0.58333333333333337</v>
      </c>
      <c r="I16" s="291"/>
      <c r="J16" s="296">
        <v>0.70833333333333337</v>
      </c>
      <c r="K16" s="297"/>
      <c r="L16" s="296">
        <v>0.75</v>
      </c>
      <c r="M16" s="297"/>
      <c r="N16" s="283">
        <f>IF(((D16-B16)+(H16-F16)+(L16-J16))*24,((D16-B16)+(H16-F16)+(L16-J16))*24,0)</f>
        <v>4</v>
      </c>
      <c r="O16" s="262"/>
      <c r="P16" s="264">
        <v>0.29166666666666669</v>
      </c>
      <c r="Q16" s="265"/>
      <c r="R16" s="300"/>
      <c r="S16" s="301"/>
      <c r="T16" s="290"/>
      <c r="U16" s="291"/>
      <c r="V16" s="290"/>
      <c r="W16" s="291"/>
      <c r="X16" s="296"/>
      <c r="Y16" s="297"/>
      <c r="Z16" s="294">
        <v>0.83333333333333337</v>
      </c>
      <c r="AA16" s="295"/>
      <c r="AB16" s="261">
        <f>IF(((R16-P16)+(V16-T16)+(Z16-X16))*24,((R16-P16)+(V16-T16)+(Z16-X16))*24,0)</f>
        <v>13.000000000000002</v>
      </c>
      <c r="AC16" s="262"/>
      <c r="AD16" s="329"/>
      <c r="AE16" s="329"/>
      <c r="AF16" s="276" t="str">
        <f t="shared" ref="AF16:AF22" si="6">IFERROR(IF(VLOOKUP(AD16,$AV$2:$AW$19,2,0)="oui",N16,""),"")</f>
        <v/>
      </c>
      <c r="AG16" s="277"/>
      <c r="AH16" s="341"/>
      <c r="AI16" s="342"/>
      <c r="AJ16" s="339">
        <v>9</v>
      </c>
      <c r="AK16" s="340"/>
      <c r="AL16" s="327"/>
      <c r="AM16" s="328"/>
      <c r="AN16" s="327"/>
      <c r="AO16" s="328"/>
      <c r="AP16" s="82" t="s">
        <v>114</v>
      </c>
      <c r="AR16" s="29"/>
      <c r="AS16" s="258" t="s">
        <v>56</v>
      </c>
      <c r="AT16" s="259"/>
      <c r="AU16" s="260"/>
      <c r="AV16" s="12" t="s">
        <v>57</v>
      </c>
      <c r="AW16" s="12" t="s">
        <v>37</v>
      </c>
      <c r="AZ16" s="14" t="str">
        <f t="shared" si="3"/>
        <v>F</v>
      </c>
      <c r="BA16" s="21">
        <f t="shared" ref="BA16:BA22" si="7">IF(AD16&lt;&gt;"",0,N16)</f>
        <v>4</v>
      </c>
      <c r="BD16" s="80" t="s">
        <v>119</v>
      </c>
      <c r="BE16" s="55"/>
      <c r="BF16" s="55"/>
    </row>
    <row r="17" spans="1:58" s="9" customFormat="1" ht="18" customHeight="1" x14ac:dyDescent="0.25">
      <c r="A17" s="13">
        <f t="shared" ref="A17:A40" si="8">A16+1</f>
        <v>45055</v>
      </c>
      <c r="B17" s="300">
        <v>0.33333333333333331</v>
      </c>
      <c r="C17" s="301"/>
      <c r="D17" s="300">
        <v>0.375</v>
      </c>
      <c r="E17" s="301"/>
      <c r="F17" s="290">
        <v>0.5</v>
      </c>
      <c r="G17" s="291"/>
      <c r="H17" s="290">
        <v>0.58333333333333337</v>
      </c>
      <c r="I17" s="291"/>
      <c r="J17" s="296">
        <v>0.70833333333333337</v>
      </c>
      <c r="K17" s="297"/>
      <c r="L17" s="296">
        <v>0.75</v>
      </c>
      <c r="M17" s="297"/>
      <c r="N17" s="283">
        <f t="shared" ref="N17" si="9">IF(((D17-B17)+(H17-F17)+(L17-J17))*24,((D17-B17)+(H17-F17)+(L17-J17))*24,0)</f>
        <v>4</v>
      </c>
      <c r="O17" s="262"/>
      <c r="P17" s="264">
        <v>0.33333333333333331</v>
      </c>
      <c r="Q17" s="265"/>
      <c r="R17" s="264">
        <v>0.41666666666666669</v>
      </c>
      <c r="S17" s="265"/>
      <c r="T17" s="292">
        <v>0.5</v>
      </c>
      <c r="U17" s="293"/>
      <c r="V17" s="292"/>
      <c r="W17" s="293"/>
      <c r="X17" s="294"/>
      <c r="Y17" s="295"/>
      <c r="Z17" s="294">
        <v>0.89583333333333337</v>
      </c>
      <c r="AA17" s="295"/>
      <c r="AB17" s="261">
        <f t="shared" ref="AB17:AB22" si="10">IF(((R17-P17)+(V17-T17)+(Z17-X17))*24,((R17-P17)+(V17-T17)+(Z17-X17))*24,0)</f>
        <v>11.500000000000002</v>
      </c>
      <c r="AC17" s="262"/>
      <c r="AD17" s="268"/>
      <c r="AE17" s="268"/>
      <c r="AF17" s="276" t="str">
        <f t="shared" si="6"/>
        <v/>
      </c>
      <c r="AG17" s="277"/>
      <c r="AH17" s="278"/>
      <c r="AI17" s="279"/>
      <c r="AJ17" s="339">
        <v>7.5</v>
      </c>
      <c r="AK17" s="340"/>
      <c r="AL17" s="266"/>
      <c r="AM17" s="267"/>
      <c r="AN17" s="266"/>
      <c r="AO17" s="267"/>
      <c r="AP17" s="82" t="s">
        <v>114</v>
      </c>
      <c r="AR17"/>
      <c r="AS17" s="258"/>
      <c r="AT17" s="259"/>
      <c r="AU17" s="260"/>
      <c r="AV17" s="12"/>
      <c r="AW17" s="12"/>
      <c r="AZ17" s="10"/>
      <c r="BA17" s="22"/>
      <c r="BD17" s="80" t="s">
        <v>122</v>
      </c>
      <c r="BE17" s="55"/>
      <c r="BF17" s="55"/>
    </row>
    <row r="18" spans="1:58" s="9" customFormat="1" ht="18" customHeight="1" x14ac:dyDescent="0.25">
      <c r="A18" s="13">
        <f t="shared" si="8"/>
        <v>45056</v>
      </c>
      <c r="B18" s="300">
        <v>0.33333333333333331</v>
      </c>
      <c r="C18" s="301"/>
      <c r="D18" s="300">
        <v>0.375</v>
      </c>
      <c r="E18" s="301"/>
      <c r="F18" s="290">
        <v>0.5</v>
      </c>
      <c r="G18" s="291"/>
      <c r="H18" s="290">
        <v>0.58333333333333337</v>
      </c>
      <c r="I18" s="291"/>
      <c r="J18" s="296">
        <v>0.70833333333333337</v>
      </c>
      <c r="K18" s="297"/>
      <c r="L18" s="296">
        <v>0.75</v>
      </c>
      <c r="M18" s="297"/>
      <c r="N18" s="283">
        <f>IF(((D18-B18)+(H18-F18)+(L18-J18))*24,((D18-B18)+(H18-F18)+(L18-J18))*24,0)</f>
        <v>4</v>
      </c>
      <c r="O18" s="262"/>
      <c r="P18" s="264">
        <v>0.33333333333333331</v>
      </c>
      <c r="Q18" s="265"/>
      <c r="R18" s="264">
        <v>0.375</v>
      </c>
      <c r="S18" s="265"/>
      <c r="T18" s="292">
        <v>0.47916666666666669</v>
      </c>
      <c r="U18" s="293"/>
      <c r="V18" s="292">
        <v>0.58333333333333337</v>
      </c>
      <c r="W18" s="293"/>
      <c r="X18" s="294">
        <v>0.70833333333333337</v>
      </c>
      <c r="Y18" s="295"/>
      <c r="Z18" s="294">
        <v>0.72916666666666663</v>
      </c>
      <c r="AA18" s="295"/>
      <c r="AB18" s="261">
        <f t="shared" ref="AB18" si="11">IF(((R18-P18)+(V18-T18)+(Z18-X18))*24,((R18-P18)+(V18-T18)+(Z18-X18))*24,0)</f>
        <v>3.9999999999999991</v>
      </c>
      <c r="AC18" s="262"/>
      <c r="AD18" s="268"/>
      <c r="AE18" s="268"/>
      <c r="AF18" s="276" t="str">
        <f t="shared" ref="AF18" si="12">IFERROR(IF(VLOOKUP(AD18,$AV$2:$AW$19,2,0)="oui",N18,""),"")</f>
        <v/>
      </c>
      <c r="AG18" s="277"/>
      <c r="AH18" s="278"/>
      <c r="AI18" s="279"/>
      <c r="AJ18" s="339">
        <v>0.5</v>
      </c>
      <c r="AK18" s="340"/>
      <c r="AL18" s="266"/>
      <c r="AM18" s="267"/>
      <c r="AN18" s="266"/>
      <c r="AO18" s="267"/>
      <c r="AP18" s="82" t="s">
        <v>114</v>
      </c>
      <c r="AR18"/>
      <c r="AW18" s="12" t="s">
        <v>37</v>
      </c>
      <c r="AZ18" s="10" t="str">
        <f t="shared" si="3"/>
        <v/>
      </c>
      <c r="BA18" s="22">
        <f t="shared" ref="BA18" si="13">IF(AD18&lt;&gt;"",0,N18)</f>
        <v>4</v>
      </c>
      <c r="BD18" s="80" t="s">
        <v>123</v>
      </c>
      <c r="BE18" s="55"/>
      <c r="BF18" s="55"/>
    </row>
    <row r="19" spans="1:58" s="9" customFormat="1" ht="18" customHeight="1" x14ac:dyDescent="0.25">
      <c r="A19" s="13">
        <f t="shared" si="8"/>
        <v>45057</v>
      </c>
      <c r="B19" s="300">
        <v>0.33333333333333331</v>
      </c>
      <c r="C19" s="301"/>
      <c r="D19" s="300">
        <v>0.375</v>
      </c>
      <c r="E19" s="301"/>
      <c r="F19" s="290"/>
      <c r="G19" s="291"/>
      <c r="H19" s="290"/>
      <c r="I19" s="291"/>
      <c r="J19" s="296"/>
      <c r="K19" s="297"/>
      <c r="L19" s="296"/>
      <c r="M19" s="297"/>
      <c r="N19" s="283">
        <f t="shared" ref="N19:N22" si="14">IF(((D19-B19)+(H19-F19)+(L19-J19))*24,((D19-B19)+(H19-F19)+(L19-J19))*24,0)</f>
        <v>1.0000000000000004</v>
      </c>
      <c r="O19" s="262"/>
      <c r="P19" s="264">
        <v>0.29166666666666669</v>
      </c>
      <c r="Q19" s="265"/>
      <c r="R19" s="264">
        <v>0.41666666666666669</v>
      </c>
      <c r="S19" s="265"/>
      <c r="T19" s="292">
        <v>0.45833333333333331</v>
      </c>
      <c r="U19" s="293"/>
      <c r="V19" s="292">
        <v>0.625</v>
      </c>
      <c r="W19" s="293"/>
      <c r="X19" s="294">
        <v>0.66666666666666663</v>
      </c>
      <c r="Y19" s="295"/>
      <c r="Z19" s="294">
        <v>0.79166666666666663</v>
      </c>
      <c r="AA19" s="295"/>
      <c r="AB19" s="261">
        <f t="shared" si="10"/>
        <v>10</v>
      </c>
      <c r="AC19" s="262"/>
      <c r="AD19" s="268"/>
      <c r="AE19" s="268"/>
      <c r="AF19" s="276" t="str">
        <f t="shared" si="6"/>
        <v/>
      </c>
      <c r="AG19" s="277"/>
      <c r="AH19" s="278"/>
      <c r="AI19" s="279"/>
      <c r="AJ19" s="339">
        <v>9</v>
      </c>
      <c r="AK19" s="340"/>
      <c r="AL19" s="266"/>
      <c r="AM19" s="267"/>
      <c r="AN19" s="266"/>
      <c r="AO19" s="267"/>
      <c r="AP19" s="82" t="s">
        <v>114</v>
      </c>
      <c r="AR19"/>
      <c r="AW19" s="12" t="s">
        <v>37</v>
      </c>
      <c r="AZ19" s="10" t="str">
        <f t="shared" si="3"/>
        <v/>
      </c>
      <c r="BA19" s="22">
        <f t="shared" si="7"/>
        <v>1.0000000000000004</v>
      </c>
      <c r="BD19" s="257" t="s">
        <v>124</v>
      </c>
      <c r="BE19" s="257"/>
      <c r="BF19" s="257"/>
    </row>
    <row r="20" spans="1:58" s="9" customFormat="1" ht="18" customHeight="1" x14ac:dyDescent="0.25">
      <c r="A20" s="13">
        <f t="shared" si="8"/>
        <v>45058</v>
      </c>
      <c r="B20" s="300"/>
      <c r="C20" s="301"/>
      <c r="D20" s="300"/>
      <c r="E20" s="301"/>
      <c r="F20" s="290"/>
      <c r="G20" s="291"/>
      <c r="H20" s="290"/>
      <c r="I20" s="291"/>
      <c r="J20" s="296"/>
      <c r="K20" s="297"/>
      <c r="L20" s="296"/>
      <c r="M20" s="297"/>
      <c r="N20" s="283">
        <f t="shared" si="14"/>
        <v>0</v>
      </c>
      <c r="O20" s="262"/>
      <c r="P20" s="264"/>
      <c r="Q20" s="265"/>
      <c r="R20" s="264"/>
      <c r="S20" s="265"/>
      <c r="T20" s="292">
        <v>0.5</v>
      </c>
      <c r="U20" s="293"/>
      <c r="V20" s="292">
        <v>0.58333333333333337</v>
      </c>
      <c r="W20" s="293"/>
      <c r="X20" s="294"/>
      <c r="Y20" s="295"/>
      <c r="Z20" s="294"/>
      <c r="AA20" s="295"/>
      <c r="AB20" s="261">
        <f t="shared" si="10"/>
        <v>2.0000000000000009</v>
      </c>
      <c r="AC20" s="262"/>
      <c r="AD20" s="268"/>
      <c r="AE20" s="268"/>
      <c r="AF20" s="276" t="str">
        <f t="shared" si="6"/>
        <v/>
      </c>
      <c r="AG20" s="277"/>
      <c r="AH20" s="278"/>
      <c r="AI20" s="279"/>
      <c r="AJ20" s="339">
        <v>2</v>
      </c>
      <c r="AK20" s="340"/>
      <c r="AL20" s="266"/>
      <c r="AM20" s="267"/>
      <c r="AN20" s="266"/>
      <c r="AO20" s="267"/>
      <c r="AP20" s="82" t="s">
        <v>114</v>
      </c>
      <c r="AZ20" s="10" t="str">
        <f t="shared" si="3"/>
        <v/>
      </c>
      <c r="BA20" s="22">
        <f t="shared" si="7"/>
        <v>0</v>
      </c>
      <c r="BD20" s="80" t="s">
        <v>125</v>
      </c>
      <c r="BE20" s="55"/>
      <c r="BF20" s="55"/>
    </row>
    <row r="21" spans="1:58" s="9" customFormat="1" ht="18" customHeight="1" x14ac:dyDescent="0.25">
      <c r="A21" s="13">
        <f t="shared" si="8"/>
        <v>45059</v>
      </c>
      <c r="B21" s="300"/>
      <c r="C21" s="301"/>
      <c r="D21" s="300"/>
      <c r="E21" s="301"/>
      <c r="F21" s="290"/>
      <c r="G21" s="291"/>
      <c r="H21" s="290"/>
      <c r="I21" s="291"/>
      <c r="J21" s="296"/>
      <c r="K21" s="297"/>
      <c r="L21" s="296"/>
      <c r="M21" s="297"/>
      <c r="N21" s="283">
        <f t="shared" si="14"/>
        <v>0</v>
      </c>
      <c r="O21" s="262"/>
      <c r="P21" s="264">
        <v>0.29166666666666669</v>
      </c>
      <c r="Q21" s="265"/>
      <c r="R21" s="264"/>
      <c r="S21" s="265"/>
      <c r="T21" s="292"/>
      <c r="U21" s="293"/>
      <c r="V21" s="292"/>
      <c r="W21" s="293"/>
      <c r="X21" s="294"/>
      <c r="Y21" s="295"/>
      <c r="Z21" s="294">
        <v>0.79166666666666663</v>
      </c>
      <c r="AA21" s="295"/>
      <c r="AB21" s="261">
        <f t="shared" si="10"/>
        <v>11.999999999999998</v>
      </c>
      <c r="AC21" s="262"/>
      <c r="AD21" s="268"/>
      <c r="AE21" s="268"/>
      <c r="AF21" s="276" t="str">
        <f t="shared" si="6"/>
        <v/>
      </c>
      <c r="AG21" s="277"/>
      <c r="AH21" s="278"/>
      <c r="AI21" s="279"/>
      <c r="AJ21" s="339">
        <v>12</v>
      </c>
      <c r="AK21" s="340"/>
      <c r="AL21" s="266"/>
      <c r="AM21" s="267"/>
      <c r="AN21" s="266"/>
      <c r="AO21" s="267"/>
      <c r="AP21" s="82" t="s">
        <v>114</v>
      </c>
      <c r="AZ21" s="10" t="str">
        <f t="shared" si="3"/>
        <v>we</v>
      </c>
      <c r="BA21" s="22">
        <f t="shared" si="7"/>
        <v>0</v>
      </c>
      <c r="BD21" s="80" t="s">
        <v>126</v>
      </c>
      <c r="BE21" s="55"/>
      <c r="BF21" s="55"/>
    </row>
    <row r="22" spans="1:58" s="9" customFormat="1" ht="18" customHeight="1" x14ac:dyDescent="0.25">
      <c r="A22" s="13">
        <f t="shared" si="8"/>
        <v>45060</v>
      </c>
      <c r="B22" s="300"/>
      <c r="C22" s="301"/>
      <c r="D22" s="300"/>
      <c r="E22" s="301"/>
      <c r="F22" s="290"/>
      <c r="G22" s="291"/>
      <c r="H22" s="290"/>
      <c r="I22" s="291"/>
      <c r="J22" s="296"/>
      <c r="K22" s="297"/>
      <c r="L22" s="296"/>
      <c r="M22" s="297"/>
      <c r="N22" s="283">
        <f t="shared" si="14"/>
        <v>0</v>
      </c>
      <c r="O22" s="262"/>
      <c r="P22" s="264"/>
      <c r="Q22" s="265"/>
      <c r="R22" s="264"/>
      <c r="S22" s="265"/>
      <c r="T22" s="292"/>
      <c r="U22" s="293"/>
      <c r="V22" s="292"/>
      <c r="W22" s="293"/>
      <c r="X22" s="294"/>
      <c r="Y22" s="295"/>
      <c r="Z22" s="294"/>
      <c r="AA22" s="295"/>
      <c r="AB22" s="261">
        <f t="shared" si="10"/>
        <v>0</v>
      </c>
      <c r="AC22" s="262"/>
      <c r="AD22" s="268"/>
      <c r="AE22" s="268"/>
      <c r="AF22" s="276" t="str">
        <f t="shared" si="6"/>
        <v/>
      </c>
      <c r="AG22" s="277"/>
      <c r="AH22" s="278"/>
      <c r="AI22" s="279"/>
      <c r="AJ22" s="337"/>
      <c r="AK22" s="338"/>
      <c r="AL22" s="266"/>
      <c r="AM22" s="267"/>
      <c r="AN22" s="266"/>
      <c r="AO22" s="267"/>
      <c r="AP22" s="82"/>
      <c r="AZ22" s="10" t="str">
        <f t="shared" si="3"/>
        <v>we</v>
      </c>
      <c r="BA22" s="23">
        <f t="shared" si="7"/>
        <v>0</v>
      </c>
      <c r="BD22" s="80"/>
      <c r="BE22" s="55"/>
      <c r="BF22" s="55"/>
    </row>
    <row r="23" spans="1:58" s="9" customFormat="1" ht="18" customHeight="1" x14ac:dyDescent="0.25">
      <c r="A23" s="284"/>
      <c r="B23" s="285"/>
      <c r="C23" s="285"/>
      <c r="D23" s="285"/>
      <c r="E23" s="286"/>
      <c r="F23" s="61"/>
      <c r="G23" s="61"/>
      <c r="H23" s="61"/>
      <c r="I23" s="61"/>
      <c r="J23" s="61"/>
      <c r="K23" s="61"/>
      <c r="L23" s="61"/>
      <c r="M23" s="61"/>
      <c r="N23" s="261">
        <f>SUM(N16:O22)</f>
        <v>13</v>
      </c>
      <c r="O23" s="262"/>
      <c r="P23" s="287"/>
      <c r="Q23" s="288"/>
      <c r="R23" s="288"/>
      <c r="S23" s="289"/>
      <c r="T23" s="63"/>
      <c r="U23" s="63"/>
      <c r="V23" s="63"/>
      <c r="W23" s="63"/>
      <c r="X23" s="63"/>
      <c r="Y23" s="63"/>
      <c r="Z23" s="63"/>
      <c r="AA23" s="63"/>
      <c r="AB23" s="269">
        <f>SUM(AB16:AC22)</f>
        <v>52.5</v>
      </c>
      <c r="AC23" s="270"/>
      <c r="AD23" s="324"/>
      <c r="AE23" s="324"/>
      <c r="AF23" s="325">
        <f>SUM(AF16:AI22)</f>
        <v>0</v>
      </c>
      <c r="AG23" s="325"/>
      <c r="AH23" s="325"/>
      <c r="AI23" s="325"/>
      <c r="AJ23" s="326">
        <f>IF(AJ24&lt;0,0,AJ24)</f>
        <v>36</v>
      </c>
      <c r="AK23" s="326"/>
      <c r="AL23" s="326">
        <f>IF(AL24&lt;0,0,AL24)</f>
        <v>0</v>
      </c>
      <c r="AM23" s="326"/>
      <c r="AN23" s="326">
        <f>IF(AN24&gt;0,AN24,0)</f>
        <v>4</v>
      </c>
      <c r="AO23" s="326"/>
      <c r="AZ23" s="41"/>
      <c r="BA23" s="19">
        <f>SUM(BA16:BA22)</f>
        <v>9</v>
      </c>
    </row>
    <row r="24" spans="1:58" s="26" customFormat="1" ht="4.9000000000000004" customHeight="1" x14ac:dyDescent="0.25">
      <c r="A24" s="30"/>
      <c r="B24" s="32"/>
      <c r="C24" s="32"/>
      <c r="D24" s="32"/>
      <c r="E24" s="32"/>
      <c r="F24" s="62"/>
      <c r="G24" s="62"/>
      <c r="H24" s="62"/>
      <c r="I24" s="62"/>
      <c r="J24" s="62"/>
      <c r="K24" s="62"/>
      <c r="L24" s="62"/>
      <c r="M24" s="62"/>
      <c r="N24" s="42">
        <f>SUM(AJ16:AK22)</f>
        <v>40</v>
      </c>
      <c r="O24" s="42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42">
        <f>AB23-N24</f>
        <v>12.5</v>
      </c>
      <c r="AC24" s="42"/>
      <c r="AD24" s="28"/>
      <c r="AE24" s="28"/>
      <c r="AF24" s="346"/>
      <c r="AG24" s="346"/>
      <c r="AH24" s="28"/>
      <c r="AI24" s="28"/>
      <c r="AJ24" s="346">
        <f>IF((N24-AN23)+BA23&lt;45,(N24-AN23),45-BA23)</f>
        <v>36</v>
      </c>
      <c r="AK24" s="346"/>
      <c r="AL24" s="347">
        <f>IF(BA23&gt;45,AB24-45,0)</f>
        <v>0</v>
      </c>
      <c r="AM24" s="347"/>
      <c r="AN24" s="346">
        <f>IF(BA23&lt;45,BA23-45+N24,N24)</f>
        <v>4</v>
      </c>
      <c r="AO24" s="346"/>
      <c r="AZ24" s="31"/>
    </row>
    <row r="25" spans="1:58" s="9" customFormat="1" ht="18" customHeight="1" x14ac:dyDescent="0.25">
      <c r="A25" s="13">
        <f>A22+1</f>
        <v>45061</v>
      </c>
      <c r="B25" s="300"/>
      <c r="C25" s="301"/>
      <c r="D25" s="300"/>
      <c r="E25" s="301"/>
      <c r="F25" s="290"/>
      <c r="G25" s="291"/>
      <c r="H25" s="290"/>
      <c r="I25" s="291"/>
      <c r="J25" s="296"/>
      <c r="K25" s="297"/>
      <c r="L25" s="296"/>
      <c r="M25" s="297"/>
      <c r="N25" s="283">
        <f>IF(((D25-B25)+(H25-F25)+(L25-J25))*24,((D25-B25)+(H25-F25)+(L25-J25))*24,0)</f>
        <v>0</v>
      </c>
      <c r="O25" s="262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1">
        <f>IF(((R25-P25)+(V25-T25)+(Z25-X25))*24,((R25-P25)+(V25-T25)+(Z25-X25))*24,0)</f>
        <v>0</v>
      </c>
      <c r="AC25" s="262"/>
      <c r="AD25" s="268"/>
      <c r="AE25" s="268"/>
      <c r="AF25" s="276" t="str">
        <f t="shared" ref="AF25:AF31" si="15">IFERROR(IF(VLOOKUP(AD25,$AV$2:$AW$19,2,0)="oui",N25,""),"")</f>
        <v/>
      </c>
      <c r="AG25" s="277"/>
      <c r="AH25" s="278"/>
      <c r="AI25" s="279"/>
      <c r="AJ25" s="280"/>
      <c r="AK25" s="281"/>
      <c r="AL25" s="266"/>
      <c r="AM25" s="267"/>
      <c r="AN25" s="266"/>
      <c r="AO25" s="267"/>
      <c r="AZ25" s="10" t="str">
        <f t="shared" si="3"/>
        <v/>
      </c>
      <c r="BA25" s="21">
        <f t="shared" ref="BA25:BA31" si="16">IF(AD25&lt;&gt;"",0,N25)</f>
        <v>0</v>
      </c>
      <c r="BD25" s="80"/>
      <c r="BE25" s="55"/>
      <c r="BF25" s="55"/>
    </row>
    <row r="26" spans="1:58" s="9" customFormat="1" ht="18" customHeight="1" x14ac:dyDescent="0.25">
      <c r="A26" s="13">
        <f t="shared" si="8"/>
        <v>45062</v>
      </c>
      <c r="B26" s="300"/>
      <c r="C26" s="301"/>
      <c r="D26" s="300"/>
      <c r="E26" s="301"/>
      <c r="F26" s="290"/>
      <c r="G26" s="291"/>
      <c r="H26" s="290"/>
      <c r="I26" s="291"/>
      <c r="J26" s="296"/>
      <c r="K26" s="297"/>
      <c r="L26" s="296"/>
      <c r="M26" s="297"/>
      <c r="N26" s="283">
        <f t="shared" ref="N26:N31" si="17">IF(((D26-B26)+(H26-F26)+(L26-J26))*24,((D26-B26)+(H26-F26)+(L26-J26))*24,0)</f>
        <v>0</v>
      </c>
      <c r="O26" s="262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1">
        <f t="shared" ref="AB26:AB31" si="18">IF(((R26-P26)+(V26-T26)+(Z26-X26))*24,((R26-P26)+(V26-T26)+(Z26-X26))*24,0)</f>
        <v>0</v>
      </c>
      <c r="AC26" s="262"/>
      <c r="AD26" s="268"/>
      <c r="AE26" s="268"/>
      <c r="AF26" s="276" t="str">
        <f t="shared" si="15"/>
        <v/>
      </c>
      <c r="AG26" s="277"/>
      <c r="AH26" s="278"/>
      <c r="AI26" s="279"/>
      <c r="AJ26" s="280"/>
      <c r="AK26" s="281"/>
      <c r="AL26" s="266"/>
      <c r="AM26" s="267"/>
      <c r="AN26" s="266"/>
      <c r="AO26" s="267"/>
      <c r="AZ26" s="10" t="str">
        <f t="shared" si="3"/>
        <v/>
      </c>
      <c r="BA26" s="22">
        <f t="shared" si="16"/>
        <v>0</v>
      </c>
      <c r="BD26" s="80"/>
      <c r="BE26" s="55"/>
      <c r="BF26" s="55"/>
    </row>
    <row r="27" spans="1:58" s="9" customFormat="1" ht="18" customHeight="1" x14ac:dyDescent="0.25">
      <c r="A27" s="13">
        <f t="shared" si="8"/>
        <v>45063</v>
      </c>
      <c r="B27" s="300"/>
      <c r="C27" s="301"/>
      <c r="D27" s="300"/>
      <c r="E27" s="301"/>
      <c r="F27" s="290"/>
      <c r="G27" s="291"/>
      <c r="H27" s="290"/>
      <c r="I27" s="291"/>
      <c r="J27" s="296"/>
      <c r="K27" s="297"/>
      <c r="L27" s="296"/>
      <c r="M27" s="297"/>
      <c r="N27" s="283">
        <f t="shared" si="17"/>
        <v>0</v>
      </c>
      <c r="O27" s="262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1">
        <f t="shared" si="18"/>
        <v>0</v>
      </c>
      <c r="AC27" s="262"/>
      <c r="AD27" s="268"/>
      <c r="AE27" s="268"/>
      <c r="AF27" s="276" t="str">
        <f t="shared" si="15"/>
        <v/>
      </c>
      <c r="AG27" s="277"/>
      <c r="AH27" s="278"/>
      <c r="AI27" s="279"/>
      <c r="AJ27" s="280"/>
      <c r="AK27" s="281"/>
      <c r="AL27" s="266"/>
      <c r="AM27" s="267"/>
      <c r="AN27" s="266"/>
      <c r="AO27" s="267"/>
      <c r="AZ27" s="10" t="str">
        <f t="shared" si="3"/>
        <v/>
      </c>
      <c r="BA27" s="22">
        <f t="shared" si="16"/>
        <v>0</v>
      </c>
      <c r="BD27" s="80"/>
      <c r="BE27" s="55"/>
      <c r="BF27" s="55"/>
    </row>
    <row r="28" spans="1:58" s="9" customFormat="1" ht="18" customHeight="1" x14ac:dyDescent="0.25">
      <c r="A28" s="13">
        <f t="shared" si="8"/>
        <v>45064</v>
      </c>
      <c r="B28" s="300"/>
      <c r="C28" s="301"/>
      <c r="D28" s="300"/>
      <c r="E28" s="301"/>
      <c r="F28" s="290"/>
      <c r="G28" s="291"/>
      <c r="H28" s="290"/>
      <c r="I28" s="291"/>
      <c r="J28" s="296"/>
      <c r="K28" s="297"/>
      <c r="L28" s="296"/>
      <c r="M28" s="297"/>
      <c r="N28" s="283">
        <f t="shared" si="17"/>
        <v>0</v>
      </c>
      <c r="O28" s="262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1">
        <f t="shared" si="18"/>
        <v>0</v>
      </c>
      <c r="AC28" s="262"/>
      <c r="AD28" s="268"/>
      <c r="AE28" s="268"/>
      <c r="AF28" s="276" t="str">
        <f t="shared" si="15"/>
        <v/>
      </c>
      <c r="AG28" s="277"/>
      <c r="AH28" s="278"/>
      <c r="AI28" s="279"/>
      <c r="AJ28" s="280"/>
      <c r="AK28" s="281"/>
      <c r="AL28" s="266"/>
      <c r="AM28" s="267"/>
      <c r="AN28" s="266"/>
      <c r="AO28" s="267"/>
      <c r="AZ28" s="10" t="str">
        <f>IF($A28="","",IF(AND(ISERROR(VLOOKUP($A28,Fériés,1,0)),WEEKDAY($A28,2)&lt;=5),"",IF(WEEKDAY($A28,2)&gt;5,"we",IF(VLOOKUP($A28,Fériés,1,0),"F",""))))</f>
        <v>F</v>
      </c>
      <c r="BA28" s="22">
        <f t="shared" si="16"/>
        <v>0</v>
      </c>
      <c r="BD28" s="80"/>
      <c r="BE28" s="55"/>
      <c r="BF28" s="55"/>
    </row>
    <row r="29" spans="1:58" s="9" customFormat="1" ht="18" customHeight="1" x14ac:dyDescent="0.25">
      <c r="A29" s="13">
        <f t="shared" si="8"/>
        <v>45065</v>
      </c>
      <c r="B29" s="300"/>
      <c r="C29" s="301"/>
      <c r="D29" s="300"/>
      <c r="E29" s="301"/>
      <c r="F29" s="290"/>
      <c r="G29" s="291"/>
      <c r="H29" s="290"/>
      <c r="I29" s="291"/>
      <c r="J29" s="296"/>
      <c r="K29" s="297"/>
      <c r="L29" s="296"/>
      <c r="M29" s="297"/>
      <c r="N29" s="283">
        <f t="shared" si="17"/>
        <v>0</v>
      </c>
      <c r="O29" s="262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1">
        <f t="shared" si="18"/>
        <v>0</v>
      </c>
      <c r="AC29" s="262"/>
      <c r="AD29" s="268"/>
      <c r="AE29" s="268"/>
      <c r="AF29" s="276" t="str">
        <f t="shared" si="15"/>
        <v/>
      </c>
      <c r="AG29" s="277"/>
      <c r="AH29" s="278"/>
      <c r="AI29" s="279"/>
      <c r="AJ29" s="280"/>
      <c r="AK29" s="281"/>
      <c r="AL29" s="266"/>
      <c r="AM29" s="267"/>
      <c r="AN29" s="266"/>
      <c r="AO29" s="267"/>
      <c r="AZ29" s="10" t="str">
        <f t="shared" si="3"/>
        <v/>
      </c>
      <c r="BA29" s="22">
        <f t="shared" si="16"/>
        <v>0</v>
      </c>
      <c r="BD29" s="80"/>
      <c r="BE29" s="55"/>
      <c r="BF29" s="55"/>
    </row>
    <row r="30" spans="1:58" s="9" customFormat="1" ht="18" customHeight="1" x14ac:dyDescent="0.25">
      <c r="A30" s="13">
        <f t="shared" si="8"/>
        <v>45066</v>
      </c>
      <c r="B30" s="300"/>
      <c r="C30" s="301"/>
      <c r="D30" s="300"/>
      <c r="E30" s="301"/>
      <c r="F30" s="290"/>
      <c r="G30" s="291"/>
      <c r="H30" s="290"/>
      <c r="I30" s="291"/>
      <c r="J30" s="296"/>
      <c r="K30" s="297"/>
      <c r="L30" s="296"/>
      <c r="M30" s="297"/>
      <c r="N30" s="283">
        <f t="shared" si="17"/>
        <v>0</v>
      </c>
      <c r="O30" s="262"/>
      <c r="P30" s="263"/>
      <c r="Q30" s="263"/>
      <c r="R30" s="263"/>
      <c r="S30" s="263"/>
      <c r="T30" s="282"/>
      <c r="U30" s="282"/>
      <c r="V30" s="282"/>
      <c r="W30" s="282"/>
      <c r="X30" s="282"/>
      <c r="Y30" s="282"/>
      <c r="Z30" s="282"/>
      <c r="AA30" s="282"/>
      <c r="AB30" s="261">
        <f t="shared" si="18"/>
        <v>0</v>
      </c>
      <c r="AC30" s="262"/>
      <c r="AD30" s="268"/>
      <c r="AE30" s="268"/>
      <c r="AF30" s="276" t="str">
        <f t="shared" si="15"/>
        <v/>
      </c>
      <c r="AG30" s="277"/>
      <c r="AH30" s="278"/>
      <c r="AI30" s="279"/>
      <c r="AJ30" s="280"/>
      <c r="AK30" s="281"/>
      <c r="AL30" s="266"/>
      <c r="AM30" s="267"/>
      <c r="AN30" s="266"/>
      <c r="AO30" s="267"/>
      <c r="AZ30" s="10" t="str">
        <f t="shared" si="3"/>
        <v>we</v>
      </c>
      <c r="BA30" s="22">
        <f t="shared" si="16"/>
        <v>0</v>
      </c>
      <c r="BD30" s="80"/>
      <c r="BE30" s="55"/>
      <c r="BF30" s="55"/>
    </row>
    <row r="31" spans="1:58" s="9" customFormat="1" ht="18" customHeight="1" x14ac:dyDescent="0.25">
      <c r="A31" s="13">
        <f t="shared" si="8"/>
        <v>45067</v>
      </c>
      <c r="B31" s="300"/>
      <c r="C31" s="301"/>
      <c r="D31" s="300"/>
      <c r="E31" s="301"/>
      <c r="F31" s="290"/>
      <c r="G31" s="291"/>
      <c r="H31" s="290"/>
      <c r="I31" s="291"/>
      <c r="J31" s="296"/>
      <c r="K31" s="297"/>
      <c r="L31" s="296"/>
      <c r="M31" s="297"/>
      <c r="N31" s="283">
        <f t="shared" si="17"/>
        <v>0</v>
      </c>
      <c r="O31" s="262"/>
      <c r="P31" s="263"/>
      <c r="Q31" s="263"/>
      <c r="R31" s="263"/>
      <c r="S31" s="263"/>
      <c r="T31" s="282"/>
      <c r="U31" s="282"/>
      <c r="V31" s="282"/>
      <c r="W31" s="282"/>
      <c r="X31" s="282"/>
      <c r="Y31" s="282"/>
      <c r="Z31" s="282"/>
      <c r="AA31" s="282"/>
      <c r="AB31" s="261">
        <f t="shared" si="18"/>
        <v>0</v>
      </c>
      <c r="AC31" s="262"/>
      <c r="AD31" s="268"/>
      <c r="AE31" s="268"/>
      <c r="AF31" s="276" t="str">
        <f t="shared" si="15"/>
        <v/>
      </c>
      <c r="AG31" s="277"/>
      <c r="AH31" s="278"/>
      <c r="AI31" s="279"/>
      <c r="AJ31" s="330"/>
      <c r="AK31" s="331"/>
      <c r="AL31" s="266"/>
      <c r="AM31" s="267"/>
      <c r="AN31" s="266"/>
      <c r="AO31" s="267"/>
      <c r="AZ31" s="10" t="str">
        <f t="shared" si="3"/>
        <v>we</v>
      </c>
      <c r="BA31" s="23">
        <f t="shared" si="16"/>
        <v>0</v>
      </c>
      <c r="BD31" s="80"/>
      <c r="BE31" s="55"/>
      <c r="BF31" s="55"/>
    </row>
    <row r="32" spans="1:58" s="9" customFormat="1" ht="18" customHeight="1" x14ac:dyDescent="0.25">
      <c r="A32" s="284"/>
      <c r="B32" s="285"/>
      <c r="C32" s="285"/>
      <c r="D32" s="285"/>
      <c r="E32" s="286"/>
      <c r="F32" s="61"/>
      <c r="G32" s="61"/>
      <c r="H32" s="61"/>
      <c r="I32" s="61"/>
      <c r="J32" s="61"/>
      <c r="K32" s="61"/>
      <c r="L32" s="61"/>
      <c r="M32" s="61"/>
      <c r="N32" s="261">
        <f>SUM(N25:O31)</f>
        <v>0</v>
      </c>
      <c r="O32" s="262"/>
      <c r="P32" s="287"/>
      <c r="Q32" s="288"/>
      <c r="R32" s="288"/>
      <c r="S32" s="289"/>
      <c r="T32" s="63"/>
      <c r="U32" s="63"/>
      <c r="V32" s="63"/>
      <c r="W32" s="63"/>
      <c r="X32" s="63"/>
      <c r="Y32" s="63"/>
      <c r="Z32" s="63"/>
      <c r="AA32" s="63"/>
      <c r="AB32" s="269">
        <f>SUM(AB25:AC31)</f>
        <v>0</v>
      </c>
      <c r="AC32" s="270"/>
      <c r="AD32" s="324"/>
      <c r="AE32" s="324"/>
      <c r="AF32" s="325">
        <f>SUM(AF25:AI31)</f>
        <v>0</v>
      </c>
      <c r="AG32" s="325"/>
      <c r="AH32" s="325"/>
      <c r="AI32" s="325"/>
      <c r="AJ32" s="326">
        <f>IF(AJ33&lt;0,0,AJ33)</f>
        <v>0</v>
      </c>
      <c r="AK32" s="326"/>
      <c r="AL32" s="326">
        <f>IF(AL33&lt;0,0,AL33)</f>
        <v>0</v>
      </c>
      <c r="AM32" s="326"/>
      <c r="AN32" s="326">
        <f>IF(AN33&gt;0,AN33,0)</f>
        <v>0</v>
      </c>
      <c r="AO32" s="326"/>
      <c r="AZ32" s="41"/>
      <c r="BA32" s="19">
        <f>SUM(BA25:BA31)</f>
        <v>0</v>
      </c>
    </row>
    <row r="33" spans="1:53" s="26" customFormat="1" ht="4.9000000000000004" customHeight="1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43">
        <f>SUM(AJ25:AK31)</f>
        <v>0</v>
      </c>
      <c r="O33" s="43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43">
        <f>AB32-N33</f>
        <v>0</v>
      </c>
      <c r="AC33" s="43"/>
      <c r="AD33" s="37"/>
      <c r="AE33" s="37"/>
      <c r="AF33" s="366"/>
      <c r="AG33" s="366"/>
      <c r="AH33" s="37"/>
      <c r="AI33" s="37"/>
      <c r="AJ33" s="366">
        <f>IF((N33-AN32)+BA32&lt;45,(N33-AN32),45-BA32)</f>
        <v>0</v>
      </c>
      <c r="AK33" s="366"/>
      <c r="AL33" s="367">
        <f>IF(BA32&gt;45,AB33-45,0)</f>
        <v>0</v>
      </c>
      <c r="AM33" s="367"/>
      <c r="AN33" s="366">
        <f>IF(BA32&lt;45,BA32-45+N33,N33)</f>
        <v>-45</v>
      </c>
      <c r="AO33" s="366"/>
      <c r="AZ33" s="35"/>
    </row>
    <row r="34" spans="1:53" s="9" customFormat="1" ht="18" customHeight="1" x14ac:dyDescent="0.25">
      <c r="A34" s="59">
        <f>A31+1</f>
        <v>45068</v>
      </c>
      <c r="B34" s="300"/>
      <c r="C34" s="301"/>
      <c r="D34" s="300"/>
      <c r="E34" s="301"/>
      <c r="F34" s="290"/>
      <c r="G34" s="291"/>
      <c r="H34" s="290"/>
      <c r="I34" s="291"/>
      <c r="J34" s="296"/>
      <c r="K34" s="297"/>
      <c r="L34" s="296"/>
      <c r="M34" s="297"/>
      <c r="N34" s="283">
        <f>IF(((D34-B34)+(H34-F34)+(L34-J34))*24,((D34-B34)+(H34-F34)+(L34-J34))*24,0)</f>
        <v>0</v>
      </c>
      <c r="O34" s="262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1">
        <f>IF(((R34-P34)+(V34-T34)+(Z34-X34))*24,((R34-P34)+(V34-T34)+(Z34-X34))*24,0)</f>
        <v>0</v>
      </c>
      <c r="AC34" s="262"/>
      <c r="AD34" s="268"/>
      <c r="AE34" s="268"/>
      <c r="AF34" s="335" t="str">
        <f t="shared" ref="AF34:AF40" si="19">IFERROR(IF(VLOOKUP(AD34,$AV$2:$AW$19,2,0)="oui",N34,""),"")</f>
        <v/>
      </c>
      <c r="AG34" s="336"/>
      <c r="AH34" s="278"/>
      <c r="AI34" s="279"/>
      <c r="AJ34" s="280"/>
      <c r="AK34" s="281"/>
      <c r="AL34" s="266"/>
      <c r="AM34" s="267"/>
      <c r="AN34" s="266"/>
      <c r="AO34" s="267"/>
      <c r="AZ34" s="14" t="str">
        <f t="shared" si="3"/>
        <v/>
      </c>
      <c r="BA34" s="21">
        <f t="shared" ref="BA34:BA40" si="20">IF(AD34&lt;&gt;"",0,N34)</f>
        <v>0</v>
      </c>
    </row>
    <row r="35" spans="1:53" s="9" customFormat="1" ht="18" customHeight="1" x14ac:dyDescent="0.25">
      <c r="A35" s="59">
        <f>A34+1</f>
        <v>45069</v>
      </c>
      <c r="B35" s="300"/>
      <c r="C35" s="301"/>
      <c r="D35" s="300"/>
      <c r="E35" s="301"/>
      <c r="F35" s="290"/>
      <c r="G35" s="291"/>
      <c r="H35" s="290"/>
      <c r="I35" s="291"/>
      <c r="J35" s="296"/>
      <c r="K35" s="297"/>
      <c r="L35" s="296"/>
      <c r="M35" s="297"/>
      <c r="N35" s="283">
        <f t="shared" ref="N35:N40" si="21">IF(((D35-B35)+(H35-F35)+(L35-J35))*24,((D35-B35)+(H35-F35)+(L35-J35))*24,0)</f>
        <v>0</v>
      </c>
      <c r="O35" s="262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1">
        <f t="shared" ref="AB35:AB40" si="22">IF(((R35-P35)+(V35-T35)+(Z35-X35))*24,((R35-P35)+(V35-T35)+(Z35-X35))*24,0)</f>
        <v>0</v>
      </c>
      <c r="AC35" s="262"/>
      <c r="AD35" s="268"/>
      <c r="AE35" s="268"/>
      <c r="AF35" s="335" t="str">
        <f t="shared" si="19"/>
        <v/>
      </c>
      <c r="AG35" s="336"/>
      <c r="AH35" s="278"/>
      <c r="AI35" s="279"/>
      <c r="AJ35" s="280"/>
      <c r="AK35" s="281"/>
      <c r="AL35" s="266"/>
      <c r="AM35" s="267"/>
      <c r="AN35" s="266"/>
      <c r="AO35" s="267"/>
      <c r="AZ35" s="10" t="str">
        <f t="shared" si="3"/>
        <v/>
      </c>
      <c r="BA35" s="22">
        <f t="shared" si="20"/>
        <v>0</v>
      </c>
    </row>
    <row r="36" spans="1:53" s="9" customFormat="1" ht="18" customHeight="1" x14ac:dyDescent="0.25">
      <c r="A36" s="59">
        <f t="shared" si="8"/>
        <v>45070</v>
      </c>
      <c r="B36" s="300"/>
      <c r="C36" s="301"/>
      <c r="D36" s="300"/>
      <c r="E36" s="301"/>
      <c r="F36" s="290"/>
      <c r="G36" s="291"/>
      <c r="H36" s="290"/>
      <c r="I36" s="291"/>
      <c r="J36" s="296"/>
      <c r="K36" s="297"/>
      <c r="L36" s="296"/>
      <c r="M36" s="297"/>
      <c r="N36" s="283">
        <f t="shared" si="21"/>
        <v>0</v>
      </c>
      <c r="O36" s="262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1">
        <f t="shared" si="22"/>
        <v>0</v>
      </c>
      <c r="AC36" s="262"/>
      <c r="AD36" s="268"/>
      <c r="AE36" s="268"/>
      <c r="AF36" s="335" t="str">
        <f t="shared" si="19"/>
        <v/>
      </c>
      <c r="AG36" s="336"/>
      <c r="AH36" s="278"/>
      <c r="AI36" s="279"/>
      <c r="AJ36" s="280"/>
      <c r="AK36" s="281"/>
      <c r="AL36" s="266"/>
      <c r="AM36" s="267"/>
      <c r="AN36" s="266"/>
      <c r="AO36" s="267"/>
      <c r="AZ36" s="10" t="str">
        <f t="shared" si="3"/>
        <v/>
      </c>
      <c r="BA36" s="22">
        <f t="shared" si="20"/>
        <v>0</v>
      </c>
    </row>
    <row r="37" spans="1:53" s="9" customFormat="1" ht="18" customHeight="1" x14ac:dyDescent="0.25">
      <c r="A37" s="59">
        <f t="shared" si="8"/>
        <v>45071</v>
      </c>
      <c r="B37" s="300"/>
      <c r="C37" s="301"/>
      <c r="D37" s="300"/>
      <c r="E37" s="301"/>
      <c r="F37" s="290"/>
      <c r="G37" s="291"/>
      <c r="H37" s="290"/>
      <c r="I37" s="291"/>
      <c r="J37" s="296"/>
      <c r="K37" s="297"/>
      <c r="L37" s="296"/>
      <c r="M37" s="297"/>
      <c r="N37" s="283">
        <f t="shared" si="21"/>
        <v>0</v>
      </c>
      <c r="O37" s="262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1">
        <f t="shared" si="22"/>
        <v>0</v>
      </c>
      <c r="AC37" s="262"/>
      <c r="AD37" s="268"/>
      <c r="AE37" s="268"/>
      <c r="AF37" s="335" t="str">
        <f t="shared" si="19"/>
        <v/>
      </c>
      <c r="AG37" s="336"/>
      <c r="AH37" s="278"/>
      <c r="AI37" s="279"/>
      <c r="AJ37" s="280"/>
      <c r="AK37" s="281"/>
      <c r="AL37" s="266"/>
      <c r="AM37" s="267"/>
      <c r="AN37" s="266"/>
      <c r="AO37" s="267"/>
      <c r="AZ37" s="10" t="str">
        <f t="shared" si="3"/>
        <v/>
      </c>
      <c r="BA37" s="22">
        <f t="shared" si="20"/>
        <v>0</v>
      </c>
    </row>
    <row r="38" spans="1:53" s="9" customFormat="1" ht="18" customHeight="1" x14ac:dyDescent="0.25">
      <c r="A38" s="59">
        <f t="shared" si="8"/>
        <v>45072</v>
      </c>
      <c r="B38" s="300"/>
      <c r="C38" s="301"/>
      <c r="D38" s="300"/>
      <c r="E38" s="301"/>
      <c r="F38" s="290"/>
      <c r="G38" s="291"/>
      <c r="H38" s="290"/>
      <c r="I38" s="291"/>
      <c r="J38" s="296"/>
      <c r="K38" s="297"/>
      <c r="L38" s="296"/>
      <c r="M38" s="297"/>
      <c r="N38" s="283">
        <f t="shared" si="21"/>
        <v>0</v>
      </c>
      <c r="O38" s="262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1">
        <f t="shared" si="22"/>
        <v>0</v>
      </c>
      <c r="AC38" s="262"/>
      <c r="AD38" s="268"/>
      <c r="AE38" s="268"/>
      <c r="AF38" s="335" t="str">
        <f t="shared" si="19"/>
        <v/>
      </c>
      <c r="AG38" s="336"/>
      <c r="AH38" s="278"/>
      <c r="AI38" s="279"/>
      <c r="AJ38" s="280"/>
      <c r="AK38" s="281"/>
      <c r="AL38" s="266"/>
      <c r="AM38" s="267"/>
      <c r="AN38" s="266"/>
      <c r="AO38" s="267"/>
      <c r="AZ38" s="10" t="str">
        <f t="shared" si="3"/>
        <v/>
      </c>
      <c r="BA38" s="22">
        <f t="shared" si="20"/>
        <v>0</v>
      </c>
    </row>
    <row r="39" spans="1:53" s="9" customFormat="1" ht="18" customHeight="1" x14ac:dyDescent="0.25">
      <c r="A39" s="13">
        <f t="shared" si="8"/>
        <v>45073</v>
      </c>
      <c r="B39" s="300"/>
      <c r="C39" s="301"/>
      <c r="D39" s="300"/>
      <c r="E39" s="301"/>
      <c r="F39" s="290"/>
      <c r="G39" s="291"/>
      <c r="H39" s="290"/>
      <c r="I39" s="291"/>
      <c r="J39" s="296"/>
      <c r="K39" s="297"/>
      <c r="L39" s="296"/>
      <c r="M39" s="297"/>
      <c r="N39" s="283">
        <f t="shared" si="21"/>
        <v>0</v>
      </c>
      <c r="O39" s="262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61">
        <f t="shared" si="22"/>
        <v>0</v>
      </c>
      <c r="AC39" s="262"/>
      <c r="AD39" s="268"/>
      <c r="AE39" s="268"/>
      <c r="AF39" s="335" t="str">
        <f t="shared" si="19"/>
        <v/>
      </c>
      <c r="AG39" s="336"/>
      <c r="AH39" s="278"/>
      <c r="AI39" s="279"/>
      <c r="AJ39" s="280"/>
      <c r="AK39" s="281"/>
      <c r="AL39" s="266"/>
      <c r="AM39" s="267"/>
      <c r="AN39" s="266"/>
      <c r="AO39" s="267"/>
      <c r="AZ39" s="10" t="str">
        <f t="shared" si="3"/>
        <v>we</v>
      </c>
      <c r="BA39" s="22">
        <f t="shared" si="20"/>
        <v>0</v>
      </c>
    </row>
    <row r="40" spans="1:53" s="9" customFormat="1" ht="18" customHeight="1" x14ac:dyDescent="0.25">
      <c r="A40" s="13">
        <f t="shared" si="8"/>
        <v>45074</v>
      </c>
      <c r="B40" s="300"/>
      <c r="C40" s="301"/>
      <c r="D40" s="300"/>
      <c r="E40" s="301"/>
      <c r="F40" s="290"/>
      <c r="G40" s="291"/>
      <c r="H40" s="290"/>
      <c r="I40" s="291"/>
      <c r="J40" s="296"/>
      <c r="K40" s="297"/>
      <c r="L40" s="296"/>
      <c r="M40" s="297"/>
      <c r="N40" s="283">
        <f t="shared" si="21"/>
        <v>0</v>
      </c>
      <c r="O40" s="26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61">
        <f t="shared" si="22"/>
        <v>0</v>
      </c>
      <c r="AC40" s="262"/>
      <c r="AD40" s="268"/>
      <c r="AE40" s="268"/>
      <c r="AF40" s="335" t="str">
        <f t="shared" si="19"/>
        <v/>
      </c>
      <c r="AG40" s="336"/>
      <c r="AH40" s="278"/>
      <c r="AI40" s="279"/>
      <c r="AJ40" s="330"/>
      <c r="AK40" s="331"/>
      <c r="AL40" s="266"/>
      <c r="AM40" s="267"/>
      <c r="AN40" s="266"/>
      <c r="AO40" s="267"/>
      <c r="AZ40" s="10" t="str">
        <f t="shared" si="3"/>
        <v>we</v>
      </c>
      <c r="BA40" s="23">
        <f t="shared" si="20"/>
        <v>0</v>
      </c>
    </row>
    <row r="41" spans="1:53" s="9" customFormat="1" ht="18" customHeight="1" x14ac:dyDescent="0.25">
      <c r="A41" s="284"/>
      <c r="B41" s="285"/>
      <c r="C41" s="285"/>
      <c r="D41" s="285"/>
      <c r="E41" s="286"/>
      <c r="F41" s="61"/>
      <c r="G41" s="61"/>
      <c r="H41" s="61"/>
      <c r="I41" s="61"/>
      <c r="J41" s="61"/>
      <c r="K41" s="61"/>
      <c r="L41" s="61"/>
      <c r="M41" s="61"/>
      <c r="N41" s="261">
        <f>SUM(N34:O40)</f>
        <v>0</v>
      </c>
      <c r="O41" s="262"/>
      <c r="P41" s="287"/>
      <c r="Q41" s="288"/>
      <c r="R41" s="288"/>
      <c r="S41" s="289"/>
      <c r="T41" s="63"/>
      <c r="U41" s="63"/>
      <c r="V41" s="63"/>
      <c r="W41" s="63"/>
      <c r="X41" s="63"/>
      <c r="Y41" s="63"/>
      <c r="Z41" s="63"/>
      <c r="AA41" s="63"/>
      <c r="AB41" s="269">
        <f>SUM(AB34:AC40)</f>
        <v>0</v>
      </c>
      <c r="AC41" s="270"/>
      <c r="AD41" s="324"/>
      <c r="AE41" s="324"/>
      <c r="AF41" s="325">
        <f>SUM(AF34:AI40)</f>
        <v>0</v>
      </c>
      <c r="AG41" s="325"/>
      <c r="AH41" s="325"/>
      <c r="AI41" s="325"/>
      <c r="AJ41" s="326">
        <f>IF(AJ42&lt;0,0,AJ42)</f>
        <v>0</v>
      </c>
      <c r="AK41" s="326"/>
      <c r="AL41" s="326">
        <f>IF(AL42&lt;0,0,AL42)</f>
        <v>0</v>
      </c>
      <c r="AM41" s="326"/>
      <c r="AN41" s="326">
        <f>IF(AN42&gt;0,AN42,0)</f>
        <v>0</v>
      </c>
      <c r="AO41" s="326"/>
      <c r="AZ41" s="41"/>
      <c r="BA41" s="19">
        <f>SUM(BA34:BA40)</f>
        <v>0</v>
      </c>
    </row>
    <row r="42" spans="1:53" s="26" customFormat="1" ht="4.9000000000000004" customHeight="1" x14ac:dyDescent="0.25">
      <c r="A42" s="30"/>
      <c r="B42" s="32"/>
      <c r="C42" s="32"/>
      <c r="D42" s="32"/>
      <c r="E42" s="32"/>
      <c r="F42" s="62"/>
      <c r="G42" s="62"/>
      <c r="H42" s="62"/>
      <c r="I42" s="62"/>
      <c r="J42" s="62"/>
      <c r="K42" s="62"/>
      <c r="L42" s="62"/>
      <c r="M42" s="62"/>
      <c r="N42" s="42">
        <f>SUM(AJ34:AK40)</f>
        <v>0</v>
      </c>
      <c r="O42" s="42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42">
        <f>AB41-N42</f>
        <v>0</v>
      </c>
      <c r="AC42" s="42"/>
      <c r="AD42" s="28"/>
      <c r="AE42" s="28"/>
      <c r="AF42" s="346"/>
      <c r="AG42" s="346"/>
      <c r="AH42" s="28"/>
      <c r="AI42" s="28"/>
      <c r="AJ42" s="346">
        <f>IF((N42-AN41)+BA41&lt;45,(N42-AN41),45-BA41)</f>
        <v>0</v>
      </c>
      <c r="AK42" s="346"/>
      <c r="AL42" s="347">
        <f>IF(BA41&gt;45,AB42-45,0)</f>
        <v>0</v>
      </c>
      <c r="AM42" s="347"/>
      <c r="AN42" s="346">
        <f>IF(BA41&lt;45,BA41-45+N42,N42)</f>
        <v>-45</v>
      </c>
      <c r="AO42" s="346"/>
      <c r="AZ42" s="31"/>
    </row>
    <row r="43" spans="1:53" s="9" customFormat="1" ht="18" customHeight="1" x14ac:dyDescent="0.25">
      <c r="A43" s="59">
        <f>IFERROR(IF(OR(A40="",MONTH(A40)&lt;&gt;MONTH(A40+1)),"",A40+1),"")</f>
        <v>45075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83">
        <f>IF(((D43-B43)+(H43-F43)+(L43-J43))*24,((D43-B43)+(H43-F43)+(L43-J43))*24,0)</f>
        <v>0</v>
      </c>
      <c r="O43" s="262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1">
        <f>IF(((R43-P43)+(V43-T43)+(Z43-X43))*24,((R43-P43)+(V43-T43)+(Z43-X43))*24,0)</f>
        <v>0</v>
      </c>
      <c r="AC43" s="262"/>
      <c r="AD43" s="268"/>
      <c r="AE43" s="268"/>
      <c r="AF43" s="276" t="str">
        <f t="shared" ref="AF43:AF49" si="23">IFERROR(IF(VLOOKUP(AD43,$AV$2:$AW$19,2,0)="oui",N43,""),"")</f>
        <v/>
      </c>
      <c r="AG43" s="277"/>
      <c r="AH43" s="278"/>
      <c r="AI43" s="279"/>
      <c r="AJ43" s="280"/>
      <c r="AK43" s="281"/>
      <c r="AL43" s="266"/>
      <c r="AM43" s="267"/>
      <c r="AN43" s="266"/>
      <c r="AO43" s="267"/>
      <c r="AZ43" s="10" t="str">
        <f t="shared" si="3"/>
        <v>F</v>
      </c>
      <c r="BA43" s="21">
        <f t="shared" ref="BA43:BA49" si="24">IF(AD43&lt;&gt;"",0,N43)</f>
        <v>0</v>
      </c>
    </row>
    <row r="44" spans="1:53" s="9" customFormat="1" ht="18" customHeight="1" x14ac:dyDescent="0.25">
      <c r="A44" s="59">
        <f t="shared" ref="A44:A53" si="25">IFERROR(IF(OR(A43="",MONTH(A43)&lt;&gt;MONTH(A43+1)),"",A43+1),"")</f>
        <v>45076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83">
        <f t="shared" ref="N44:N49" si="26">IF(((D44-B44)+(H44-F44)+(L44-J44))*24,((D44-B44)+(H44-F44)+(L44-J44))*24,0)</f>
        <v>0</v>
      </c>
      <c r="O44" s="262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1">
        <f t="shared" ref="AB44:AB49" si="27">IF(((R44-P44)+(V44-T44)+(Z44-X44))*24,((R44-P44)+(V44-T44)+(Z44-X44))*24,0)</f>
        <v>0</v>
      </c>
      <c r="AC44" s="262"/>
      <c r="AD44" s="268"/>
      <c r="AE44" s="268"/>
      <c r="AF44" s="276" t="str">
        <f t="shared" si="23"/>
        <v/>
      </c>
      <c r="AG44" s="277"/>
      <c r="AH44" s="278"/>
      <c r="AI44" s="279"/>
      <c r="AJ44" s="280"/>
      <c r="AK44" s="281"/>
      <c r="AL44" s="266"/>
      <c r="AM44" s="267"/>
      <c r="AN44" s="266"/>
      <c r="AO44" s="267"/>
      <c r="AZ44" s="10" t="str">
        <f t="shared" si="3"/>
        <v/>
      </c>
      <c r="BA44" s="22">
        <f t="shared" si="24"/>
        <v>0</v>
      </c>
    </row>
    <row r="45" spans="1:53" s="9" customFormat="1" ht="18" customHeight="1" x14ac:dyDescent="0.25">
      <c r="A45" s="59">
        <f t="shared" si="25"/>
        <v>45077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83">
        <f t="shared" si="26"/>
        <v>0</v>
      </c>
      <c r="O45" s="262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1">
        <f t="shared" si="27"/>
        <v>0</v>
      </c>
      <c r="AC45" s="262"/>
      <c r="AD45" s="268"/>
      <c r="AE45" s="268"/>
      <c r="AF45" s="276" t="str">
        <f t="shared" si="23"/>
        <v/>
      </c>
      <c r="AG45" s="277"/>
      <c r="AH45" s="278"/>
      <c r="AI45" s="279"/>
      <c r="AJ45" s="280"/>
      <c r="AK45" s="281"/>
      <c r="AL45" s="266"/>
      <c r="AM45" s="267"/>
      <c r="AN45" s="266"/>
      <c r="AO45" s="267"/>
      <c r="AZ45" s="10" t="str">
        <f t="shared" si="3"/>
        <v/>
      </c>
      <c r="BA45" s="22">
        <f t="shared" si="24"/>
        <v>0</v>
      </c>
    </row>
    <row r="46" spans="1:53" s="9" customFormat="1" ht="18" customHeight="1" x14ac:dyDescent="0.25">
      <c r="A46" s="59" t="str">
        <f>IFERROR(IF(OR(A45="",MONTH(A45)&lt;&gt;MONTH(A45+1)),"",A45+1),"")</f>
        <v/>
      </c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83">
        <f t="shared" si="26"/>
        <v>0</v>
      </c>
      <c r="O46" s="262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1">
        <f t="shared" si="27"/>
        <v>0</v>
      </c>
      <c r="AC46" s="262"/>
      <c r="AD46" s="268"/>
      <c r="AE46" s="268"/>
      <c r="AF46" s="276" t="str">
        <f t="shared" si="23"/>
        <v/>
      </c>
      <c r="AG46" s="277"/>
      <c r="AH46" s="278"/>
      <c r="AI46" s="279"/>
      <c r="AJ46" s="280"/>
      <c r="AK46" s="281"/>
      <c r="AL46" s="266"/>
      <c r="AM46" s="267"/>
      <c r="AN46" s="266"/>
      <c r="AO46" s="267"/>
      <c r="AZ46" s="10" t="str">
        <f t="shared" si="3"/>
        <v/>
      </c>
      <c r="BA46" s="22">
        <f t="shared" si="24"/>
        <v>0</v>
      </c>
    </row>
    <row r="47" spans="1:53" s="9" customFormat="1" ht="18" customHeight="1" x14ac:dyDescent="0.25">
      <c r="A47" s="59" t="str">
        <f t="shared" si="25"/>
        <v/>
      </c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83">
        <f t="shared" si="26"/>
        <v>0</v>
      </c>
      <c r="O47" s="262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1">
        <f t="shared" si="27"/>
        <v>0</v>
      </c>
      <c r="AC47" s="262"/>
      <c r="AD47" s="268"/>
      <c r="AE47" s="268"/>
      <c r="AF47" s="276" t="str">
        <f t="shared" si="23"/>
        <v/>
      </c>
      <c r="AG47" s="277"/>
      <c r="AH47" s="278"/>
      <c r="AI47" s="279"/>
      <c r="AJ47" s="280"/>
      <c r="AK47" s="281"/>
      <c r="AL47" s="266"/>
      <c r="AM47" s="267"/>
      <c r="AN47" s="266"/>
      <c r="AO47" s="267"/>
      <c r="AZ47" s="10" t="str">
        <f t="shared" si="3"/>
        <v/>
      </c>
      <c r="BA47" s="22">
        <f t="shared" si="24"/>
        <v>0</v>
      </c>
    </row>
    <row r="48" spans="1:53" s="9" customFormat="1" ht="18" customHeight="1" x14ac:dyDescent="0.25">
      <c r="A48" s="13" t="str">
        <f t="shared" si="25"/>
        <v/>
      </c>
      <c r="B48" s="282"/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3">
        <f t="shared" si="26"/>
        <v>0</v>
      </c>
      <c r="O48" s="26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61">
        <f t="shared" si="27"/>
        <v>0</v>
      </c>
      <c r="AC48" s="262"/>
      <c r="AD48" s="268"/>
      <c r="AE48" s="268"/>
      <c r="AF48" s="276" t="str">
        <f t="shared" si="23"/>
        <v/>
      </c>
      <c r="AG48" s="277"/>
      <c r="AH48" s="278"/>
      <c r="AI48" s="279"/>
      <c r="AJ48" s="280"/>
      <c r="AK48" s="281"/>
      <c r="AL48" s="266"/>
      <c r="AM48" s="267"/>
      <c r="AN48" s="266"/>
      <c r="AO48" s="267"/>
      <c r="AZ48" s="10" t="str">
        <f t="shared" si="3"/>
        <v/>
      </c>
      <c r="BA48" s="22">
        <f t="shared" si="24"/>
        <v>0</v>
      </c>
    </row>
    <row r="49" spans="1:56" s="9" customFormat="1" ht="18" customHeight="1" x14ac:dyDescent="0.25">
      <c r="A49" s="17" t="str">
        <f t="shared" si="25"/>
        <v/>
      </c>
      <c r="B49" s="282"/>
      <c r="C49" s="282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283">
        <f t="shared" si="26"/>
        <v>0</v>
      </c>
      <c r="O49" s="26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61">
        <f t="shared" si="27"/>
        <v>0</v>
      </c>
      <c r="AC49" s="262"/>
      <c r="AD49" s="334"/>
      <c r="AE49" s="334"/>
      <c r="AF49" s="276" t="str">
        <f t="shared" si="23"/>
        <v/>
      </c>
      <c r="AG49" s="277"/>
      <c r="AH49" s="278"/>
      <c r="AI49" s="279"/>
      <c r="AJ49" s="330"/>
      <c r="AK49" s="331"/>
      <c r="AL49" s="332"/>
      <c r="AM49" s="333"/>
      <c r="AN49" s="332"/>
      <c r="AO49" s="333"/>
      <c r="AZ49" s="15" t="str">
        <f t="shared" si="3"/>
        <v/>
      </c>
      <c r="BA49" s="23">
        <f t="shared" si="24"/>
        <v>0</v>
      </c>
    </row>
    <row r="50" spans="1:56" s="9" customFormat="1" ht="18" customHeight="1" x14ac:dyDescent="0.25">
      <c r="A50" s="284"/>
      <c r="B50" s="285"/>
      <c r="C50" s="285"/>
      <c r="D50" s="285"/>
      <c r="E50" s="286"/>
      <c r="F50" s="61"/>
      <c r="G50" s="61"/>
      <c r="H50" s="61"/>
      <c r="I50" s="61"/>
      <c r="J50" s="61"/>
      <c r="K50" s="61"/>
      <c r="L50" s="61"/>
      <c r="M50" s="61"/>
      <c r="N50" s="261">
        <f>SUM(N43:O49)</f>
        <v>0</v>
      </c>
      <c r="O50" s="262"/>
      <c r="P50" s="287"/>
      <c r="Q50" s="288"/>
      <c r="R50" s="288"/>
      <c r="S50" s="289"/>
      <c r="T50" s="63"/>
      <c r="U50" s="63"/>
      <c r="V50" s="63"/>
      <c r="W50" s="63"/>
      <c r="X50" s="63"/>
      <c r="Y50" s="63"/>
      <c r="Z50" s="63"/>
      <c r="AA50" s="63"/>
      <c r="AB50" s="269">
        <f>SUM(AB43:AC49)</f>
        <v>0</v>
      </c>
      <c r="AC50" s="270"/>
      <c r="AD50" s="324"/>
      <c r="AE50" s="324"/>
      <c r="AF50" s="325">
        <f>SUM(AF43:AI49)</f>
        <v>0</v>
      </c>
      <c r="AG50" s="325"/>
      <c r="AH50" s="325"/>
      <c r="AI50" s="325"/>
      <c r="AJ50" s="326">
        <f>IF(AJ51&lt;0,0,AJ51)</f>
        <v>0</v>
      </c>
      <c r="AK50" s="326"/>
      <c r="AL50" s="326">
        <f>IF(AL51&lt;0,0,AL51)</f>
        <v>0</v>
      </c>
      <c r="AM50" s="326"/>
      <c r="AN50" s="326">
        <f>IF(AN51&gt;0,AN51,0)</f>
        <v>0</v>
      </c>
      <c r="AO50" s="326"/>
      <c r="AZ50" s="41"/>
      <c r="BA50" s="19">
        <f>SUM(BA43:BA49)</f>
        <v>0</v>
      </c>
    </row>
    <row r="51" spans="1:56" s="26" customFormat="1" ht="4.9000000000000004" customHeight="1" x14ac:dyDescent="0.25">
      <c r="A51" s="30"/>
      <c r="B51" s="32"/>
      <c r="C51" s="32"/>
      <c r="D51" s="32"/>
      <c r="E51" s="32"/>
      <c r="F51" s="62"/>
      <c r="G51" s="62"/>
      <c r="H51" s="62"/>
      <c r="I51" s="62"/>
      <c r="J51" s="62"/>
      <c r="K51" s="62"/>
      <c r="L51" s="62"/>
      <c r="M51" s="62"/>
      <c r="N51" s="42">
        <f>SUM(AJ43:AK49)</f>
        <v>0</v>
      </c>
      <c r="O51" s="42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42">
        <f>AB50-N51</f>
        <v>0</v>
      </c>
      <c r="AC51" s="42"/>
      <c r="AD51" s="28"/>
      <c r="AE51" s="28"/>
      <c r="AF51" s="346"/>
      <c r="AG51" s="346"/>
      <c r="AH51" s="28"/>
      <c r="AI51" s="28"/>
      <c r="AJ51" s="346">
        <f>IF((N51-AN50)+BA50&lt;45,(N51-AN50),45-BA50)</f>
        <v>0</v>
      </c>
      <c r="AK51" s="346"/>
      <c r="AL51" s="347">
        <f>IF(BA50&gt;45,AB51-45,0)</f>
        <v>0</v>
      </c>
      <c r="AM51" s="347"/>
      <c r="AN51" s="346">
        <f>IF(BA50&lt;45,BA50-45+N51,N51)</f>
        <v>-45</v>
      </c>
      <c r="AO51" s="346"/>
      <c r="AZ51" s="31"/>
    </row>
    <row r="52" spans="1:56" s="9" customFormat="1" ht="18" customHeight="1" x14ac:dyDescent="0.25">
      <c r="A52" s="18" t="str">
        <f>IFERROR(IF(OR(A49="",MONTH(A49)&lt;&gt;MONTH(A49+1)),"",A49+1),"")</f>
        <v/>
      </c>
      <c r="B52" s="298"/>
      <c r="C52" s="299"/>
      <c r="D52" s="298"/>
      <c r="E52" s="299"/>
      <c r="F52" s="298"/>
      <c r="G52" s="299"/>
      <c r="H52" s="298"/>
      <c r="I52" s="299"/>
      <c r="J52" s="298"/>
      <c r="K52" s="299"/>
      <c r="L52" s="298"/>
      <c r="M52" s="299"/>
      <c r="N52" s="283">
        <f>IF(((D52-B52)+(H52-F52)+(L52-J52))*24,((D52-B52)+(H52-F52)+(L52-J52))*24,0)</f>
        <v>0</v>
      </c>
      <c r="O52" s="262"/>
      <c r="P52" s="298"/>
      <c r="Q52" s="299"/>
      <c r="R52" s="298"/>
      <c r="S52" s="299"/>
      <c r="T52" s="298"/>
      <c r="U52" s="299"/>
      <c r="V52" s="298"/>
      <c r="W52" s="299"/>
      <c r="X52" s="298"/>
      <c r="Y52" s="299"/>
      <c r="Z52" s="298"/>
      <c r="AA52" s="299"/>
      <c r="AB52" s="261">
        <f>IF(((R52-P52)+(V52-T52)+(Z52-X52))*24,((R52-P52)+(V52-T52)+(Z52-X52))*24,0)</f>
        <v>0</v>
      </c>
      <c r="AC52" s="262"/>
      <c r="AD52" s="329"/>
      <c r="AE52" s="329"/>
      <c r="AF52" s="276" t="str">
        <f>IFERROR(IF(VLOOKUP(AD52,$AV$2:$AW$19,2,0)="oui",N52,""),"")</f>
        <v/>
      </c>
      <c r="AG52" s="277"/>
      <c r="AH52" s="278"/>
      <c r="AI52" s="279"/>
      <c r="AJ52" s="280"/>
      <c r="AK52" s="281"/>
      <c r="AL52" s="327"/>
      <c r="AM52" s="328"/>
      <c r="AN52" s="327"/>
      <c r="AO52" s="328"/>
      <c r="AZ52" s="14" t="str">
        <f t="shared" si="3"/>
        <v/>
      </c>
      <c r="BA52" s="21">
        <f>IF(AD52&lt;&gt;"",0,N52)</f>
        <v>0</v>
      </c>
    </row>
    <row r="53" spans="1:56" s="9" customFormat="1" ht="18" customHeight="1" x14ac:dyDescent="0.25">
      <c r="A53" s="13" t="str">
        <f t="shared" si="25"/>
        <v/>
      </c>
      <c r="B53" s="298"/>
      <c r="C53" s="299"/>
      <c r="D53" s="298"/>
      <c r="E53" s="299"/>
      <c r="F53" s="298"/>
      <c r="G53" s="299"/>
      <c r="H53" s="298"/>
      <c r="I53" s="299"/>
      <c r="J53" s="298"/>
      <c r="K53" s="299"/>
      <c r="L53" s="298"/>
      <c r="M53" s="299"/>
      <c r="N53" s="261">
        <f>(D53-B53)*24</f>
        <v>0</v>
      </c>
      <c r="O53" s="262"/>
      <c r="P53" s="298"/>
      <c r="Q53" s="299"/>
      <c r="R53" s="298"/>
      <c r="S53" s="299"/>
      <c r="T53" s="298"/>
      <c r="U53" s="299"/>
      <c r="V53" s="298"/>
      <c r="W53" s="299"/>
      <c r="X53" s="298"/>
      <c r="Y53" s="299"/>
      <c r="Z53" s="298"/>
      <c r="AA53" s="299"/>
      <c r="AB53" s="261">
        <f>(R53-P53)*24</f>
        <v>0</v>
      </c>
      <c r="AC53" s="262"/>
      <c r="AD53" s="268"/>
      <c r="AE53" s="268"/>
      <c r="AF53" s="276" t="str">
        <f>IFERROR(IF(VLOOKUP(AD53,$AV$2:$AW$19,2,0)="oui",N53,""),"")</f>
        <v/>
      </c>
      <c r="AG53" s="277"/>
      <c r="AH53" s="278"/>
      <c r="AI53" s="279"/>
      <c r="AJ53" s="280"/>
      <c r="AK53" s="281"/>
      <c r="AL53" s="266"/>
      <c r="AM53" s="267"/>
      <c r="AN53" s="266"/>
      <c r="AO53" s="267"/>
      <c r="AZ53" s="10" t="str">
        <f t="shared" si="3"/>
        <v/>
      </c>
      <c r="BA53" s="22">
        <f>IF(AD53&lt;&gt;"",0,N53)</f>
        <v>0</v>
      </c>
    </row>
    <row r="54" spans="1:56" ht="18" customHeight="1" x14ac:dyDescent="0.25">
      <c r="A54" s="284"/>
      <c r="B54" s="285"/>
      <c r="C54" s="285"/>
      <c r="D54" s="285"/>
      <c r="E54" s="286"/>
      <c r="F54" s="61"/>
      <c r="G54" s="61"/>
      <c r="H54" s="61"/>
      <c r="I54" s="61"/>
      <c r="J54" s="61"/>
      <c r="K54" s="61"/>
      <c r="L54" s="61"/>
      <c r="M54" s="61"/>
      <c r="N54" s="261">
        <f>SUM(N52:O53)</f>
        <v>0</v>
      </c>
      <c r="O54" s="262"/>
      <c r="P54" s="287"/>
      <c r="Q54" s="288"/>
      <c r="R54" s="288"/>
      <c r="S54" s="289"/>
      <c r="T54" s="63"/>
      <c r="U54" s="63"/>
      <c r="V54" s="63"/>
      <c r="W54" s="63"/>
      <c r="X54" s="63"/>
      <c r="Y54" s="63"/>
      <c r="Z54" s="63"/>
      <c r="AA54" s="63"/>
      <c r="AB54" s="269">
        <f>SUM(AB52:AC53)</f>
        <v>0</v>
      </c>
      <c r="AC54" s="270"/>
      <c r="AD54" s="324"/>
      <c r="AE54" s="324"/>
      <c r="AF54" s="325">
        <f>SUM(AF52:AI53)</f>
        <v>0</v>
      </c>
      <c r="AG54" s="325"/>
      <c r="AH54" s="325"/>
      <c r="AI54" s="325"/>
      <c r="AJ54" s="326"/>
      <c r="AK54" s="326"/>
      <c r="AL54" s="326">
        <f>IF(AL55&lt;0,0,AL55)</f>
        <v>0</v>
      </c>
      <c r="AM54" s="326"/>
      <c r="AN54" s="326">
        <f>IF(AN55&gt;0,AN55,0)</f>
        <v>0</v>
      </c>
      <c r="AO54" s="326"/>
      <c r="AZ54" s="41"/>
      <c r="BA54" s="19">
        <f>SUM(BA52:BA53)</f>
        <v>0</v>
      </c>
    </row>
    <row r="55" spans="1:56" s="29" customFormat="1" ht="4.9000000000000004" customHeight="1" x14ac:dyDescent="0.25">
      <c r="N55" s="44">
        <f>SUM(AJ47:AK53)</f>
        <v>0</v>
      </c>
      <c r="O55" s="44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44">
        <f>AB54-N55</f>
        <v>0</v>
      </c>
      <c r="AC55" s="44"/>
      <c r="AD55" s="34"/>
      <c r="AE55" s="34"/>
      <c r="AF55" s="370"/>
      <c r="AG55" s="370"/>
      <c r="AH55" s="34"/>
      <c r="AI55" s="34"/>
      <c r="AJ55" s="370">
        <f>IF((N55-AN54)+BA54&lt;45,(N55-AN54),45-BA54)</f>
        <v>0</v>
      </c>
      <c r="AK55" s="370"/>
      <c r="AL55" s="371">
        <f>IF(BA54&gt;45,AB55-45,0)</f>
        <v>0</v>
      </c>
      <c r="AM55" s="371"/>
      <c r="AN55" s="370">
        <f>IF(BA54&lt;45,BA54-45+N55,N55)</f>
        <v>-45</v>
      </c>
      <c r="AO55" s="370"/>
      <c r="BD55" s="26"/>
    </row>
    <row r="57" spans="1:56" ht="18" customHeight="1" x14ac:dyDescent="0.25">
      <c r="A57" s="20" t="s">
        <v>80</v>
      </c>
      <c r="AE57" s="20" t="s">
        <v>81</v>
      </c>
    </row>
  </sheetData>
  <sheetProtection selectLockedCells="1"/>
  <mergeCells count="866">
    <mergeCell ref="X18:Y18"/>
    <mergeCell ref="Z18:AA18"/>
    <mergeCell ref="V21:W21"/>
    <mergeCell ref="X21:Y21"/>
    <mergeCell ref="Z21:AA21"/>
    <mergeCell ref="T22:U22"/>
    <mergeCell ref="V22:W22"/>
    <mergeCell ref="X22:Y22"/>
    <mergeCell ref="Z22:AA22"/>
    <mergeCell ref="T19:U19"/>
    <mergeCell ref="V19:W19"/>
    <mergeCell ref="X19:Y19"/>
    <mergeCell ref="Z19:AA19"/>
    <mergeCell ref="T20:U20"/>
    <mergeCell ref="V20:W20"/>
    <mergeCell ref="X20:Y20"/>
    <mergeCell ref="Z20:AA20"/>
    <mergeCell ref="T21:U21"/>
    <mergeCell ref="Z46:AA46"/>
    <mergeCell ref="V52:W52"/>
    <mergeCell ref="X52:Y52"/>
    <mergeCell ref="Z52:AA52"/>
    <mergeCell ref="T43:U43"/>
    <mergeCell ref="T44:U44"/>
    <mergeCell ref="H29:I29"/>
    <mergeCell ref="J29:K29"/>
    <mergeCell ref="L29:M29"/>
    <mergeCell ref="T29:U29"/>
    <mergeCell ref="V29:W29"/>
    <mergeCell ref="X29:Y29"/>
    <mergeCell ref="Z29:AA29"/>
    <mergeCell ref="Z44:AA44"/>
    <mergeCell ref="L34:M34"/>
    <mergeCell ref="R39:S39"/>
    <mergeCell ref="R40:S40"/>
    <mergeCell ref="X35:Y35"/>
    <mergeCell ref="Z35:AA35"/>
    <mergeCell ref="V30:W30"/>
    <mergeCell ref="P43:Q43"/>
    <mergeCell ref="Z45:AA45"/>
    <mergeCell ref="T46:U46"/>
    <mergeCell ref="V46:W46"/>
    <mergeCell ref="Z53:AA53"/>
    <mergeCell ref="Z47:AA47"/>
    <mergeCell ref="Z48:AA48"/>
    <mergeCell ref="Z49:AA49"/>
    <mergeCell ref="J26:K26"/>
    <mergeCell ref="L26:M26"/>
    <mergeCell ref="T39:U39"/>
    <mergeCell ref="V39:W39"/>
    <mergeCell ref="X39:Y39"/>
    <mergeCell ref="Z39:AA39"/>
    <mergeCell ref="T40:U40"/>
    <mergeCell ref="V40:W40"/>
    <mergeCell ref="X40:Y40"/>
    <mergeCell ref="Z40:AA40"/>
    <mergeCell ref="X30:Y30"/>
    <mergeCell ref="Z30:AA30"/>
    <mergeCell ref="T31:U31"/>
    <mergeCell ref="V31:W31"/>
    <mergeCell ref="X31:Y31"/>
    <mergeCell ref="Z31:AA31"/>
    <mergeCell ref="T26:U26"/>
    <mergeCell ref="T45:U45"/>
    <mergeCell ref="V45:W45"/>
    <mergeCell ref="X45:Y45"/>
    <mergeCell ref="F45:G45"/>
    <mergeCell ref="H45:I45"/>
    <mergeCell ref="J45:K45"/>
    <mergeCell ref="L45:M45"/>
    <mergeCell ref="F46:G46"/>
    <mergeCell ref="H46:I46"/>
    <mergeCell ref="J46:K46"/>
    <mergeCell ref="L46:M46"/>
    <mergeCell ref="F48:G48"/>
    <mergeCell ref="H48:I48"/>
    <mergeCell ref="J48:K48"/>
    <mergeCell ref="L48:M48"/>
    <mergeCell ref="X46:Y46"/>
    <mergeCell ref="T52:U52"/>
    <mergeCell ref="N52:O52"/>
    <mergeCell ref="N53:O53"/>
    <mergeCell ref="V47:W47"/>
    <mergeCell ref="X47:Y47"/>
    <mergeCell ref="T48:U48"/>
    <mergeCell ref="V48:W48"/>
    <mergeCell ref="X48:Y48"/>
    <mergeCell ref="T49:U49"/>
    <mergeCell ref="V49:W49"/>
    <mergeCell ref="X49:Y49"/>
    <mergeCell ref="T47:U47"/>
    <mergeCell ref="T53:U53"/>
    <mergeCell ref="V53:W53"/>
    <mergeCell ref="X53:Y53"/>
    <mergeCell ref="R46:S46"/>
    <mergeCell ref="R47:S47"/>
    <mergeCell ref="R48:S48"/>
    <mergeCell ref="R49:S49"/>
    <mergeCell ref="N50:O50"/>
    <mergeCell ref="L39:M39"/>
    <mergeCell ref="F40:G40"/>
    <mergeCell ref="H40:I40"/>
    <mergeCell ref="J40:K40"/>
    <mergeCell ref="L40:M40"/>
    <mergeCell ref="P40:Q40"/>
    <mergeCell ref="F53:G53"/>
    <mergeCell ref="H53:I53"/>
    <mergeCell ref="J53:K53"/>
    <mergeCell ref="L53:M53"/>
    <mergeCell ref="F49:G49"/>
    <mergeCell ref="H49:I49"/>
    <mergeCell ref="J49:K49"/>
    <mergeCell ref="L49:M49"/>
    <mergeCell ref="F47:G47"/>
    <mergeCell ref="H47:I47"/>
    <mergeCell ref="J47:K47"/>
    <mergeCell ref="L47:M47"/>
    <mergeCell ref="P46:Q46"/>
    <mergeCell ref="P47:Q47"/>
    <mergeCell ref="F52:G52"/>
    <mergeCell ref="H52:I52"/>
    <mergeCell ref="J52:K52"/>
    <mergeCell ref="L52:M52"/>
    <mergeCell ref="L35:M35"/>
    <mergeCell ref="F36:G36"/>
    <mergeCell ref="H36:I36"/>
    <mergeCell ref="J36:K36"/>
    <mergeCell ref="L36:M36"/>
    <mergeCell ref="F37:G37"/>
    <mergeCell ref="H37:I37"/>
    <mergeCell ref="J37:K37"/>
    <mergeCell ref="L37:M37"/>
    <mergeCell ref="L38:M38"/>
    <mergeCell ref="X36:Y36"/>
    <mergeCell ref="Z36:AA36"/>
    <mergeCell ref="T37:U37"/>
    <mergeCell ref="V37:W37"/>
    <mergeCell ref="X37:Y37"/>
    <mergeCell ref="Z37:AA37"/>
    <mergeCell ref="T38:U38"/>
    <mergeCell ref="V38:W38"/>
    <mergeCell ref="X38:Y38"/>
    <mergeCell ref="Z38:AA38"/>
    <mergeCell ref="R37:S37"/>
    <mergeCell ref="R38:S38"/>
    <mergeCell ref="T36:U36"/>
    <mergeCell ref="V36:W36"/>
    <mergeCell ref="R36:S36"/>
    <mergeCell ref="L16:M16"/>
    <mergeCell ref="J17:K17"/>
    <mergeCell ref="L17:M17"/>
    <mergeCell ref="J18:K18"/>
    <mergeCell ref="L18:M18"/>
    <mergeCell ref="J19:K19"/>
    <mergeCell ref="L19:M19"/>
    <mergeCell ref="J20:K20"/>
    <mergeCell ref="L20:M20"/>
    <mergeCell ref="F17:G17"/>
    <mergeCell ref="H17:I17"/>
    <mergeCell ref="F18:G18"/>
    <mergeCell ref="H18:I18"/>
    <mergeCell ref="F19:G19"/>
    <mergeCell ref="H19:I19"/>
    <mergeCell ref="F20:G20"/>
    <mergeCell ref="H20:I20"/>
    <mergeCell ref="J16:K16"/>
    <mergeCell ref="P4:AA4"/>
    <mergeCell ref="T7:U7"/>
    <mergeCell ref="V7:W7"/>
    <mergeCell ref="X7:Y7"/>
    <mergeCell ref="Z7:AA7"/>
    <mergeCell ref="T8:U8"/>
    <mergeCell ref="V8:W8"/>
    <mergeCell ref="X8:Y8"/>
    <mergeCell ref="Z8:AA8"/>
    <mergeCell ref="T5:W5"/>
    <mergeCell ref="X5:AA5"/>
    <mergeCell ref="T6:U6"/>
    <mergeCell ref="V6:W6"/>
    <mergeCell ref="X6:Y6"/>
    <mergeCell ref="Z6:AA6"/>
    <mergeCell ref="X9:Y9"/>
    <mergeCell ref="Z9:AA9"/>
    <mergeCell ref="F11:G11"/>
    <mergeCell ref="H11:I11"/>
    <mergeCell ref="J11:K11"/>
    <mergeCell ref="L11:M11"/>
    <mergeCell ref="F12:G12"/>
    <mergeCell ref="H12:I12"/>
    <mergeCell ref="J12:K12"/>
    <mergeCell ref="L12:M12"/>
    <mergeCell ref="X10:Y10"/>
    <mergeCell ref="Z10:AA10"/>
    <mergeCell ref="T11:U11"/>
    <mergeCell ref="V11:W11"/>
    <mergeCell ref="X11:Y11"/>
    <mergeCell ref="Z11:AA11"/>
    <mergeCell ref="T12:U12"/>
    <mergeCell ref="T9:U9"/>
    <mergeCell ref="V9:W9"/>
    <mergeCell ref="F13:G13"/>
    <mergeCell ref="H13:I13"/>
    <mergeCell ref="J13:K13"/>
    <mergeCell ref="L13:M13"/>
    <mergeCell ref="F8:G8"/>
    <mergeCell ref="H8:I8"/>
    <mergeCell ref="J8:K8"/>
    <mergeCell ref="L8:M8"/>
    <mergeCell ref="F9:G9"/>
    <mergeCell ref="H9:I9"/>
    <mergeCell ref="J9:K9"/>
    <mergeCell ref="L9:M9"/>
    <mergeCell ref="F10:G10"/>
    <mergeCell ref="H10:I10"/>
    <mergeCell ref="J10:K10"/>
    <mergeCell ref="L10:M10"/>
    <mergeCell ref="AF55:AG55"/>
    <mergeCell ref="AJ55:AK55"/>
    <mergeCell ref="AL55:AM55"/>
    <mergeCell ref="AN55:AO55"/>
    <mergeCell ref="AF42:AG42"/>
    <mergeCell ref="AJ42:AK42"/>
    <mergeCell ref="AL42:AM42"/>
    <mergeCell ref="AN42:AO42"/>
    <mergeCell ref="AF51:AG51"/>
    <mergeCell ref="AJ51:AK51"/>
    <mergeCell ref="AL51:AM51"/>
    <mergeCell ref="AN51:AO51"/>
    <mergeCell ref="AJ43:AK43"/>
    <mergeCell ref="AL43:AM43"/>
    <mergeCell ref="AN43:AO43"/>
    <mergeCell ref="AJ45:AK45"/>
    <mergeCell ref="AL45:AM45"/>
    <mergeCell ref="AN45:AO45"/>
    <mergeCell ref="AF47:AG47"/>
    <mergeCell ref="AH47:AI47"/>
    <mergeCell ref="AJ47:AK47"/>
    <mergeCell ref="AL47:AM47"/>
    <mergeCell ref="AJ48:AK48"/>
    <mergeCell ref="AL48:AM48"/>
    <mergeCell ref="A4:A6"/>
    <mergeCell ref="AH4:AI6"/>
    <mergeCell ref="AH7:AI7"/>
    <mergeCell ref="AF24:AG24"/>
    <mergeCell ref="AJ24:AK24"/>
    <mergeCell ref="AL24:AM24"/>
    <mergeCell ref="AN24:AO24"/>
    <mergeCell ref="AF33:AG33"/>
    <mergeCell ref="AJ33:AK33"/>
    <mergeCell ref="AL33:AM33"/>
    <mergeCell ref="AN33:AO33"/>
    <mergeCell ref="AN25:AO25"/>
    <mergeCell ref="AD25:AE25"/>
    <mergeCell ref="AF25:AG25"/>
    <mergeCell ref="AH25:AI25"/>
    <mergeCell ref="AJ25:AK25"/>
    <mergeCell ref="AL25:AM25"/>
    <mergeCell ref="AJ26:AK26"/>
    <mergeCell ref="AL26:AM26"/>
    <mergeCell ref="AN26:AO26"/>
    <mergeCell ref="AD27:AE27"/>
    <mergeCell ref="AD4:AE6"/>
    <mergeCell ref="AD7:AE7"/>
    <mergeCell ref="AD8:AE8"/>
    <mergeCell ref="AD9:AE9"/>
    <mergeCell ref="AD10:AE10"/>
    <mergeCell ref="AD11:AE11"/>
    <mergeCell ref="AD12:AE12"/>
    <mergeCell ref="P8:Q8"/>
    <mergeCell ref="P9:Q9"/>
    <mergeCell ref="P10:Q10"/>
    <mergeCell ref="P11:Q11"/>
    <mergeCell ref="P12:Q12"/>
    <mergeCell ref="AB8:AC8"/>
    <mergeCell ref="R8:S8"/>
    <mergeCell ref="R9:S9"/>
    <mergeCell ref="R10:S10"/>
    <mergeCell ref="R11:S11"/>
    <mergeCell ref="R12:S12"/>
    <mergeCell ref="AB9:AC9"/>
    <mergeCell ref="AB10:AC10"/>
    <mergeCell ref="AB11:AC11"/>
    <mergeCell ref="AB12:AC12"/>
    <mergeCell ref="V12:W12"/>
    <mergeCell ref="X12:Y12"/>
    <mergeCell ref="Z12:AA12"/>
    <mergeCell ref="T10:U10"/>
    <mergeCell ref="V10:W10"/>
    <mergeCell ref="AH8:AI8"/>
    <mergeCell ref="AH9:AI9"/>
    <mergeCell ref="AH10:AI10"/>
    <mergeCell ref="AH11:AI11"/>
    <mergeCell ref="AF4:AG6"/>
    <mergeCell ref="AF7:AG7"/>
    <mergeCell ref="AF8:AG8"/>
    <mergeCell ref="AF9:AG9"/>
    <mergeCell ref="AF10:AG10"/>
    <mergeCell ref="AF11:AG11"/>
    <mergeCell ref="AN4:AO6"/>
    <mergeCell ref="AN7:AO7"/>
    <mergeCell ref="AN8:AO8"/>
    <mergeCell ref="AN9:AO9"/>
    <mergeCell ref="AN10:AO10"/>
    <mergeCell ref="AJ12:AK12"/>
    <mergeCell ref="AJ13:AK13"/>
    <mergeCell ref="AL4:AM6"/>
    <mergeCell ref="AL7:AM7"/>
    <mergeCell ref="AL8:AM8"/>
    <mergeCell ref="AL9:AM9"/>
    <mergeCell ref="AL10:AM10"/>
    <mergeCell ref="AL11:AM11"/>
    <mergeCell ref="AL12:AM12"/>
    <mergeCell ref="AL13:AM13"/>
    <mergeCell ref="AJ4:AK6"/>
    <mergeCell ref="AJ7:AK7"/>
    <mergeCell ref="AJ8:AK8"/>
    <mergeCell ref="AJ9:AK9"/>
    <mergeCell ref="AJ10:AK10"/>
    <mergeCell ref="AJ11:AK11"/>
    <mergeCell ref="AN11:AO11"/>
    <mergeCell ref="AN12:AO12"/>
    <mergeCell ref="AN13:AO13"/>
    <mergeCell ref="AD16:AE16"/>
    <mergeCell ref="AF16:AG16"/>
    <mergeCell ref="AH16:AI16"/>
    <mergeCell ref="AJ16:AK16"/>
    <mergeCell ref="AL16:AM16"/>
    <mergeCell ref="AN16:AO16"/>
    <mergeCell ref="AD13:AE13"/>
    <mergeCell ref="AH12:AI12"/>
    <mergeCell ref="AH13:AI13"/>
    <mergeCell ref="AF12:AG12"/>
    <mergeCell ref="AF13:AG13"/>
    <mergeCell ref="AF15:AG15"/>
    <mergeCell ref="AN15:AO15"/>
    <mergeCell ref="AL15:AM15"/>
    <mergeCell ref="AJ15:AK15"/>
    <mergeCell ref="AD14:AE14"/>
    <mergeCell ref="AF14:AI14"/>
    <mergeCell ref="AN14:AO14"/>
    <mergeCell ref="AL14:AM14"/>
    <mergeCell ref="AJ14:AK14"/>
    <mergeCell ref="AN17:AO17"/>
    <mergeCell ref="AD18:AE18"/>
    <mergeCell ref="AF18:AG18"/>
    <mergeCell ref="AH18:AI18"/>
    <mergeCell ref="AD17:AE17"/>
    <mergeCell ref="AF17:AG17"/>
    <mergeCell ref="AH17:AI17"/>
    <mergeCell ref="AJ17:AK17"/>
    <mergeCell ref="AL17:AM17"/>
    <mergeCell ref="AJ18:AK18"/>
    <mergeCell ref="AL18:AM18"/>
    <mergeCell ref="AN18:AO18"/>
    <mergeCell ref="AJ19:AK19"/>
    <mergeCell ref="AL19:AM19"/>
    <mergeCell ref="AN19:AO19"/>
    <mergeCell ref="AN20:AO20"/>
    <mergeCell ref="AD20:AE20"/>
    <mergeCell ref="AF20:AG20"/>
    <mergeCell ref="AH20:AI20"/>
    <mergeCell ref="AJ20:AK20"/>
    <mergeCell ref="AL20:AM20"/>
    <mergeCell ref="AD19:AE19"/>
    <mergeCell ref="AF19:AG19"/>
    <mergeCell ref="AH19:AI19"/>
    <mergeCell ref="AL21:AM21"/>
    <mergeCell ref="AN21:AO21"/>
    <mergeCell ref="AD22:AE22"/>
    <mergeCell ref="AF22:AG22"/>
    <mergeCell ref="AH22:AI22"/>
    <mergeCell ref="AJ22:AK22"/>
    <mergeCell ref="AL22:AM22"/>
    <mergeCell ref="AN22:AO22"/>
    <mergeCell ref="AD21:AE21"/>
    <mergeCell ref="AF21:AG21"/>
    <mergeCell ref="AH21:AI21"/>
    <mergeCell ref="AJ21:AK21"/>
    <mergeCell ref="AJ29:AK29"/>
    <mergeCell ref="AD23:AE23"/>
    <mergeCell ref="F21:G21"/>
    <mergeCell ref="H21:I21"/>
    <mergeCell ref="F22:G22"/>
    <mergeCell ref="H22:I22"/>
    <mergeCell ref="J21:K21"/>
    <mergeCell ref="L21:M21"/>
    <mergeCell ref="J22:K22"/>
    <mergeCell ref="L22:M22"/>
    <mergeCell ref="T25:U25"/>
    <mergeCell ref="V25:W25"/>
    <mergeCell ref="X25:Y25"/>
    <mergeCell ref="Z25:AA25"/>
    <mergeCell ref="X26:Y26"/>
    <mergeCell ref="Z26:AA26"/>
    <mergeCell ref="T27:U27"/>
    <mergeCell ref="V27:W27"/>
    <mergeCell ref="X27:Y27"/>
    <mergeCell ref="Z27:AA27"/>
    <mergeCell ref="T28:U28"/>
    <mergeCell ref="V28:W28"/>
    <mergeCell ref="AH28:AI28"/>
    <mergeCell ref="AJ28:AK28"/>
    <mergeCell ref="AL28:AM28"/>
    <mergeCell ref="AF27:AG27"/>
    <mergeCell ref="AH27:AI27"/>
    <mergeCell ref="AD26:AE26"/>
    <mergeCell ref="AF26:AG26"/>
    <mergeCell ref="AH26:AI26"/>
    <mergeCell ref="B25:C25"/>
    <mergeCell ref="B26:C26"/>
    <mergeCell ref="B27:C27"/>
    <mergeCell ref="B28:C28"/>
    <mergeCell ref="X28:Y28"/>
    <mergeCell ref="Z28:AA28"/>
    <mergeCell ref="F28:G28"/>
    <mergeCell ref="H28:I28"/>
    <mergeCell ref="J28:K28"/>
    <mergeCell ref="L28:M28"/>
    <mergeCell ref="AJ27:AK27"/>
    <mergeCell ref="AD34:AE34"/>
    <mergeCell ref="AF34:AG34"/>
    <mergeCell ref="AH34:AI34"/>
    <mergeCell ref="B34:C34"/>
    <mergeCell ref="P34:Q34"/>
    <mergeCell ref="AL31:AM31"/>
    <mergeCell ref="AJ34:AK34"/>
    <mergeCell ref="AL34:AM34"/>
    <mergeCell ref="AN34:AO34"/>
    <mergeCell ref="AD32:AE32"/>
    <mergeCell ref="AF32:AI32"/>
    <mergeCell ref="AJ32:AK32"/>
    <mergeCell ref="AL32:AM32"/>
    <mergeCell ref="AN32:AO32"/>
    <mergeCell ref="AN31:AO31"/>
    <mergeCell ref="AD31:AE31"/>
    <mergeCell ref="AF31:AG31"/>
    <mergeCell ref="AH31:AI31"/>
    <mergeCell ref="AJ31:AK31"/>
    <mergeCell ref="T34:U34"/>
    <mergeCell ref="V34:W34"/>
    <mergeCell ref="X34:Y34"/>
    <mergeCell ref="Z34:AA34"/>
    <mergeCell ref="F34:G34"/>
    <mergeCell ref="AJ35:AK35"/>
    <mergeCell ref="AL35:AM35"/>
    <mergeCell ref="AN35:AO35"/>
    <mergeCell ref="AN36:AO36"/>
    <mergeCell ref="AD36:AE36"/>
    <mergeCell ref="AF36:AG36"/>
    <mergeCell ref="AH36:AI36"/>
    <mergeCell ref="AJ36:AK36"/>
    <mergeCell ref="AL36:AM36"/>
    <mergeCell ref="AD35:AE35"/>
    <mergeCell ref="AF35:AG35"/>
    <mergeCell ref="AH35:AI35"/>
    <mergeCell ref="AD39:AE39"/>
    <mergeCell ref="AF39:AG39"/>
    <mergeCell ref="AH39:AI39"/>
    <mergeCell ref="AJ39:AK39"/>
    <mergeCell ref="AL39:AM39"/>
    <mergeCell ref="AJ40:AK40"/>
    <mergeCell ref="AL40:AM40"/>
    <mergeCell ref="AN40:AO40"/>
    <mergeCell ref="AJ37:AK37"/>
    <mergeCell ref="AL37:AM37"/>
    <mergeCell ref="AN37:AO37"/>
    <mergeCell ref="AD38:AE38"/>
    <mergeCell ref="AF38:AG38"/>
    <mergeCell ref="AH38:AI38"/>
    <mergeCell ref="AJ38:AK38"/>
    <mergeCell ref="AL38:AM38"/>
    <mergeCell ref="AN38:AO38"/>
    <mergeCell ref="AD37:AE37"/>
    <mergeCell ref="AF37:AG37"/>
    <mergeCell ref="AH37:AI37"/>
    <mergeCell ref="AN39:AO39"/>
    <mergeCell ref="AD40:AE40"/>
    <mergeCell ref="AF40:AG40"/>
    <mergeCell ref="AH40:AI40"/>
    <mergeCell ref="AN44:AO44"/>
    <mergeCell ref="AD44:AE44"/>
    <mergeCell ref="AF44:AG44"/>
    <mergeCell ref="AH44:AI44"/>
    <mergeCell ref="AJ44:AK44"/>
    <mergeCell ref="AL44:AM44"/>
    <mergeCell ref="B44:C44"/>
    <mergeCell ref="P44:Q44"/>
    <mergeCell ref="AD43:AE43"/>
    <mergeCell ref="AF43:AG43"/>
    <mergeCell ref="AH43:AI43"/>
    <mergeCell ref="F43:G43"/>
    <mergeCell ref="H43:I43"/>
    <mergeCell ref="J43:K43"/>
    <mergeCell ref="L43:M43"/>
    <mergeCell ref="F44:G44"/>
    <mergeCell ref="H44:I44"/>
    <mergeCell ref="J44:K44"/>
    <mergeCell ref="L44:M44"/>
    <mergeCell ref="V43:W43"/>
    <mergeCell ref="X43:Y43"/>
    <mergeCell ref="Z43:AA43"/>
    <mergeCell ref="V44:W44"/>
    <mergeCell ref="X44:Y44"/>
    <mergeCell ref="AF46:AG46"/>
    <mergeCell ref="AH46:AI46"/>
    <mergeCell ref="AF48:AG48"/>
    <mergeCell ref="AH48:AI48"/>
    <mergeCell ref="AD47:AE47"/>
    <mergeCell ref="AN48:AO48"/>
    <mergeCell ref="AJ46:AK46"/>
    <mergeCell ref="AL46:AM46"/>
    <mergeCell ref="AN46:AO46"/>
    <mergeCell ref="AB50:AC50"/>
    <mergeCell ref="AD41:AE41"/>
    <mergeCell ref="AF41:AI41"/>
    <mergeCell ref="AJ41:AK41"/>
    <mergeCell ref="AL41:AM41"/>
    <mergeCell ref="AN41:AO41"/>
    <mergeCell ref="N41:O41"/>
    <mergeCell ref="AF23:AI23"/>
    <mergeCell ref="AJ23:AK23"/>
    <mergeCell ref="AL23:AM23"/>
    <mergeCell ref="AN23:AO23"/>
    <mergeCell ref="AJ49:AK49"/>
    <mergeCell ref="AL49:AM49"/>
    <mergeCell ref="AN49:AO49"/>
    <mergeCell ref="AD49:AE49"/>
    <mergeCell ref="AF49:AG49"/>
    <mergeCell ref="AH49:AI49"/>
    <mergeCell ref="AN47:AO47"/>
    <mergeCell ref="AD48:AE48"/>
    <mergeCell ref="AD45:AE45"/>
    <mergeCell ref="AF45:AG45"/>
    <mergeCell ref="AH45:AI45"/>
    <mergeCell ref="AD46:AE46"/>
    <mergeCell ref="V26:W26"/>
    <mergeCell ref="AD54:AE54"/>
    <mergeCell ref="AF54:AI54"/>
    <mergeCell ref="AJ54:AK54"/>
    <mergeCell ref="AL54:AM54"/>
    <mergeCell ref="AN54:AO54"/>
    <mergeCell ref="AD50:AE50"/>
    <mergeCell ref="AF50:AI50"/>
    <mergeCell ref="AJ50:AK50"/>
    <mergeCell ref="AL50:AM50"/>
    <mergeCell ref="AN50:AO50"/>
    <mergeCell ref="AJ53:AK53"/>
    <mergeCell ref="AL53:AM53"/>
    <mergeCell ref="AN53:AO53"/>
    <mergeCell ref="AN52:AO52"/>
    <mergeCell ref="AD53:AE53"/>
    <mergeCell ref="AF53:AG53"/>
    <mergeCell ref="AH53:AI53"/>
    <mergeCell ref="AD52:AE52"/>
    <mergeCell ref="AF52:AG52"/>
    <mergeCell ref="AH52:AI52"/>
    <mergeCell ref="AJ52:AK52"/>
    <mergeCell ref="AL52:AM52"/>
    <mergeCell ref="B6:C6"/>
    <mergeCell ref="D6:E6"/>
    <mergeCell ref="B7:C7"/>
    <mergeCell ref="AB4:AC6"/>
    <mergeCell ref="N4:O6"/>
    <mergeCell ref="P6:Q6"/>
    <mergeCell ref="R6:S6"/>
    <mergeCell ref="P7:Q7"/>
    <mergeCell ref="AB7:AC7"/>
    <mergeCell ref="R7:S7"/>
    <mergeCell ref="D7:E7"/>
    <mergeCell ref="B5:E5"/>
    <mergeCell ref="F5:I5"/>
    <mergeCell ref="F6:G6"/>
    <mergeCell ref="H6:I6"/>
    <mergeCell ref="J5:M5"/>
    <mergeCell ref="J6:K6"/>
    <mergeCell ref="L6:M6"/>
    <mergeCell ref="B4:M4"/>
    <mergeCell ref="F7:G7"/>
    <mergeCell ref="H7:I7"/>
    <mergeCell ref="J7:K7"/>
    <mergeCell ref="L7:M7"/>
    <mergeCell ref="P5:S5"/>
    <mergeCell ref="B8:C8"/>
    <mergeCell ref="B9:C9"/>
    <mergeCell ref="B10:C10"/>
    <mergeCell ref="B11:C11"/>
    <mergeCell ref="B12:C12"/>
    <mergeCell ref="B13:C13"/>
    <mergeCell ref="D8:E8"/>
    <mergeCell ref="D9:E9"/>
    <mergeCell ref="D10:E10"/>
    <mergeCell ref="D11:E11"/>
    <mergeCell ref="D12:E12"/>
    <mergeCell ref="D13:E13"/>
    <mergeCell ref="R16:S16"/>
    <mergeCell ref="R17:S17"/>
    <mergeCell ref="R18:S18"/>
    <mergeCell ref="R19:S19"/>
    <mergeCell ref="R20:S20"/>
    <mergeCell ref="R21:S21"/>
    <mergeCell ref="R22:S22"/>
    <mergeCell ref="P16:Q16"/>
    <mergeCell ref="B17:C17"/>
    <mergeCell ref="B18:C18"/>
    <mergeCell ref="B19:C19"/>
    <mergeCell ref="B20:C20"/>
    <mergeCell ref="B21:C21"/>
    <mergeCell ref="B22:C22"/>
    <mergeCell ref="D16:E16"/>
    <mergeCell ref="D17:E17"/>
    <mergeCell ref="D18:E18"/>
    <mergeCell ref="D19:E19"/>
    <mergeCell ref="D20:E20"/>
    <mergeCell ref="D21:E21"/>
    <mergeCell ref="D22:E22"/>
    <mergeCell ref="B16:C16"/>
    <mergeCell ref="F16:G16"/>
    <mergeCell ref="H16:I16"/>
    <mergeCell ref="B30:C30"/>
    <mergeCell ref="B31:C31"/>
    <mergeCell ref="D25:E25"/>
    <mergeCell ref="D26:E26"/>
    <mergeCell ref="D27:E27"/>
    <mergeCell ref="D28:E28"/>
    <mergeCell ref="D29:E29"/>
    <mergeCell ref="D30:E30"/>
    <mergeCell ref="D31:E31"/>
    <mergeCell ref="B29:C29"/>
    <mergeCell ref="F29:G29"/>
    <mergeCell ref="J30:K30"/>
    <mergeCell ref="L30:M30"/>
    <mergeCell ref="F31:G31"/>
    <mergeCell ref="F25:G25"/>
    <mergeCell ref="H25:I25"/>
    <mergeCell ref="J25:K25"/>
    <mergeCell ref="L25:M25"/>
    <mergeCell ref="F26:G26"/>
    <mergeCell ref="H26:I26"/>
    <mergeCell ref="H31:I31"/>
    <mergeCell ref="J31:K31"/>
    <mergeCell ref="L31:M31"/>
    <mergeCell ref="F27:G27"/>
    <mergeCell ref="H27:I27"/>
    <mergeCell ref="J27:K27"/>
    <mergeCell ref="L27:M27"/>
    <mergeCell ref="D34:E34"/>
    <mergeCell ref="D35:E35"/>
    <mergeCell ref="D36:E36"/>
    <mergeCell ref="D37:E37"/>
    <mergeCell ref="D38:E38"/>
    <mergeCell ref="D39:E39"/>
    <mergeCell ref="D40:E40"/>
    <mergeCell ref="H34:I34"/>
    <mergeCell ref="J34:K34"/>
    <mergeCell ref="F38:G38"/>
    <mergeCell ref="H38:I38"/>
    <mergeCell ref="J38:K38"/>
    <mergeCell ref="F35:G35"/>
    <mergeCell ref="H35:I35"/>
    <mergeCell ref="J35:K35"/>
    <mergeCell ref="F39:G39"/>
    <mergeCell ref="H39:I39"/>
    <mergeCell ref="J39:K39"/>
    <mergeCell ref="B35:C35"/>
    <mergeCell ref="B36:C36"/>
    <mergeCell ref="B37:C37"/>
    <mergeCell ref="B38:C38"/>
    <mergeCell ref="B39:C39"/>
    <mergeCell ref="B40:C40"/>
    <mergeCell ref="B45:C45"/>
    <mergeCell ref="B46:C46"/>
    <mergeCell ref="B47:C47"/>
    <mergeCell ref="B48:C48"/>
    <mergeCell ref="B49:C49"/>
    <mergeCell ref="D43:E43"/>
    <mergeCell ref="D44:E44"/>
    <mergeCell ref="D45:E45"/>
    <mergeCell ref="D46:E46"/>
    <mergeCell ref="D47:E47"/>
    <mergeCell ref="D48:E48"/>
    <mergeCell ref="D49:E49"/>
    <mergeCell ref="B43:C43"/>
    <mergeCell ref="B52:C52"/>
    <mergeCell ref="B53:C53"/>
    <mergeCell ref="D52:E52"/>
    <mergeCell ref="D53:E53"/>
    <mergeCell ref="P52:Q52"/>
    <mergeCell ref="P53:Q53"/>
    <mergeCell ref="R52:S52"/>
    <mergeCell ref="R53:S53"/>
    <mergeCell ref="N7:O7"/>
    <mergeCell ref="N8:O8"/>
    <mergeCell ref="N9:O9"/>
    <mergeCell ref="N10:O10"/>
    <mergeCell ref="N11:O11"/>
    <mergeCell ref="N12:O12"/>
    <mergeCell ref="N13:O13"/>
    <mergeCell ref="N14:O14"/>
    <mergeCell ref="N19:O19"/>
    <mergeCell ref="N20:O20"/>
    <mergeCell ref="N21:O21"/>
    <mergeCell ref="N22:O22"/>
    <mergeCell ref="N30:O30"/>
    <mergeCell ref="N31:O31"/>
    <mergeCell ref="N32:O32"/>
    <mergeCell ref="N40:O40"/>
    <mergeCell ref="N16:O16"/>
    <mergeCell ref="N17:O17"/>
    <mergeCell ref="N18:O18"/>
    <mergeCell ref="AB16:AC16"/>
    <mergeCell ref="AB17:AC17"/>
    <mergeCell ref="AB18:AC18"/>
    <mergeCell ref="P17:Q17"/>
    <mergeCell ref="P18:Q18"/>
    <mergeCell ref="P13:Q13"/>
    <mergeCell ref="R13:S13"/>
    <mergeCell ref="T13:U13"/>
    <mergeCell ref="V13:W13"/>
    <mergeCell ref="X13:Y13"/>
    <mergeCell ref="Z13:AA13"/>
    <mergeCell ref="T16:U16"/>
    <mergeCell ref="V16:W16"/>
    <mergeCell ref="X16:Y16"/>
    <mergeCell ref="Z16:AA16"/>
    <mergeCell ref="T17:U17"/>
    <mergeCell ref="V17:W17"/>
    <mergeCell ref="X17:Y17"/>
    <mergeCell ref="Z17:AA17"/>
    <mergeCell ref="T18:U18"/>
    <mergeCell ref="V18:W18"/>
    <mergeCell ref="T30:U30"/>
    <mergeCell ref="N25:O25"/>
    <mergeCell ref="N26:O26"/>
    <mergeCell ref="N27:O27"/>
    <mergeCell ref="N28:O28"/>
    <mergeCell ref="N29:O29"/>
    <mergeCell ref="P25:Q25"/>
    <mergeCell ref="P26:Q26"/>
    <mergeCell ref="P27:Q27"/>
    <mergeCell ref="P28:Q28"/>
    <mergeCell ref="P29:Q29"/>
    <mergeCell ref="N39:O39"/>
    <mergeCell ref="AB34:AC34"/>
    <mergeCell ref="AB35:AC35"/>
    <mergeCell ref="AB36:AC36"/>
    <mergeCell ref="AB37:AC37"/>
    <mergeCell ref="AB38:AC38"/>
    <mergeCell ref="AB39:AC39"/>
    <mergeCell ref="P35:Q35"/>
    <mergeCell ref="P36:Q36"/>
    <mergeCell ref="P37:Q37"/>
    <mergeCell ref="P38:Q38"/>
    <mergeCell ref="P39:Q39"/>
    <mergeCell ref="T35:U35"/>
    <mergeCell ref="V35:W35"/>
    <mergeCell ref="R34:S34"/>
    <mergeCell ref="R35:S35"/>
    <mergeCell ref="A14:E14"/>
    <mergeCell ref="P14:S14"/>
    <mergeCell ref="A23:E23"/>
    <mergeCell ref="A32:E32"/>
    <mergeCell ref="A41:E41"/>
    <mergeCell ref="A50:E50"/>
    <mergeCell ref="A54:E54"/>
    <mergeCell ref="P23:S23"/>
    <mergeCell ref="P32:S32"/>
    <mergeCell ref="P41:S41"/>
    <mergeCell ref="P50:S50"/>
    <mergeCell ref="P54:S54"/>
    <mergeCell ref="N43:O43"/>
    <mergeCell ref="N44:O44"/>
    <mergeCell ref="F30:G30"/>
    <mergeCell ref="H30:I30"/>
    <mergeCell ref="N45:O45"/>
    <mergeCell ref="N46:O46"/>
    <mergeCell ref="N47:O47"/>
    <mergeCell ref="N48:O48"/>
    <mergeCell ref="N49:O49"/>
    <mergeCell ref="P45:Q45"/>
    <mergeCell ref="N34:O34"/>
    <mergeCell ref="N35:O35"/>
    <mergeCell ref="N54:O54"/>
    <mergeCell ref="AB52:AC52"/>
    <mergeCell ref="AB53:AC53"/>
    <mergeCell ref="AB54:AC54"/>
    <mergeCell ref="AB23:AC23"/>
    <mergeCell ref="N23:O23"/>
    <mergeCell ref="AB40:AC40"/>
    <mergeCell ref="AB41:AC41"/>
    <mergeCell ref="AB43:AC43"/>
    <mergeCell ref="AB44:AC44"/>
    <mergeCell ref="AB45:AC45"/>
    <mergeCell ref="AB46:AC46"/>
    <mergeCell ref="AB47:AC47"/>
    <mergeCell ref="AB48:AC48"/>
    <mergeCell ref="AB49:AC49"/>
    <mergeCell ref="P48:Q48"/>
    <mergeCell ref="P49:Q49"/>
    <mergeCell ref="R43:S43"/>
    <mergeCell ref="R44:S44"/>
    <mergeCell ref="R45:S45"/>
    <mergeCell ref="AB32:AC32"/>
    <mergeCell ref="N36:O36"/>
    <mergeCell ref="N37:O37"/>
    <mergeCell ref="N38:O38"/>
    <mergeCell ref="AL29:AM29"/>
    <mergeCell ref="AN29:AO29"/>
    <mergeCell ref="AD30:AE30"/>
    <mergeCell ref="AB13:AC13"/>
    <mergeCell ref="AB14:AC14"/>
    <mergeCell ref="AS1:AU1"/>
    <mergeCell ref="AS2:AU2"/>
    <mergeCell ref="AS3:AU3"/>
    <mergeCell ref="AS4:AU4"/>
    <mergeCell ref="A1:AO1"/>
    <mergeCell ref="E3:AC3"/>
    <mergeCell ref="AF30:AG30"/>
    <mergeCell ref="AH30:AI30"/>
    <mergeCell ref="AJ30:AK30"/>
    <mergeCell ref="AL30:AM30"/>
    <mergeCell ref="AN30:AO30"/>
    <mergeCell ref="AD29:AE29"/>
    <mergeCell ref="AF29:AG29"/>
    <mergeCell ref="AH29:AI29"/>
    <mergeCell ref="AL27:AM27"/>
    <mergeCell ref="AN27:AO27"/>
    <mergeCell ref="AN28:AO28"/>
    <mergeCell ref="AD28:AE28"/>
    <mergeCell ref="AF28:AG28"/>
    <mergeCell ref="AB30:AC30"/>
    <mergeCell ref="AB31:AC31"/>
    <mergeCell ref="P30:Q30"/>
    <mergeCell ref="P31:Q31"/>
    <mergeCell ref="R30:S30"/>
    <mergeCell ref="R31:S31"/>
    <mergeCell ref="AB19:AC19"/>
    <mergeCell ref="AB20:AC20"/>
    <mergeCell ref="AB21:AC21"/>
    <mergeCell ref="AB22:AC22"/>
    <mergeCell ref="AB25:AC25"/>
    <mergeCell ref="AB26:AC26"/>
    <mergeCell ref="AB27:AC27"/>
    <mergeCell ref="AB28:AC28"/>
    <mergeCell ref="AB29:AC29"/>
    <mergeCell ref="P19:Q19"/>
    <mergeCell ref="P20:Q20"/>
    <mergeCell ref="P21:Q21"/>
    <mergeCell ref="P22:Q22"/>
    <mergeCell ref="R25:S25"/>
    <mergeCell ref="R26:S26"/>
    <mergeCell ref="R27:S27"/>
    <mergeCell ref="R28:S28"/>
    <mergeCell ref="R29:S29"/>
    <mergeCell ref="BD19:BF19"/>
    <mergeCell ref="AS5:AU5"/>
    <mergeCell ref="AS6:AU6"/>
    <mergeCell ref="AS7:AU7"/>
    <mergeCell ref="AS8:AU8"/>
    <mergeCell ref="AS9:AU9"/>
    <mergeCell ref="AS10:AU10"/>
    <mergeCell ref="AS11:AU11"/>
    <mergeCell ref="AS12:AU12"/>
    <mergeCell ref="AS16:AU16"/>
    <mergeCell ref="AS13:AU13"/>
    <mergeCell ref="AS14:AU14"/>
    <mergeCell ref="AS17:AU17"/>
  </mergeCells>
  <conditionalFormatting sqref="A7:A13 A16:A22 A25:A31 A34:A40 A43:A49 A52:A53">
    <cfRule type="expression" dxfId="829" priority="349">
      <formula>$AZ7="we"</formula>
    </cfRule>
  </conditionalFormatting>
  <conditionalFormatting sqref="A7:A54">
    <cfRule type="expression" dxfId="828" priority="374">
      <formula>$AZ7="F"</formula>
    </cfRule>
  </conditionalFormatting>
  <conditionalFormatting sqref="A43 AD43:AO43">
    <cfRule type="expression" dxfId="827" priority="54">
      <formula>$A$43&gt;$BA$2</formula>
    </cfRule>
  </conditionalFormatting>
  <conditionalFormatting sqref="A43:A49 A7:A13 A16:A22 A25:A31 A34:A40 A52:A53">
    <cfRule type="expression" dxfId="826" priority="347">
      <formula>$AQ$2=""</formula>
    </cfRule>
  </conditionalFormatting>
  <conditionalFormatting sqref="A44 AD44:AO44">
    <cfRule type="expression" dxfId="825" priority="53">
      <formula>$A$44&gt;$BA$2</formula>
    </cfRule>
  </conditionalFormatting>
  <conditionalFormatting sqref="A45 AD45:AO45">
    <cfRule type="expression" dxfId="824" priority="52">
      <formula>$A$45&gt;$BA$2</formula>
    </cfRule>
  </conditionalFormatting>
  <conditionalFormatting sqref="A46 AD46:AO46">
    <cfRule type="expression" dxfId="823" priority="51">
      <formula>$A$46&gt;$BA$2</formula>
    </cfRule>
  </conditionalFormatting>
  <conditionalFormatting sqref="A47 AD47:AO47">
    <cfRule type="expression" dxfId="822" priority="50">
      <formula>$A$47&gt;$BA$2</formula>
    </cfRule>
  </conditionalFormatting>
  <conditionalFormatting sqref="A48:E48 AD48:AO48 P48:S48">
    <cfRule type="expression" dxfId="821" priority="428">
      <formula>$A$48&gt;$BA$2</formula>
    </cfRule>
  </conditionalFormatting>
  <conditionalFormatting sqref="A49:E49 AD49:AO49 P49:S49">
    <cfRule type="expression" dxfId="820" priority="430">
      <formula>$A$49&gt;$BA$2</formula>
    </cfRule>
  </conditionalFormatting>
  <conditionalFormatting sqref="A52:M52 AD52:AO52 P52:AA52">
    <cfRule type="expression" dxfId="819" priority="432">
      <formula>$A$52&gt;$BA$2</formula>
    </cfRule>
  </conditionalFormatting>
  <conditionalFormatting sqref="A1:AO1">
    <cfRule type="expression" dxfId="818" priority="426">
      <formula>$AQ$2=""</formula>
    </cfRule>
  </conditionalFormatting>
  <conditionalFormatting sqref="A53:AO53">
    <cfRule type="expression" dxfId="817" priority="434">
      <formula>$A$53&gt;$BA$2</formula>
    </cfRule>
  </conditionalFormatting>
  <conditionalFormatting sqref="A54:AO54">
    <cfRule type="expression" dxfId="816" priority="38">
      <formula>AND($A$52="",$A$53="")</formula>
    </cfRule>
  </conditionalFormatting>
  <conditionalFormatting sqref="AD7:AE7">
    <cfRule type="expression" dxfId="815" priority="288">
      <formula>$AD$7&lt;&gt;""</formula>
    </cfRule>
    <cfRule type="expression" dxfId="814" priority="289">
      <formula>AND($N$7=0,$AB$7=0)</formula>
    </cfRule>
    <cfRule type="expression" dxfId="813" priority="290">
      <formula>$AB$7&gt;0</formula>
    </cfRule>
    <cfRule type="expression" dxfId="812" priority="291">
      <formula>$AB$7=0</formula>
    </cfRule>
  </conditionalFormatting>
  <conditionalFormatting sqref="AD8:AE8">
    <cfRule type="expression" dxfId="811" priority="284">
      <formula>$AD$8&lt;&gt;""</formula>
    </cfRule>
    <cfRule type="expression" dxfId="810" priority="285">
      <formula>AND($N$8=0,$AB$8=0)</formula>
    </cfRule>
    <cfRule type="expression" dxfId="809" priority="286">
      <formula>$AB$8&gt;0</formula>
    </cfRule>
    <cfRule type="expression" dxfId="808" priority="287">
      <formula>$AB$8=0</formula>
    </cfRule>
  </conditionalFormatting>
  <conditionalFormatting sqref="AD9:AE9">
    <cfRule type="expression" dxfId="807" priority="328">
      <formula>$AD$9&lt;&gt;""</formula>
    </cfRule>
    <cfRule type="expression" dxfId="806" priority="329">
      <formula>$AB$9&gt;0</formula>
    </cfRule>
    <cfRule type="expression" dxfId="805" priority="330">
      <formula>AND($N$9=0,$AB$9=0)</formula>
    </cfRule>
    <cfRule type="expression" dxfId="804" priority="331">
      <formula>$AB$9=0</formula>
    </cfRule>
  </conditionalFormatting>
  <conditionalFormatting sqref="AD10:AE10">
    <cfRule type="expression" dxfId="803" priority="321">
      <formula>$AB$10&gt;0</formula>
    </cfRule>
    <cfRule type="expression" dxfId="802" priority="322">
      <formula>AND($N$10=0,$AB$10=0)</formula>
    </cfRule>
    <cfRule type="expression" dxfId="801" priority="323">
      <formula>$AD$10&lt;&gt;""</formula>
    </cfRule>
    <cfRule type="expression" dxfId="800" priority="324">
      <formula>$AB$10=0</formula>
    </cfRule>
  </conditionalFormatting>
  <conditionalFormatting sqref="AD11:AE11">
    <cfRule type="expression" dxfId="799" priority="310">
      <formula>AND($N$11=0,$AB$11=0)</formula>
    </cfRule>
    <cfRule type="expression" dxfId="798" priority="311">
      <formula>$AD$11&lt;&gt;""</formula>
    </cfRule>
    <cfRule type="expression" dxfId="797" priority="312">
      <formula>$AB$11&gt;0</formula>
    </cfRule>
    <cfRule type="expression" dxfId="796" priority="313">
      <formula>$AB$11=0</formula>
    </cfRule>
  </conditionalFormatting>
  <conditionalFormatting sqref="AD12:AE12">
    <cfRule type="expression" dxfId="795" priority="303">
      <formula>$AD$12&lt;&gt;""</formula>
    </cfRule>
    <cfRule type="expression" dxfId="794" priority="304">
      <formula>$AB$12&gt;0</formula>
    </cfRule>
    <cfRule type="expression" dxfId="793" priority="305">
      <formula>AND($N$12=0,$AB$12=0)</formula>
    </cfRule>
    <cfRule type="expression" dxfId="792" priority="306">
      <formula>$AB$12=0</formula>
    </cfRule>
  </conditionalFormatting>
  <conditionalFormatting sqref="AD13:AE13">
    <cfRule type="expression" dxfId="791" priority="292">
      <formula>$AD$13&lt;&gt;""</formula>
    </cfRule>
    <cfRule type="expression" dxfId="790" priority="293">
      <formula>AND($N$13=0,$AB$13=0)</formula>
    </cfRule>
    <cfRule type="expression" dxfId="789" priority="294">
      <formula>$AB$13&gt;0</formula>
    </cfRule>
    <cfRule type="expression" dxfId="788" priority="295">
      <formula>$AB$13=0</formula>
    </cfRule>
  </conditionalFormatting>
  <conditionalFormatting sqref="AD16:AE16">
    <cfRule type="expression" dxfId="787" priority="277">
      <formula>$AD$16&lt;&gt;""</formula>
    </cfRule>
    <cfRule type="expression" dxfId="786" priority="278">
      <formula>AND($N$16=0,$AB$16=0)</formula>
    </cfRule>
    <cfRule type="expression" dxfId="785" priority="279">
      <formula>$AB$16&gt;0</formula>
    </cfRule>
    <cfRule type="expression" dxfId="784" priority="280">
      <formula>$AB$16=0</formula>
    </cfRule>
  </conditionalFormatting>
  <conditionalFormatting sqref="AD17:AE17">
    <cfRule type="expression" dxfId="783" priority="270">
      <formula>$AD$17&lt;&gt;""</formula>
    </cfRule>
    <cfRule type="expression" dxfId="782" priority="271">
      <formula>AND($N$17=0,$AB$17=0)</formula>
    </cfRule>
    <cfRule type="expression" dxfId="781" priority="272">
      <formula>$AB$17&gt;0</formula>
    </cfRule>
    <cfRule type="expression" dxfId="780" priority="273">
      <formula>$AB$17=0</formula>
    </cfRule>
  </conditionalFormatting>
  <conditionalFormatting sqref="AD18:AE19">
    <cfRule type="expression" dxfId="779" priority="2">
      <formula>$AD$19&lt;&gt;""</formula>
    </cfRule>
    <cfRule type="expression" dxfId="778" priority="3">
      <formula>AND($N$19=0,$AB$19=0)</formula>
    </cfRule>
    <cfRule type="expression" dxfId="777" priority="4">
      <formula>$AB$19&gt;0</formula>
    </cfRule>
    <cfRule type="expression" dxfId="776" priority="5">
      <formula>$AB$19=0</formula>
    </cfRule>
  </conditionalFormatting>
  <conditionalFormatting sqref="AD20:AE20">
    <cfRule type="expression" dxfId="775" priority="245">
      <formula>$AD$20&lt;&gt;""</formula>
    </cfRule>
    <cfRule type="expression" dxfId="774" priority="246">
      <formula>AND($N$20=0,$AB$20=0)</formula>
    </cfRule>
    <cfRule type="expression" dxfId="773" priority="247">
      <formula>$AB$20&gt;0</formula>
    </cfRule>
    <cfRule type="expression" dxfId="772" priority="248">
      <formula>$AB$20=0</formula>
    </cfRule>
  </conditionalFormatting>
  <conditionalFormatting sqref="AD21:AE21">
    <cfRule type="expression" dxfId="771" priority="241">
      <formula>$AD$21&lt;&gt;""</formula>
    </cfRule>
    <cfRule type="expression" dxfId="770" priority="242">
      <formula>AND($N$21=0,$AB$21=0)</formula>
    </cfRule>
    <cfRule type="expression" dxfId="769" priority="243">
      <formula>$AB$21&gt;0</formula>
    </cfRule>
    <cfRule type="expression" dxfId="768" priority="244">
      <formula>$AB$21=0</formula>
    </cfRule>
  </conditionalFormatting>
  <conditionalFormatting sqref="AD22:AE22">
    <cfRule type="expression" dxfId="767" priority="231">
      <formula>$AD$22&lt;&gt;""</formula>
    </cfRule>
    <cfRule type="expression" dxfId="766" priority="232">
      <formula>AND($N$22=0,$AB$22=0)</formula>
    </cfRule>
    <cfRule type="expression" dxfId="765" priority="233">
      <formula>$AB$22&gt;0</formula>
    </cfRule>
    <cfRule type="expression" dxfId="764" priority="234">
      <formula>$AB$22=0</formula>
    </cfRule>
  </conditionalFormatting>
  <conditionalFormatting sqref="AD25:AE25">
    <cfRule type="expression" dxfId="763" priority="224">
      <formula>AND($N$25=0,$AB$25=0)</formula>
    </cfRule>
    <cfRule type="expression" dxfId="762" priority="225">
      <formula>$AD$25&lt;&gt;""</formula>
    </cfRule>
    <cfRule type="expression" dxfId="761" priority="226">
      <formula>$AB$25&gt;0</formula>
    </cfRule>
    <cfRule type="expression" dxfId="760" priority="227">
      <formula>$AB$25=0</formula>
    </cfRule>
  </conditionalFormatting>
  <conditionalFormatting sqref="AD26:AE26">
    <cfRule type="expression" dxfId="759" priority="217">
      <formula>$AD$26&lt;&gt;""</formula>
    </cfRule>
    <cfRule type="expression" dxfId="758" priority="218">
      <formula>AND($N$26=0,$AB$26=0)</formula>
    </cfRule>
    <cfRule type="expression" dxfId="757" priority="219">
      <formula>$AB$26&gt;0</formula>
    </cfRule>
    <cfRule type="expression" dxfId="756" priority="220">
      <formula>$AB$26=0</formula>
    </cfRule>
  </conditionalFormatting>
  <conditionalFormatting sqref="AD27:AE27">
    <cfRule type="expression" dxfId="755" priority="213">
      <formula>$AD$27&lt;&gt;""</formula>
    </cfRule>
    <cfRule type="expression" dxfId="754" priority="214">
      <formula>AND($N$27=0,$AB$27=0)</formula>
    </cfRule>
    <cfRule type="expression" dxfId="753" priority="215">
      <formula>$AB$27&gt;0</formula>
    </cfRule>
    <cfRule type="expression" dxfId="752" priority="216">
      <formula>$AB$27=0</formula>
    </cfRule>
  </conditionalFormatting>
  <conditionalFormatting sqref="AD28:AE28">
    <cfRule type="expression" dxfId="751" priority="203">
      <formula>AND($N$28=0,$AB$28=0)</formula>
    </cfRule>
    <cfRule type="expression" dxfId="750" priority="204">
      <formula>$AB$28&gt;0</formula>
    </cfRule>
    <cfRule type="expression" dxfId="749" priority="205">
      <formula>$AD$28&lt;&gt;""</formula>
    </cfRule>
    <cfRule type="expression" dxfId="748" priority="206">
      <formula>$AB$28=0</formula>
    </cfRule>
  </conditionalFormatting>
  <conditionalFormatting sqref="AD29:AE29">
    <cfRule type="expression" dxfId="747" priority="199">
      <formula>$AD$29&lt;&gt;""</formula>
    </cfRule>
    <cfRule type="expression" dxfId="746" priority="200">
      <formula>AND($N$29=0,$AB$29=0)</formula>
    </cfRule>
    <cfRule type="expression" dxfId="745" priority="201">
      <formula>$AB$29&gt;0</formula>
    </cfRule>
    <cfRule type="expression" dxfId="744" priority="202">
      <formula>$AB$29=0</formula>
    </cfRule>
  </conditionalFormatting>
  <conditionalFormatting sqref="AD30:AE30">
    <cfRule type="expression" dxfId="743" priority="192">
      <formula>$AD$30&lt;&gt;""</formula>
    </cfRule>
    <cfRule type="expression" dxfId="742" priority="193">
      <formula>AND($N$30=0,$AB$30=0)</formula>
    </cfRule>
    <cfRule type="expression" dxfId="741" priority="194">
      <formula>$AB$30&gt;0</formula>
    </cfRule>
    <cfRule type="expression" dxfId="740" priority="195">
      <formula>$AB$30=0</formula>
    </cfRule>
  </conditionalFormatting>
  <conditionalFormatting sqref="AD31:AE31">
    <cfRule type="expression" dxfId="739" priority="182">
      <formula>AND($N$31=0,$AB$31=0)</formula>
    </cfRule>
    <cfRule type="expression" dxfId="738" priority="183">
      <formula>$AD$31&lt;&gt;""</formula>
    </cfRule>
    <cfRule type="expression" dxfId="737" priority="184">
      <formula>$AB$31&gt;0</formula>
    </cfRule>
    <cfRule type="expression" dxfId="736" priority="185">
      <formula>$AB$31=0</formula>
    </cfRule>
  </conditionalFormatting>
  <conditionalFormatting sqref="AD34:AE34">
    <cfRule type="expression" dxfId="735" priority="168">
      <formula>$AD$34&lt;&gt;""</formula>
    </cfRule>
    <cfRule type="expression" dxfId="734" priority="169">
      <formula>AND($N$34=0,$AB$34=0)</formula>
    </cfRule>
    <cfRule type="expression" dxfId="733" priority="170">
      <formula>$AB$34&gt;0</formula>
    </cfRule>
    <cfRule type="expression" dxfId="732" priority="171">
      <formula>$AB$34=0</formula>
    </cfRule>
  </conditionalFormatting>
  <conditionalFormatting sqref="AD35:AE35">
    <cfRule type="expression" dxfId="731" priority="160">
      <formula>$AD$35&lt;&gt;""</formula>
    </cfRule>
    <cfRule type="expression" dxfId="730" priority="161">
      <formula>AND($N$35=0,$AB$35=0)</formula>
    </cfRule>
    <cfRule type="expression" dxfId="729" priority="162">
      <formula>$AB$35&gt;0</formula>
    </cfRule>
    <cfRule type="expression" dxfId="728" priority="163">
      <formula>$AB$35=0</formula>
    </cfRule>
  </conditionalFormatting>
  <conditionalFormatting sqref="AD36:AE36">
    <cfRule type="expression" dxfId="727" priority="153">
      <formula>$AD$36&lt;&gt;""</formula>
    </cfRule>
    <cfRule type="expression" dxfId="726" priority="154">
      <formula>AND($N$36=0,$AB$36=0)</formula>
    </cfRule>
    <cfRule type="expression" dxfId="725" priority="155">
      <formula>$AB$36&gt;0</formula>
    </cfRule>
    <cfRule type="expression" dxfId="724" priority="156">
      <formula>$AB$36=0</formula>
    </cfRule>
  </conditionalFormatting>
  <conditionalFormatting sqref="AD37:AE37">
    <cfRule type="expression" dxfId="723" priority="149">
      <formula>$AD$37&lt;&gt;""</formula>
    </cfRule>
    <cfRule type="expression" dxfId="722" priority="150">
      <formula>AND($N$37=0,$AB$37=0)</formula>
    </cfRule>
    <cfRule type="expression" dxfId="721" priority="151">
      <formula>$AB$37&gt;0</formula>
    </cfRule>
    <cfRule type="expression" dxfId="720" priority="152">
      <formula>$AB$37=0</formula>
    </cfRule>
  </conditionalFormatting>
  <conditionalFormatting sqref="AD38:AE38">
    <cfRule type="expression" dxfId="719" priority="139">
      <formula>AND($N$38=0,$AB$38=0)</formula>
    </cfRule>
    <cfRule type="expression" dxfId="718" priority="140">
      <formula>$AD$38&lt;&gt;""</formula>
    </cfRule>
    <cfRule type="expression" dxfId="717" priority="141">
      <formula>$AB$38&gt;0</formula>
    </cfRule>
    <cfRule type="expression" dxfId="716" priority="142">
      <formula>$AB$38=0</formula>
    </cfRule>
  </conditionalFormatting>
  <conditionalFormatting sqref="AD39:AE39">
    <cfRule type="expression" dxfId="715" priority="129">
      <formula>$AD$39&lt;&gt;""</formula>
    </cfRule>
    <cfRule type="expression" dxfId="714" priority="130">
      <formula>AND($N$39=0,$AB$39=0)</formula>
    </cfRule>
    <cfRule type="expression" dxfId="713" priority="131">
      <formula>$AB$39&gt;0</formula>
    </cfRule>
    <cfRule type="expression" dxfId="712" priority="132">
      <formula>$AB$39=0</formula>
    </cfRule>
  </conditionalFormatting>
  <conditionalFormatting sqref="AD40:AE40">
    <cfRule type="expression" dxfId="711" priority="125">
      <formula>$AD$40&lt;&gt;""</formula>
    </cfRule>
    <cfRule type="expression" dxfId="710" priority="126">
      <formula>AND($N$40=0,$AB$40=0)</formula>
    </cfRule>
    <cfRule type="expression" dxfId="709" priority="127">
      <formula>$AB$40&gt;0</formula>
    </cfRule>
    <cfRule type="expression" dxfId="708" priority="128">
      <formula>$AB$40=0</formula>
    </cfRule>
  </conditionalFormatting>
  <conditionalFormatting sqref="AD43:AE43">
    <cfRule type="expression" dxfId="707" priority="112">
      <formula>AND($N$43=0,$AB$43=0)</formula>
    </cfRule>
    <cfRule type="expression" dxfId="706" priority="113">
      <formula>$AB$43&gt;0</formula>
    </cfRule>
    <cfRule type="expression" dxfId="705" priority="114">
      <formula>$AB$43=0</formula>
    </cfRule>
  </conditionalFormatting>
  <conditionalFormatting sqref="AD44:AE44">
    <cfRule type="expression" dxfId="704" priority="105">
      <formula>$AD$44&lt;&gt;""</formula>
    </cfRule>
    <cfRule type="expression" dxfId="703" priority="106">
      <formula>AND($N$44=0,$AB$44=0)</formula>
    </cfRule>
    <cfRule type="expression" dxfId="702" priority="107">
      <formula>$AB$44&gt;0</formula>
    </cfRule>
    <cfRule type="expression" dxfId="701" priority="108">
      <formula>$AB$44=0</formula>
    </cfRule>
  </conditionalFormatting>
  <conditionalFormatting sqref="AD45:AE45">
    <cfRule type="expression" dxfId="700" priority="97">
      <formula>$AD$45&lt;&gt;""</formula>
    </cfRule>
    <cfRule type="expression" dxfId="699" priority="98">
      <formula>AND($N$45=0,$AB$45=0)</formula>
    </cfRule>
    <cfRule type="expression" dxfId="698" priority="99">
      <formula>$AB$45&gt;0</formula>
    </cfRule>
    <cfRule type="expression" dxfId="697" priority="100">
      <formula>$AB$45=0</formula>
    </cfRule>
  </conditionalFormatting>
  <conditionalFormatting sqref="AD46:AE46">
    <cfRule type="expression" dxfId="696" priority="90">
      <formula>$AD$46&gt;""</formula>
    </cfRule>
    <cfRule type="expression" dxfId="695" priority="91">
      <formula>AND($N$46=0,$AB$46=0)</formula>
    </cfRule>
    <cfRule type="expression" dxfId="694" priority="92">
      <formula>$AB$46&gt;0</formula>
    </cfRule>
    <cfRule type="expression" dxfId="693" priority="93">
      <formula>$AB$46=0</formula>
    </cfRule>
  </conditionalFormatting>
  <conditionalFormatting sqref="AD47:AE47">
    <cfRule type="expression" dxfId="692" priority="83">
      <formula>$AD$47&lt;&gt;""</formula>
    </cfRule>
    <cfRule type="expression" dxfId="691" priority="84">
      <formula>AND($N$47=0,$AB$47=0)</formula>
    </cfRule>
    <cfRule type="expression" dxfId="690" priority="85">
      <formula>$AB$47&gt;0</formula>
    </cfRule>
    <cfRule type="expression" dxfId="689" priority="86">
      <formula>$AB$47=0</formula>
    </cfRule>
  </conditionalFormatting>
  <conditionalFormatting sqref="AD48:AE48">
    <cfRule type="expression" dxfId="688" priority="76">
      <formula>$AD$48&lt;&gt;""</formula>
    </cfRule>
    <cfRule type="expression" dxfId="687" priority="77">
      <formula>AND($N$48=0,$AB$48=0)</formula>
    </cfRule>
    <cfRule type="expression" dxfId="686" priority="78">
      <formula>$AB$48&gt;0</formula>
    </cfRule>
    <cfRule type="expression" dxfId="685" priority="79">
      <formula>$AB$48=0</formula>
    </cfRule>
  </conditionalFormatting>
  <conditionalFormatting sqref="AD49:AE49">
    <cfRule type="expression" dxfId="684" priority="69">
      <formula>$AD$49&lt;&gt;""</formula>
    </cfRule>
    <cfRule type="expression" dxfId="683" priority="70">
      <formula>AND($N$49=0,$AB$49=0)</formula>
    </cfRule>
    <cfRule type="expression" dxfId="682" priority="71">
      <formula>$AB$49&gt;0</formula>
    </cfRule>
    <cfRule type="expression" dxfId="681" priority="72">
      <formula>$AB$49=0</formula>
    </cfRule>
  </conditionalFormatting>
  <conditionalFormatting sqref="AD52:AE52">
    <cfRule type="expression" dxfId="680" priority="65">
      <formula>$AD$52&lt;&gt;""</formula>
    </cfRule>
    <cfRule type="expression" dxfId="679" priority="66">
      <formula>AND($N$52=0,$AB$52=0)</formula>
    </cfRule>
    <cfRule type="expression" dxfId="678" priority="67">
      <formula>$AB$52&gt;0</formula>
    </cfRule>
    <cfRule type="expression" dxfId="677" priority="68">
      <formula>$AB$52=0</formula>
    </cfRule>
  </conditionalFormatting>
  <conditionalFormatting sqref="AD53:AE53">
    <cfRule type="expression" dxfId="676" priority="58">
      <formula>$AD$53&lt;&gt;""</formula>
    </cfRule>
    <cfRule type="expression" dxfId="675" priority="59">
      <formula>AND($N$53=0,$AB$53=0)</formula>
    </cfRule>
    <cfRule type="expression" dxfId="674" priority="60">
      <formula>$AB$53&gt;0</formula>
    </cfRule>
    <cfRule type="expression" dxfId="673" priority="61">
      <formula>$AB$53=0</formula>
    </cfRule>
  </conditionalFormatting>
  <conditionalFormatting sqref="AF7:AG7">
    <cfRule type="expression" dxfId="672" priority="45">
      <formula>$AD$7=""</formula>
    </cfRule>
  </conditionalFormatting>
  <conditionalFormatting sqref="AF8:AG8">
    <cfRule type="expression" dxfId="671" priority="44">
      <formula>$AD$8=""</formula>
    </cfRule>
  </conditionalFormatting>
  <conditionalFormatting sqref="AF9:AG9">
    <cfRule type="expression" dxfId="670" priority="43">
      <formula>$AD$9=""</formula>
    </cfRule>
  </conditionalFormatting>
  <conditionalFormatting sqref="AF10:AG10">
    <cfRule type="expression" dxfId="669" priority="42">
      <formula>$AD$10=""</formula>
    </cfRule>
  </conditionalFormatting>
  <conditionalFormatting sqref="AF11:AG11">
    <cfRule type="expression" dxfId="668" priority="41">
      <formula>$AD$11=""</formula>
    </cfRule>
  </conditionalFormatting>
  <conditionalFormatting sqref="AF12:AG12">
    <cfRule type="expression" dxfId="667" priority="40">
      <formula>$AD$12=""</formula>
    </cfRule>
  </conditionalFormatting>
  <conditionalFormatting sqref="AF13:AG13">
    <cfRule type="expression" dxfId="666" priority="39">
      <formula>$AD$13=""</formula>
    </cfRule>
  </conditionalFormatting>
  <conditionalFormatting sqref="AF16:AG16">
    <cfRule type="expression" dxfId="665" priority="37">
      <formula>$AD$16=""</formula>
    </cfRule>
  </conditionalFormatting>
  <conditionalFormatting sqref="AF17:AG17">
    <cfRule type="expression" dxfId="664" priority="36">
      <formula>$AD$17=""</formula>
    </cfRule>
  </conditionalFormatting>
  <conditionalFormatting sqref="AF18:AG19">
    <cfRule type="expression" dxfId="663" priority="1">
      <formula>$AD$19=""</formula>
    </cfRule>
  </conditionalFormatting>
  <conditionalFormatting sqref="AF20:AG20">
    <cfRule type="expression" dxfId="662" priority="33">
      <formula>$AD$20=""</formula>
    </cfRule>
  </conditionalFormatting>
  <conditionalFormatting sqref="AF21:AG21">
    <cfRule type="expression" dxfId="661" priority="32">
      <formula>$AD$21=""</formula>
    </cfRule>
  </conditionalFormatting>
  <conditionalFormatting sqref="AF22:AG22">
    <cfRule type="expression" dxfId="660" priority="31">
      <formula>$AD$22=""</formula>
    </cfRule>
  </conditionalFormatting>
  <conditionalFormatting sqref="AF25:AG25">
    <cfRule type="expression" dxfId="659" priority="30">
      <formula>$AD$25=""</formula>
    </cfRule>
  </conditionalFormatting>
  <conditionalFormatting sqref="AF26:AG26">
    <cfRule type="expression" dxfId="658" priority="29">
      <formula>$AD$26=""</formula>
    </cfRule>
  </conditionalFormatting>
  <conditionalFormatting sqref="AF27:AG27">
    <cfRule type="expression" dxfId="657" priority="28">
      <formula>$AD$27=""</formula>
    </cfRule>
  </conditionalFormatting>
  <conditionalFormatting sqref="AF28:AG28">
    <cfRule type="expression" dxfId="656" priority="27">
      <formula>$AD$28=""</formula>
    </cfRule>
  </conditionalFormatting>
  <conditionalFormatting sqref="AF29:AG29">
    <cfRule type="expression" dxfId="655" priority="26">
      <formula>$AD$29=""</formula>
    </cfRule>
  </conditionalFormatting>
  <conditionalFormatting sqref="AF30:AG30">
    <cfRule type="expression" dxfId="654" priority="25">
      <formula>$AD$30=""</formula>
    </cfRule>
  </conditionalFormatting>
  <conditionalFormatting sqref="AF31:AG31">
    <cfRule type="expression" dxfId="653" priority="24">
      <formula>$AD$31=""</formula>
    </cfRule>
  </conditionalFormatting>
  <conditionalFormatting sqref="AF34:AG34">
    <cfRule type="expression" dxfId="652" priority="23">
      <formula>$AD$34=""</formula>
    </cfRule>
  </conditionalFormatting>
  <conditionalFormatting sqref="AF35:AG35">
    <cfRule type="expression" dxfId="651" priority="22">
      <formula>$AD$35=""</formula>
    </cfRule>
  </conditionalFormatting>
  <conditionalFormatting sqref="AF36:AG36">
    <cfRule type="expression" dxfId="650" priority="21">
      <formula>$AD$36=""</formula>
    </cfRule>
  </conditionalFormatting>
  <conditionalFormatting sqref="AF37:AG37">
    <cfRule type="expression" dxfId="649" priority="20">
      <formula>$AD$37=""</formula>
    </cfRule>
  </conditionalFormatting>
  <conditionalFormatting sqref="AF38:AG38">
    <cfRule type="expression" dxfId="648" priority="19">
      <formula>$AD$38=""</formula>
    </cfRule>
  </conditionalFormatting>
  <conditionalFormatting sqref="AF39:AG39">
    <cfRule type="expression" dxfId="647" priority="18">
      <formula>$AD$39=""</formula>
    </cfRule>
  </conditionalFormatting>
  <conditionalFormatting sqref="AF40:AG40">
    <cfRule type="expression" dxfId="646" priority="17">
      <formula>$AD$40=""</formula>
    </cfRule>
  </conditionalFormatting>
  <conditionalFormatting sqref="AF43:AG43">
    <cfRule type="expression" dxfId="645" priority="16">
      <formula>$AD$43=""</formula>
    </cfRule>
  </conditionalFormatting>
  <conditionalFormatting sqref="AF44:AG44">
    <cfRule type="expression" dxfId="644" priority="15">
      <formula>$AD$44=""</formula>
    </cfRule>
  </conditionalFormatting>
  <conditionalFormatting sqref="AF45:AG45">
    <cfRule type="expression" dxfId="643" priority="14">
      <formula>$AD$45=""</formula>
    </cfRule>
  </conditionalFormatting>
  <conditionalFormatting sqref="AF46:AG46">
    <cfRule type="expression" dxfId="642" priority="13">
      <formula>$AD$46=""</formula>
    </cfRule>
  </conditionalFormatting>
  <conditionalFormatting sqref="AF47:AG47">
    <cfRule type="expression" dxfId="641" priority="12">
      <formula>$AD$47=""</formula>
    </cfRule>
  </conditionalFormatting>
  <conditionalFormatting sqref="AF48:AG48">
    <cfRule type="expression" dxfId="640" priority="11">
      <formula>$AD$48=""</formula>
    </cfRule>
  </conditionalFormatting>
  <conditionalFormatting sqref="AF49:AG49">
    <cfRule type="expression" dxfId="639" priority="10">
      <formula>$AD$49=""</formula>
    </cfRule>
  </conditionalFormatting>
  <conditionalFormatting sqref="AF52:AG52">
    <cfRule type="expression" dxfId="638" priority="9">
      <formula>$AD$52=""</formula>
    </cfRule>
  </conditionalFormatting>
  <conditionalFormatting sqref="AF53:AG53">
    <cfRule type="expression" dxfId="637" priority="8">
      <formula>$AD$53=""</formula>
    </cfRule>
  </conditionalFormatting>
  <conditionalFormatting sqref="AF7:AI7">
    <cfRule type="expression" dxfId="636" priority="569">
      <formula>OR($AD$7=$AV$2,$AD$7=$AV$5,$AD$7=$AV$6,$AD$7=$AV$9,$AD$7=$AV$12,$AD$7=$AV$14,$AD$7=$AV$16,$AD$7=$AV$18)</formula>
    </cfRule>
  </conditionalFormatting>
  <conditionalFormatting sqref="AF8:AI8">
    <cfRule type="expression" dxfId="635" priority="570">
      <formula>OR($AD$8=$AV$2,$AD$8=$AV$5,$AD$8=$AV$6,$AD$8=$AV$9,$AD$8=$AV$12,$AD$8=$AV$14,$AD$8=$AV$16,$AD$8=$AV$18)</formula>
    </cfRule>
  </conditionalFormatting>
  <conditionalFormatting sqref="AF9:AI9">
    <cfRule type="expression" dxfId="634" priority="571">
      <formula>OR($AD$9=$AV$2,$AD$9=$AV$5,$AD$9=$AV$6,$AD$9=$AV$9,$AD$9=$AV$12,$AD$9=$AV$14,$AD$9=$AV$16,$AD$9=$AV$18)</formula>
    </cfRule>
  </conditionalFormatting>
  <conditionalFormatting sqref="AF10:AI10">
    <cfRule type="expression" dxfId="633" priority="572">
      <formula>OR($AD$10=$AV$2,$AD$10=$AV$5,$AD$10=$AV$6,$AD$10=$AV$9,$AD$10=$AV$12,$AD$10=$AV$14,$AD$10=$AV$16,$AD$10=$AV$18)</formula>
    </cfRule>
  </conditionalFormatting>
  <conditionalFormatting sqref="AF11:AI11">
    <cfRule type="expression" dxfId="632" priority="573">
      <formula>OR($AD$11=$AV$2,$AD$11=$AV$5,$AD$11=$AV$6,$AD$11=$AV$9,$AD$11=$AV$12,$AD$11=$AV$14,$AD$11=$AV$16,$AD$11=$AV$18)</formula>
    </cfRule>
  </conditionalFormatting>
  <conditionalFormatting sqref="AF12:AI12">
    <cfRule type="expression" dxfId="631" priority="574">
      <formula>OR($AD$12=$AV$2,$AD$12=$AV$5,$AD$12=$AV$6,$AD$12=$AV$9,$AD$12=$AV$12,$AD$12=$AV$14,$AD$12=$AV$16,$AD$12=$AV$18)</formula>
    </cfRule>
  </conditionalFormatting>
  <conditionalFormatting sqref="AF13:AI13">
    <cfRule type="expression" dxfId="630" priority="575">
      <formula>OR($AD$13=$AV$2,$AD$13=$AV$5,$AD$13=$AV$6,$AD$13=$AV$9,$AD$13=$AV$12,$AD$13=$AV$14,$AD$13=$AV$16,$AD$13=$AV$18)</formula>
    </cfRule>
  </conditionalFormatting>
  <conditionalFormatting sqref="AF16:AI16">
    <cfRule type="expression" dxfId="629" priority="576">
      <formula>OR($AD$16=$AV$2,$AD$16=$AV$5,$AD$16=$AV$6,$AD$16=$AV$9,$AD$16=$AV$12,$AD$16=$AV$14,$AD$16=$AV$16,$AD$16=$AV$18)</formula>
    </cfRule>
  </conditionalFormatting>
  <conditionalFormatting sqref="AF17:AI17">
    <cfRule type="expression" dxfId="628" priority="577">
      <formula>OR($AD$17=$AV$2,$AD$17=$AV$5,$AD$17=$AV$6,$AD$17=$AV$9,$AD$17=$AV$12,$AD$17=$AV$14,$AD$17=$AV$16,$AD$17=$AV$18)</formula>
    </cfRule>
  </conditionalFormatting>
  <conditionalFormatting sqref="AF18:AI19">
    <cfRule type="expression" dxfId="627" priority="7">
      <formula>OR($AD$19=$AV$2,$AD$19=$AV$5,$AD$19=$AV$6,$AD$19=$AV$9,$AD$19=$AV$12,$AD$19=$AV$14,$AD$19=$AV$16,$AD$19=$AV$18)</formula>
    </cfRule>
  </conditionalFormatting>
  <conditionalFormatting sqref="AF20:AI20">
    <cfRule type="expression" dxfId="626" priority="580">
      <formula>OR($AD$20=$AV$2,$AD$20=$AV$5,$AD$20=$AV$6,$AD$20=$AV$9,$AD$20=$AV$12,$AD$20=$AV$14,$AD$20=$AV$16,$AD$20=$AV$18)</formula>
    </cfRule>
  </conditionalFormatting>
  <conditionalFormatting sqref="AF21:AI21">
    <cfRule type="expression" dxfId="625" priority="581">
      <formula>OR($AD$21=$AV$2,$AD$21=$AV$5,$AD$21=$AV$6,$AD$21=$AV$9,$AD$21=$AV$12,$AD$21=$AV$14,$AD$21=$AV$16,$AD$21=$AV$18)</formula>
    </cfRule>
  </conditionalFormatting>
  <conditionalFormatting sqref="AF22:AI22">
    <cfRule type="expression" dxfId="624" priority="582">
      <formula>OR($AD$22=$AV$2,$AD$22=$AV$5,$AD$22=$AV$6,$AD$22=$AV$9,$AD$22=$AV$12,$AD$22=$AV$14,$AD$22=$AV$16,$AD$22=$AV$18)</formula>
    </cfRule>
  </conditionalFormatting>
  <conditionalFormatting sqref="AF25:AI25">
    <cfRule type="expression" dxfId="623" priority="583">
      <formula>OR($AD$25=$AV$2,$AD$25=$AV$5,$AD$25=$AV$6,$AD$25=$AV$9,$AD$25=$AV$12,$AD$25=$AV$14,$AD$25=$AV$16,$AD$25=$AV$18)</formula>
    </cfRule>
  </conditionalFormatting>
  <conditionalFormatting sqref="AF26:AI26">
    <cfRule type="expression" dxfId="622" priority="584">
      <formula>OR($AD$26=$AV$2,$AD$26=$AV$5,$AD$26=$AV$6,$AD$26=$AV$9,$AD$26=$AV$12,$AD$26=$AV$14,$AD$26=$AV$16,$AD$26=$AV$18)</formula>
    </cfRule>
  </conditionalFormatting>
  <conditionalFormatting sqref="AF27:AI27">
    <cfRule type="expression" dxfId="621" priority="585">
      <formula>OR($AD$27=$AV$2,$AD$27=$AV$5,$AD$27=$AV$6,$AD$27=$AV$9,$AD$27=$AV$12,$AD$27=$AV$14,$AD$27=$AV$16,$AD$27=$AV$18)</formula>
    </cfRule>
  </conditionalFormatting>
  <conditionalFormatting sqref="AF28:AI28">
    <cfRule type="expression" dxfId="620" priority="586">
      <formula>OR($AD$28=$AV$2,$AD$28=$AV$5,$AD$28=$AV$6,$AD$28=$AV$9,$AD$28=$AV$12,$AD$28=$AV$14,$AD$28=$AV$16,$AD$28=$AV$18)</formula>
    </cfRule>
  </conditionalFormatting>
  <conditionalFormatting sqref="AF29:AI29">
    <cfRule type="expression" dxfId="619" priority="587">
      <formula>OR($AD$29=$AV$2,$AD$29=$AV$5,$AD$29=$AV$6,$AD$29=$AV$9,$AD$29=$AV$12,$AD$29=$AV$14,$AD$29=$AV$16,$AD$29=$AV$18)</formula>
    </cfRule>
  </conditionalFormatting>
  <conditionalFormatting sqref="AF30:AI30">
    <cfRule type="expression" dxfId="618" priority="588">
      <formula>OR($AD$30=$AV$2,$AD$30=$AV$5,$AD$30=$AV$6,$AD$30=$AV$9,$AD$30=$AV$12,$AD$30=$AV$14,$AD$30=$AV$16,$AD$30=$AV$18)</formula>
    </cfRule>
  </conditionalFormatting>
  <conditionalFormatting sqref="AF31:AI31">
    <cfRule type="expression" dxfId="617" priority="589">
      <formula>OR($AD$31=$AV$2,$AD$31=$AV$5,$AD$31=$AV$6,$AD$31=$AV$9,$AD$31=$AV$12,$AD$31=$AV$14,$AD$31=$AV$16,$AD$31=$AV$18)</formula>
    </cfRule>
  </conditionalFormatting>
  <conditionalFormatting sqref="AF34:AI34">
    <cfRule type="expression" dxfId="616" priority="590">
      <formula>OR($AD$34=$AV$2,$AD$34=$AV$5,$AD$34=$AV$6,$AD$34=$AV$9,$AD$34=$AV$12,$AD$34=$AV$14,$AD$34=$AV$16,$AD$34=$AV$18)</formula>
    </cfRule>
  </conditionalFormatting>
  <conditionalFormatting sqref="AF35:AI35">
    <cfRule type="expression" dxfId="615" priority="591">
      <formula>OR($AD$35=$AV$2,$AD$35=$AV$5,$AD$35=$AV$6,$AD$35=$AV$9,$AD$35=$AV$12,$AD$35=$AV$14,$AD$35=$AV$16,$AD$35=$AV$18)</formula>
    </cfRule>
  </conditionalFormatting>
  <conditionalFormatting sqref="AF36:AI36">
    <cfRule type="expression" dxfId="614" priority="592">
      <formula>OR($AD$36=$AV$2,$AD$36=$AV$5,$AD$36=$AV$6,$AD$36=$AV$9,$AD$36=$AV$12,$AD$36=$AV$14,$AD$36=$AV$16,$AD$36=$AV$18)</formula>
    </cfRule>
  </conditionalFormatting>
  <conditionalFormatting sqref="AF37:AI37">
    <cfRule type="expression" dxfId="613" priority="593">
      <formula>OR($AD$37=$AV$2,$AD$37=$AV$5,$AD$37=$AV$6,$AD$37=$AV$9,$AD$37=$AV$12,$AD$37=$AV$14,$AD$37=$AV$16,$AD$37=$AV$18)</formula>
    </cfRule>
  </conditionalFormatting>
  <conditionalFormatting sqref="AF38:AI38">
    <cfRule type="expression" dxfId="612" priority="594">
      <formula>OR($AD$38=$AV$2,$AD$38=$AV$5,$AD$38=$AV$6,$AD$38=$AV$9,$AD$38=$AV$12,$AD$38=$AV$14,$AD$38=$AV$16,$AD$38=$AV$18)</formula>
    </cfRule>
  </conditionalFormatting>
  <conditionalFormatting sqref="AF39:AI39">
    <cfRule type="expression" dxfId="611" priority="595">
      <formula>OR($AD$39=$AV$2,$AD$39=$AV$5,$AD$39=$AV$6,$AD$39=$AV$9,$AD$39=$AV$12,$AD$39=$AV$14,$AD$39=$AV$16,$AD$39=$AV$18)</formula>
    </cfRule>
  </conditionalFormatting>
  <conditionalFormatting sqref="AF40:AI40">
    <cfRule type="expression" dxfId="610" priority="596">
      <formula>OR($AD$40=$AV$2,$AD$40=$AV$5,$AD$40=$AV$6,$AD$40=$AV$9,$AD$40=$AV$12,$AD$40=$AV$14,$AD$40=$AV$16,$AD$40=$AV$18)</formula>
    </cfRule>
  </conditionalFormatting>
  <conditionalFormatting sqref="AF43:AI43">
    <cfRule type="expression" dxfId="609" priority="597">
      <formula>OR($AD$43=$AV$2,$AD$43=$AV$5,$AD$43=$AV$6,$AD$43=$AV$9,$AD$43=$AV$12,$AD$43=$AV$14,$AD$43=$AV$16,$AD$43=$AV$18)</formula>
    </cfRule>
  </conditionalFormatting>
  <conditionalFormatting sqref="AF44:AI44">
    <cfRule type="expression" dxfId="608" priority="598">
      <formula>OR($AD$44=$AV$2,$AD$44=$AV$5,$AD$44=$AV$6,$AD$44=$AV$9,$AD$44=$AV$12,$AD$44=$AV$14,$AD$44=$AV$16,$AD$44=$AV$18)</formula>
    </cfRule>
  </conditionalFormatting>
  <conditionalFormatting sqref="AF45:AI45">
    <cfRule type="expression" dxfId="607" priority="599">
      <formula>OR($AD$45=$AV$2,$AD$45=$AV$5,$AD$45=$AV$6,$AD$45=$AV$9,$AD$45=$AV$12,$AD$45=$AV$14,$AD$45=$AV$16,$AD$45=$AV$18)</formula>
    </cfRule>
  </conditionalFormatting>
  <conditionalFormatting sqref="AF46:AI46">
    <cfRule type="expression" dxfId="606" priority="600">
      <formula>OR($AD$46=$AV$2,$AD$46=$AV$5,$AD$46=$AV$6,$AD$46=$AV$9,$AD$46=$AV$12,$AD$46=$AV$14,$AD$46=$AV$16,$AD$46=$AV$18)</formula>
    </cfRule>
  </conditionalFormatting>
  <conditionalFormatting sqref="AF47:AI47">
    <cfRule type="expression" dxfId="605" priority="601">
      <formula>OR($AD$47=$AV$2,$AD$47=$AV$5,$AD$47=$AV$6,$AD$47=$AV$9,$AD$47=$AV$12,$AD$47=$AV$14,$AD$47=$AV$16,$AD$47=$AV$18)</formula>
    </cfRule>
  </conditionalFormatting>
  <conditionalFormatting sqref="AF48:AI48">
    <cfRule type="expression" dxfId="604" priority="602">
      <formula>OR($AD$48=$AV$2,$AD$48=$AV$5,$AD$48=$AV$6,$AD$48=$AV$9,$AD$48=$AV$12,$AD$48=$AV$14,$AD$48=$AV$16,$AD$48=$AV$18)</formula>
    </cfRule>
  </conditionalFormatting>
  <conditionalFormatting sqref="AF49:AI49">
    <cfRule type="expression" dxfId="603" priority="603">
      <formula>OR($AD$49=$AV$2,$AD$49=$AV$5,$AD$49=$AV$6,$AD$49=$AV$9,$AD$49=$AV$12,$AD$49=$AV$14,$AD$49=$AV$16,$AD$49=$AV$18)</formula>
    </cfRule>
  </conditionalFormatting>
  <conditionalFormatting sqref="AF52:AI52">
    <cfRule type="expression" dxfId="602" priority="604">
      <formula>OR($AD$52=$AV$2,$AD$52=$AV$5,$AD$52=$AV$6,$AD$52=$AV$9,$AD$52=$AV$12,$AD$52=$AV$14,$AD$52=$AV$16,$AD$52=$AV$18)</formula>
    </cfRule>
  </conditionalFormatting>
  <conditionalFormatting sqref="AF53:AI53">
    <cfRule type="expression" dxfId="601" priority="605">
      <formula>OR($AD$53=$AV$2,$AD$53=$AV$5,$AD$53=$AV$6,$AD$53=$AV$9,$AD$53=$AV$12,$AD$53=$AV$14,$AD$53=$AV$16,$AD$53=$AV$18)</formula>
    </cfRule>
  </conditionalFormatting>
  <conditionalFormatting sqref="AH7:AI7">
    <cfRule type="expression" dxfId="600" priority="351">
      <formula>$AF$7&lt;&gt;""</formula>
    </cfRule>
  </conditionalFormatting>
  <conditionalFormatting sqref="AH8:AI8">
    <cfRule type="expression" dxfId="599" priority="340">
      <formula>$AF$8&lt;&gt;""</formula>
    </cfRule>
  </conditionalFormatting>
  <conditionalFormatting sqref="AH9:AI9">
    <cfRule type="expression" dxfId="598" priority="325">
      <formula>$AF$9&lt;&gt;""</formula>
    </cfRule>
  </conditionalFormatting>
  <conditionalFormatting sqref="AH10:AI10">
    <cfRule type="expression" dxfId="597" priority="318">
      <formula>$AF$10&lt;&gt;""</formula>
    </cfRule>
  </conditionalFormatting>
  <conditionalFormatting sqref="AH11:AI11">
    <cfRule type="expression" dxfId="596" priority="316">
      <formula>$AF$11&lt;&gt;""</formula>
    </cfRule>
  </conditionalFormatting>
  <conditionalFormatting sqref="AH12:AI12">
    <cfRule type="expression" dxfId="595" priority="307">
      <formula>$AF$12&lt;&gt;""</formula>
    </cfRule>
  </conditionalFormatting>
  <conditionalFormatting sqref="AH13:AI13">
    <cfRule type="expression" dxfId="594" priority="300">
      <formula>$AF$13&lt;&gt;""</formula>
    </cfRule>
  </conditionalFormatting>
  <conditionalFormatting sqref="AH16:AI16">
    <cfRule type="expression" dxfId="593" priority="281">
      <formula>$AF$16&lt;&gt;""</formula>
    </cfRule>
  </conditionalFormatting>
  <conditionalFormatting sqref="AH17:AI17">
    <cfRule type="expression" dxfId="592" priority="274">
      <formula>$AF$17&lt;&gt;""</formula>
    </cfRule>
  </conditionalFormatting>
  <conditionalFormatting sqref="AH18:AI19">
    <cfRule type="expression" dxfId="591" priority="6">
      <formula>$AF$19&lt;&gt;""</formula>
    </cfRule>
  </conditionalFormatting>
  <conditionalFormatting sqref="AH20:AI20">
    <cfRule type="expression" dxfId="590" priority="249">
      <formula>$AF$20&lt;&gt;""</formula>
    </cfRule>
  </conditionalFormatting>
  <conditionalFormatting sqref="AH21:AI21">
    <cfRule type="expression" dxfId="589" priority="240">
      <formula>$AF$21&lt;&gt;""</formula>
    </cfRule>
  </conditionalFormatting>
  <conditionalFormatting sqref="AH22:AI22">
    <cfRule type="expression" dxfId="588" priority="237">
      <formula>$AF$22&lt;&gt;""</formula>
    </cfRule>
  </conditionalFormatting>
  <conditionalFormatting sqref="AH25:AI25">
    <cfRule type="expression" dxfId="587" priority="230">
      <formula>$AF$25&lt;&gt;""</formula>
    </cfRule>
  </conditionalFormatting>
  <conditionalFormatting sqref="AH26:AI26">
    <cfRule type="expression" dxfId="586" priority="221">
      <formula>$AF$26&lt;&gt;""</formula>
    </cfRule>
  </conditionalFormatting>
  <conditionalFormatting sqref="AH27:AI27">
    <cfRule type="expression" dxfId="585" priority="212">
      <formula>$AF$27&lt;&gt;""</formula>
    </cfRule>
  </conditionalFormatting>
  <conditionalFormatting sqref="AH28:AI28">
    <cfRule type="expression" dxfId="584" priority="209">
      <formula>$AF$28&lt;&gt;""</formula>
    </cfRule>
  </conditionalFormatting>
  <conditionalFormatting sqref="AH29:AI29">
    <cfRule type="expression" dxfId="583" priority="198">
      <formula>$AF$29&lt;&gt;""</formula>
    </cfRule>
  </conditionalFormatting>
  <conditionalFormatting sqref="AH30:AI30">
    <cfRule type="expression" dxfId="582" priority="191">
      <formula>$AF$30&lt;&gt;""</formula>
    </cfRule>
  </conditionalFormatting>
  <conditionalFormatting sqref="AH31:AI31">
    <cfRule type="expression" dxfId="581" priority="188">
      <formula>$AF$31&lt;&gt;""</formula>
    </cfRule>
  </conditionalFormatting>
  <conditionalFormatting sqref="AH34:AI34">
    <cfRule type="expression" dxfId="580" priority="181">
      <formula>$AF$34&lt;&gt;""</formula>
    </cfRule>
  </conditionalFormatting>
  <conditionalFormatting sqref="AH35:AI35">
    <cfRule type="expression" dxfId="579" priority="167">
      <formula>$AF$35&lt;&gt;""</formula>
    </cfRule>
  </conditionalFormatting>
  <conditionalFormatting sqref="AH36:AI36">
    <cfRule type="expression" dxfId="578" priority="159">
      <formula>$AF$36&lt;&gt;""</formula>
    </cfRule>
  </conditionalFormatting>
  <conditionalFormatting sqref="AH37:AI37">
    <cfRule type="expression" dxfId="577" priority="148">
      <formula>$AF$37&lt;&gt;""</formula>
    </cfRule>
  </conditionalFormatting>
  <conditionalFormatting sqref="AH38:AI38">
    <cfRule type="expression" dxfId="576" priority="145">
      <formula>$AF$38&lt;&gt;""</formula>
    </cfRule>
  </conditionalFormatting>
  <conditionalFormatting sqref="AH39:AI39">
    <cfRule type="expression" dxfId="575" priority="138">
      <formula>$AF$39&lt;&gt;""</formula>
    </cfRule>
  </conditionalFormatting>
  <conditionalFormatting sqref="AH40:AI40">
    <cfRule type="expression" dxfId="574" priority="133">
      <formula>$AF$40&lt;&gt;""</formula>
    </cfRule>
  </conditionalFormatting>
  <conditionalFormatting sqref="AH43:AI43">
    <cfRule type="expression" dxfId="573" priority="117">
      <formula>$AF$43&lt;&gt;""</formula>
    </cfRule>
  </conditionalFormatting>
  <conditionalFormatting sqref="AH44:AI44">
    <cfRule type="expression" dxfId="572" priority="111">
      <formula>$AF$44&lt;&gt;""</formula>
    </cfRule>
  </conditionalFormatting>
  <conditionalFormatting sqref="AH45:AI45">
    <cfRule type="expression" dxfId="571" priority="103">
      <formula>$AF$45&lt;&gt;""</formula>
    </cfRule>
  </conditionalFormatting>
  <conditionalFormatting sqref="AH46:AI46">
    <cfRule type="expression" dxfId="570" priority="96">
      <formula>$AF$46&lt;&gt;""</formula>
    </cfRule>
  </conditionalFormatting>
  <conditionalFormatting sqref="AH47:AI47">
    <cfRule type="expression" dxfId="569" priority="89">
      <formula>$AF$47&lt;&gt;""</formula>
    </cfRule>
  </conditionalFormatting>
  <conditionalFormatting sqref="AH48:AI48">
    <cfRule type="expression" dxfId="568" priority="82">
      <formula>$AF$48&lt;&gt;""</formula>
    </cfRule>
  </conditionalFormatting>
  <conditionalFormatting sqref="AH49:AI49">
    <cfRule type="expression" dxfId="567" priority="75">
      <formula>$AF$49&lt;&gt;""</formula>
    </cfRule>
  </conditionalFormatting>
  <conditionalFormatting sqref="AH52:AI52">
    <cfRule type="expression" dxfId="566" priority="64">
      <formula>$AF$52&lt;&gt;""</formula>
    </cfRule>
  </conditionalFormatting>
  <conditionalFormatting sqref="AH53:AI53">
    <cfRule type="expression" dxfId="565" priority="57">
      <formula>$AF$53&lt;&gt;""</formula>
    </cfRule>
  </conditionalFormatting>
  <conditionalFormatting sqref="AJ7:AK13">
    <cfRule type="cellIs" dxfId="564" priority="252" operator="equal">
      <formula>0</formula>
    </cfRule>
  </conditionalFormatting>
  <conditionalFormatting sqref="AQ2">
    <cfRule type="expression" dxfId="563" priority="361">
      <formula>$AQ$2&lt;&gt;""</formula>
    </cfRule>
  </conditionalFormatting>
  <conditionalFormatting sqref="AQ6">
    <cfRule type="expression" dxfId="562" priority="358">
      <formula>$AQ$6&lt;&gt;""</formula>
    </cfRule>
  </conditionalFormatting>
  <dataValidations count="2">
    <dataValidation type="list" allowBlank="1" showInputMessage="1" showErrorMessage="1" sqref="AD52:AD53 AD7:AD13 AD25:AD31 AD43:AD49 AD34:AD40 AD16:AD22">
      <formula1>Motifs</formula1>
    </dataValidation>
    <dataValidation type="list" allowBlank="1" showInputMessage="1" showErrorMessage="1" sqref="AQ2">
      <formula1>Mois</formula1>
    </dataValidation>
  </dataValidations>
  <printOptions horizontalCentered="1"/>
  <pageMargins left="0.31496062992125984" right="0.31496062992125984" top="0.35433070866141736" bottom="0.35433070866141736" header="0.11811023622047245" footer="0.11811023622047245"/>
  <pageSetup paperSize="9" scale="92" orientation="landscape" r:id="rId1"/>
  <rowBreaks count="1" manualBreakCount="1">
    <brk id="33" max="16383" man="1"/>
  </rowBreaks>
  <ignoredErrors>
    <ignoredError sqref="AC7 AG7" unlockedFormula="1"/>
    <ignoredError sqref="A7:A13 A17:A22 A25:A31 A34 A36:A40" evalError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M57"/>
  <sheetViews>
    <sheetView workbookViewId="0">
      <selection activeCell="V7" sqref="V7"/>
    </sheetView>
  </sheetViews>
  <sheetFormatPr baseColWidth="10" defaultColWidth="10.7109375" defaultRowHeight="15" outlineLevelCol="1" x14ac:dyDescent="0.25"/>
  <cols>
    <col min="1" max="1" width="13.140625" customWidth="1"/>
    <col min="2" max="15" width="9.85546875" customWidth="1"/>
    <col min="16" max="18" width="10.7109375" hidden="1" customWidth="1" outlineLevel="1"/>
    <col min="19" max="19" width="20.85546875" bestFit="1" customWidth="1" collapsed="1"/>
    <col min="20" max="21" width="13.7109375" customWidth="1" outlineLevel="1"/>
    <col min="22" max="22" width="9" customWidth="1" outlineLevel="1"/>
    <col min="23" max="24" width="8.7109375" customWidth="1" outlineLevel="1"/>
    <col min="25" max="25" width="3.7109375" customWidth="1"/>
    <col min="26" max="26" width="10.7109375" hidden="1" customWidth="1" outlineLevel="1"/>
    <col min="27" max="27" width="3.7109375" hidden="1" customWidth="1" outlineLevel="1"/>
    <col min="28" max="30" width="10.7109375" hidden="1" customWidth="1" outlineLevel="1"/>
    <col min="31" max="31" width="12" hidden="1" customWidth="1" outlineLevel="1"/>
    <col min="32" max="32" width="8.7109375" hidden="1" customWidth="1" outlineLevel="1"/>
    <col min="33" max="35" width="3.7109375" hidden="1" customWidth="1" outlineLevel="1"/>
    <col min="36" max="36" width="10.7109375" hidden="1" customWidth="1" outlineLevel="1"/>
    <col min="37" max="37" width="4.28515625" hidden="1" customWidth="1" outlineLevel="1"/>
    <col min="38" max="38" width="10.7109375" hidden="1" customWidth="1" outlineLevel="1"/>
    <col min="39" max="39" width="70.28515625" style="9" customWidth="1" collapsed="1"/>
  </cols>
  <sheetData>
    <row r="1" spans="1:39" s="16" customFormat="1" ht="30" customHeight="1" x14ac:dyDescent="0.25">
      <c r="A1" s="272" t="str">
        <f>"Planning d'accueil du "&amp;TEXT(AJ1,"JJ mmmm aaaa")&amp;" au "&amp;TEXT(AJ2,"JJ mmmm aaaa")</f>
        <v>Planning d'accueil du 01 mai 2023 au 31 mai 2023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106"/>
      <c r="W1" s="106"/>
      <c r="X1" s="106"/>
      <c r="Z1" s="51" t="s">
        <v>77</v>
      </c>
      <c r="AB1" s="271" t="s">
        <v>34</v>
      </c>
      <c r="AC1" s="271"/>
      <c r="AD1" s="271"/>
      <c r="AE1" s="167" t="s">
        <v>33</v>
      </c>
      <c r="AF1" s="58" t="s">
        <v>79</v>
      </c>
      <c r="AG1" s="49"/>
      <c r="AH1" s="49"/>
      <c r="AI1" s="39"/>
      <c r="AJ1" s="48">
        <f>A7</f>
        <v>45047</v>
      </c>
      <c r="AL1" s="48">
        <f>DATE(Z6,AK4,1)</f>
        <v>45047</v>
      </c>
      <c r="AM1" s="83"/>
    </row>
    <row r="2" spans="1:39" ht="15.75" x14ac:dyDescent="0.25">
      <c r="Z2" s="64" t="s">
        <v>20</v>
      </c>
      <c r="AB2" s="217" t="s">
        <v>35</v>
      </c>
      <c r="AC2" s="217"/>
      <c r="AD2" s="217"/>
      <c r="AE2" s="160" t="s">
        <v>36</v>
      </c>
      <c r="AF2" s="160" t="s">
        <v>37</v>
      </c>
      <c r="AG2" s="9"/>
      <c r="AH2" s="9"/>
      <c r="AI2" s="6"/>
      <c r="AJ2" s="40">
        <f>DATE(Z6,AK4+1,1)-1</f>
        <v>45077</v>
      </c>
    </row>
    <row r="3" spans="1:39" ht="19.899999999999999" customHeight="1" thickBot="1" x14ac:dyDescent="0.3">
      <c r="A3" s="20" t="s">
        <v>74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Z3" s="9"/>
      <c r="AB3" s="217" t="s">
        <v>53</v>
      </c>
      <c r="AC3" s="217"/>
      <c r="AD3" s="217"/>
      <c r="AE3" s="160" t="s">
        <v>66</v>
      </c>
      <c r="AF3" s="160" t="s">
        <v>40</v>
      </c>
      <c r="AG3" s="9"/>
      <c r="AH3" s="9"/>
    </row>
    <row r="4" spans="1:39" ht="25.15" customHeight="1" thickBot="1" x14ac:dyDescent="0.3">
      <c r="A4" s="363" t="s">
        <v>15</v>
      </c>
      <c r="B4" s="321" t="s">
        <v>68</v>
      </c>
      <c r="C4" s="322"/>
      <c r="D4" s="322"/>
      <c r="E4" s="322"/>
      <c r="F4" s="322"/>
      <c r="G4" s="322"/>
      <c r="H4" s="310" t="s">
        <v>28</v>
      </c>
      <c r="I4" s="321" t="s">
        <v>71</v>
      </c>
      <c r="J4" s="322"/>
      <c r="K4" s="322"/>
      <c r="L4" s="322"/>
      <c r="M4" s="322"/>
      <c r="N4" s="322"/>
      <c r="O4" s="304" t="s">
        <v>29</v>
      </c>
      <c r="P4" s="368" t="s">
        <v>44</v>
      </c>
      <c r="Q4" s="304" t="s">
        <v>32</v>
      </c>
      <c r="R4" s="304" t="s">
        <v>67</v>
      </c>
      <c r="S4" s="354" t="s">
        <v>30</v>
      </c>
      <c r="T4" s="348" t="s">
        <v>31</v>
      </c>
      <c r="U4" s="348" t="s">
        <v>72</v>
      </c>
      <c r="V4" s="133" t="s">
        <v>98</v>
      </c>
      <c r="W4" s="133" t="s">
        <v>99</v>
      </c>
      <c r="X4" s="133" t="s">
        <v>100</v>
      </c>
      <c r="AA4" s="24"/>
      <c r="AB4" s="217" t="s">
        <v>45</v>
      </c>
      <c r="AC4" s="217"/>
      <c r="AD4" s="217"/>
      <c r="AE4" s="160" t="s">
        <v>46</v>
      </c>
      <c r="AF4" s="160" t="s">
        <v>40</v>
      </c>
      <c r="AG4" s="9"/>
      <c r="AH4" s="9"/>
      <c r="AI4" s="45"/>
      <c r="AJ4" s="47" t="s">
        <v>14</v>
      </c>
      <c r="AK4" s="47">
        <f>VLOOKUP(Z2,Num_Mois,2,0)</f>
        <v>5</v>
      </c>
    </row>
    <row r="5" spans="1:39" ht="25.15" customHeight="1" x14ac:dyDescent="0.25">
      <c r="A5" s="364"/>
      <c r="B5" s="318" t="s">
        <v>98</v>
      </c>
      <c r="C5" s="319"/>
      <c r="D5" s="318" t="s">
        <v>99</v>
      </c>
      <c r="E5" s="319"/>
      <c r="F5" s="318" t="s">
        <v>100</v>
      </c>
      <c r="G5" s="319"/>
      <c r="H5" s="312"/>
      <c r="I5" s="318" t="s">
        <v>98</v>
      </c>
      <c r="J5" s="319"/>
      <c r="K5" s="318" t="s">
        <v>99</v>
      </c>
      <c r="L5" s="319"/>
      <c r="M5" s="318" t="s">
        <v>100</v>
      </c>
      <c r="N5" s="319"/>
      <c r="O5" s="306"/>
      <c r="P5" s="368"/>
      <c r="Q5" s="306"/>
      <c r="R5" s="306"/>
      <c r="S5" s="356"/>
      <c r="T5" s="350"/>
      <c r="U5" s="350"/>
      <c r="V5" s="372" t="s">
        <v>130</v>
      </c>
      <c r="W5" s="372" t="s">
        <v>130</v>
      </c>
      <c r="X5" s="374" t="s">
        <v>130</v>
      </c>
      <c r="Z5" s="51" t="s">
        <v>78</v>
      </c>
      <c r="AA5" s="24"/>
      <c r="AB5" s="258" t="s">
        <v>47</v>
      </c>
      <c r="AC5" s="259"/>
      <c r="AD5" s="260"/>
      <c r="AE5" s="160" t="s">
        <v>48</v>
      </c>
      <c r="AF5" s="160" t="s">
        <v>37</v>
      </c>
      <c r="AG5" s="9"/>
      <c r="AH5" s="9"/>
      <c r="AI5" s="45"/>
      <c r="AJ5" s="47"/>
      <c r="AK5" s="47"/>
    </row>
    <row r="6" spans="1:39" ht="25.15" customHeight="1" x14ac:dyDescent="0.25">
      <c r="A6" s="365"/>
      <c r="B6" s="180" t="s">
        <v>69</v>
      </c>
      <c r="C6" s="180" t="s">
        <v>70</v>
      </c>
      <c r="D6" s="180" t="s">
        <v>69</v>
      </c>
      <c r="E6" s="180" t="s">
        <v>70</v>
      </c>
      <c r="F6" s="180" t="s">
        <v>69</v>
      </c>
      <c r="G6" s="180" t="s">
        <v>70</v>
      </c>
      <c r="H6" s="314"/>
      <c r="I6" s="180" t="s">
        <v>69</v>
      </c>
      <c r="J6" s="180" t="s">
        <v>70</v>
      </c>
      <c r="K6" s="180" t="s">
        <v>69</v>
      </c>
      <c r="L6" s="180" t="s">
        <v>70</v>
      </c>
      <c r="M6" s="180" t="s">
        <v>69</v>
      </c>
      <c r="N6" s="180" t="s">
        <v>70</v>
      </c>
      <c r="O6" s="308"/>
      <c r="P6" s="368"/>
      <c r="Q6" s="308"/>
      <c r="R6" s="308"/>
      <c r="S6" s="358"/>
      <c r="T6" s="352"/>
      <c r="U6" s="352"/>
      <c r="V6" s="373"/>
      <c r="W6" s="373"/>
      <c r="X6" s="375"/>
      <c r="Z6" s="64">
        <v>2023</v>
      </c>
      <c r="AB6" s="258" t="s">
        <v>75</v>
      </c>
      <c r="AC6" s="259"/>
      <c r="AD6" s="260"/>
      <c r="AE6" s="160" t="s">
        <v>76</v>
      </c>
      <c r="AF6" s="160" t="s">
        <v>37</v>
      </c>
      <c r="AG6" s="9"/>
      <c r="AH6" s="9"/>
      <c r="AI6" s="46"/>
      <c r="AJ6" s="160" t="s">
        <v>73</v>
      </c>
      <c r="AM6" s="81" t="s">
        <v>113</v>
      </c>
    </row>
    <row r="7" spans="1:39" s="9" customFormat="1" ht="18" customHeight="1" x14ac:dyDescent="0.25">
      <c r="A7" s="59">
        <f>DATE($Z$6,$AK$4,1)-WEEKDAY(DATE($Z$6,$AK$4,1),3)</f>
        <v>45047</v>
      </c>
      <c r="B7" s="88">
        <v>0.33333333333333331</v>
      </c>
      <c r="C7" s="88">
        <v>0.375</v>
      </c>
      <c r="D7" s="175">
        <v>0.5</v>
      </c>
      <c r="E7" s="175">
        <v>0.58333333333333337</v>
      </c>
      <c r="F7" s="178">
        <v>0.70833333333333337</v>
      </c>
      <c r="G7" s="178">
        <v>0.75</v>
      </c>
      <c r="H7" s="85">
        <f>IF(((C7-B7)+(E7-D7)+(G7-F7))*24,((C7-B7)+(E7-D7)+(G7-F7))*24,0)</f>
        <v>4</v>
      </c>
      <c r="I7" s="98">
        <v>0.375</v>
      </c>
      <c r="J7" s="88"/>
      <c r="K7" s="163"/>
      <c r="L7" s="177">
        <v>0.70833333333333337</v>
      </c>
      <c r="M7" s="163"/>
      <c r="N7" s="163"/>
      <c r="O7" s="162">
        <f t="shared" ref="O7:O13" si="0">IF(((J7-I7)+(L7-K7)+(N7-M7))*24,((J7-I7)+(L7-K7)+(N7-M7))*24,0)</f>
        <v>8</v>
      </c>
      <c r="P7" s="165"/>
      <c r="Q7" s="188" t="str">
        <f t="shared" ref="Q7:Q13" si="1">IFERROR(IF(VLOOKUP(P7,$AE$2:$AF$19,2,0)="oui",H7,""),"")</f>
        <v/>
      </c>
      <c r="R7" s="169"/>
      <c r="S7" s="190">
        <f t="shared" ref="S7:S13" si="2">IF(AND(H7=0,O7=0),"",IF(AND(H7=0,O7&gt;0),O7,O7-SUM(V7:X7)))</f>
        <v>6</v>
      </c>
      <c r="T7" s="164"/>
      <c r="U7" s="164"/>
      <c r="V7" s="134" t="str">
        <f t="shared" ref="V7:V13" si="3">IF(OR(AND(H7=0,O7=0),AND(H7=0,O7&gt;0),AND(B7="",C7=""),OR(I7="",(I7*24)&gt;=9)),"",IF(OR(AND((I7*24)&lt;=8,(J7*24)&gt;=9),AND((I7*24)&lt;=8,J7="")),1,IF(OR(AND((I7*24)&gt;8,J7=""),AND((I7*24)&gt;8,(J7*24)&gt;=9)),9-(I7*24),IF(AND((I7*24)&lt;=8,(J7*24)&lt;9),(J7*24)-8,IF(AND((I7*24)&gt;8,(J7*24)&lt;9),(J7-I7)*24,"")))))</f>
        <v/>
      </c>
      <c r="W7" s="135">
        <f t="shared" ref="W7:W13" si="4">IF(OR(AND(H7=0,O7=0),AND(H7=0,O7&gt;0),AND(D7="",E7=""),AND(I7&gt;0,J7&gt;0,K7="",L7="",M7="",N7="")),"",IF(OR(AND(I7&gt;0,J7="",K7="",(L7*24)&gt;=14),AND((K7*24)&lt;=12,(L7*24)&gt;=14),AND(I7&gt;0,J7="",K7="",L7="",N7&gt;0),AND((K7*24)&lt;=12,L7="",N7&gt;0)),2,IF(OR(AND(I7&gt;0,J7="",K7="",(L7*24)&lt;14),AND((K7*24)&lt;=12,(L7*24)&lt;14)),(L7*24)-12,IF(OR(AND((K7*24)&gt;12,(L7*24)&gt;=14),AND((K7*24)&gt;12,L7="",N7&gt;0)),14-(K7*24),IF(AND((K7*24)&gt;12,(L7*24)&lt;14),(L7-K7)*24,"")))))</f>
        <v>2</v>
      </c>
      <c r="X7" s="136" t="str">
        <f t="shared" ref="X7:X13" si="5">IF(OR(AND(H7=0,O7=0),AND(H7=0,O7&gt;0),AND(F7="",G7=""),AND(M7="",N7="")),"",IF((M7*24)&gt;=18,"",IF((N7*24)&lt;=17,"",IF(OR(AND(M7="",(N7*24)&gt;17,(N7*24)&lt;18),AND((M7*24)&lt;=17,(N7*24)&lt;18)),(N7*24)-17,IF(OR(AND((M7*24)&lt;=17,(N7*24)&gt;=18),AND(M7="",(N7*24)&gt;=18)),
1,IF(AND((M7*24)&gt;17,(N7*24)&lt;18),(N7-M7)*24,IF(AND((M7*24)&gt;17,(M7*24)&lt;18,(N7*24)&gt;=18),18-(M7*24),"")))))))</f>
        <v/>
      </c>
      <c r="Y7" s="82" t="s">
        <v>114</v>
      </c>
      <c r="AA7"/>
      <c r="AB7" s="258" t="s">
        <v>49</v>
      </c>
      <c r="AC7" s="259"/>
      <c r="AD7" s="260"/>
      <c r="AE7" s="160" t="s">
        <v>50</v>
      </c>
      <c r="AF7" s="160" t="s">
        <v>37</v>
      </c>
      <c r="AI7" s="10" t="str">
        <f>IF($A7="","",IF(AND(ISERROR(VLOOKUP($A7,Fériés,1,0)),WEEKDAY($A7,2)&lt;=5),"",IF(WEEKDAY($A7,2)&gt;5,"we",IF(VLOOKUP($A7,Fériés,1,0),"F",""))))</f>
        <v>F</v>
      </c>
      <c r="AJ7" s="21">
        <f t="shared" ref="AJ7:AJ13" si="6">IF(P7&lt;&gt;"",0,H7)</f>
        <v>4</v>
      </c>
      <c r="AM7" s="161" t="s">
        <v>112</v>
      </c>
    </row>
    <row r="8" spans="1:39" s="9" customFormat="1" ht="18" customHeight="1" x14ac:dyDescent="0.25">
      <c r="A8" s="59">
        <f>A7+1</f>
        <v>45048</v>
      </c>
      <c r="B8" s="88">
        <v>0.33333333333333331</v>
      </c>
      <c r="C8" s="88">
        <v>0.375</v>
      </c>
      <c r="D8" s="175">
        <v>0.5</v>
      </c>
      <c r="E8" s="175">
        <v>0.58333333333333337</v>
      </c>
      <c r="F8" s="178">
        <v>0.70833333333333337</v>
      </c>
      <c r="G8" s="178">
        <v>0.75</v>
      </c>
      <c r="H8" s="85">
        <f t="shared" ref="H8:H13" si="7">IF(((C8-B8)+(E8-D8)+(G8-F8))*24,((C8-B8)+(E8-D8)+(G8-F8))*24,0)</f>
        <v>4</v>
      </c>
      <c r="I8" s="98">
        <v>0.35416666666666669</v>
      </c>
      <c r="J8" s="99">
        <v>0.39583333333333331</v>
      </c>
      <c r="K8" s="176">
        <v>0.52083333333333337</v>
      </c>
      <c r="L8" s="176">
        <v>0.60416666666666663</v>
      </c>
      <c r="M8" s="177">
        <v>0.75</v>
      </c>
      <c r="N8" s="177">
        <v>0.79166666666666663</v>
      </c>
      <c r="O8" s="162">
        <f t="shared" si="0"/>
        <v>3.9999999999999964</v>
      </c>
      <c r="P8" s="169"/>
      <c r="Q8" s="188" t="str">
        <f t="shared" si="1"/>
        <v/>
      </c>
      <c r="R8" s="169"/>
      <c r="S8" s="190">
        <f t="shared" si="2"/>
        <v>1.9999999999999964</v>
      </c>
      <c r="T8" s="164"/>
      <c r="U8" s="164"/>
      <c r="V8" s="134">
        <f t="shared" si="3"/>
        <v>0.5</v>
      </c>
      <c r="W8" s="136">
        <f t="shared" si="4"/>
        <v>1.5</v>
      </c>
      <c r="X8" s="136" t="str">
        <f t="shared" si="5"/>
        <v/>
      </c>
      <c r="Y8" s="82" t="s">
        <v>114</v>
      </c>
      <c r="Z8" s="40"/>
      <c r="AA8"/>
      <c r="AB8" s="258" t="s">
        <v>60</v>
      </c>
      <c r="AC8" s="259"/>
      <c r="AD8" s="260"/>
      <c r="AE8" s="160" t="s">
        <v>61</v>
      </c>
      <c r="AF8" s="160" t="s">
        <v>40</v>
      </c>
      <c r="AI8" s="10" t="str">
        <f t="shared" ref="AI8:AI53" si="8">IF($A8="","",IF(AND(ISERROR(VLOOKUP($A8,Fériés,1,0)),WEEKDAY($A8,2)&lt;=5),"",IF(WEEKDAY($A8,2)&gt;5,"we",IF(VLOOKUP($A8,Fériés,1,0),"F",""))))</f>
        <v/>
      </c>
      <c r="AJ8" s="22">
        <f t="shared" si="6"/>
        <v>4</v>
      </c>
      <c r="AM8" s="161" t="s">
        <v>120</v>
      </c>
    </row>
    <row r="9" spans="1:39" s="9" customFormat="1" ht="18" customHeight="1" x14ac:dyDescent="0.25">
      <c r="A9" s="59">
        <f t="shared" ref="A9:A12" si="9">A8+1</f>
        <v>45049</v>
      </c>
      <c r="B9" s="88">
        <v>0.33333333333333331</v>
      </c>
      <c r="C9" s="88">
        <v>0.375</v>
      </c>
      <c r="D9" s="175">
        <v>0.5</v>
      </c>
      <c r="E9" s="175">
        <v>0.58333333333333337</v>
      </c>
      <c r="F9" s="178">
        <v>0.70833333333333337</v>
      </c>
      <c r="G9" s="178">
        <v>0.75</v>
      </c>
      <c r="H9" s="85">
        <f t="shared" si="7"/>
        <v>4</v>
      </c>
      <c r="I9" s="98">
        <v>0.29166666666666669</v>
      </c>
      <c r="J9" s="99">
        <v>0.35416666666666669</v>
      </c>
      <c r="K9" s="176"/>
      <c r="L9" s="176"/>
      <c r="M9" s="177">
        <v>0.625</v>
      </c>
      <c r="N9" s="177">
        <v>0.75</v>
      </c>
      <c r="O9" s="162">
        <f t="shared" si="0"/>
        <v>4.5</v>
      </c>
      <c r="P9" s="169"/>
      <c r="Q9" s="188" t="str">
        <f t="shared" si="1"/>
        <v/>
      </c>
      <c r="R9" s="169"/>
      <c r="S9" s="190">
        <f t="shared" si="2"/>
        <v>1</v>
      </c>
      <c r="T9" s="164"/>
      <c r="U9" s="164"/>
      <c r="V9" s="134">
        <f t="shared" si="3"/>
        <v>0.5</v>
      </c>
      <c r="W9" s="136">
        <f t="shared" si="4"/>
        <v>2</v>
      </c>
      <c r="X9" s="136">
        <f t="shared" si="5"/>
        <v>1</v>
      </c>
      <c r="Y9" s="82" t="s">
        <v>114</v>
      </c>
      <c r="Z9" s="38"/>
      <c r="AA9"/>
      <c r="AB9" s="258" t="s">
        <v>51</v>
      </c>
      <c r="AC9" s="259"/>
      <c r="AD9" s="260"/>
      <c r="AE9" s="160" t="s">
        <v>52</v>
      </c>
      <c r="AF9" s="160" t="s">
        <v>40</v>
      </c>
      <c r="AI9" s="10" t="str">
        <f t="shared" si="8"/>
        <v/>
      </c>
      <c r="AJ9" s="22">
        <f t="shared" si="6"/>
        <v>4</v>
      </c>
      <c r="AM9" s="161" t="s">
        <v>115</v>
      </c>
    </row>
    <row r="10" spans="1:39" s="9" customFormat="1" ht="18" customHeight="1" x14ac:dyDescent="0.25">
      <c r="A10" s="59">
        <f t="shared" si="9"/>
        <v>45050</v>
      </c>
      <c r="B10" s="88">
        <v>0.33333333333333331</v>
      </c>
      <c r="C10" s="88">
        <v>0.375</v>
      </c>
      <c r="D10" s="175">
        <v>0.5</v>
      </c>
      <c r="E10" s="175">
        <v>0.58333333333333337</v>
      </c>
      <c r="F10" s="178">
        <v>0.70833333333333337</v>
      </c>
      <c r="G10" s="178">
        <v>0.75</v>
      </c>
      <c r="H10" s="85">
        <f t="shared" si="7"/>
        <v>4</v>
      </c>
      <c r="I10" s="98">
        <v>0.29166666666666669</v>
      </c>
      <c r="J10" s="99">
        <v>0.375</v>
      </c>
      <c r="K10" s="176">
        <v>0.45833333333333331</v>
      </c>
      <c r="L10" s="176">
        <v>0.625</v>
      </c>
      <c r="M10" s="177">
        <v>0.66666666666666663</v>
      </c>
      <c r="N10" s="177">
        <v>0.79166666666666663</v>
      </c>
      <c r="O10" s="162">
        <f t="shared" si="0"/>
        <v>9</v>
      </c>
      <c r="P10" s="169"/>
      <c r="Q10" s="188" t="str">
        <f t="shared" si="1"/>
        <v/>
      </c>
      <c r="R10" s="169"/>
      <c r="S10" s="199">
        <f t="shared" si="2"/>
        <v>5</v>
      </c>
      <c r="T10" s="164"/>
      <c r="U10" s="164"/>
      <c r="V10" s="134">
        <f t="shared" si="3"/>
        <v>1</v>
      </c>
      <c r="W10" s="136">
        <f t="shared" si="4"/>
        <v>2</v>
      </c>
      <c r="X10" s="136">
        <f t="shared" si="5"/>
        <v>1</v>
      </c>
      <c r="Y10" s="82" t="s">
        <v>114</v>
      </c>
      <c r="AA10"/>
      <c r="AB10" s="258" t="s">
        <v>64</v>
      </c>
      <c r="AC10" s="259"/>
      <c r="AD10" s="260"/>
      <c r="AE10" s="160" t="s">
        <v>65</v>
      </c>
      <c r="AF10" s="160" t="s">
        <v>37</v>
      </c>
      <c r="AI10" s="10" t="str">
        <f>IF($A10="","",IF(AND(ISERROR(VLOOKUP($A10,Fériés,1,0)),WEEKDAY($A10,2)&lt;=5),"",IF(WEEKDAY($A10,2)&gt;5,"we",IF(VLOOKUP($A10,Fériés,1,0),"F",""))))</f>
        <v/>
      </c>
      <c r="AJ10" s="22">
        <f t="shared" si="6"/>
        <v>4</v>
      </c>
      <c r="AM10" s="108" t="s">
        <v>127</v>
      </c>
    </row>
    <row r="11" spans="1:39" s="9" customFormat="1" ht="18" customHeight="1" x14ac:dyDescent="0.25">
      <c r="A11" s="59">
        <f t="shared" si="9"/>
        <v>45051</v>
      </c>
      <c r="B11" s="88">
        <v>0.33333333333333331</v>
      </c>
      <c r="C11" s="88">
        <v>0.375</v>
      </c>
      <c r="D11" s="175">
        <v>0.5</v>
      </c>
      <c r="E11" s="175">
        <v>0.58333333333333337</v>
      </c>
      <c r="F11" s="178">
        <v>0.70833333333333337</v>
      </c>
      <c r="G11" s="178">
        <v>0.75</v>
      </c>
      <c r="H11" s="85">
        <f t="shared" si="7"/>
        <v>4</v>
      </c>
      <c r="I11" s="98"/>
      <c r="J11" s="99"/>
      <c r="K11" s="176">
        <v>0.45833333333333331</v>
      </c>
      <c r="L11" s="176"/>
      <c r="M11" s="177"/>
      <c r="N11" s="177">
        <v>0.70833333333333337</v>
      </c>
      <c r="O11" s="162">
        <f t="shared" si="0"/>
        <v>6.0000000000000018</v>
      </c>
      <c r="P11" s="169"/>
      <c r="Q11" s="188" t="str">
        <f t="shared" si="1"/>
        <v/>
      </c>
      <c r="R11" s="169"/>
      <c r="S11" s="190">
        <f t="shared" si="2"/>
        <v>4.0000000000000018</v>
      </c>
      <c r="T11" s="164"/>
      <c r="U11" s="164"/>
      <c r="V11" s="134" t="str">
        <f t="shared" si="3"/>
        <v/>
      </c>
      <c r="W11" s="136">
        <f t="shared" si="4"/>
        <v>2</v>
      </c>
      <c r="X11" s="136" t="str">
        <f t="shared" si="5"/>
        <v/>
      </c>
      <c r="Y11" s="82" t="s">
        <v>114</v>
      </c>
      <c r="AA11"/>
      <c r="AB11" s="258" t="s">
        <v>38</v>
      </c>
      <c r="AC11" s="259"/>
      <c r="AD11" s="260"/>
      <c r="AE11" s="160" t="s">
        <v>39</v>
      </c>
      <c r="AF11" s="160" t="s">
        <v>40</v>
      </c>
      <c r="AI11" s="10" t="str">
        <f t="shared" si="8"/>
        <v/>
      </c>
      <c r="AJ11" s="22">
        <f t="shared" si="6"/>
        <v>4</v>
      </c>
      <c r="AM11" s="161" t="s">
        <v>117</v>
      </c>
    </row>
    <row r="12" spans="1:39" s="9" customFormat="1" ht="18" customHeight="1" x14ac:dyDescent="0.25">
      <c r="A12" s="13">
        <f t="shared" si="9"/>
        <v>45052</v>
      </c>
      <c r="B12" s="88">
        <v>0.33333333333333331</v>
      </c>
      <c r="C12" s="88">
        <v>0.375</v>
      </c>
      <c r="D12" s="175">
        <v>0.5</v>
      </c>
      <c r="E12" s="175">
        <v>0.58333333333333337</v>
      </c>
      <c r="F12" s="178">
        <v>0.70833333333333337</v>
      </c>
      <c r="G12" s="178">
        <v>0.75</v>
      </c>
      <c r="H12" s="85">
        <f t="shared" si="7"/>
        <v>4</v>
      </c>
      <c r="I12" s="98"/>
      <c r="J12" s="99"/>
      <c r="K12" s="176"/>
      <c r="L12" s="176"/>
      <c r="M12" s="177">
        <v>0.6875</v>
      </c>
      <c r="N12" s="177">
        <v>0.8125</v>
      </c>
      <c r="O12" s="162">
        <f t="shared" si="0"/>
        <v>3</v>
      </c>
      <c r="P12" s="169"/>
      <c r="Q12" s="188" t="str">
        <f t="shared" si="1"/>
        <v/>
      </c>
      <c r="R12" s="169"/>
      <c r="S12" s="190">
        <f t="shared" si="2"/>
        <v>0</v>
      </c>
      <c r="T12" s="164"/>
      <c r="U12" s="164"/>
      <c r="V12" s="134" t="str">
        <f t="shared" si="3"/>
        <v/>
      </c>
      <c r="W12" s="136">
        <f t="shared" si="4"/>
        <v>2</v>
      </c>
      <c r="X12" s="136">
        <f t="shared" si="5"/>
        <v>1</v>
      </c>
      <c r="Y12" s="82" t="s">
        <v>114</v>
      </c>
      <c r="Z12" s="198"/>
      <c r="AA12"/>
      <c r="AB12" s="258" t="s">
        <v>41</v>
      </c>
      <c r="AC12" s="259"/>
      <c r="AD12" s="260"/>
      <c r="AE12" s="160" t="s">
        <v>42</v>
      </c>
      <c r="AF12" s="160" t="s">
        <v>40</v>
      </c>
      <c r="AI12" s="10" t="str">
        <f t="shared" si="8"/>
        <v>we</v>
      </c>
      <c r="AJ12" s="22">
        <f t="shared" si="6"/>
        <v>4</v>
      </c>
      <c r="AM12" s="161" t="s">
        <v>118</v>
      </c>
    </row>
    <row r="13" spans="1:39" s="9" customFormat="1" ht="18" customHeight="1" x14ac:dyDescent="0.25">
      <c r="A13" s="17">
        <f>A12+1</f>
        <v>45053</v>
      </c>
      <c r="B13" s="88">
        <v>0.33333333333333331</v>
      </c>
      <c r="C13" s="88">
        <v>0.375</v>
      </c>
      <c r="D13" s="175">
        <v>0.5</v>
      </c>
      <c r="E13" s="175">
        <v>0.58333333333333337</v>
      </c>
      <c r="F13" s="178">
        <v>0.70833333333333337</v>
      </c>
      <c r="G13" s="178">
        <v>0.75</v>
      </c>
      <c r="H13" s="85">
        <f t="shared" si="7"/>
        <v>4</v>
      </c>
      <c r="I13" s="98">
        <v>0.29166666666666669</v>
      </c>
      <c r="J13" s="99"/>
      <c r="K13" s="176"/>
      <c r="L13" s="176">
        <v>0.70833333333333337</v>
      </c>
      <c r="M13" s="177"/>
      <c r="N13" s="177"/>
      <c r="O13" s="162">
        <f t="shared" si="0"/>
        <v>10</v>
      </c>
      <c r="P13" s="169"/>
      <c r="Q13" s="188" t="str">
        <f t="shared" si="1"/>
        <v/>
      </c>
      <c r="R13" s="192"/>
      <c r="S13" s="189">
        <f t="shared" si="2"/>
        <v>7</v>
      </c>
      <c r="T13" s="186"/>
      <c r="U13" s="186"/>
      <c r="V13" s="134">
        <f t="shared" si="3"/>
        <v>1</v>
      </c>
      <c r="W13" s="136">
        <f t="shared" si="4"/>
        <v>2</v>
      </c>
      <c r="X13" s="136" t="str">
        <f t="shared" si="5"/>
        <v/>
      </c>
      <c r="Y13" s="82" t="s">
        <v>114</v>
      </c>
      <c r="AA13"/>
      <c r="AB13" s="217" t="s">
        <v>43</v>
      </c>
      <c r="AC13" s="217"/>
      <c r="AD13" s="217"/>
      <c r="AE13" s="160" t="s">
        <v>82</v>
      </c>
      <c r="AF13" s="160" t="s">
        <v>37</v>
      </c>
      <c r="AI13" s="15" t="str">
        <f t="shared" si="8"/>
        <v>we</v>
      </c>
      <c r="AJ13" s="23">
        <f t="shared" si="6"/>
        <v>4</v>
      </c>
      <c r="AM13" s="161" t="s">
        <v>121</v>
      </c>
    </row>
    <row r="14" spans="1:39" s="9" customFormat="1" ht="18" customHeight="1" x14ac:dyDescent="0.25">
      <c r="A14" s="84"/>
      <c r="B14" s="89"/>
      <c r="C14" s="89"/>
      <c r="D14" s="173"/>
      <c r="E14" s="173"/>
      <c r="F14" s="173"/>
      <c r="G14" s="173"/>
      <c r="H14" s="85">
        <f>SUM(H7:H13)</f>
        <v>28</v>
      </c>
      <c r="I14" s="100"/>
      <c r="J14" s="100"/>
      <c r="K14" s="174"/>
      <c r="L14" s="174"/>
      <c r="M14" s="174"/>
      <c r="N14" s="174"/>
      <c r="O14" s="166">
        <f>SUM(O7:O13)</f>
        <v>44.5</v>
      </c>
      <c r="P14" s="182"/>
      <c r="Q14" s="325">
        <f>SUM(Q7:R13)</f>
        <v>0</v>
      </c>
      <c r="R14" s="325"/>
      <c r="S14" s="183">
        <f>IF(S15&lt;0,0,S15)</f>
        <v>17</v>
      </c>
      <c r="T14" s="183">
        <f>IF(T15&lt;0,0,T15)</f>
        <v>0</v>
      </c>
      <c r="U14" s="183">
        <f>IF(U15&gt;0,U15,0)</f>
        <v>8</v>
      </c>
      <c r="V14" s="137"/>
      <c r="W14" s="137"/>
      <c r="X14" s="137"/>
      <c r="AA14"/>
      <c r="AB14" s="217" t="s">
        <v>54</v>
      </c>
      <c r="AC14" s="217"/>
      <c r="AD14" s="217"/>
      <c r="AE14" s="160" t="s">
        <v>55</v>
      </c>
      <c r="AF14" s="160" t="s">
        <v>40</v>
      </c>
      <c r="AI14" s="41"/>
      <c r="AJ14" s="19">
        <f>SUM(AJ7:AJ13)</f>
        <v>28</v>
      </c>
    </row>
    <row r="15" spans="1:39" s="198" customFormat="1" ht="5.0999999999999996" customHeight="1" x14ac:dyDescent="0.25">
      <c r="A15" s="25"/>
      <c r="B15" s="90"/>
      <c r="C15" s="91"/>
      <c r="D15" s="25"/>
      <c r="E15" s="25"/>
      <c r="F15" s="25"/>
      <c r="G15" s="25"/>
      <c r="H15" s="86">
        <f>SUM(S7:S13)</f>
        <v>25</v>
      </c>
      <c r="I15" s="101"/>
      <c r="J15" s="101"/>
      <c r="K15" s="27"/>
      <c r="L15" s="27"/>
      <c r="M15" s="27"/>
      <c r="N15" s="27"/>
      <c r="O15" s="42">
        <f>O14-H15</f>
        <v>19.5</v>
      </c>
      <c r="P15" s="28"/>
      <c r="Q15" s="193"/>
      <c r="R15" s="28"/>
      <c r="S15" s="193">
        <f>IF((H15-U14)+AJ14&lt;45,(H15-U14),45-AJ14)</f>
        <v>17</v>
      </c>
      <c r="T15" s="194">
        <f>IF(AJ14&gt;45,O15-45,0)</f>
        <v>0</v>
      </c>
      <c r="U15" s="193">
        <f>IF(AJ14&lt;45,AJ14-45+H15,H15)</f>
        <v>8</v>
      </c>
      <c r="V15" s="138"/>
      <c r="W15" s="138"/>
      <c r="X15" s="138"/>
      <c r="Z15" s="9"/>
      <c r="AG15" s="9"/>
      <c r="AH15" s="9"/>
      <c r="AI15" s="25"/>
    </row>
    <row r="16" spans="1:39" s="9" customFormat="1" ht="18" customHeight="1" x14ac:dyDescent="0.25">
      <c r="A16" s="18">
        <f>A13+1</f>
        <v>45054</v>
      </c>
      <c r="B16" s="88">
        <v>0.33333333333333331</v>
      </c>
      <c r="C16" s="88">
        <v>0.375</v>
      </c>
      <c r="D16" s="175">
        <v>0.5</v>
      </c>
      <c r="E16" s="175">
        <v>0.58333333333333337</v>
      </c>
      <c r="F16" s="178">
        <v>0.70833333333333337</v>
      </c>
      <c r="G16" s="178">
        <v>0.75</v>
      </c>
      <c r="H16" s="85">
        <f t="shared" ref="H16:H22" si="10">IF(((C16-B16)+(E16-D16)+(G16-F16))*24,((C16-B16)+(E16-D16)+(G16-F16))*24,0)</f>
        <v>4</v>
      </c>
      <c r="I16" s="98">
        <v>0.29166666666666669</v>
      </c>
      <c r="J16" s="88"/>
      <c r="K16" s="175"/>
      <c r="L16" s="175"/>
      <c r="M16" s="178"/>
      <c r="N16" s="177">
        <v>0.83333333333333337</v>
      </c>
      <c r="O16" s="162">
        <f t="shared" ref="O16:O22" si="11">IF(((J16-I16)+(L16-K16)+(N16-M16))*24,((J16-I16)+(L16-K16)+(N16-M16))*24,0)</f>
        <v>13.000000000000002</v>
      </c>
      <c r="P16" s="185"/>
      <c r="Q16" s="168" t="str">
        <f t="shared" ref="Q16:Q22" si="12">IFERROR(IF(VLOOKUP(P16,$AE$2:$AF$19,2,0)="oui",H16,""),"")</f>
        <v/>
      </c>
      <c r="R16" s="191"/>
      <c r="S16" s="190">
        <f t="shared" ref="S16:S22" si="13">IF(AND(H16=0,O16=0),"",IF(AND(H16=0,O16&gt;0),O16,O16-SUM(V16:X16)))</f>
        <v>9.0000000000000018</v>
      </c>
      <c r="T16" s="184"/>
      <c r="U16" s="184"/>
      <c r="V16" s="134">
        <f t="shared" ref="V16:V22" si="14">IF(OR(AND(H16=0,O16=0),AND(H16=0,O16&gt;0),AND(B16="",C16=""),OR(I16="",(I16*24)&gt;=9)),"",IF(OR(AND((I16*24)&lt;=8,(J16*24)&gt;=9),AND((I16*24)&lt;=8,J16="")),1,IF(OR(AND((I16*24)&gt;8,J16=""),AND((I16*24)&gt;8,(J16*24)&gt;=9)),9-(I16*24),IF(AND((I16*24)&lt;=8,(J16*24)&lt;9),(J16*24)-8,IF(AND((I16*24)&gt;8,(J16*24)&lt;9),(J16-I16)*24,"")))))</f>
        <v>1</v>
      </c>
      <c r="W16" s="136">
        <f t="shared" ref="W16:W22" si="15">IF(OR(AND(H16=0,O16=0),AND(H16=0,O16&gt;0),AND(D16="",E16=""),AND(I16&gt;0,J16&gt;0,K16="",L16="",M16="",N16="")),"",IF(OR(AND(I16&gt;0,J16="",K16="",(L16*24)&gt;=14),AND((K16*24)&lt;=12,(L16*24)&gt;=14),AND(I16&gt;0,J16="",K16="",L16="",N16&gt;0),AND((K16*24)&lt;=12,L16="",N16&gt;0)),2,IF(OR(AND(I16&gt;0,J16="",K16="",(L16*24)&lt;14),AND((K16*24)&lt;=12,(L16*24)&lt;14)),(L16*24)-12,IF(OR(AND((K16*24)&gt;12,(L16*24)&gt;=14),AND((K16*24)&gt;12,L16="",N16&gt;0)),14-(K16*24),IF(AND((K16*24)&gt;12,(L16*24)&lt;14),(L16-K16)*24,"")))))</f>
        <v>2</v>
      </c>
      <c r="X16" s="136">
        <f t="shared" ref="X16:X22" si="16">IF(OR(AND(H16=0,O16=0),AND(H16=0,O16&gt;0),AND(F16="",G16=""),AND(M16="",N16="")),"",IF((M16*24)&gt;=18,"",IF((N16*24)&lt;=17,"",IF(OR(AND(M16="",(N16*24)&gt;17,(N16*24)&lt;18),AND((M16*24)&lt;=17,(N16*24)&lt;18)),(N16*24)-17,IF(OR(AND((M16*24)&lt;=17,(N16*24)&gt;=18),AND(M16="",(N16*24)&gt;=18)),
1,IF(AND((M16*24)&gt;17,(N16*24)&lt;18),(N16-M16)*24,IF(AND((M16*24)&gt;17,(M16*24)&lt;18,(N16*24)&gt;=18),18-(M16*24),"")))))))</f>
        <v>1</v>
      </c>
      <c r="Y16" s="82" t="s">
        <v>114</v>
      </c>
      <c r="AA16" s="29"/>
      <c r="AB16" s="258" t="s">
        <v>56</v>
      </c>
      <c r="AC16" s="259"/>
      <c r="AD16" s="260"/>
      <c r="AE16" s="160" t="s">
        <v>57</v>
      </c>
      <c r="AF16" s="160" t="s">
        <v>37</v>
      </c>
      <c r="AI16" s="14" t="str">
        <f t="shared" si="8"/>
        <v>F</v>
      </c>
      <c r="AJ16" s="21">
        <f>IF(P16&lt;&gt;"",0,H16)</f>
        <v>4</v>
      </c>
      <c r="AM16" s="161" t="s">
        <v>119</v>
      </c>
    </row>
    <row r="17" spans="1:39" s="9" customFormat="1" ht="18" customHeight="1" x14ac:dyDescent="0.25">
      <c r="A17" s="13">
        <f t="shared" ref="A17:A40" si="17">A16+1</f>
        <v>45055</v>
      </c>
      <c r="B17" s="88">
        <v>0.33333333333333331</v>
      </c>
      <c r="C17" s="88">
        <v>0.375</v>
      </c>
      <c r="D17" s="175">
        <v>0.5</v>
      </c>
      <c r="E17" s="175">
        <v>0.58333333333333337</v>
      </c>
      <c r="F17" s="178">
        <v>0.70833333333333337</v>
      </c>
      <c r="G17" s="178">
        <v>0.75</v>
      </c>
      <c r="H17" s="85">
        <f t="shared" si="10"/>
        <v>4</v>
      </c>
      <c r="I17" s="98">
        <v>0.33333333333333331</v>
      </c>
      <c r="J17" s="99">
        <v>0.41666666666666669</v>
      </c>
      <c r="K17" s="176">
        <v>0.5</v>
      </c>
      <c r="L17" s="176"/>
      <c r="M17" s="177"/>
      <c r="N17" s="177">
        <v>0.89583333333333337</v>
      </c>
      <c r="O17" s="162">
        <f t="shared" si="11"/>
        <v>11.500000000000002</v>
      </c>
      <c r="P17" s="165"/>
      <c r="Q17" s="168" t="str">
        <f t="shared" si="12"/>
        <v/>
      </c>
      <c r="R17" s="169"/>
      <c r="S17" s="199">
        <f t="shared" si="13"/>
        <v>7.5000000000000018</v>
      </c>
      <c r="T17" s="164"/>
      <c r="U17" s="164"/>
      <c r="V17" s="134">
        <f t="shared" si="14"/>
        <v>1</v>
      </c>
      <c r="W17" s="136">
        <f t="shared" si="15"/>
        <v>2</v>
      </c>
      <c r="X17" s="136">
        <f t="shared" si="16"/>
        <v>1</v>
      </c>
      <c r="Y17" s="82" t="s">
        <v>114</v>
      </c>
      <c r="AA17"/>
      <c r="AB17" s="217" t="s">
        <v>58</v>
      </c>
      <c r="AC17" s="217"/>
      <c r="AD17" s="217"/>
      <c r="AE17" s="160" t="s">
        <v>59</v>
      </c>
      <c r="AF17" s="160" t="s">
        <v>40</v>
      </c>
      <c r="AI17" s="10"/>
      <c r="AJ17" s="22"/>
      <c r="AM17" s="108" t="s">
        <v>128</v>
      </c>
    </row>
    <row r="18" spans="1:39" s="9" customFormat="1" ht="18" customHeight="1" x14ac:dyDescent="0.25">
      <c r="A18" s="13">
        <f t="shared" si="17"/>
        <v>45056</v>
      </c>
      <c r="B18" s="88">
        <v>0.33333333333333331</v>
      </c>
      <c r="C18" s="88">
        <v>0.375</v>
      </c>
      <c r="D18" s="175">
        <v>0.5</v>
      </c>
      <c r="E18" s="175">
        <v>0.58333333333333337</v>
      </c>
      <c r="F18" s="178">
        <v>0.70833333333333337</v>
      </c>
      <c r="G18" s="178">
        <v>0.75</v>
      </c>
      <c r="H18" s="85">
        <f t="shared" si="10"/>
        <v>4</v>
      </c>
      <c r="I18" s="98">
        <v>0.33333333333333331</v>
      </c>
      <c r="J18" s="99">
        <v>0.375</v>
      </c>
      <c r="K18" s="176">
        <v>0.47916666666666669</v>
      </c>
      <c r="L18" s="176">
        <v>0.58333333333333337</v>
      </c>
      <c r="M18" s="177">
        <v>0.70833333333333337</v>
      </c>
      <c r="N18" s="177">
        <v>0.72916666666666663</v>
      </c>
      <c r="O18" s="162">
        <f t="shared" si="11"/>
        <v>3.9999999999999991</v>
      </c>
      <c r="P18" s="165"/>
      <c r="Q18" s="168" t="str">
        <f t="shared" si="12"/>
        <v/>
      </c>
      <c r="R18" s="169"/>
      <c r="S18" s="190">
        <f t="shared" si="13"/>
        <v>0.49999999999999911</v>
      </c>
      <c r="T18" s="164"/>
      <c r="U18" s="164"/>
      <c r="V18" s="134">
        <f t="shared" si="14"/>
        <v>1</v>
      </c>
      <c r="W18" s="136">
        <f t="shared" si="15"/>
        <v>2</v>
      </c>
      <c r="X18" s="136">
        <f t="shared" si="16"/>
        <v>0.5</v>
      </c>
      <c r="Y18" s="82" t="s">
        <v>114</v>
      </c>
      <c r="AA18"/>
      <c r="AB18" s="217" t="s">
        <v>62</v>
      </c>
      <c r="AC18" s="217"/>
      <c r="AD18" s="217"/>
      <c r="AE18" s="160" t="s">
        <v>63</v>
      </c>
      <c r="AF18" s="160" t="s">
        <v>37</v>
      </c>
      <c r="AI18" s="10" t="str">
        <f t="shared" si="8"/>
        <v/>
      </c>
      <c r="AJ18" s="22">
        <f>IF(P18&lt;&gt;"",0,H18)</f>
        <v>4</v>
      </c>
      <c r="AM18" s="161" t="s">
        <v>123</v>
      </c>
    </row>
    <row r="19" spans="1:39" s="9" customFormat="1" ht="18" customHeight="1" x14ac:dyDescent="0.25">
      <c r="A19" s="13">
        <f t="shared" si="17"/>
        <v>45057</v>
      </c>
      <c r="B19" s="88">
        <v>0.33333333333333331</v>
      </c>
      <c r="C19" s="88">
        <v>0.375</v>
      </c>
      <c r="D19" s="175"/>
      <c r="E19" s="175"/>
      <c r="F19" s="178"/>
      <c r="G19" s="178"/>
      <c r="H19" s="85">
        <f t="shared" si="10"/>
        <v>1.0000000000000004</v>
      </c>
      <c r="I19" s="98">
        <v>0.29166666666666669</v>
      </c>
      <c r="J19" s="99">
        <v>0.41666666666666669</v>
      </c>
      <c r="K19" s="176">
        <v>0.45833333333333331</v>
      </c>
      <c r="L19" s="176">
        <v>0.625</v>
      </c>
      <c r="M19" s="177">
        <v>0.66666666666666663</v>
      </c>
      <c r="N19" s="177">
        <v>0.79166666666666663</v>
      </c>
      <c r="O19" s="162">
        <f t="shared" si="11"/>
        <v>10</v>
      </c>
      <c r="P19" s="165"/>
      <c r="Q19" s="168" t="str">
        <f t="shared" si="12"/>
        <v/>
      </c>
      <c r="R19" s="169"/>
      <c r="S19" s="199">
        <f t="shared" si="13"/>
        <v>9</v>
      </c>
      <c r="T19" s="164"/>
      <c r="U19" s="164"/>
      <c r="V19" s="134">
        <f t="shared" si="14"/>
        <v>1</v>
      </c>
      <c r="W19" s="136" t="str">
        <f t="shared" si="15"/>
        <v/>
      </c>
      <c r="X19" s="136" t="str">
        <f t="shared" si="16"/>
        <v/>
      </c>
      <c r="Y19" s="82" t="s">
        <v>114</v>
      </c>
      <c r="AA19"/>
      <c r="AI19" s="10" t="str">
        <f t="shared" si="8"/>
        <v/>
      </c>
      <c r="AJ19" s="22">
        <f>IF(P19&lt;&gt;"",0,H19)</f>
        <v>1.0000000000000004</v>
      </c>
      <c r="AM19" s="107" t="s">
        <v>129</v>
      </c>
    </row>
    <row r="20" spans="1:39" s="9" customFormat="1" ht="18" customHeight="1" x14ac:dyDescent="0.25">
      <c r="A20" s="13">
        <f t="shared" si="17"/>
        <v>45058</v>
      </c>
      <c r="B20" s="88"/>
      <c r="C20" s="88"/>
      <c r="D20" s="175"/>
      <c r="E20" s="175"/>
      <c r="F20" s="178"/>
      <c r="G20" s="178"/>
      <c r="H20" s="85">
        <f t="shared" si="10"/>
        <v>0</v>
      </c>
      <c r="I20" s="98"/>
      <c r="J20" s="99"/>
      <c r="K20" s="176">
        <v>0.5</v>
      </c>
      <c r="L20" s="176">
        <v>0.58333333333333337</v>
      </c>
      <c r="M20" s="177"/>
      <c r="N20" s="177"/>
      <c r="O20" s="162">
        <f t="shared" si="11"/>
        <v>2.0000000000000009</v>
      </c>
      <c r="P20" s="165"/>
      <c r="Q20" s="168" t="str">
        <f t="shared" si="12"/>
        <v/>
      </c>
      <c r="R20" s="169"/>
      <c r="S20" s="190">
        <f t="shared" si="13"/>
        <v>2.0000000000000009</v>
      </c>
      <c r="T20" s="164"/>
      <c r="U20" s="164"/>
      <c r="V20" s="134" t="str">
        <f t="shared" si="14"/>
        <v/>
      </c>
      <c r="W20" s="136" t="str">
        <f t="shared" si="15"/>
        <v/>
      </c>
      <c r="X20" s="136" t="str">
        <f t="shared" si="16"/>
        <v/>
      </c>
      <c r="Y20" s="82" t="s">
        <v>114</v>
      </c>
      <c r="AI20" s="10" t="str">
        <f t="shared" si="8"/>
        <v/>
      </c>
      <c r="AJ20" s="22">
        <f>IF(P20&lt;&gt;"",0,H20)</f>
        <v>0</v>
      </c>
      <c r="AM20" s="161" t="s">
        <v>125</v>
      </c>
    </row>
    <row r="21" spans="1:39" s="9" customFormat="1" ht="18" customHeight="1" x14ac:dyDescent="0.25">
      <c r="A21" s="13">
        <f t="shared" si="17"/>
        <v>45059</v>
      </c>
      <c r="B21" s="88"/>
      <c r="C21" s="88"/>
      <c r="D21" s="175"/>
      <c r="E21" s="175"/>
      <c r="F21" s="178"/>
      <c r="G21" s="178"/>
      <c r="H21" s="85">
        <f t="shared" si="10"/>
        <v>0</v>
      </c>
      <c r="I21" s="98">
        <v>0.29166666666666669</v>
      </c>
      <c r="J21" s="99"/>
      <c r="K21" s="176"/>
      <c r="L21" s="176"/>
      <c r="M21" s="177"/>
      <c r="N21" s="177">
        <v>0.79166666666666663</v>
      </c>
      <c r="O21" s="162">
        <f t="shared" si="11"/>
        <v>11.999999999999998</v>
      </c>
      <c r="P21" s="165"/>
      <c r="Q21" s="168" t="str">
        <f t="shared" si="12"/>
        <v/>
      </c>
      <c r="R21" s="169"/>
      <c r="S21" s="190">
        <f t="shared" si="13"/>
        <v>11.999999999999998</v>
      </c>
      <c r="T21" s="164"/>
      <c r="U21" s="164"/>
      <c r="V21" s="134" t="str">
        <f t="shared" si="14"/>
        <v/>
      </c>
      <c r="W21" s="136" t="str">
        <f t="shared" si="15"/>
        <v/>
      </c>
      <c r="X21" s="136" t="str">
        <f t="shared" si="16"/>
        <v/>
      </c>
      <c r="Y21" s="82" t="s">
        <v>114</v>
      </c>
      <c r="Z21" s="198"/>
      <c r="AI21" s="10" t="str">
        <f t="shared" si="8"/>
        <v>we</v>
      </c>
      <c r="AJ21" s="22">
        <f>IF(P21&lt;&gt;"",0,H21)</f>
        <v>0</v>
      </c>
      <c r="AM21" s="161" t="s">
        <v>126</v>
      </c>
    </row>
    <row r="22" spans="1:39" s="9" customFormat="1" ht="18" customHeight="1" x14ac:dyDescent="0.25">
      <c r="A22" s="13">
        <f t="shared" si="17"/>
        <v>45060</v>
      </c>
      <c r="B22" s="88"/>
      <c r="C22" s="88"/>
      <c r="D22" s="175"/>
      <c r="E22" s="175"/>
      <c r="F22" s="178"/>
      <c r="G22" s="178"/>
      <c r="H22" s="85">
        <f t="shared" si="10"/>
        <v>0</v>
      </c>
      <c r="I22" s="98"/>
      <c r="J22" s="99"/>
      <c r="K22" s="176"/>
      <c r="L22" s="176"/>
      <c r="M22" s="177"/>
      <c r="N22" s="177"/>
      <c r="O22" s="162">
        <f t="shared" si="11"/>
        <v>0</v>
      </c>
      <c r="P22" s="165"/>
      <c r="Q22" s="168" t="str">
        <f t="shared" si="12"/>
        <v/>
      </c>
      <c r="R22" s="169"/>
      <c r="S22" s="189" t="str">
        <f t="shared" si="13"/>
        <v/>
      </c>
      <c r="T22" s="164"/>
      <c r="U22" s="164"/>
      <c r="V22" s="134" t="str">
        <f t="shared" si="14"/>
        <v/>
      </c>
      <c r="W22" s="136" t="str">
        <f t="shared" si="15"/>
        <v/>
      </c>
      <c r="X22" s="136" t="str">
        <f t="shared" si="16"/>
        <v/>
      </c>
      <c r="Y22" s="82"/>
      <c r="AB22" s="40"/>
      <c r="AI22" s="10" t="str">
        <f t="shared" si="8"/>
        <v>we</v>
      </c>
      <c r="AJ22" s="23">
        <f>IF(P22&lt;&gt;"",0,H22)</f>
        <v>0</v>
      </c>
      <c r="AM22" s="161"/>
    </row>
    <row r="23" spans="1:39" s="9" customFormat="1" ht="18" customHeight="1" x14ac:dyDescent="0.25">
      <c r="A23" s="172"/>
      <c r="B23" s="92"/>
      <c r="C23" s="92"/>
      <c r="D23" s="173"/>
      <c r="E23" s="173"/>
      <c r="F23" s="173"/>
      <c r="G23" s="173"/>
      <c r="H23" s="85">
        <f>SUM(H16:H22)</f>
        <v>13</v>
      </c>
      <c r="I23" s="100"/>
      <c r="J23" s="100"/>
      <c r="K23" s="174"/>
      <c r="L23" s="174"/>
      <c r="M23" s="174"/>
      <c r="N23" s="174"/>
      <c r="O23" s="166">
        <f>SUM(O16:O22)</f>
        <v>52.5</v>
      </c>
      <c r="P23" s="182"/>
      <c r="Q23" s="325">
        <f>SUM(Q16:R22)</f>
        <v>0</v>
      </c>
      <c r="R23" s="325"/>
      <c r="S23" s="183">
        <f>IF(S24&lt;0,0,S24)</f>
        <v>36</v>
      </c>
      <c r="T23" s="183">
        <f>IF(T24&lt;0,0,T24)</f>
        <v>0</v>
      </c>
      <c r="U23" s="183">
        <f>IF(U24&gt;0,U24,0)</f>
        <v>4</v>
      </c>
      <c r="V23" s="137"/>
      <c r="W23" s="137"/>
      <c r="X23" s="137"/>
      <c r="AI23" s="41"/>
      <c r="AJ23" s="19">
        <f>SUM(AJ16:AJ22)</f>
        <v>9</v>
      </c>
    </row>
    <row r="24" spans="1:39" s="198" customFormat="1" ht="4.9000000000000004" customHeight="1" x14ac:dyDescent="0.25">
      <c r="A24" s="30"/>
      <c r="B24" s="93"/>
      <c r="C24" s="93"/>
      <c r="D24" s="62"/>
      <c r="E24" s="62"/>
      <c r="F24" s="62"/>
      <c r="G24" s="62"/>
      <c r="H24" s="86">
        <f>SUM(S16:S22)</f>
        <v>40</v>
      </c>
      <c r="I24" s="101"/>
      <c r="J24" s="101"/>
      <c r="K24" s="27"/>
      <c r="L24" s="27"/>
      <c r="M24" s="27"/>
      <c r="N24" s="27"/>
      <c r="O24" s="42">
        <f>O23-H24</f>
        <v>12.5</v>
      </c>
      <c r="P24" s="28"/>
      <c r="Q24" s="193"/>
      <c r="R24" s="28"/>
      <c r="S24" s="193">
        <f>IF((H24-U23)+AJ23&lt;45,(H24-U23),45-AJ23)</f>
        <v>36</v>
      </c>
      <c r="T24" s="194">
        <f>IF(AJ23&gt;45,O24-45,0)</f>
        <v>0</v>
      </c>
      <c r="U24" s="193">
        <f>IF(AJ23&lt;45,AJ23-45+H24,H24)</f>
        <v>4</v>
      </c>
      <c r="V24" s="138"/>
      <c r="W24" s="138"/>
      <c r="X24" s="138"/>
      <c r="Z24" s="9"/>
      <c r="AI24" s="31"/>
    </row>
    <row r="25" spans="1:39" s="9" customFormat="1" ht="18" customHeight="1" x14ac:dyDescent="0.25">
      <c r="A25" s="13">
        <f>A22+1</f>
        <v>45061</v>
      </c>
      <c r="B25" s="88">
        <v>0.33333333333333331</v>
      </c>
      <c r="C25" s="88">
        <v>0.375</v>
      </c>
      <c r="D25" s="175"/>
      <c r="E25" s="175"/>
      <c r="F25" s="178">
        <v>0.70833333333333337</v>
      </c>
      <c r="G25" s="178">
        <v>0.75</v>
      </c>
      <c r="H25" s="85">
        <f t="shared" ref="H25:H31" si="18">IF(((C25-B25)+(E25-D25)+(G25-F25))*24,((C25-B25)+(E25-D25)+(G25-F25))*24,0)</f>
        <v>1.9999999999999996</v>
      </c>
      <c r="I25" s="102">
        <v>0.29166666666666669</v>
      </c>
      <c r="J25" s="95">
        <v>0.40625</v>
      </c>
      <c r="K25" s="163">
        <v>0.45833333333333331</v>
      </c>
      <c r="L25" s="163">
        <v>0.625</v>
      </c>
      <c r="M25" s="163"/>
      <c r="N25" s="163"/>
      <c r="O25" s="162">
        <f t="shared" ref="O25:O31" si="19">IF(((J25-I25)+(L25-K25)+(N25-M25))*24,((J25-I25)+(L25-K25)+(N25-M25))*24,0)</f>
        <v>6.75</v>
      </c>
      <c r="P25" s="165"/>
      <c r="Q25" s="168" t="str">
        <f t="shared" ref="Q25:Q31" si="20">IFERROR(IF(VLOOKUP(P25,$AE$2:$AF$19,2,0)="oui",H25,""),"")</f>
        <v/>
      </c>
      <c r="R25" s="169"/>
      <c r="S25" s="190">
        <f t="shared" ref="S25:S31" si="21">IF(AND(H25=0,O25=0),"",IF(AND(H25=0,O25&gt;0),O25,O25-SUM(V25:X25)))</f>
        <v>5.75</v>
      </c>
      <c r="T25" s="164"/>
      <c r="U25" s="164"/>
      <c r="V25" s="134">
        <f t="shared" ref="V25:V31" si="22">IF(OR(AND(H25=0,O25=0),AND(H25=0,O25&gt;0),AND(B25="",C25=""),OR(I25="",(I25*24)&gt;=9)),"",IF(OR(AND((I25*24)&lt;=8,(J25*24)&gt;=9),AND((I25*24)&lt;=8,J25="")),1,IF(OR(AND((I25*24)&gt;8,J25=""),AND((I25*24)&gt;8,(J25*24)&gt;=9)),9-(I25*24),IF(AND((I25*24)&lt;=8,(J25*24)&lt;9),(J25*24)-8,IF(AND((I25*24)&gt;8,(J25*24)&lt;9),(J25-I25)*24,"")))))</f>
        <v>1</v>
      </c>
      <c r="W25" s="136" t="str">
        <f>IF(OR(AND(H25=0,O25=0),AND(H25=0,O25&gt;0),AND(D25="",E25=""),AND(I25&gt;0,J25&gt;0,K25="",L25="",M25="",N25="")),"",IF(OR(AND(I25&gt;0,J25="",K25="",(L25*24)&gt;=14),AND((K25*24)&lt;=12,(L25*24)&gt;=14),AND(I25&gt;0,J25="",K25="",L25="",N25&gt;0),AND((K25*24)&lt;=12,L25="",N25&gt;0)),2,IF(OR(AND(I25&gt;0,J25="",K25="",(L25*24)&lt;14),AND((K25*24)&lt;=12,(L25*24)&lt;14)),(L25*24)-12,IF(OR(AND((K25*24)&gt;12,(L25*24)&gt;=14),AND((K25*24)&gt;12,L25="",N25&gt;0)),14-(K25*24),IF(AND((K25*24)&gt;12,(L25*24)&lt;14),(L25-K25)*24,"")))))</f>
        <v/>
      </c>
      <c r="X25" s="136" t="str">
        <f t="shared" ref="X25:X31" si="23">IF(OR(AND(H25=0,O25=0),AND(H25=0,O25&gt;0),AND(F25="",G25=""),AND(M25="",N25="")),"",IF((M25*24)&gt;=18,"",IF((N25*24)&lt;=17,"",IF(OR(AND(M25="",(N25*24)&gt;17,(N25*24)&lt;18),AND((M25*24)&lt;=17,(N25*24)&lt;18)),(N25*24)-17,IF(OR(AND((M25*24)&lt;=17,(N25*24)&gt;=18),AND(M25="",(N25*24)&gt;=18)),
1,IF(AND((M25*24)&gt;17,(N25*24)&lt;18),(N25-M25)*24,IF(AND((M25*24)&gt;17,(M25*24)&lt;18,(N25*24)&gt;=18),18-(M25*24),"")))))))</f>
        <v/>
      </c>
      <c r="AI25" s="10" t="str">
        <f t="shared" si="8"/>
        <v/>
      </c>
      <c r="AJ25" s="21">
        <f t="shared" ref="AJ25:AJ31" si="24">IF(P25&lt;&gt;"",0,H25)</f>
        <v>1.9999999999999996</v>
      </c>
      <c r="AM25" s="161"/>
    </row>
    <row r="26" spans="1:39" s="9" customFormat="1" ht="18" customHeight="1" x14ac:dyDescent="0.25">
      <c r="A26" s="13">
        <f t="shared" si="17"/>
        <v>45062</v>
      </c>
      <c r="B26" s="88"/>
      <c r="C26" s="88"/>
      <c r="D26" s="175">
        <v>0.5</v>
      </c>
      <c r="E26" s="175">
        <v>0.58333333333333337</v>
      </c>
      <c r="F26" s="178"/>
      <c r="G26" s="178"/>
      <c r="H26" s="85">
        <f t="shared" si="18"/>
        <v>2.0000000000000009</v>
      </c>
      <c r="I26" s="102">
        <v>0.33333333333333331</v>
      </c>
      <c r="J26" s="95"/>
      <c r="K26" s="163"/>
      <c r="L26" s="163"/>
      <c r="M26" s="163"/>
      <c r="N26" s="163">
        <v>0.83333333333333337</v>
      </c>
      <c r="O26" s="162">
        <f t="shared" si="19"/>
        <v>12</v>
      </c>
      <c r="P26" s="165"/>
      <c r="Q26" s="168" t="str">
        <f t="shared" si="20"/>
        <v/>
      </c>
      <c r="R26" s="169"/>
      <c r="S26" s="190">
        <f t="shared" si="21"/>
        <v>10</v>
      </c>
      <c r="T26" s="164"/>
      <c r="U26" s="164"/>
      <c r="V26" s="134" t="str">
        <f t="shared" si="22"/>
        <v/>
      </c>
      <c r="W26" s="136">
        <f t="shared" ref="W26:W31" si="25">IF(OR(AND(H26=0,O26=0),AND(H26=0,O26&gt;0),AND(D26="",E26=""),AND(I26&gt;0,J26&gt;0,K26="",L26="",M26="",N26="")),"",IF(OR(AND(I26&gt;0,J26="",K26="",(L26*24)&gt;=14),AND((K26*24)&lt;=12,(L26*24)&gt;=14),AND(I26&gt;0,J26="",K26="",L26="",N26&gt;0),AND((K26*24)&lt;=12,L26="",N26&gt;0)),2,IF(OR(AND(I26&gt;0,J26="",K26="",(L26*24)&lt;14),AND((K26*24)&lt;=12,(L26*24)&lt;14)),(L26*24)-12,IF(OR(AND((K26*24)&gt;12,(L26*24)&gt;=14),AND((K26*24)&gt;12,L26="",N26&gt;0)),14-(K26*24),IF(AND((K26*24)&gt;12,(L26*24)&lt;14),(L26-K26)*24,"")))))</f>
        <v>2</v>
      </c>
      <c r="X26" s="136" t="str">
        <f t="shared" si="23"/>
        <v/>
      </c>
      <c r="AI26" s="10" t="str">
        <f t="shared" si="8"/>
        <v/>
      </c>
      <c r="AJ26" s="22">
        <f t="shared" si="24"/>
        <v>2.0000000000000009</v>
      </c>
      <c r="AM26" s="161"/>
    </row>
    <row r="27" spans="1:39" s="9" customFormat="1" ht="18" customHeight="1" x14ac:dyDescent="0.25">
      <c r="A27" s="13">
        <f t="shared" si="17"/>
        <v>45063</v>
      </c>
      <c r="B27" s="88">
        <v>0.33333333333333331</v>
      </c>
      <c r="C27" s="88">
        <v>0.375</v>
      </c>
      <c r="D27" s="175"/>
      <c r="E27" s="175"/>
      <c r="F27" s="178"/>
      <c r="G27" s="178"/>
      <c r="H27" s="85">
        <f t="shared" si="18"/>
        <v>1.0000000000000004</v>
      </c>
      <c r="I27" s="102">
        <v>0.29166666666666669</v>
      </c>
      <c r="J27" s="95"/>
      <c r="K27" s="163"/>
      <c r="L27" s="163"/>
      <c r="M27" s="163"/>
      <c r="N27" s="163">
        <v>0.75</v>
      </c>
      <c r="O27" s="162">
        <f t="shared" si="19"/>
        <v>11</v>
      </c>
      <c r="P27" s="165"/>
      <c r="Q27" s="168" t="str">
        <f t="shared" si="20"/>
        <v/>
      </c>
      <c r="R27" s="169"/>
      <c r="S27" s="190">
        <f t="shared" si="21"/>
        <v>10</v>
      </c>
      <c r="T27" s="164"/>
      <c r="U27" s="164"/>
      <c r="V27" s="134">
        <f t="shared" si="22"/>
        <v>1</v>
      </c>
      <c r="W27" s="136" t="str">
        <f t="shared" si="25"/>
        <v/>
      </c>
      <c r="X27" s="136" t="str">
        <f t="shared" si="23"/>
        <v/>
      </c>
      <c r="AI27" s="10" t="str">
        <f t="shared" si="8"/>
        <v/>
      </c>
      <c r="AJ27" s="22">
        <f t="shared" si="24"/>
        <v>1.0000000000000004</v>
      </c>
      <c r="AM27" s="161"/>
    </row>
    <row r="28" spans="1:39" s="9" customFormat="1" ht="18" customHeight="1" x14ac:dyDescent="0.25">
      <c r="A28" s="13">
        <f t="shared" si="17"/>
        <v>45064</v>
      </c>
      <c r="B28" s="88"/>
      <c r="C28" s="88"/>
      <c r="D28" s="175"/>
      <c r="E28" s="175"/>
      <c r="F28" s="178">
        <v>0.70833333333333337</v>
      </c>
      <c r="G28" s="178">
        <v>0.75</v>
      </c>
      <c r="H28" s="85">
        <f t="shared" si="18"/>
        <v>0.99999999999999911</v>
      </c>
      <c r="I28" s="102">
        <v>0.29166666666666669</v>
      </c>
      <c r="J28" s="95"/>
      <c r="K28" s="163"/>
      <c r="L28" s="163"/>
      <c r="M28" s="163"/>
      <c r="N28" s="163">
        <v>0.79166666666666663</v>
      </c>
      <c r="O28" s="162">
        <f t="shared" si="19"/>
        <v>11.999999999999998</v>
      </c>
      <c r="P28" s="165"/>
      <c r="Q28" s="168" t="str">
        <f t="shared" si="20"/>
        <v/>
      </c>
      <c r="R28" s="169"/>
      <c r="S28" s="190">
        <f t="shared" si="21"/>
        <v>10.999999999999998</v>
      </c>
      <c r="T28" s="164"/>
      <c r="U28" s="164"/>
      <c r="V28" s="134" t="str">
        <f t="shared" si="22"/>
        <v/>
      </c>
      <c r="W28" s="136" t="str">
        <f t="shared" si="25"/>
        <v/>
      </c>
      <c r="X28" s="136">
        <f t="shared" si="23"/>
        <v>1</v>
      </c>
      <c r="AI28" s="10" t="str">
        <f>IF($A28="","",IF(AND(ISERROR(VLOOKUP($A28,Fériés,1,0)),WEEKDAY($A28,2)&lt;=5),"",IF(WEEKDAY($A28,2)&gt;5,"we",IF(VLOOKUP($A28,Fériés,1,0),"F",""))))</f>
        <v>F</v>
      </c>
      <c r="AJ28" s="22">
        <f t="shared" si="24"/>
        <v>0.99999999999999911</v>
      </c>
      <c r="AM28" s="161"/>
    </row>
    <row r="29" spans="1:39" s="9" customFormat="1" ht="18" customHeight="1" x14ac:dyDescent="0.25">
      <c r="A29" s="13">
        <f t="shared" si="17"/>
        <v>45065</v>
      </c>
      <c r="B29" s="88"/>
      <c r="C29" s="88"/>
      <c r="D29" s="175"/>
      <c r="E29" s="175"/>
      <c r="F29" s="178"/>
      <c r="G29" s="178"/>
      <c r="H29" s="85">
        <f t="shared" si="18"/>
        <v>0</v>
      </c>
      <c r="I29" s="102"/>
      <c r="J29" s="95"/>
      <c r="K29" s="163"/>
      <c r="L29" s="163"/>
      <c r="M29" s="163"/>
      <c r="N29" s="163"/>
      <c r="O29" s="162">
        <f t="shared" si="19"/>
        <v>0</v>
      </c>
      <c r="P29" s="165"/>
      <c r="Q29" s="168" t="str">
        <f t="shared" si="20"/>
        <v/>
      </c>
      <c r="R29" s="169"/>
      <c r="S29" s="190" t="str">
        <f t="shared" si="21"/>
        <v/>
      </c>
      <c r="T29" s="164"/>
      <c r="U29" s="164"/>
      <c r="V29" s="134" t="str">
        <f t="shared" si="22"/>
        <v/>
      </c>
      <c r="W29" s="136" t="str">
        <f t="shared" si="25"/>
        <v/>
      </c>
      <c r="X29" s="136" t="str">
        <f t="shared" si="23"/>
        <v/>
      </c>
      <c r="AI29" s="10" t="str">
        <f t="shared" si="8"/>
        <v/>
      </c>
      <c r="AJ29" s="22">
        <f t="shared" si="24"/>
        <v>0</v>
      </c>
      <c r="AM29" s="161"/>
    </row>
    <row r="30" spans="1:39" s="9" customFormat="1" ht="18" customHeight="1" x14ac:dyDescent="0.25">
      <c r="A30" s="13">
        <f t="shared" si="17"/>
        <v>45066</v>
      </c>
      <c r="B30" s="88"/>
      <c r="C30" s="88"/>
      <c r="D30" s="175"/>
      <c r="E30" s="175"/>
      <c r="F30" s="178"/>
      <c r="G30" s="178"/>
      <c r="H30" s="85">
        <f t="shared" si="18"/>
        <v>0</v>
      </c>
      <c r="I30" s="102"/>
      <c r="J30" s="95"/>
      <c r="K30" s="171"/>
      <c r="L30" s="171"/>
      <c r="M30" s="171"/>
      <c r="N30" s="171"/>
      <c r="O30" s="162">
        <f t="shared" si="19"/>
        <v>0</v>
      </c>
      <c r="P30" s="165"/>
      <c r="Q30" s="168" t="str">
        <f t="shared" si="20"/>
        <v/>
      </c>
      <c r="R30" s="169"/>
      <c r="S30" s="190" t="str">
        <f t="shared" si="21"/>
        <v/>
      </c>
      <c r="T30" s="164"/>
      <c r="U30" s="164"/>
      <c r="V30" s="134" t="str">
        <f t="shared" si="22"/>
        <v/>
      </c>
      <c r="W30" s="136" t="str">
        <f t="shared" si="25"/>
        <v/>
      </c>
      <c r="X30" s="139" t="str">
        <f t="shared" si="23"/>
        <v/>
      </c>
      <c r="Z30" s="198"/>
      <c r="AI30" s="10" t="str">
        <f t="shared" si="8"/>
        <v>we</v>
      </c>
      <c r="AJ30" s="22">
        <f t="shared" si="24"/>
        <v>0</v>
      </c>
      <c r="AM30" s="161"/>
    </row>
    <row r="31" spans="1:39" s="9" customFormat="1" ht="18" customHeight="1" x14ac:dyDescent="0.25">
      <c r="A31" s="13">
        <f t="shared" si="17"/>
        <v>45067</v>
      </c>
      <c r="B31" s="88"/>
      <c r="C31" s="88"/>
      <c r="D31" s="175"/>
      <c r="E31" s="175"/>
      <c r="F31" s="178"/>
      <c r="G31" s="178"/>
      <c r="H31" s="85">
        <f t="shared" si="18"/>
        <v>0</v>
      </c>
      <c r="I31" s="102"/>
      <c r="J31" s="95"/>
      <c r="K31" s="171"/>
      <c r="L31" s="171"/>
      <c r="M31" s="171"/>
      <c r="N31" s="171"/>
      <c r="O31" s="162">
        <f t="shared" si="19"/>
        <v>0</v>
      </c>
      <c r="P31" s="165"/>
      <c r="Q31" s="168" t="str">
        <f t="shared" si="20"/>
        <v/>
      </c>
      <c r="R31" s="169"/>
      <c r="S31" s="189" t="str">
        <f t="shared" si="21"/>
        <v/>
      </c>
      <c r="T31" s="164"/>
      <c r="U31" s="164"/>
      <c r="V31" s="134" t="str">
        <f t="shared" si="22"/>
        <v/>
      </c>
      <c r="W31" s="136" t="str">
        <f t="shared" si="25"/>
        <v/>
      </c>
      <c r="X31" s="139" t="str">
        <f t="shared" si="23"/>
        <v/>
      </c>
      <c r="AI31" s="10" t="str">
        <f t="shared" si="8"/>
        <v>we</v>
      </c>
      <c r="AJ31" s="23">
        <f t="shared" si="24"/>
        <v>0</v>
      </c>
      <c r="AM31" s="161"/>
    </row>
    <row r="32" spans="1:39" s="9" customFormat="1" ht="18" customHeight="1" x14ac:dyDescent="0.25">
      <c r="A32" s="172"/>
      <c r="B32" s="92"/>
      <c r="C32" s="92"/>
      <c r="D32" s="173"/>
      <c r="E32" s="173"/>
      <c r="F32" s="173"/>
      <c r="G32" s="173"/>
      <c r="H32" s="85">
        <f>SUM(H25:H31)</f>
        <v>5.9999999999999991</v>
      </c>
      <c r="I32" s="100"/>
      <c r="J32" s="100"/>
      <c r="K32" s="174"/>
      <c r="L32" s="174"/>
      <c r="M32" s="174"/>
      <c r="N32" s="174"/>
      <c r="O32" s="166">
        <f>SUM(O25:O31)</f>
        <v>41.75</v>
      </c>
      <c r="P32" s="182"/>
      <c r="Q32" s="325">
        <f>SUM(Q25:R31)</f>
        <v>0</v>
      </c>
      <c r="R32" s="325"/>
      <c r="S32" s="183">
        <f>IF(S33&lt;0,0,S33)</f>
        <v>36.75</v>
      </c>
      <c r="T32" s="183">
        <f>IF(T33&lt;0,0,T33)</f>
        <v>0</v>
      </c>
      <c r="U32" s="183">
        <f>IF(U33&gt;0,U33,0)</f>
        <v>0</v>
      </c>
      <c r="V32" s="142"/>
      <c r="W32" s="142"/>
      <c r="X32" s="142"/>
      <c r="AI32" s="41"/>
      <c r="AJ32" s="19">
        <f>SUM(AJ25:AJ31)</f>
        <v>5.9999999999999991</v>
      </c>
    </row>
    <row r="33" spans="1:36" s="198" customFormat="1" ht="4.9000000000000004" customHeight="1" x14ac:dyDescent="0.25">
      <c r="A33" s="35"/>
      <c r="B33" s="94"/>
      <c r="C33" s="94"/>
      <c r="D33" s="35"/>
      <c r="E33" s="35"/>
      <c r="F33" s="35"/>
      <c r="G33" s="35"/>
      <c r="H33" s="87">
        <f>SUM(S25:S31)</f>
        <v>36.75</v>
      </c>
      <c r="I33" s="103"/>
      <c r="J33" s="103"/>
      <c r="K33" s="36"/>
      <c r="L33" s="36"/>
      <c r="M33" s="36"/>
      <c r="N33" s="36"/>
      <c r="O33" s="43">
        <f>O32-H33</f>
        <v>5</v>
      </c>
      <c r="P33" s="37"/>
      <c r="Q33" s="195"/>
      <c r="R33" s="37"/>
      <c r="S33" s="195">
        <f>IF((H33-U32)+AJ32&lt;45,(H33-U32),45-AJ32)</f>
        <v>36.75</v>
      </c>
      <c r="T33" s="196">
        <f>IF(AJ32&gt;45,O33-45,0)</f>
        <v>0</v>
      </c>
      <c r="U33" s="195">
        <f>IF(AJ32&lt;45,AJ32-45+H33,H33)</f>
        <v>-2.25</v>
      </c>
      <c r="V33" s="143"/>
      <c r="W33" s="143"/>
      <c r="X33" s="143"/>
      <c r="Z33" s="9"/>
      <c r="AI33" s="35"/>
    </row>
    <row r="34" spans="1:36" s="9" customFormat="1" ht="18" customHeight="1" x14ac:dyDescent="0.25">
      <c r="A34" s="59">
        <f>A31+1</f>
        <v>45068</v>
      </c>
      <c r="B34" s="88"/>
      <c r="C34" s="88"/>
      <c r="D34" s="175"/>
      <c r="E34" s="175"/>
      <c r="F34" s="178"/>
      <c r="G34" s="178"/>
      <c r="H34" s="85">
        <f t="shared" ref="H34:H40" si="26">IF(((C34-B34)+(E34-D34)+(G34-F34))*24,((C34-B34)+(E34-D34)+(G34-F34))*24,0)</f>
        <v>0</v>
      </c>
      <c r="I34" s="102"/>
      <c r="J34" s="95"/>
      <c r="K34" s="163"/>
      <c r="L34" s="163"/>
      <c r="M34" s="163"/>
      <c r="N34" s="163"/>
      <c r="O34" s="162">
        <f t="shared" ref="O34:O40" si="27">IF(((J34-I34)+(L34-K34)+(N34-M34))*24,((J34-I34)+(L34-K34)+(N34-M34))*24,0)</f>
        <v>0</v>
      </c>
      <c r="P34" s="165"/>
      <c r="Q34" s="188" t="str">
        <f t="shared" ref="Q34:Q40" si="28">IFERROR(IF(VLOOKUP(P34,$AE$2:$AF$19,2,0)="oui",H34,""),"")</f>
        <v/>
      </c>
      <c r="R34" s="169"/>
      <c r="S34" s="190" t="str">
        <f t="shared" ref="S34:S40" si="29">IF(AND(H34=0,O34=0),"",IF(AND(H34=0,O34&gt;0),O34,O34-SUM(V34:X34)))</f>
        <v/>
      </c>
      <c r="T34" s="164"/>
      <c r="U34" s="164"/>
      <c r="V34" s="134" t="str">
        <f t="shared" ref="V34:V40" si="30">IF(OR(AND(H34=0,O34=0),AND(H34=0,O34&gt;0),AND(B34="",C34=""),OR(I34="",(I34*24)&gt;=9)),"",IF(OR(AND((I34*24)&lt;=8,(J34*24)&gt;=9),AND((I34*24)&lt;=8,J34="")),1,IF(OR(AND((I34*24)&gt;8,J34=""),AND((I34*24)&gt;8,(J34*24)&gt;=9)),9-(I34*24),IF(AND((I34*24)&lt;=8,(J34*24)&lt;9),(J34*24)-8,IF(AND((I34*24)&gt;8,(J34*24)&lt;9),(J34-I34)*24,"")))))</f>
        <v/>
      </c>
      <c r="W34" s="136" t="str">
        <f t="shared" ref="W34:W40" si="31">IF(OR(AND(H34=0,O34=0),AND(H34=0,O34&gt;0),AND(D34="",E34=""),AND(I34&gt;0,J34&gt;0,K34="",L34="",M34="",N34="")),"",IF(OR(AND(I34&gt;0,J34="",K34="",(L34*24)&gt;=14),AND((K34*24)&lt;=12,(L34*24)&gt;=14),AND(I34&gt;0,J34="",K34="",L34="",N34&gt;0),AND((K34*24)&lt;=12,L34="",N34&gt;0)),2,IF(OR(AND(I34&gt;0,J34="",K34="",(L34*24)&lt;14),AND((K34*24)&lt;=12,(L34*24)&lt;14)),(L34*24)-12,IF(OR(AND((K34*24)&gt;12,(L34*24)&gt;=14),AND((K34*24)&gt;12,L34="",N34&gt;0)),14-(K34*24),IF(AND((K34*24)&gt;12,(L34*24)&lt;14),(L34-K34)*24,"")))))</f>
        <v/>
      </c>
      <c r="X34" s="136" t="str">
        <f t="shared" ref="X34:X40" si="32">IF(OR(AND(H34=0,O34=0),AND(H34=0,O34&gt;0),AND(F34="",G34=""),AND(M34="",N34="")),"",IF((M34*24)&gt;=18,"",IF((N34*24)&lt;=17,"",IF(OR(AND(M34="",(N34*24)&gt;17,(N34*24)&lt;18),AND((M34*24)&lt;=17,(N34*24)&lt;18)),(N34*24)-17,IF(OR(AND((M34*24)&lt;=17,(N34*24)&gt;=18),AND(M34="",(N34*24)&gt;=18)),
1,IF(AND((M34*24)&gt;17,(N34*24)&lt;18),(N34-M34)*24,IF(AND((M34*24)&gt;17,(M34*24)&lt;18,(N34*24)&gt;=18),18-(M34*24),"")))))))</f>
        <v/>
      </c>
      <c r="AI34" s="14" t="str">
        <f t="shared" si="8"/>
        <v/>
      </c>
      <c r="AJ34" s="21">
        <f t="shared" ref="AJ34:AJ40" si="33">IF(P34&lt;&gt;"",0,H34)</f>
        <v>0</v>
      </c>
    </row>
    <row r="35" spans="1:36" s="9" customFormat="1" ht="18" customHeight="1" x14ac:dyDescent="0.25">
      <c r="A35" s="59">
        <f>A34+1</f>
        <v>45069</v>
      </c>
      <c r="B35" s="88"/>
      <c r="C35" s="88"/>
      <c r="D35" s="175"/>
      <c r="E35" s="175"/>
      <c r="F35" s="178"/>
      <c r="G35" s="178"/>
      <c r="H35" s="85">
        <f t="shared" si="26"/>
        <v>0</v>
      </c>
      <c r="I35" s="102"/>
      <c r="J35" s="95"/>
      <c r="K35" s="163"/>
      <c r="L35" s="163"/>
      <c r="M35" s="163"/>
      <c r="N35" s="163"/>
      <c r="O35" s="162">
        <f t="shared" si="27"/>
        <v>0</v>
      </c>
      <c r="P35" s="165"/>
      <c r="Q35" s="188" t="str">
        <f t="shared" si="28"/>
        <v/>
      </c>
      <c r="R35" s="169"/>
      <c r="S35" s="190" t="str">
        <f t="shared" si="29"/>
        <v/>
      </c>
      <c r="T35" s="164"/>
      <c r="U35" s="164"/>
      <c r="V35" s="134" t="str">
        <f t="shared" si="30"/>
        <v/>
      </c>
      <c r="W35" s="136" t="str">
        <f t="shared" si="31"/>
        <v/>
      </c>
      <c r="X35" s="136" t="str">
        <f t="shared" si="32"/>
        <v/>
      </c>
      <c r="AI35" s="10" t="str">
        <f t="shared" si="8"/>
        <v/>
      </c>
      <c r="AJ35" s="22">
        <f t="shared" si="33"/>
        <v>0</v>
      </c>
    </row>
    <row r="36" spans="1:36" s="9" customFormat="1" ht="18" customHeight="1" x14ac:dyDescent="0.25">
      <c r="A36" s="59">
        <f t="shared" si="17"/>
        <v>45070</v>
      </c>
      <c r="B36" s="88"/>
      <c r="C36" s="88"/>
      <c r="D36" s="175"/>
      <c r="E36" s="175"/>
      <c r="F36" s="178"/>
      <c r="G36" s="178"/>
      <c r="H36" s="85">
        <f t="shared" si="26"/>
        <v>0</v>
      </c>
      <c r="I36" s="102"/>
      <c r="J36" s="95"/>
      <c r="K36" s="163"/>
      <c r="L36" s="163"/>
      <c r="M36" s="163"/>
      <c r="N36" s="163"/>
      <c r="O36" s="162">
        <f t="shared" si="27"/>
        <v>0</v>
      </c>
      <c r="P36" s="165"/>
      <c r="Q36" s="188" t="str">
        <f t="shared" si="28"/>
        <v/>
      </c>
      <c r="R36" s="169"/>
      <c r="S36" s="190" t="str">
        <f t="shared" si="29"/>
        <v/>
      </c>
      <c r="T36" s="164"/>
      <c r="U36" s="164"/>
      <c r="V36" s="134" t="str">
        <f t="shared" si="30"/>
        <v/>
      </c>
      <c r="W36" s="136" t="str">
        <f t="shared" si="31"/>
        <v/>
      </c>
      <c r="X36" s="136" t="str">
        <f t="shared" si="32"/>
        <v/>
      </c>
      <c r="AI36" s="10" t="str">
        <f t="shared" si="8"/>
        <v/>
      </c>
      <c r="AJ36" s="22">
        <f t="shared" si="33"/>
        <v>0</v>
      </c>
    </row>
    <row r="37" spans="1:36" s="9" customFormat="1" ht="18" customHeight="1" x14ac:dyDescent="0.25">
      <c r="A37" s="59">
        <f t="shared" si="17"/>
        <v>45071</v>
      </c>
      <c r="B37" s="88"/>
      <c r="C37" s="88"/>
      <c r="D37" s="175"/>
      <c r="E37" s="175"/>
      <c r="F37" s="178"/>
      <c r="G37" s="178"/>
      <c r="H37" s="85">
        <f t="shared" si="26"/>
        <v>0</v>
      </c>
      <c r="I37" s="102"/>
      <c r="J37" s="95"/>
      <c r="K37" s="163"/>
      <c r="L37" s="163"/>
      <c r="M37" s="163"/>
      <c r="N37" s="163"/>
      <c r="O37" s="162">
        <f t="shared" si="27"/>
        <v>0</v>
      </c>
      <c r="P37" s="165"/>
      <c r="Q37" s="188" t="str">
        <f t="shared" si="28"/>
        <v/>
      </c>
      <c r="R37" s="169"/>
      <c r="S37" s="190" t="str">
        <f t="shared" si="29"/>
        <v/>
      </c>
      <c r="T37" s="164"/>
      <c r="U37" s="164"/>
      <c r="V37" s="134" t="str">
        <f t="shared" si="30"/>
        <v/>
      </c>
      <c r="W37" s="136" t="str">
        <f t="shared" si="31"/>
        <v/>
      </c>
      <c r="X37" s="136" t="str">
        <f t="shared" si="32"/>
        <v/>
      </c>
      <c r="AI37" s="10" t="str">
        <f t="shared" si="8"/>
        <v/>
      </c>
      <c r="AJ37" s="22">
        <f t="shared" si="33"/>
        <v>0</v>
      </c>
    </row>
    <row r="38" spans="1:36" s="9" customFormat="1" ht="18" customHeight="1" x14ac:dyDescent="0.25">
      <c r="A38" s="59">
        <f t="shared" si="17"/>
        <v>45072</v>
      </c>
      <c r="B38" s="88"/>
      <c r="C38" s="88"/>
      <c r="D38" s="175"/>
      <c r="E38" s="175"/>
      <c r="F38" s="178"/>
      <c r="G38" s="178"/>
      <c r="H38" s="85">
        <f t="shared" si="26"/>
        <v>0</v>
      </c>
      <c r="I38" s="102"/>
      <c r="J38" s="95"/>
      <c r="K38" s="163"/>
      <c r="L38" s="163"/>
      <c r="M38" s="163"/>
      <c r="N38" s="163"/>
      <c r="O38" s="162">
        <f t="shared" si="27"/>
        <v>0</v>
      </c>
      <c r="P38" s="165"/>
      <c r="Q38" s="188" t="str">
        <f t="shared" si="28"/>
        <v/>
      </c>
      <c r="R38" s="169"/>
      <c r="S38" s="190" t="str">
        <f t="shared" si="29"/>
        <v/>
      </c>
      <c r="T38" s="164"/>
      <c r="U38" s="164"/>
      <c r="V38" s="134" t="str">
        <f t="shared" si="30"/>
        <v/>
      </c>
      <c r="W38" s="136" t="str">
        <f t="shared" si="31"/>
        <v/>
      </c>
      <c r="X38" s="136" t="str">
        <f t="shared" si="32"/>
        <v/>
      </c>
      <c r="AI38" s="10" t="str">
        <f t="shared" si="8"/>
        <v/>
      </c>
      <c r="AJ38" s="22">
        <f t="shared" si="33"/>
        <v>0</v>
      </c>
    </row>
    <row r="39" spans="1:36" s="9" customFormat="1" ht="18" customHeight="1" x14ac:dyDescent="0.25">
      <c r="A39" s="13">
        <f t="shared" si="17"/>
        <v>45073</v>
      </c>
      <c r="B39" s="88"/>
      <c r="C39" s="88"/>
      <c r="D39" s="175"/>
      <c r="E39" s="175"/>
      <c r="F39" s="178"/>
      <c r="G39" s="178"/>
      <c r="H39" s="85">
        <f t="shared" si="26"/>
        <v>0</v>
      </c>
      <c r="I39" s="104"/>
      <c r="J39" s="96"/>
      <c r="K39" s="171"/>
      <c r="L39" s="171"/>
      <c r="M39" s="171"/>
      <c r="N39" s="171"/>
      <c r="O39" s="162">
        <f t="shared" si="27"/>
        <v>0</v>
      </c>
      <c r="P39" s="165"/>
      <c r="Q39" s="188" t="str">
        <f t="shared" si="28"/>
        <v/>
      </c>
      <c r="R39" s="169"/>
      <c r="S39" s="190" t="str">
        <f t="shared" si="29"/>
        <v/>
      </c>
      <c r="T39" s="164"/>
      <c r="U39" s="164"/>
      <c r="V39" s="134" t="str">
        <f t="shared" si="30"/>
        <v/>
      </c>
      <c r="W39" s="139" t="str">
        <f t="shared" si="31"/>
        <v/>
      </c>
      <c r="X39" s="139" t="str">
        <f t="shared" si="32"/>
        <v/>
      </c>
      <c r="Z39" s="198"/>
      <c r="AI39" s="10" t="str">
        <f t="shared" si="8"/>
        <v>we</v>
      </c>
      <c r="AJ39" s="22">
        <f t="shared" si="33"/>
        <v>0</v>
      </c>
    </row>
    <row r="40" spans="1:36" s="9" customFormat="1" ht="18" customHeight="1" x14ac:dyDescent="0.25">
      <c r="A40" s="13">
        <f t="shared" si="17"/>
        <v>45074</v>
      </c>
      <c r="B40" s="88"/>
      <c r="C40" s="88"/>
      <c r="D40" s="175"/>
      <c r="E40" s="175"/>
      <c r="F40" s="178"/>
      <c r="G40" s="178"/>
      <c r="H40" s="85">
        <f t="shared" si="26"/>
        <v>0</v>
      </c>
      <c r="I40" s="104"/>
      <c r="J40" s="96"/>
      <c r="K40" s="171"/>
      <c r="L40" s="171"/>
      <c r="M40" s="171"/>
      <c r="N40" s="171"/>
      <c r="O40" s="162">
        <f t="shared" si="27"/>
        <v>0</v>
      </c>
      <c r="P40" s="165"/>
      <c r="Q40" s="188" t="str">
        <f t="shared" si="28"/>
        <v/>
      </c>
      <c r="R40" s="169"/>
      <c r="S40" s="189" t="str">
        <f t="shared" si="29"/>
        <v/>
      </c>
      <c r="T40" s="164"/>
      <c r="U40" s="164"/>
      <c r="V40" s="134" t="str">
        <f t="shared" si="30"/>
        <v/>
      </c>
      <c r="W40" s="139" t="str">
        <f t="shared" si="31"/>
        <v/>
      </c>
      <c r="X40" s="139" t="str">
        <f t="shared" si="32"/>
        <v/>
      </c>
      <c r="AI40" s="10" t="str">
        <f t="shared" si="8"/>
        <v>we</v>
      </c>
      <c r="AJ40" s="23">
        <f t="shared" si="33"/>
        <v>0</v>
      </c>
    </row>
    <row r="41" spans="1:36" s="9" customFormat="1" ht="18" customHeight="1" x14ac:dyDescent="0.25">
      <c r="A41" s="172"/>
      <c r="B41" s="92"/>
      <c r="C41" s="92"/>
      <c r="D41" s="173"/>
      <c r="E41" s="173"/>
      <c r="F41" s="173"/>
      <c r="G41" s="173"/>
      <c r="H41" s="85">
        <f>SUM(H34:H40)</f>
        <v>0</v>
      </c>
      <c r="I41" s="100"/>
      <c r="J41" s="100"/>
      <c r="K41" s="174"/>
      <c r="L41" s="174"/>
      <c r="M41" s="174"/>
      <c r="N41" s="174"/>
      <c r="O41" s="166">
        <f>SUM(O34:O40)</f>
        <v>0</v>
      </c>
      <c r="P41" s="182"/>
      <c r="Q41" s="325">
        <f>SUM(Q34:R40)</f>
        <v>0</v>
      </c>
      <c r="R41" s="325"/>
      <c r="S41" s="183">
        <f>IF(S42&lt;0,0,S42)</f>
        <v>0</v>
      </c>
      <c r="T41" s="183">
        <f>IF(T42&lt;0,0,T42)</f>
        <v>0</v>
      </c>
      <c r="U41" s="183">
        <f>IF(U42&gt;0,U42,0)</f>
        <v>0</v>
      </c>
      <c r="V41" s="142"/>
      <c r="W41" s="142"/>
      <c r="X41" s="142"/>
      <c r="AI41" s="41"/>
      <c r="AJ41" s="19">
        <f>SUM(AJ34:AJ40)</f>
        <v>0</v>
      </c>
    </row>
    <row r="42" spans="1:36" s="198" customFormat="1" ht="4.9000000000000004" customHeight="1" x14ac:dyDescent="0.25">
      <c r="A42" s="30"/>
      <c r="B42" s="93"/>
      <c r="C42" s="93"/>
      <c r="D42" s="62"/>
      <c r="E42" s="62"/>
      <c r="F42" s="62"/>
      <c r="G42" s="62"/>
      <c r="H42" s="86">
        <f>SUM(S34:S40)</f>
        <v>0</v>
      </c>
      <c r="I42" s="101"/>
      <c r="J42" s="101"/>
      <c r="K42" s="27"/>
      <c r="L42" s="27"/>
      <c r="M42" s="27"/>
      <c r="N42" s="27"/>
      <c r="O42" s="42">
        <f>O41-H42</f>
        <v>0</v>
      </c>
      <c r="P42" s="28"/>
      <c r="Q42" s="193"/>
      <c r="R42" s="28"/>
      <c r="S42" s="193">
        <f>IF((H42-U41)+AJ41&lt;45,(H42-U41),45-AJ41)</f>
        <v>0</v>
      </c>
      <c r="T42" s="194">
        <f>IF(AJ41&gt;45,O42-45,0)</f>
        <v>0</v>
      </c>
      <c r="U42" s="193">
        <f>IF(AJ41&lt;45,AJ41-45+H42,H42)</f>
        <v>-45</v>
      </c>
      <c r="V42" s="143"/>
      <c r="W42" s="143"/>
      <c r="X42" s="143"/>
      <c r="Z42" s="9"/>
      <c r="AI42" s="31"/>
    </row>
    <row r="43" spans="1:36" s="9" customFormat="1" ht="18" customHeight="1" x14ac:dyDescent="0.25">
      <c r="A43" s="59">
        <f>IFERROR(IF(OR(A40="",MONTH(A40)&lt;&gt;MONTH(A40+1)),"",A40+1),"")</f>
        <v>45075</v>
      </c>
      <c r="B43" s="95"/>
      <c r="C43" s="95"/>
      <c r="D43" s="163"/>
      <c r="E43" s="163"/>
      <c r="F43" s="163"/>
      <c r="G43" s="181"/>
      <c r="H43" s="85">
        <f t="shared" ref="H43:H49" si="34">IF(((C43-B43)+(E43-D43)+(G43-F43))*24,((C43-B43)+(E43-D43)+(G43-F43))*24,0)</f>
        <v>0</v>
      </c>
      <c r="I43" s="102"/>
      <c r="J43" s="95"/>
      <c r="K43" s="163"/>
      <c r="L43" s="163"/>
      <c r="M43" s="163"/>
      <c r="N43" s="163"/>
      <c r="O43" s="162">
        <f t="shared" ref="O43:O49" si="35">IF(((J43-I43)+(L43-K43)+(N43-M43))*24,((J43-I43)+(L43-K43)+(N43-M43))*24,0)</f>
        <v>0</v>
      </c>
      <c r="P43" s="165"/>
      <c r="Q43" s="168" t="str">
        <f t="shared" ref="Q43:Q49" si="36">IFERROR(IF(VLOOKUP(P43,$AE$2:$AF$19,2,0)="oui",H43,""),"")</f>
        <v/>
      </c>
      <c r="R43" s="169"/>
      <c r="S43" s="190" t="str">
        <f t="shared" ref="S43:S48" si="37">IF(AND(H43=0,O43=0),"",IF(AND(H43=0,O43&gt;0),O43,O43-SUM(V43:X43)))</f>
        <v/>
      </c>
      <c r="T43" s="164"/>
      <c r="U43" s="164"/>
      <c r="V43" s="134" t="str">
        <f t="shared" ref="V43:V49" si="38">IF(OR(AND(H43=0,O43=0),AND(H43=0,O43&gt;0),AND(B43="",C43=""),OR(I43="",(I43*24)&gt;=9)),"",IF(OR(AND((I43*24)&lt;=8,(J43*24)&gt;=9),AND((I43*24)&lt;=8,J43="")),1,IF(OR(AND((I43*24)&gt;8,J43=""),AND((I43*24)&gt;8,(J43*24)&gt;=9)),9-(I43*24),IF(AND((I43*24)&lt;=8,(J43*24)&lt;9),(J43*24)-8,IF(AND((I43*24)&gt;8,(J43*24)&lt;9),(J43-I43)*24,"")))))</f>
        <v/>
      </c>
      <c r="W43" s="136" t="str">
        <f t="shared" ref="W43:W49" si="39">IF(OR(AND(H43=0,O43=0),AND(H43=0,O43&gt;0),AND(D43="",E43=""),AND(I43&gt;0,J43&gt;0,K43="",L43="",M43="",N43="")),"",IF(OR(AND(I43&gt;0,J43="",K43="",(L43*24)&gt;=14),AND((K43*24)&lt;=12,(L43*24)&gt;=14),AND(I43&gt;0,J43="",K43="",L43="",N43&gt;0),AND((K43*24)&lt;=12,L43="",N43&gt;0)),2,IF(OR(AND(I43&gt;0,J43="",K43="",(L43*24)&lt;14),AND((K43*24)&lt;=12,(L43*24)&lt;14)),(L43*24)-12,IF(OR(AND((K43*24)&gt;12,(L43*24)&gt;=14),AND((K43*24)&gt;12,L43="",N43&gt;0)),14-(K43*24),IF(AND((K43*24)&gt;12,(L43*24)&lt;14),(L43-K43)*24,"")))))</f>
        <v/>
      </c>
      <c r="X43" s="136" t="str">
        <f t="shared" ref="X43:X49" si="40">IF(OR(AND(H43=0,O43=0),AND(H43=0,O43&gt;0),AND(F43="",G43=""),AND(M43="",N43="")),"",IF((M43*24)&gt;=18,"",IF((N43*24)&lt;=17,"",IF(OR(AND(M43="",(N43*24)&gt;17,(N43*24)&lt;18),AND((M43*24)&lt;=17,(N43*24)&lt;18)),(N43*24)-17,IF(OR(AND((M43*24)&lt;=17,(N43*24)&gt;=18),AND(M43="",(N43*24)&gt;=18)),
1,IF(AND((M43*24)&gt;17,(N43*24)&lt;18),(N43-M43)*24,IF(AND((M43*24)&gt;17,(M43*24)&lt;18,(N43*24)&gt;=18),18-(M43*24),"")))))))</f>
        <v/>
      </c>
      <c r="AI43" s="10" t="str">
        <f t="shared" si="8"/>
        <v>F</v>
      </c>
      <c r="AJ43" s="21">
        <f t="shared" ref="AJ43:AJ49" si="41">IF(P43&lt;&gt;"",0,H43)</f>
        <v>0</v>
      </c>
    </row>
    <row r="44" spans="1:36" s="9" customFormat="1" ht="18" customHeight="1" x14ac:dyDescent="0.25">
      <c r="A44" s="59">
        <f t="shared" ref="A44:A53" si="42">IFERROR(IF(OR(A43="",MONTH(A43)&lt;&gt;MONTH(A43+1)),"",A43+1),"")</f>
        <v>45076</v>
      </c>
      <c r="B44" s="95"/>
      <c r="C44" s="95"/>
      <c r="D44" s="163"/>
      <c r="E44" s="163"/>
      <c r="F44" s="163"/>
      <c r="G44" s="181"/>
      <c r="H44" s="85">
        <f t="shared" si="34"/>
        <v>0</v>
      </c>
      <c r="I44" s="102"/>
      <c r="J44" s="95"/>
      <c r="K44" s="163"/>
      <c r="L44" s="163"/>
      <c r="M44" s="163"/>
      <c r="N44" s="163"/>
      <c r="O44" s="162">
        <f t="shared" si="35"/>
        <v>0</v>
      </c>
      <c r="P44" s="165"/>
      <c r="Q44" s="168" t="str">
        <f t="shared" si="36"/>
        <v/>
      </c>
      <c r="R44" s="169"/>
      <c r="S44" s="190" t="str">
        <f t="shared" si="37"/>
        <v/>
      </c>
      <c r="T44" s="164"/>
      <c r="U44" s="164"/>
      <c r="V44" s="134" t="str">
        <f t="shared" si="38"/>
        <v/>
      </c>
      <c r="W44" s="136" t="str">
        <f t="shared" si="39"/>
        <v/>
      </c>
      <c r="X44" s="136" t="str">
        <f t="shared" si="40"/>
        <v/>
      </c>
      <c r="AI44" s="10" t="str">
        <f t="shared" si="8"/>
        <v/>
      </c>
      <c r="AJ44" s="22">
        <f t="shared" si="41"/>
        <v>0</v>
      </c>
    </row>
    <row r="45" spans="1:36" s="9" customFormat="1" ht="18" customHeight="1" x14ac:dyDescent="0.25">
      <c r="A45" s="59">
        <f t="shared" si="42"/>
        <v>45077</v>
      </c>
      <c r="B45" s="95"/>
      <c r="C45" s="95"/>
      <c r="D45" s="163"/>
      <c r="E45" s="163"/>
      <c r="F45" s="163"/>
      <c r="G45" s="181"/>
      <c r="H45" s="85">
        <f t="shared" si="34"/>
        <v>0</v>
      </c>
      <c r="I45" s="102"/>
      <c r="J45" s="95"/>
      <c r="K45" s="163"/>
      <c r="L45" s="163"/>
      <c r="M45" s="163"/>
      <c r="N45" s="163"/>
      <c r="O45" s="162">
        <f t="shared" si="35"/>
        <v>0</v>
      </c>
      <c r="P45" s="165"/>
      <c r="Q45" s="168" t="str">
        <f t="shared" si="36"/>
        <v/>
      </c>
      <c r="R45" s="169"/>
      <c r="S45" s="190" t="str">
        <f t="shared" si="37"/>
        <v/>
      </c>
      <c r="T45" s="164"/>
      <c r="U45" s="164"/>
      <c r="V45" s="134" t="str">
        <f t="shared" si="38"/>
        <v/>
      </c>
      <c r="W45" s="136" t="str">
        <f t="shared" si="39"/>
        <v/>
      </c>
      <c r="X45" s="136" t="str">
        <f t="shared" si="40"/>
        <v/>
      </c>
      <c r="AI45" s="10" t="str">
        <f t="shared" si="8"/>
        <v/>
      </c>
      <c r="AJ45" s="22">
        <f t="shared" si="41"/>
        <v>0</v>
      </c>
    </row>
    <row r="46" spans="1:36" s="9" customFormat="1" ht="18" customHeight="1" x14ac:dyDescent="0.25">
      <c r="A46" s="59" t="str">
        <f>IFERROR(IF(OR(A45="",MONTH(A45)&lt;&gt;MONTH(A45+1)),"",A45+1),"")</f>
        <v/>
      </c>
      <c r="B46" s="95"/>
      <c r="C46" s="95"/>
      <c r="D46" s="163"/>
      <c r="E46" s="163"/>
      <c r="F46" s="163"/>
      <c r="G46" s="181"/>
      <c r="H46" s="85">
        <f t="shared" si="34"/>
        <v>0</v>
      </c>
      <c r="I46" s="102"/>
      <c r="J46" s="95"/>
      <c r="K46" s="163"/>
      <c r="L46" s="163"/>
      <c r="M46" s="163"/>
      <c r="N46" s="163"/>
      <c r="O46" s="162">
        <f t="shared" si="35"/>
        <v>0</v>
      </c>
      <c r="P46" s="165"/>
      <c r="Q46" s="168" t="str">
        <f t="shared" si="36"/>
        <v/>
      </c>
      <c r="R46" s="169"/>
      <c r="S46" s="164" t="str">
        <f t="shared" si="37"/>
        <v/>
      </c>
      <c r="T46" s="164"/>
      <c r="U46" s="164"/>
      <c r="V46" s="134" t="str">
        <f t="shared" si="38"/>
        <v/>
      </c>
      <c r="W46" s="136" t="str">
        <f t="shared" si="39"/>
        <v/>
      </c>
      <c r="X46" s="136" t="str">
        <f t="shared" si="40"/>
        <v/>
      </c>
      <c r="AI46" s="10" t="str">
        <f t="shared" si="8"/>
        <v/>
      </c>
      <c r="AJ46" s="22">
        <f t="shared" si="41"/>
        <v>0</v>
      </c>
    </row>
    <row r="47" spans="1:36" s="9" customFormat="1" ht="18" customHeight="1" x14ac:dyDescent="0.25">
      <c r="A47" s="59" t="str">
        <f t="shared" si="42"/>
        <v/>
      </c>
      <c r="B47" s="95"/>
      <c r="C47" s="95"/>
      <c r="D47" s="163"/>
      <c r="E47" s="163"/>
      <c r="F47" s="163"/>
      <c r="G47" s="181"/>
      <c r="H47" s="85">
        <f t="shared" si="34"/>
        <v>0</v>
      </c>
      <c r="I47" s="102"/>
      <c r="J47" s="95"/>
      <c r="K47" s="163"/>
      <c r="L47" s="163"/>
      <c r="M47" s="163"/>
      <c r="N47" s="163"/>
      <c r="O47" s="162">
        <f t="shared" si="35"/>
        <v>0</v>
      </c>
      <c r="P47" s="165"/>
      <c r="Q47" s="168" t="str">
        <f t="shared" si="36"/>
        <v/>
      </c>
      <c r="R47" s="169"/>
      <c r="S47" s="164" t="str">
        <f t="shared" si="37"/>
        <v/>
      </c>
      <c r="T47" s="164"/>
      <c r="U47" s="164"/>
      <c r="V47" s="134" t="str">
        <f t="shared" si="38"/>
        <v/>
      </c>
      <c r="W47" s="136" t="str">
        <f t="shared" si="39"/>
        <v/>
      </c>
      <c r="X47" s="136" t="str">
        <f t="shared" si="40"/>
        <v/>
      </c>
      <c r="AI47" s="10" t="str">
        <f t="shared" si="8"/>
        <v/>
      </c>
      <c r="AJ47" s="22">
        <f t="shared" si="41"/>
        <v>0</v>
      </c>
    </row>
    <row r="48" spans="1:36" s="9" customFormat="1" ht="18" customHeight="1" x14ac:dyDescent="0.25">
      <c r="A48" s="13" t="str">
        <f t="shared" si="42"/>
        <v/>
      </c>
      <c r="B48" s="96"/>
      <c r="C48" s="96"/>
      <c r="D48" s="171"/>
      <c r="E48" s="171"/>
      <c r="F48" s="171"/>
      <c r="G48" s="179"/>
      <c r="H48" s="85">
        <f t="shared" si="34"/>
        <v>0</v>
      </c>
      <c r="I48" s="104"/>
      <c r="J48" s="96"/>
      <c r="K48" s="171"/>
      <c r="L48" s="171"/>
      <c r="M48" s="171"/>
      <c r="N48" s="171"/>
      <c r="O48" s="162">
        <f t="shared" si="35"/>
        <v>0</v>
      </c>
      <c r="P48" s="165"/>
      <c r="Q48" s="168" t="str">
        <f t="shared" si="36"/>
        <v/>
      </c>
      <c r="R48" s="169"/>
      <c r="S48" s="164" t="str">
        <f t="shared" si="37"/>
        <v/>
      </c>
      <c r="T48" s="164"/>
      <c r="U48" s="164"/>
      <c r="V48" s="134" t="str">
        <f t="shared" si="38"/>
        <v/>
      </c>
      <c r="W48" s="139" t="str">
        <f t="shared" si="39"/>
        <v/>
      </c>
      <c r="X48" s="139" t="str">
        <f t="shared" si="40"/>
        <v/>
      </c>
      <c r="Z48" s="198"/>
      <c r="AI48" s="10" t="str">
        <f t="shared" si="8"/>
        <v/>
      </c>
      <c r="AJ48" s="22">
        <f t="shared" si="41"/>
        <v>0</v>
      </c>
    </row>
    <row r="49" spans="1:39" s="9" customFormat="1" ht="18" customHeight="1" x14ac:dyDescent="0.25">
      <c r="A49" s="17" t="str">
        <f t="shared" si="42"/>
        <v/>
      </c>
      <c r="B49" s="96"/>
      <c r="C49" s="96"/>
      <c r="D49" s="171"/>
      <c r="E49" s="171"/>
      <c r="F49" s="171"/>
      <c r="G49" s="179"/>
      <c r="H49" s="85">
        <f t="shared" si="34"/>
        <v>0</v>
      </c>
      <c r="I49" s="104"/>
      <c r="J49" s="96"/>
      <c r="K49" s="171"/>
      <c r="L49" s="171"/>
      <c r="M49" s="171"/>
      <c r="N49" s="171"/>
      <c r="O49" s="162">
        <f t="shared" si="35"/>
        <v>0</v>
      </c>
      <c r="P49" s="187"/>
      <c r="Q49" s="168" t="str">
        <f t="shared" si="36"/>
        <v/>
      </c>
      <c r="R49" s="169"/>
      <c r="S49" s="164" t="str">
        <f t="shared" ref="S49" si="43">IF(AND(H49=0,O49=0),"",IF(AND(H49=0,O49&gt;0),O49,""))</f>
        <v/>
      </c>
      <c r="T49" s="186"/>
      <c r="U49" s="186"/>
      <c r="V49" s="134" t="str">
        <f t="shared" si="38"/>
        <v/>
      </c>
      <c r="W49" s="139" t="str">
        <f t="shared" si="39"/>
        <v/>
      </c>
      <c r="X49" s="139" t="str">
        <f t="shared" si="40"/>
        <v/>
      </c>
      <c r="AI49" s="15" t="str">
        <f t="shared" si="8"/>
        <v/>
      </c>
      <c r="AJ49" s="23">
        <f t="shared" si="41"/>
        <v>0</v>
      </c>
    </row>
    <row r="50" spans="1:39" s="9" customFormat="1" ht="18" customHeight="1" x14ac:dyDescent="0.25">
      <c r="A50" s="172"/>
      <c r="B50" s="92"/>
      <c r="C50" s="92"/>
      <c r="D50" s="173"/>
      <c r="E50" s="173"/>
      <c r="F50" s="173"/>
      <c r="G50" s="173"/>
      <c r="H50" s="85">
        <f>SUM(H43:H49)</f>
        <v>0</v>
      </c>
      <c r="I50" s="100"/>
      <c r="J50" s="100"/>
      <c r="K50" s="174"/>
      <c r="L50" s="174"/>
      <c r="M50" s="174"/>
      <c r="N50" s="174"/>
      <c r="O50" s="166">
        <f>SUM(O43:O49)</f>
        <v>0</v>
      </c>
      <c r="P50" s="182"/>
      <c r="Q50" s="325">
        <f>SUM(Q43:R49)</f>
        <v>0</v>
      </c>
      <c r="R50" s="325"/>
      <c r="S50" s="183">
        <f>IF(S51&lt;0,0,S51)</f>
        <v>0</v>
      </c>
      <c r="T50" s="183">
        <f>IF(T51&lt;0,0,T51)</f>
        <v>0</v>
      </c>
      <c r="U50" s="183">
        <f>IF(U51&gt;0,U51,0)</f>
        <v>0</v>
      </c>
      <c r="V50" s="144"/>
      <c r="W50" s="144"/>
      <c r="X50" s="142"/>
      <c r="AI50" s="41"/>
      <c r="AJ50" s="19">
        <f>SUM(AJ43:AJ49)</f>
        <v>0</v>
      </c>
    </row>
    <row r="51" spans="1:39" s="198" customFormat="1" ht="4.9000000000000004" customHeight="1" x14ac:dyDescent="0.25">
      <c r="A51" s="30"/>
      <c r="B51" s="93"/>
      <c r="C51" s="93"/>
      <c r="D51" s="62"/>
      <c r="E51" s="62"/>
      <c r="F51" s="62"/>
      <c r="G51" s="62"/>
      <c r="H51" s="86">
        <f>SUM(S43:S49)</f>
        <v>0</v>
      </c>
      <c r="I51" s="101"/>
      <c r="J51" s="101"/>
      <c r="K51" s="27"/>
      <c r="L51" s="27"/>
      <c r="M51" s="27"/>
      <c r="N51" s="27"/>
      <c r="O51" s="42">
        <f>O50-H51</f>
        <v>0</v>
      </c>
      <c r="P51" s="28"/>
      <c r="Q51" s="193"/>
      <c r="R51" s="28"/>
      <c r="S51" s="193">
        <f>IF((H51-U50)+AJ50&lt;45,(H51-U50),45-AJ50)</f>
        <v>0</v>
      </c>
      <c r="T51" s="194">
        <f>IF(AJ50&gt;45,O51-45,0)</f>
        <v>0</v>
      </c>
      <c r="U51" s="193">
        <f>IF(AJ50&lt;45,AJ50-45+H51,H51)</f>
        <v>-45</v>
      </c>
      <c r="V51" s="145"/>
      <c r="W51" s="145"/>
      <c r="X51" s="143"/>
      <c r="Z51"/>
      <c r="AI51" s="31"/>
    </row>
    <row r="52" spans="1:39" s="9" customFormat="1" ht="18" customHeight="1" x14ac:dyDescent="0.25">
      <c r="A52" s="18" t="str">
        <f>IFERROR(IF(OR(A49="",MONTH(A49)&lt;&gt;MONTH(A49+1)),"",A49+1),"")</f>
        <v/>
      </c>
      <c r="B52" s="97"/>
      <c r="C52" s="97"/>
      <c r="D52" s="179"/>
      <c r="E52" s="179"/>
      <c r="F52" s="179"/>
      <c r="G52" s="179"/>
      <c r="H52" s="85">
        <f>IF(((C52-B52)+(E52-D52)+(G52-F52))*24,((C52-B52)+(E52-D52)+(G52-F52))*24,0)</f>
        <v>0</v>
      </c>
      <c r="I52" s="105"/>
      <c r="J52" s="97"/>
      <c r="K52" s="179"/>
      <c r="L52" s="179"/>
      <c r="M52" s="179"/>
      <c r="N52" s="179"/>
      <c r="O52" s="162">
        <f>IF(((J52-I52)+(L52-K52)+(N52-M52))*24,((J52-I52)+(L52-K52)+(N52-M52))*24,0)</f>
        <v>0</v>
      </c>
      <c r="P52" s="185"/>
      <c r="Q52" s="168" t="str">
        <f>IFERROR(IF(VLOOKUP(P52,$AE$2:$AF$19,2,0)="oui",H52,""),"")</f>
        <v/>
      </c>
      <c r="R52" s="169"/>
      <c r="S52" s="170"/>
      <c r="T52" s="184"/>
      <c r="U52" s="184"/>
      <c r="V52" s="146"/>
      <c r="W52" s="146"/>
      <c r="X52" s="139"/>
      <c r="Z52" s="29"/>
      <c r="AI52" s="14" t="str">
        <f t="shared" si="8"/>
        <v/>
      </c>
      <c r="AJ52" s="21">
        <f>IF(P52&lt;&gt;"",0,H52)</f>
        <v>0</v>
      </c>
    </row>
    <row r="53" spans="1:39" s="9" customFormat="1" ht="18" customHeight="1" x14ac:dyDescent="0.25">
      <c r="A53" s="13" t="str">
        <f t="shared" si="42"/>
        <v/>
      </c>
      <c r="B53" s="97"/>
      <c r="C53" s="97"/>
      <c r="D53" s="179"/>
      <c r="E53" s="179"/>
      <c r="F53" s="179"/>
      <c r="G53" s="179"/>
      <c r="H53" s="85">
        <f>(C53-B53)*24</f>
        <v>0</v>
      </c>
      <c r="I53" s="105"/>
      <c r="J53" s="97"/>
      <c r="K53" s="179"/>
      <c r="L53" s="179"/>
      <c r="M53" s="179"/>
      <c r="N53" s="179"/>
      <c r="O53" s="162">
        <f>(J53-I53)*24</f>
        <v>0</v>
      </c>
      <c r="P53" s="165"/>
      <c r="Q53" s="168" t="str">
        <f>IFERROR(IF(VLOOKUP(P53,$AE$2:$AF$19,2,0)="oui",H53,""),"")</f>
        <v/>
      </c>
      <c r="R53" s="169"/>
      <c r="S53" s="170"/>
      <c r="T53" s="164"/>
      <c r="U53" s="164"/>
      <c r="V53" s="146"/>
      <c r="W53" s="146"/>
      <c r="X53" s="139"/>
      <c r="Z53"/>
      <c r="AI53" s="10" t="str">
        <f t="shared" si="8"/>
        <v/>
      </c>
      <c r="AJ53" s="22">
        <f>IF(P53&lt;&gt;"",0,H53)</f>
        <v>0</v>
      </c>
    </row>
    <row r="54" spans="1:39" ht="18" customHeight="1" x14ac:dyDescent="0.25">
      <c r="A54" s="172"/>
      <c r="B54" s="92"/>
      <c r="C54" s="92"/>
      <c r="D54" s="173"/>
      <c r="E54" s="173"/>
      <c r="F54" s="173"/>
      <c r="G54" s="173"/>
      <c r="H54" s="85">
        <f>SUM(H52:H53)</f>
        <v>0</v>
      </c>
      <c r="I54" s="100"/>
      <c r="J54" s="100"/>
      <c r="K54" s="174"/>
      <c r="L54" s="174"/>
      <c r="M54" s="174"/>
      <c r="N54" s="174"/>
      <c r="O54" s="166">
        <f>SUM(O52:O53)</f>
        <v>0</v>
      </c>
      <c r="P54" s="182"/>
      <c r="Q54" s="325">
        <f>SUM(Q52:R53)</f>
        <v>0</v>
      </c>
      <c r="R54" s="325"/>
      <c r="S54" s="183"/>
      <c r="T54" s="183">
        <f>IF(T55&lt;0,0,T55)</f>
        <v>0</v>
      </c>
      <c r="U54" s="183">
        <f>IF(U55&gt;0,U55,0)</f>
        <v>0</v>
      </c>
      <c r="V54" s="144"/>
      <c r="W54" s="144"/>
      <c r="X54" s="142"/>
      <c r="AI54" s="41"/>
      <c r="AJ54" s="19">
        <f>SUM(AJ52:AJ53)</f>
        <v>0</v>
      </c>
    </row>
    <row r="55" spans="1:39" s="29" customFormat="1" ht="4.9000000000000004" customHeight="1" thickBot="1" x14ac:dyDescent="0.3">
      <c r="H55" s="44">
        <f>SUM(S47:S53)</f>
        <v>0</v>
      </c>
      <c r="I55" s="33"/>
      <c r="J55" s="33"/>
      <c r="K55" s="33"/>
      <c r="L55" s="33"/>
      <c r="M55" s="33"/>
      <c r="N55" s="33"/>
      <c r="O55" s="44">
        <f>O54-H55</f>
        <v>0</v>
      </c>
      <c r="P55" s="34"/>
      <c r="Q55" s="197"/>
      <c r="R55" s="34"/>
      <c r="S55" s="197">
        <f>IF((H55-U54)+AJ54&lt;45,(H55-U54),45-AJ54)</f>
        <v>0</v>
      </c>
      <c r="T55" s="198">
        <f>IF(AJ54&gt;45,O55-45,0)</f>
        <v>0</v>
      </c>
      <c r="U55" s="197">
        <f>IF(AJ54&lt;45,AJ54-45+H55,H55)</f>
        <v>-45</v>
      </c>
      <c r="V55" s="140"/>
      <c r="W55" s="140"/>
      <c r="X55" s="141"/>
      <c r="Z55"/>
      <c r="AM55" s="198"/>
    </row>
    <row r="57" spans="1:39" ht="18" customHeight="1" x14ac:dyDescent="0.25">
      <c r="A57" s="20" t="s">
        <v>80</v>
      </c>
    </row>
  </sheetData>
  <mergeCells count="45">
    <mergeCell ref="A4:A6"/>
    <mergeCell ref="B4:G4"/>
    <mergeCell ref="H4:H6"/>
    <mergeCell ref="I4:N4"/>
    <mergeCell ref="O4:O6"/>
    <mergeCell ref="M5:N5"/>
    <mergeCell ref="B5:C5"/>
    <mergeCell ref="D5:E5"/>
    <mergeCell ref="F5:G5"/>
    <mergeCell ref="I5:J5"/>
    <mergeCell ref="K5:L5"/>
    <mergeCell ref="A1:U1"/>
    <mergeCell ref="AB1:AD1"/>
    <mergeCell ref="AB2:AD2"/>
    <mergeCell ref="D3:O3"/>
    <mergeCell ref="AB3:AD3"/>
    <mergeCell ref="V5:V6"/>
    <mergeCell ref="W5:W6"/>
    <mergeCell ref="X5:X6"/>
    <mergeCell ref="P4:P6"/>
    <mergeCell ref="Q4:Q6"/>
    <mergeCell ref="R4:R6"/>
    <mergeCell ref="S4:S6"/>
    <mergeCell ref="T4:T6"/>
    <mergeCell ref="U4:U6"/>
    <mergeCell ref="AB10:AD10"/>
    <mergeCell ref="AB11:AD11"/>
    <mergeCell ref="AB12:AD12"/>
    <mergeCell ref="AB13:AD13"/>
    <mergeCell ref="AB4:AD4"/>
    <mergeCell ref="AB5:AD5"/>
    <mergeCell ref="AB6:AD6"/>
    <mergeCell ref="AB7:AD7"/>
    <mergeCell ref="AB8:AD8"/>
    <mergeCell ref="AB9:AD9"/>
    <mergeCell ref="Q14:R14"/>
    <mergeCell ref="AB14:AD14"/>
    <mergeCell ref="Q54:R54"/>
    <mergeCell ref="AB17:AD17"/>
    <mergeCell ref="AB18:AD18"/>
    <mergeCell ref="Q23:R23"/>
    <mergeCell ref="Q32:R32"/>
    <mergeCell ref="Q41:R41"/>
    <mergeCell ref="Q50:R50"/>
    <mergeCell ref="AB16:AD16"/>
  </mergeCells>
  <conditionalFormatting sqref="A7:A13 A16:A22 A25:A31 A34:A40 A43:A49 A52:A53">
    <cfRule type="expression" dxfId="561" priority="235">
      <formula>$AI7="we"</formula>
    </cfRule>
  </conditionalFormatting>
  <conditionalFormatting sqref="A7:A54">
    <cfRule type="expression" dxfId="560" priority="239">
      <formula>$AI7="F"</formula>
    </cfRule>
  </conditionalFormatting>
  <conditionalFormatting sqref="A43:A49 A7:A13 A16:A22 A25:A31 A34:A40 A52:A53">
    <cfRule type="expression" dxfId="559" priority="234">
      <formula>$Z$2=""</formula>
    </cfRule>
  </conditionalFormatting>
  <conditionalFormatting sqref="A54:U54">
    <cfRule type="expression" dxfId="558" priority="48">
      <formula>AND($A$52="",$A$53="")</formula>
    </cfRule>
  </conditionalFormatting>
  <conditionalFormatting sqref="P7">
    <cfRule type="expression" dxfId="557" priority="204">
      <formula>$P$7&lt;&gt;""</formula>
    </cfRule>
    <cfRule type="expression" dxfId="556" priority="205">
      <formula>AND($H$7=0,$O$7=0)</formula>
    </cfRule>
    <cfRule type="expression" dxfId="555" priority="206">
      <formula>$O$7&gt;0</formula>
    </cfRule>
    <cfRule type="expression" dxfId="554" priority="207">
      <formula>$O$7=0</formula>
    </cfRule>
  </conditionalFormatting>
  <conditionalFormatting sqref="P8">
    <cfRule type="expression" dxfId="553" priority="200">
      <formula>$P$8&lt;&gt;""</formula>
    </cfRule>
    <cfRule type="expression" dxfId="552" priority="201">
      <formula>AND($H$8=0,$O$8=0)</formula>
    </cfRule>
    <cfRule type="expression" dxfId="551" priority="202">
      <formula>$O$8&gt;0</formula>
    </cfRule>
    <cfRule type="expression" dxfId="550" priority="203">
      <formula>$O$8=0</formula>
    </cfRule>
  </conditionalFormatting>
  <conditionalFormatting sqref="P9">
    <cfRule type="expression" dxfId="549" priority="229">
      <formula>$P$9&lt;&gt;""</formula>
    </cfRule>
    <cfRule type="expression" dxfId="548" priority="230">
      <formula>$O$9&gt;0</formula>
    </cfRule>
    <cfRule type="expression" dxfId="547" priority="231">
      <formula>AND($H$9=0,$O$9=0)</formula>
    </cfRule>
    <cfRule type="expression" dxfId="546" priority="232">
      <formula>$O$9=0</formula>
    </cfRule>
  </conditionalFormatting>
  <conditionalFormatting sqref="P10">
    <cfRule type="expression" dxfId="545" priority="224">
      <formula>$O$10&gt;0</formula>
    </cfRule>
    <cfRule type="expression" dxfId="544" priority="225">
      <formula>AND($H$10=0,$O$10=0)</formula>
    </cfRule>
    <cfRule type="expression" dxfId="543" priority="226">
      <formula>$P$10&lt;&gt;""</formula>
    </cfRule>
    <cfRule type="expression" dxfId="542" priority="227">
      <formula>$O$10=0</formula>
    </cfRule>
  </conditionalFormatting>
  <conditionalFormatting sqref="P11">
    <cfRule type="expression" dxfId="541" priority="218">
      <formula>AND($H$11=0,$O$11=0)</formula>
    </cfRule>
    <cfRule type="expression" dxfId="540" priority="219">
      <formula>$P$11&lt;&gt;""</formula>
    </cfRule>
    <cfRule type="expression" dxfId="539" priority="220">
      <formula>$O$11&gt;0</formula>
    </cfRule>
    <cfRule type="expression" dxfId="538" priority="221">
      <formula>$O$11=0</formula>
    </cfRule>
  </conditionalFormatting>
  <conditionalFormatting sqref="P12">
    <cfRule type="expression" dxfId="537" priority="213">
      <formula>$P$12&lt;&gt;""</formula>
    </cfRule>
    <cfRule type="expression" dxfId="536" priority="214">
      <formula>$O$12&gt;0</formula>
    </cfRule>
    <cfRule type="expression" dxfId="535" priority="215">
      <formula>AND($H$12=0,$O$12=0)</formula>
    </cfRule>
    <cfRule type="expression" dxfId="534" priority="216">
      <formula>$O$12=0</formula>
    </cfRule>
  </conditionalFormatting>
  <conditionalFormatting sqref="P13">
    <cfRule type="expression" dxfId="533" priority="208">
      <formula>$P$13&lt;&gt;""</formula>
    </cfRule>
    <cfRule type="expression" dxfId="532" priority="209">
      <formula>AND($H$13=0,$O$13=0)</formula>
    </cfRule>
    <cfRule type="expression" dxfId="531" priority="210">
      <formula>$O$13&gt;0</formula>
    </cfRule>
    <cfRule type="expression" dxfId="530" priority="211">
      <formula>$O$13=0</formula>
    </cfRule>
  </conditionalFormatting>
  <conditionalFormatting sqref="P16">
    <cfRule type="expression" dxfId="529" priority="195">
      <formula>$P$16&lt;&gt;""</formula>
    </cfRule>
    <cfRule type="expression" dxfId="528" priority="196">
      <formula>AND($H$16=0,$O$16=0)</formula>
    </cfRule>
    <cfRule type="expression" dxfId="527" priority="197">
      <formula>$O$16&gt;0</formula>
    </cfRule>
    <cfRule type="expression" dxfId="526" priority="198">
      <formula>$O$16=0</formula>
    </cfRule>
  </conditionalFormatting>
  <conditionalFormatting sqref="P17">
    <cfRule type="expression" dxfId="525" priority="190">
      <formula>$P$17&lt;&gt;""</formula>
    </cfRule>
    <cfRule type="expression" dxfId="524" priority="191">
      <formula>AND($H$17=0,$O$17=0)</formula>
    </cfRule>
    <cfRule type="expression" dxfId="523" priority="192">
      <formula>$O$17&gt;0</formula>
    </cfRule>
    <cfRule type="expression" dxfId="522" priority="193">
      <formula>$O$17=0</formula>
    </cfRule>
  </conditionalFormatting>
  <conditionalFormatting sqref="P19">
    <cfRule type="expression" dxfId="521" priority="185">
      <formula>$P$19&lt;&gt;""</formula>
    </cfRule>
    <cfRule type="expression" dxfId="520" priority="186">
      <formula>AND($H$19=0,$O$19=0)</formula>
    </cfRule>
    <cfRule type="expression" dxfId="519" priority="187">
      <formula>$O$19&gt;0</formula>
    </cfRule>
    <cfRule type="expression" dxfId="518" priority="188">
      <formula>$O$19=0</formula>
    </cfRule>
  </conditionalFormatting>
  <conditionalFormatting sqref="P20">
    <cfRule type="expression" dxfId="517" priority="180">
      <formula>$P$20&lt;&gt;""</formula>
    </cfRule>
    <cfRule type="expression" dxfId="516" priority="181">
      <formula>AND($H$20=0,$O$20=0)</formula>
    </cfRule>
    <cfRule type="expression" dxfId="515" priority="182">
      <formula>$O$20&gt;0</formula>
    </cfRule>
    <cfRule type="expression" dxfId="514" priority="183">
      <formula>$O$20=0</formula>
    </cfRule>
  </conditionalFormatting>
  <conditionalFormatting sqref="P21">
    <cfRule type="expression" dxfId="513" priority="176">
      <formula>$P$21&lt;&gt;""</formula>
    </cfRule>
    <cfRule type="expression" dxfId="512" priority="177">
      <formula>AND($H$21=0,$O$21=0)</formula>
    </cfRule>
    <cfRule type="expression" dxfId="511" priority="178">
      <formula>$O$21&gt;0</formula>
    </cfRule>
    <cfRule type="expression" dxfId="510" priority="179">
      <formula>$O$21=0</formula>
    </cfRule>
  </conditionalFormatting>
  <conditionalFormatting sqref="P22">
    <cfRule type="expression" dxfId="509" priority="170">
      <formula>$P$22&lt;&gt;""</formula>
    </cfRule>
    <cfRule type="expression" dxfId="508" priority="171">
      <formula>AND($H$22=0,$O$22=0)</formula>
    </cfRule>
    <cfRule type="expression" dxfId="507" priority="172">
      <formula>$O$22&gt;0</formula>
    </cfRule>
    <cfRule type="expression" dxfId="506" priority="173">
      <formula>$O$22=0</formula>
    </cfRule>
  </conditionalFormatting>
  <conditionalFormatting sqref="P25">
    <cfRule type="expression" dxfId="505" priority="165">
      <formula>AND($H$25=0,$O$25=0)</formula>
    </cfRule>
    <cfRule type="expression" dxfId="504" priority="166">
      <formula>$P$25&lt;&gt;""</formula>
    </cfRule>
    <cfRule type="expression" dxfId="503" priority="167">
      <formula>$O$25&gt;0</formula>
    </cfRule>
    <cfRule type="expression" dxfId="502" priority="168">
      <formula>$O$25=0</formula>
    </cfRule>
  </conditionalFormatting>
  <conditionalFormatting sqref="P26">
    <cfRule type="expression" dxfId="501" priority="160">
      <formula>$P$26&lt;&gt;""</formula>
    </cfRule>
    <cfRule type="expression" dxfId="500" priority="161">
      <formula>AND($H$26=0,$O$26=0)</formula>
    </cfRule>
    <cfRule type="expression" dxfId="499" priority="162">
      <formula>$O$26&gt;0</formula>
    </cfRule>
    <cfRule type="expression" dxfId="498" priority="163">
      <formula>$O$26=0</formula>
    </cfRule>
  </conditionalFormatting>
  <conditionalFormatting sqref="P27">
    <cfRule type="expression" dxfId="497" priority="156">
      <formula>$P$27&lt;&gt;""</formula>
    </cfRule>
    <cfRule type="expression" dxfId="496" priority="157">
      <formula>AND($H$27=0,$O$27=0)</formula>
    </cfRule>
    <cfRule type="expression" dxfId="495" priority="158">
      <formula>$O$27&gt;0</formula>
    </cfRule>
    <cfRule type="expression" dxfId="494" priority="159">
      <formula>$O$27=0</formula>
    </cfRule>
  </conditionalFormatting>
  <conditionalFormatting sqref="P28">
    <cfRule type="expression" dxfId="493" priority="150">
      <formula>AND($H$28=0,$O$28=0)</formula>
    </cfRule>
    <cfRule type="expression" dxfId="492" priority="151">
      <formula>$O$28&gt;0</formula>
    </cfRule>
    <cfRule type="expression" dxfId="491" priority="152">
      <formula>$P$28&lt;&gt;""</formula>
    </cfRule>
    <cfRule type="expression" dxfId="490" priority="153">
      <formula>$O$28=0</formula>
    </cfRule>
  </conditionalFormatting>
  <conditionalFormatting sqref="P29">
    <cfRule type="expression" dxfId="489" priority="146">
      <formula>$P$29&lt;&gt;""</formula>
    </cfRule>
    <cfRule type="expression" dxfId="488" priority="147">
      <formula>AND($H$29=0,$O$29=0)</formula>
    </cfRule>
    <cfRule type="expression" dxfId="487" priority="148">
      <formula>$O$29&gt;0</formula>
    </cfRule>
    <cfRule type="expression" dxfId="486" priority="149">
      <formula>$O$29=0</formula>
    </cfRule>
  </conditionalFormatting>
  <conditionalFormatting sqref="P30">
    <cfRule type="expression" dxfId="485" priority="141">
      <formula>$P$30&lt;&gt;""</formula>
    </cfRule>
    <cfRule type="expression" dxfId="484" priority="142">
      <formula>AND($H$30=0,$O$30=0)</formula>
    </cfRule>
    <cfRule type="expression" dxfId="483" priority="143">
      <formula>$O$30&gt;0</formula>
    </cfRule>
    <cfRule type="expression" dxfId="482" priority="144">
      <formula>$O$30=0</formula>
    </cfRule>
  </conditionalFormatting>
  <conditionalFormatting sqref="P31">
    <cfRule type="expression" dxfId="481" priority="135">
      <formula>AND($H$31=0,$O$31=0)</formula>
    </cfRule>
    <cfRule type="expression" dxfId="480" priority="136">
      <formula>$P$31&lt;&gt;""</formula>
    </cfRule>
    <cfRule type="expression" dxfId="479" priority="137">
      <formula>$O$31&gt;0</formula>
    </cfRule>
    <cfRule type="expression" dxfId="478" priority="138">
      <formula>$O$31=0</formula>
    </cfRule>
  </conditionalFormatting>
  <conditionalFormatting sqref="P34">
    <cfRule type="expression" dxfId="477" priority="130">
      <formula>$P$34&lt;&gt;""</formula>
    </cfRule>
    <cfRule type="expression" dxfId="476" priority="131">
      <formula>AND($H$34=0,$O$34=0)</formula>
    </cfRule>
    <cfRule type="expression" dxfId="475" priority="132">
      <formula>$O$34&gt;0</formula>
    </cfRule>
    <cfRule type="expression" dxfId="474" priority="133">
      <formula>$O$34=0</formula>
    </cfRule>
  </conditionalFormatting>
  <conditionalFormatting sqref="P35">
    <cfRule type="expression" dxfId="473" priority="125">
      <formula>$P$35&lt;&gt;""</formula>
    </cfRule>
    <cfRule type="expression" dxfId="472" priority="126">
      <formula>AND($H$35=0,$O$35=0)</formula>
    </cfRule>
    <cfRule type="expression" dxfId="471" priority="127">
      <formula>$O$35&gt;0</formula>
    </cfRule>
    <cfRule type="expression" dxfId="470" priority="128">
      <formula>$O$35=0</formula>
    </cfRule>
  </conditionalFormatting>
  <conditionalFormatting sqref="P36">
    <cfRule type="expression" dxfId="469" priority="120">
      <formula>$P$36&lt;&gt;""</formula>
    </cfRule>
    <cfRule type="expression" dxfId="468" priority="121">
      <formula>AND($H$36=0,$O$36=0)</formula>
    </cfRule>
    <cfRule type="expression" dxfId="467" priority="122">
      <formula>$O$36&gt;0</formula>
    </cfRule>
    <cfRule type="expression" dxfId="466" priority="123">
      <formula>$O$36=0</formula>
    </cfRule>
  </conditionalFormatting>
  <conditionalFormatting sqref="P37">
    <cfRule type="expression" dxfId="465" priority="116">
      <formula>$P$37&lt;&gt;""</formula>
    </cfRule>
    <cfRule type="expression" dxfId="464" priority="117">
      <formula>AND($H$37=0,$O$37=0)</formula>
    </cfRule>
    <cfRule type="expression" dxfId="463" priority="118">
      <formula>$O$37&gt;0</formula>
    </cfRule>
    <cfRule type="expression" dxfId="462" priority="119">
      <formula>$O$37=0</formula>
    </cfRule>
  </conditionalFormatting>
  <conditionalFormatting sqref="P38">
    <cfRule type="expression" dxfId="461" priority="110">
      <formula>AND($H$38=0,$O$38=0)</formula>
    </cfRule>
    <cfRule type="expression" dxfId="460" priority="111">
      <formula>$P$38&lt;&gt;""</formula>
    </cfRule>
    <cfRule type="expression" dxfId="459" priority="112">
      <formula>$O$38&gt;0</formula>
    </cfRule>
    <cfRule type="expression" dxfId="458" priority="113">
      <formula>$O$38=0</formula>
    </cfRule>
  </conditionalFormatting>
  <conditionalFormatting sqref="P39">
    <cfRule type="expression" dxfId="457" priority="104">
      <formula>$P$39&lt;&gt;""</formula>
    </cfRule>
    <cfRule type="expression" dxfId="456" priority="105">
      <formula>AND($H$39=0,$O$39=0)</formula>
    </cfRule>
    <cfRule type="expression" dxfId="455" priority="106">
      <formula>$O$39&gt;0</formula>
    </cfRule>
    <cfRule type="expression" dxfId="454" priority="107">
      <formula>$O$39=0</formula>
    </cfRule>
  </conditionalFormatting>
  <conditionalFormatting sqref="P40">
    <cfRule type="expression" dxfId="453" priority="100">
      <formula>$P$40&lt;&gt;""</formula>
    </cfRule>
    <cfRule type="expression" dxfId="452" priority="101">
      <formula>AND($H$40=0,$O$40=0)</formula>
    </cfRule>
    <cfRule type="expression" dxfId="451" priority="102">
      <formula>$O$40&gt;0</formula>
    </cfRule>
    <cfRule type="expression" dxfId="450" priority="103">
      <formula>$O$40=0</formula>
    </cfRule>
  </conditionalFormatting>
  <conditionalFormatting sqref="P43">
    <cfRule type="expression" dxfId="449" priority="96">
      <formula>AND($H$43=0,$O$43=0)</formula>
    </cfRule>
    <cfRule type="expression" dxfId="448" priority="97">
      <formula>$O$43&gt;0</formula>
    </cfRule>
    <cfRule type="expression" dxfId="447" priority="98">
      <formula>$O$43=0</formula>
    </cfRule>
  </conditionalFormatting>
  <conditionalFormatting sqref="P44">
    <cfRule type="expression" dxfId="446" priority="91">
      <formula>$P$44&lt;&gt;""</formula>
    </cfRule>
    <cfRule type="expression" dxfId="445" priority="92">
      <formula>AND($H$44=0,$O$44=0)</formula>
    </cfRule>
    <cfRule type="expression" dxfId="444" priority="93">
      <formula>$O$44&gt;0</formula>
    </cfRule>
    <cfRule type="expression" dxfId="443" priority="94">
      <formula>$O$44=0</formula>
    </cfRule>
  </conditionalFormatting>
  <conditionalFormatting sqref="P45">
    <cfRule type="expression" dxfId="442" priority="86">
      <formula>$P$45&lt;&gt;""</formula>
    </cfRule>
    <cfRule type="expression" dxfId="441" priority="87">
      <formula>AND($H$45=0,$O$45=0)</formula>
    </cfRule>
    <cfRule type="expression" dxfId="440" priority="88">
      <formula>$O$45&gt;0</formula>
    </cfRule>
    <cfRule type="expression" dxfId="439" priority="89">
      <formula>$O$45=0</formula>
    </cfRule>
  </conditionalFormatting>
  <conditionalFormatting sqref="P46">
    <cfRule type="expression" dxfId="438" priority="81">
      <formula>$P$46&gt;""</formula>
    </cfRule>
    <cfRule type="expression" dxfId="437" priority="82">
      <formula>AND($H$46=0,$O$46=0)</formula>
    </cfRule>
    <cfRule type="expression" dxfId="436" priority="83">
      <formula>$O$46&gt;0</formula>
    </cfRule>
    <cfRule type="expression" dxfId="435" priority="84">
      <formula>$O$46=0</formula>
    </cfRule>
  </conditionalFormatting>
  <conditionalFormatting sqref="P47">
    <cfRule type="expression" dxfId="434" priority="76">
      <formula>$P$47&lt;&gt;""</formula>
    </cfRule>
    <cfRule type="expression" dxfId="433" priority="77">
      <formula>AND($H$47=0,$O$47=0)</formula>
    </cfRule>
    <cfRule type="expression" dxfId="432" priority="78">
      <formula>$O$47&gt;0</formula>
    </cfRule>
    <cfRule type="expression" dxfId="431" priority="79">
      <formula>$O$47=0</formula>
    </cfRule>
  </conditionalFormatting>
  <conditionalFormatting sqref="P48">
    <cfRule type="expression" dxfId="430" priority="71">
      <formula>$P$48&lt;&gt;""</formula>
    </cfRule>
    <cfRule type="expression" dxfId="429" priority="72">
      <formula>AND($H$48=0,$O$48=0)</formula>
    </cfRule>
    <cfRule type="expression" dxfId="428" priority="73">
      <formula>$O$48&gt;0</formula>
    </cfRule>
    <cfRule type="expression" dxfId="427" priority="74">
      <formula>$O$48=0</formula>
    </cfRule>
  </conditionalFormatting>
  <conditionalFormatting sqref="P49">
    <cfRule type="expression" dxfId="426" priority="66">
      <formula>$P$49&lt;&gt;""</formula>
    </cfRule>
    <cfRule type="expression" dxfId="425" priority="67">
      <formula>AND($H$49=0,$O$49=0)</formula>
    </cfRule>
    <cfRule type="expression" dxfId="424" priority="68">
      <formula>$O$49&gt;0</formula>
    </cfRule>
    <cfRule type="expression" dxfId="423" priority="69">
      <formula>$O$49=0</formula>
    </cfRule>
  </conditionalFormatting>
  <conditionalFormatting sqref="P52">
    <cfRule type="expression" dxfId="422" priority="62">
      <formula>$P$52&lt;&gt;""</formula>
    </cfRule>
    <cfRule type="expression" dxfId="421" priority="63">
      <formula>AND($H$52=0,$O$52=0)</formula>
    </cfRule>
    <cfRule type="expression" dxfId="420" priority="64">
      <formula>$O$52&gt;0</formula>
    </cfRule>
    <cfRule type="expression" dxfId="419" priority="65">
      <formula>$O$52=0</formula>
    </cfRule>
  </conditionalFormatting>
  <conditionalFormatting sqref="P53">
    <cfRule type="expression" dxfId="418" priority="57">
      <formula>$P$53&lt;&gt;""</formula>
    </cfRule>
    <cfRule type="expression" dxfId="417" priority="58">
      <formula>AND($H$53=0,$O$53=0)</formula>
    </cfRule>
    <cfRule type="expression" dxfId="416" priority="59">
      <formula>$O$53&gt;0</formula>
    </cfRule>
    <cfRule type="expression" dxfId="415" priority="60">
      <formula>$O$53=0</formula>
    </cfRule>
  </conditionalFormatting>
  <conditionalFormatting sqref="Q7">
    <cfRule type="expression" dxfId="414" priority="55">
      <formula>$P$7=""</formula>
    </cfRule>
  </conditionalFormatting>
  <conditionalFormatting sqref="Q8">
    <cfRule type="expression" dxfId="413" priority="54">
      <formula>$P$8=""</formula>
    </cfRule>
  </conditionalFormatting>
  <conditionalFormatting sqref="Q9">
    <cfRule type="expression" dxfId="412" priority="53">
      <formula>$P$9=""</formula>
    </cfRule>
  </conditionalFormatting>
  <conditionalFormatting sqref="Q10">
    <cfRule type="expression" dxfId="411" priority="52">
      <formula>$P$10=""</formula>
    </cfRule>
  </conditionalFormatting>
  <conditionalFormatting sqref="Q11">
    <cfRule type="expression" dxfId="410" priority="51">
      <formula>$P$11=""</formula>
    </cfRule>
  </conditionalFormatting>
  <conditionalFormatting sqref="Q12">
    <cfRule type="expression" dxfId="409" priority="50">
      <formula>$P$12=""</formula>
    </cfRule>
  </conditionalFormatting>
  <conditionalFormatting sqref="Q13">
    <cfRule type="expression" dxfId="408" priority="49">
      <formula>$P$13=""</formula>
    </cfRule>
  </conditionalFormatting>
  <conditionalFormatting sqref="Q16">
    <cfRule type="expression" dxfId="407" priority="47">
      <formula>$P$16=""</formula>
    </cfRule>
  </conditionalFormatting>
  <conditionalFormatting sqref="Q17">
    <cfRule type="expression" dxfId="406" priority="46">
      <formula>$P$17=""</formula>
    </cfRule>
  </conditionalFormatting>
  <conditionalFormatting sqref="Q19">
    <cfRule type="expression" dxfId="405" priority="45">
      <formula>$P$19=""</formula>
    </cfRule>
  </conditionalFormatting>
  <conditionalFormatting sqref="Q20">
    <cfRule type="expression" dxfId="404" priority="44">
      <formula>$P$20=""</formula>
    </cfRule>
  </conditionalFormatting>
  <conditionalFormatting sqref="Q21">
    <cfRule type="expression" dxfId="403" priority="43">
      <formula>$P$21=""</formula>
    </cfRule>
  </conditionalFormatting>
  <conditionalFormatting sqref="Q22">
    <cfRule type="expression" dxfId="402" priority="42">
      <formula>$P$22=""</formula>
    </cfRule>
  </conditionalFormatting>
  <conditionalFormatting sqref="Q25">
    <cfRule type="expression" dxfId="401" priority="41">
      <formula>$P$25=""</formula>
    </cfRule>
  </conditionalFormatting>
  <conditionalFormatting sqref="Q26">
    <cfRule type="expression" dxfId="400" priority="40">
      <formula>$P$26=""</formula>
    </cfRule>
  </conditionalFormatting>
  <conditionalFormatting sqref="Q27">
    <cfRule type="expression" dxfId="399" priority="39">
      <formula>$P$27=""</formula>
    </cfRule>
  </conditionalFormatting>
  <conditionalFormatting sqref="Q28">
    <cfRule type="expression" dxfId="398" priority="38">
      <formula>$P$28=""</formula>
    </cfRule>
  </conditionalFormatting>
  <conditionalFormatting sqref="Q29">
    <cfRule type="expression" dxfId="397" priority="37">
      <formula>$P$29=""</formula>
    </cfRule>
  </conditionalFormatting>
  <conditionalFormatting sqref="Q30">
    <cfRule type="expression" dxfId="396" priority="36">
      <formula>$P$30=""</formula>
    </cfRule>
  </conditionalFormatting>
  <conditionalFormatting sqref="Q31">
    <cfRule type="expression" dxfId="395" priority="35">
      <formula>$P$31=""</formula>
    </cfRule>
  </conditionalFormatting>
  <conditionalFormatting sqref="Q34">
    <cfRule type="expression" dxfId="394" priority="34">
      <formula>$P$34=""</formula>
    </cfRule>
  </conditionalFormatting>
  <conditionalFormatting sqref="Q35">
    <cfRule type="expression" dxfId="393" priority="33">
      <formula>$P$35=""</formula>
    </cfRule>
  </conditionalFormatting>
  <conditionalFormatting sqref="Q36">
    <cfRule type="expression" dxfId="392" priority="32">
      <formula>$P$36=""</formula>
    </cfRule>
  </conditionalFormatting>
  <conditionalFormatting sqref="Q37">
    <cfRule type="expression" dxfId="391" priority="31">
      <formula>$P$37=""</formula>
    </cfRule>
  </conditionalFormatting>
  <conditionalFormatting sqref="Q38">
    <cfRule type="expression" dxfId="390" priority="30">
      <formula>$P$38=""</formula>
    </cfRule>
  </conditionalFormatting>
  <conditionalFormatting sqref="Q39">
    <cfRule type="expression" dxfId="389" priority="29">
      <formula>$P$39=""</formula>
    </cfRule>
  </conditionalFormatting>
  <conditionalFormatting sqref="Q40">
    <cfRule type="expression" dxfId="388" priority="28">
      <formula>$P$40=""</formula>
    </cfRule>
  </conditionalFormatting>
  <conditionalFormatting sqref="Q43">
    <cfRule type="expression" dxfId="387" priority="27">
      <formula>$P$43=""</formula>
    </cfRule>
  </conditionalFormatting>
  <conditionalFormatting sqref="Q44">
    <cfRule type="expression" dxfId="386" priority="26">
      <formula>$P$44=""</formula>
    </cfRule>
  </conditionalFormatting>
  <conditionalFormatting sqref="Q45">
    <cfRule type="expression" dxfId="385" priority="25">
      <formula>$P$45=""</formula>
    </cfRule>
  </conditionalFormatting>
  <conditionalFormatting sqref="Q46">
    <cfRule type="expression" dxfId="384" priority="24">
      <formula>$P$46=""</formula>
    </cfRule>
  </conditionalFormatting>
  <conditionalFormatting sqref="Q47">
    <cfRule type="expression" dxfId="383" priority="23">
      <formula>$P$47=""</formula>
    </cfRule>
  </conditionalFormatting>
  <conditionalFormatting sqref="Q48">
    <cfRule type="expression" dxfId="382" priority="22">
      <formula>$P$48=""</formula>
    </cfRule>
  </conditionalFormatting>
  <conditionalFormatting sqref="Q49">
    <cfRule type="expression" dxfId="381" priority="21">
      <formula>$P$49=""</formula>
    </cfRule>
  </conditionalFormatting>
  <conditionalFormatting sqref="Q52">
    <cfRule type="expression" dxfId="380" priority="20">
      <formula>$P$52=""</formula>
    </cfRule>
  </conditionalFormatting>
  <conditionalFormatting sqref="Q53">
    <cfRule type="expression" dxfId="379" priority="19">
      <formula>$P$53=""</formula>
    </cfRule>
  </conditionalFormatting>
  <conditionalFormatting sqref="R7">
    <cfRule type="expression" dxfId="378" priority="236">
      <formula>$Q$7&lt;&gt;""</formula>
    </cfRule>
  </conditionalFormatting>
  <conditionalFormatting sqref="R8">
    <cfRule type="expression" dxfId="377" priority="233">
      <formula>$Q$8&lt;&gt;""</formula>
    </cfRule>
  </conditionalFormatting>
  <conditionalFormatting sqref="R9">
    <cfRule type="expression" dxfId="376" priority="228">
      <formula>$Q$9&lt;&gt;""</formula>
    </cfRule>
  </conditionalFormatting>
  <conditionalFormatting sqref="R10">
    <cfRule type="expression" dxfId="375" priority="223">
      <formula>$Q$10&lt;&gt;""</formula>
    </cfRule>
  </conditionalFormatting>
  <conditionalFormatting sqref="R11">
    <cfRule type="expression" dxfId="374" priority="222">
      <formula>$Q$11&lt;&gt;""</formula>
    </cfRule>
  </conditionalFormatting>
  <conditionalFormatting sqref="R12">
    <cfRule type="expression" dxfId="373" priority="217">
      <formula>$Q$12&lt;&gt;""</formula>
    </cfRule>
  </conditionalFormatting>
  <conditionalFormatting sqref="R13">
    <cfRule type="expression" dxfId="372" priority="212">
      <formula>$Q$13&lt;&gt;""</formula>
    </cfRule>
  </conditionalFormatting>
  <conditionalFormatting sqref="R16">
    <cfRule type="expression" dxfId="371" priority="199">
      <formula>$Q$16&lt;&gt;""</formula>
    </cfRule>
  </conditionalFormatting>
  <conditionalFormatting sqref="R17">
    <cfRule type="expression" dxfId="370" priority="194">
      <formula>$Q$17&lt;&gt;""</formula>
    </cfRule>
  </conditionalFormatting>
  <conditionalFormatting sqref="R19">
    <cfRule type="expression" dxfId="369" priority="189">
      <formula>$Q$19&lt;&gt;""</formula>
    </cfRule>
  </conditionalFormatting>
  <conditionalFormatting sqref="R20">
    <cfRule type="expression" dxfId="368" priority="184">
      <formula>$Q$20&lt;&gt;""</formula>
    </cfRule>
  </conditionalFormatting>
  <conditionalFormatting sqref="R21">
    <cfRule type="expression" dxfId="367" priority="175">
      <formula>$Q$21&lt;&gt;""</formula>
    </cfRule>
  </conditionalFormatting>
  <conditionalFormatting sqref="R22">
    <cfRule type="expression" dxfId="366" priority="174">
      <formula>$Q$22&lt;&gt;""</formula>
    </cfRule>
  </conditionalFormatting>
  <conditionalFormatting sqref="R25">
    <cfRule type="expression" dxfId="365" priority="169">
      <formula>$Q$25&lt;&gt;""</formula>
    </cfRule>
  </conditionalFormatting>
  <conditionalFormatting sqref="R26">
    <cfRule type="expression" dxfId="364" priority="164">
      <formula>$Q$26&lt;&gt;""</formula>
    </cfRule>
  </conditionalFormatting>
  <conditionalFormatting sqref="R27">
    <cfRule type="expression" dxfId="363" priority="155">
      <formula>$Q$27&lt;&gt;""</formula>
    </cfRule>
  </conditionalFormatting>
  <conditionalFormatting sqref="R28">
    <cfRule type="expression" dxfId="362" priority="154">
      <formula>$Q$28&lt;&gt;""</formula>
    </cfRule>
  </conditionalFormatting>
  <conditionalFormatting sqref="R29">
    <cfRule type="expression" dxfId="361" priority="145">
      <formula>$Q$29&lt;&gt;""</formula>
    </cfRule>
  </conditionalFormatting>
  <conditionalFormatting sqref="R30">
    <cfRule type="expression" dxfId="360" priority="140">
      <formula>$Q$30&lt;&gt;""</formula>
    </cfRule>
  </conditionalFormatting>
  <conditionalFormatting sqref="R31">
    <cfRule type="expression" dxfId="359" priority="139">
      <formula>$Q$31&lt;&gt;""</formula>
    </cfRule>
  </conditionalFormatting>
  <conditionalFormatting sqref="R34">
    <cfRule type="expression" dxfId="358" priority="134">
      <formula>$Q$34&lt;&gt;""</formula>
    </cfRule>
  </conditionalFormatting>
  <conditionalFormatting sqref="R35">
    <cfRule type="expression" dxfId="357" priority="129">
      <formula>$Q$35&lt;&gt;""</formula>
    </cfRule>
  </conditionalFormatting>
  <conditionalFormatting sqref="R36">
    <cfRule type="expression" dxfId="356" priority="124">
      <formula>$Q$36&lt;&gt;""</formula>
    </cfRule>
  </conditionalFormatting>
  <conditionalFormatting sqref="R37">
    <cfRule type="expression" dxfId="355" priority="115">
      <formula>$Q$37&lt;&gt;""</formula>
    </cfRule>
  </conditionalFormatting>
  <conditionalFormatting sqref="R38">
    <cfRule type="expression" dxfId="354" priority="114">
      <formula>$Q$38&lt;&gt;""</formula>
    </cfRule>
  </conditionalFormatting>
  <conditionalFormatting sqref="R39">
    <cfRule type="expression" dxfId="353" priority="109">
      <formula>$Q$39&lt;&gt;""</formula>
    </cfRule>
  </conditionalFormatting>
  <conditionalFormatting sqref="R40">
    <cfRule type="expression" dxfId="352" priority="108">
      <formula>$Q$40&lt;&gt;""</formula>
    </cfRule>
  </conditionalFormatting>
  <conditionalFormatting sqref="R43">
    <cfRule type="expression" dxfId="351" priority="99">
      <formula>$Q$43&lt;&gt;""</formula>
    </cfRule>
  </conditionalFormatting>
  <conditionalFormatting sqref="R44">
    <cfRule type="expression" dxfId="350" priority="95">
      <formula>$Q$44&lt;&gt;""</formula>
    </cfRule>
  </conditionalFormatting>
  <conditionalFormatting sqref="R45">
    <cfRule type="expression" dxfId="349" priority="90">
      <formula>$Q$45&lt;&gt;""</formula>
    </cfRule>
  </conditionalFormatting>
  <conditionalFormatting sqref="R46">
    <cfRule type="expression" dxfId="348" priority="85">
      <formula>$Q$46&lt;&gt;""</formula>
    </cfRule>
  </conditionalFormatting>
  <conditionalFormatting sqref="R47">
    <cfRule type="expression" dxfId="347" priority="80">
      <formula>$Q$47&lt;&gt;""</formula>
    </cfRule>
  </conditionalFormatting>
  <conditionalFormatting sqref="R48">
    <cfRule type="expression" dxfId="346" priority="75">
      <formula>$Q$48&lt;&gt;""</formula>
    </cfRule>
  </conditionalFormatting>
  <conditionalFormatting sqref="R49">
    <cfRule type="expression" dxfId="345" priority="70">
      <formula>$Q$49&lt;&gt;""</formula>
    </cfRule>
  </conditionalFormatting>
  <conditionalFormatting sqref="R52">
    <cfRule type="expression" dxfId="344" priority="61">
      <formula>$Q$52&lt;&gt;""</formula>
    </cfRule>
  </conditionalFormatting>
  <conditionalFormatting sqref="R53">
    <cfRule type="expression" dxfId="343" priority="56">
      <formula>$Q$53&lt;&gt;""</formula>
    </cfRule>
  </conditionalFormatting>
  <conditionalFormatting sqref="Z2">
    <cfRule type="expression" dxfId="342" priority="238">
      <formula>$Z$2&lt;&gt;""</formula>
    </cfRule>
  </conditionalFormatting>
  <conditionalFormatting sqref="Z6">
    <cfRule type="expression" dxfId="341" priority="237">
      <formula>$Z$6&lt;&gt;""</formula>
    </cfRule>
  </conditionalFormatting>
  <conditionalFormatting sqref="P18">
    <cfRule type="expression" dxfId="340" priority="14">
      <formula>$P$19&lt;&gt;""</formula>
    </cfRule>
    <cfRule type="expression" dxfId="339" priority="15">
      <formula>AND($H$19=0,$O$19=0)</formula>
    </cfRule>
    <cfRule type="expression" dxfId="338" priority="16">
      <formula>$O$19&gt;0</formula>
    </cfRule>
    <cfRule type="expression" dxfId="337" priority="17">
      <formula>$O$19=0</formula>
    </cfRule>
  </conditionalFormatting>
  <conditionalFormatting sqref="Q18">
    <cfRule type="expression" dxfId="336" priority="13">
      <formula>$P$19=""</formula>
    </cfRule>
  </conditionalFormatting>
  <conditionalFormatting sqref="R18">
    <cfRule type="expression" dxfId="335" priority="18">
      <formula>$Q$19&lt;&gt;""</formula>
    </cfRule>
  </conditionalFormatting>
  <conditionalFormatting sqref="T43:U43 P43:R43 A43">
    <cfRule type="expression" dxfId="334" priority="240">
      <formula>$A$43&gt;$AJ$2</formula>
    </cfRule>
  </conditionalFormatting>
  <conditionalFormatting sqref="T44:U44 P44:R44 A44">
    <cfRule type="expression" dxfId="333" priority="241">
      <formula>$A$44&gt;$AJ$2</formula>
    </cfRule>
  </conditionalFormatting>
  <conditionalFormatting sqref="T45:U45 P45:R45 A45">
    <cfRule type="expression" dxfId="332" priority="242">
      <formula>$A$45&gt;$AJ$2</formula>
    </cfRule>
  </conditionalFormatting>
  <conditionalFormatting sqref="T46:U46 P46:R46 A46 S46:S49">
    <cfRule type="expression" dxfId="331" priority="243">
      <formula>$A$46&gt;$AJ$2</formula>
    </cfRule>
  </conditionalFormatting>
  <conditionalFormatting sqref="T47:U47 P47:R47 A47">
    <cfRule type="expression" dxfId="330" priority="244">
      <formula>$A$47&gt;$AJ$2</formula>
    </cfRule>
  </conditionalFormatting>
  <conditionalFormatting sqref="T48:U48 P48:R48 A48:C48 I48:J48">
    <cfRule type="expression" dxfId="329" priority="245">
      <formula>$A$48&gt;$AJ$2</formula>
    </cfRule>
  </conditionalFormatting>
  <conditionalFormatting sqref="T49:U49 P49:R49 A49:C49 I49:J49">
    <cfRule type="expression" dxfId="328" priority="246">
      <formula>$A$49&gt;$AJ$2</formula>
    </cfRule>
  </conditionalFormatting>
  <conditionalFormatting sqref="V1:W1">
    <cfRule type="expression" dxfId="327" priority="8">
      <formula>#REF!=""</formula>
    </cfRule>
  </conditionalFormatting>
  <conditionalFormatting sqref="V54:W54">
    <cfRule type="expression" dxfId="326" priority="7">
      <formula>AND(#REF!="",#REF!="")</formula>
    </cfRule>
  </conditionalFormatting>
  <conditionalFormatting sqref="V48:W48">
    <cfRule type="expression" dxfId="325" priority="9">
      <formula>#REF!&gt;#REF!</formula>
    </cfRule>
  </conditionalFormatting>
  <conditionalFormatting sqref="V49:W49">
    <cfRule type="expression" dxfId="324" priority="10">
      <formula>#REF!&gt;#REF!</formula>
    </cfRule>
  </conditionalFormatting>
  <conditionalFormatting sqref="V52:W52">
    <cfRule type="expression" dxfId="323" priority="11">
      <formula>#REF!&gt;#REF!</formula>
    </cfRule>
  </conditionalFormatting>
  <conditionalFormatting sqref="V53:W53">
    <cfRule type="expression" dxfId="322" priority="12">
      <formula>#REF!&gt;#REF!</formula>
    </cfRule>
  </conditionalFormatting>
  <conditionalFormatting sqref="X54">
    <cfRule type="expression" dxfId="321" priority="3">
      <formula>AND(#REF!="",#REF!="")</formula>
    </cfRule>
  </conditionalFormatting>
  <conditionalFormatting sqref="X1">
    <cfRule type="expression" dxfId="320" priority="4">
      <formula>#REF!=""</formula>
    </cfRule>
  </conditionalFormatting>
  <conditionalFormatting sqref="X52">
    <cfRule type="expression" dxfId="319" priority="5">
      <formula>#REF!&gt;#REF!</formula>
    </cfRule>
  </conditionalFormatting>
  <conditionalFormatting sqref="X53">
    <cfRule type="expression" dxfId="318" priority="6">
      <formula>#REF!&gt;#REF!</formula>
    </cfRule>
  </conditionalFormatting>
  <conditionalFormatting sqref="X48">
    <cfRule type="expression" dxfId="317" priority="1">
      <formula>#REF!&gt;#REF!</formula>
    </cfRule>
  </conditionalFormatting>
  <conditionalFormatting sqref="X49">
    <cfRule type="expression" dxfId="316" priority="2">
      <formula>#REF!&gt;#REF!</formula>
    </cfRule>
  </conditionalFormatting>
  <conditionalFormatting sqref="Q7:R7">
    <cfRule type="expression" dxfId="315" priority="247">
      <formula>OR($P$7=$AE$2,$P$7=$AE$5,$P$7=$AE$6,$P$7=$AE$9,$P$7=$AE$12,$P$7=$AE$14,$P$7=$AE$16,$P$7=$AE$18)</formula>
    </cfRule>
  </conditionalFormatting>
  <conditionalFormatting sqref="Q8:R8">
    <cfRule type="expression" dxfId="314" priority="248">
      <formula>OR($P$8=$AE$2,$P$8=$AE$5,$P$8=$AE$6,$P$8=$AE$9,$P$8=$AE$12,$P$8=$AE$14,$P$8=$AE$16,$P$8=$AE$18)</formula>
    </cfRule>
  </conditionalFormatting>
  <conditionalFormatting sqref="Q9:R9">
    <cfRule type="expression" dxfId="313" priority="249">
      <formula>OR($P$9=$AE$2,$P$9=$AE$5,$P$9=$AE$6,$P$9=$AE$9,$P$9=$AE$12,$P$9=$AE$14,$P$9=$AE$16,$P$9=$AE$18)</formula>
    </cfRule>
  </conditionalFormatting>
  <conditionalFormatting sqref="Q10:R10">
    <cfRule type="expression" dxfId="312" priority="250">
      <formula>OR($P$10=$AE$2,$P$10=$AE$5,$P$10=$AE$6,$P$10=$AE$9,$P$10=$AE$12,$P$10=$AE$14,$P$10=$AE$16,$P$10=$AE$18)</formula>
    </cfRule>
  </conditionalFormatting>
  <conditionalFormatting sqref="Q11:R11">
    <cfRule type="expression" dxfId="311" priority="251">
      <formula>OR($P$11=$AE$2,$P$11=$AE$5,$P$11=$AE$6,$P$11=$AE$9,$P$11=$AE$12,$P$11=$AE$14,$P$11=$AE$16,$P$11=$AE$18)</formula>
    </cfRule>
  </conditionalFormatting>
  <conditionalFormatting sqref="Q12:R12">
    <cfRule type="expression" dxfId="310" priority="252">
      <formula>OR($P$12=$AE$2,$P$12=$AE$5,$P$12=$AE$6,$P$12=$AE$9,$P$12=$AE$12,$P$12=$AE$14,$P$12=$AE$16,$P$12=$AE$18)</formula>
    </cfRule>
  </conditionalFormatting>
  <conditionalFormatting sqref="Q13:R13">
    <cfRule type="expression" dxfId="309" priority="253">
      <formula>OR($P$13=$AE$2,$P$13=$AE$5,$P$13=$AE$6,$P$13=$AE$9,$P$13=$AE$12,$P$13=$AE$14,$P$13=$AE$16,$P$13=$AE$18)</formula>
    </cfRule>
  </conditionalFormatting>
  <conditionalFormatting sqref="Q16:R16">
    <cfRule type="expression" dxfId="308" priority="254">
      <formula>OR($P$16=$AE$2,$P$16=$AE$5,$P$16=$AE$6,$P$16=$AE$9,$P$16=$AE$12,$P$16=$AE$14,$P$16=$AE$16,$P$16=$AE$18)</formula>
    </cfRule>
  </conditionalFormatting>
  <conditionalFormatting sqref="Q17:R17">
    <cfRule type="expression" dxfId="307" priority="255">
      <formula>OR($P$17=$AE$2,$P$17=$AE$5,$P$17=$AE$6,$P$17=$AE$9,$P$17=$AE$12,$P$17=$AE$14,$P$17=$AE$16,$P$17=$AE$18)</formula>
    </cfRule>
  </conditionalFormatting>
  <conditionalFormatting sqref="Q18:R19">
    <cfRule type="expression" dxfId="306" priority="256">
      <formula>OR($P$19=$AE$2,$P$19=$AE$5,$P$19=$AE$6,$P$19=$AE$9,$P$19=$AE$12,$P$19=$AE$14,$P$19=$AE$16,$P$19=$AE$18)</formula>
    </cfRule>
  </conditionalFormatting>
  <conditionalFormatting sqref="Q20:R20">
    <cfRule type="expression" dxfId="305" priority="257">
      <formula>OR($P$20=$AE$2,$P$20=$AE$5,$P$20=$AE$6,$P$20=$AE$9,$P$20=$AE$12,$P$20=$AE$14,$P$20=$AE$16,$P$20=$AE$18)</formula>
    </cfRule>
  </conditionalFormatting>
  <conditionalFormatting sqref="Q21:R21">
    <cfRule type="expression" dxfId="304" priority="258">
      <formula>OR($P$21=$AE$2,$P$21=$AE$5,$P$21=$AE$6,$P$21=$AE$9,$P$21=$AE$12,$P$21=$AE$14,$P$21=$AE$16,$P$21=$AE$18)</formula>
    </cfRule>
  </conditionalFormatting>
  <conditionalFormatting sqref="Q22:R22">
    <cfRule type="expression" dxfId="303" priority="259">
      <formula>OR($P$22=$AE$2,$P$22=$AE$5,$P$22=$AE$6,$P$22=$AE$9,$P$22=$AE$12,$P$22=$AE$14,$P$22=$AE$16,$P$22=$AE$18)</formula>
    </cfRule>
  </conditionalFormatting>
  <conditionalFormatting sqref="Q25:R25">
    <cfRule type="expression" dxfId="302" priority="260">
      <formula>OR($P$25=$AE$2,$P$25=$AE$5,$P$25=$AE$6,$P$25=$AE$9,$P$25=$AE$12,$P$25=$AE$14,$P$25=$AE$16,$P$25=$AE$18)</formula>
    </cfRule>
  </conditionalFormatting>
  <conditionalFormatting sqref="Q26:R26">
    <cfRule type="expression" dxfId="301" priority="261">
      <formula>OR($P$26=$AE$2,$P$26=$AE$5,$P$26=$AE$6,$P$26=$AE$9,$P$26=$AE$12,$P$26=$AE$14,$P$26=$AE$16,$P$26=$AE$18)</formula>
    </cfRule>
  </conditionalFormatting>
  <conditionalFormatting sqref="Q27:R27">
    <cfRule type="expression" dxfId="300" priority="262">
      <formula>OR($P$27=$AE$2,$P$27=$AE$5,$P$27=$AE$6,$P$27=$AE$9,$P$27=$AE$12,$P$27=$AE$14,$P$27=$AE$16,$P$27=$AE$18)</formula>
    </cfRule>
  </conditionalFormatting>
  <conditionalFormatting sqref="Q28:R28">
    <cfRule type="expression" dxfId="299" priority="263">
      <formula>OR($P$28=$AE$2,$P$28=$AE$5,$P$28=$AE$6,$P$28=$AE$9,$P$28=$AE$12,$P$28=$AE$14,$P$28=$AE$16,$P$28=$AE$18)</formula>
    </cfRule>
  </conditionalFormatting>
  <conditionalFormatting sqref="Q29:R29">
    <cfRule type="expression" dxfId="298" priority="264">
      <formula>OR($P$29=$AE$2,$P$29=$AE$5,$P$29=$AE$6,$P$29=$AE$9,$P$29=$AE$12,$P$29=$AE$14,$P$29=$AE$16,$P$29=$AE$18)</formula>
    </cfRule>
  </conditionalFormatting>
  <conditionalFormatting sqref="Q30:R30">
    <cfRule type="expression" dxfId="297" priority="265">
      <formula>OR($P$30=$AE$2,$P$30=$AE$5,$P$30=$AE$6,$P$30=$AE$9,$P$30=$AE$12,$P$30=$AE$14,$P$30=$AE$16,$P$30=$AE$18)</formula>
    </cfRule>
  </conditionalFormatting>
  <conditionalFormatting sqref="Q31:R31">
    <cfRule type="expression" dxfId="296" priority="266">
      <formula>OR($P$31=$AE$2,$P$31=$AE$5,$P$31=$AE$6,$P$31=$AE$9,$P$31=$AE$12,$P$31=$AE$14,$P$31=$AE$16,$P$31=$AE$18)</formula>
    </cfRule>
  </conditionalFormatting>
  <conditionalFormatting sqref="Q34:R34">
    <cfRule type="expression" dxfId="295" priority="267">
      <formula>OR($P$34=$AE$2,$P$34=$AE$5,$P$34=$AE$6,$P$34=$AE$9,$P$34=$AE$12,$P$34=$AE$14,$P$34=$AE$16,$P$34=$AE$18)</formula>
    </cfRule>
  </conditionalFormatting>
  <conditionalFormatting sqref="Q35:R35">
    <cfRule type="expression" dxfId="294" priority="268">
      <formula>OR($P$35=$AE$2,$P$35=$AE$5,$P$35=$AE$6,$P$35=$AE$9,$P$35=$AE$12,$P$35=$AE$14,$P$35=$AE$16,$P$35=$AE$18)</formula>
    </cfRule>
  </conditionalFormatting>
  <conditionalFormatting sqref="Q36:R36">
    <cfRule type="expression" dxfId="293" priority="269">
      <formula>OR($P$36=$AE$2,$P$36=$AE$5,$P$36=$AE$6,$P$36=$AE$9,$P$36=$AE$12,$P$36=$AE$14,$P$36=$AE$16,$P$36=$AE$18)</formula>
    </cfRule>
  </conditionalFormatting>
  <conditionalFormatting sqref="Q37:R37">
    <cfRule type="expression" dxfId="292" priority="270">
      <formula>OR($P$37=$AE$2,$P$37=$AE$5,$P$37=$AE$6,$P$37=$AE$9,$P$37=$AE$12,$P$37=$AE$14,$P$37=$AE$16,$P$37=$AE$18)</formula>
    </cfRule>
  </conditionalFormatting>
  <conditionalFormatting sqref="Q38:R38">
    <cfRule type="expression" dxfId="291" priority="271">
      <formula>OR($P$38=$AE$2,$P$38=$AE$5,$P$38=$AE$6,$P$38=$AE$9,$P$38=$AE$12,$P$38=$AE$14,$P$38=$AE$16,$P$38=$AE$18)</formula>
    </cfRule>
  </conditionalFormatting>
  <conditionalFormatting sqref="Q39:R39">
    <cfRule type="expression" dxfId="290" priority="272">
      <formula>OR($P$39=$AE$2,$P$39=$AE$5,$P$39=$AE$6,$P$39=$AE$9,$P$39=$AE$12,$P$39=$AE$14,$P$39=$AE$16,$P$39=$AE$18)</formula>
    </cfRule>
  </conditionalFormatting>
  <conditionalFormatting sqref="Q40:R40">
    <cfRule type="expression" dxfId="289" priority="273">
      <formula>OR($P$40=$AE$2,$P$40=$AE$5,$P$40=$AE$6,$P$40=$AE$9,$P$40=$AE$12,$P$40=$AE$14,$P$40=$AE$16,$P$40=$AE$18)</formula>
    </cfRule>
  </conditionalFormatting>
  <conditionalFormatting sqref="Q43:R43">
    <cfRule type="expression" dxfId="288" priority="274">
      <formula>OR($P$43=$AE$2,$P$43=$AE$5,$P$43=$AE$6,$P$43=$AE$9,$P$43=$AE$12,$P$43=$AE$14,$P$43=$AE$16,$P$43=$AE$18)</formula>
    </cfRule>
  </conditionalFormatting>
  <conditionalFormatting sqref="Q44:R44">
    <cfRule type="expression" dxfId="287" priority="275">
      <formula>OR($P$44=$AE$2,$P$44=$AE$5,$P$44=$AE$6,$P$44=$AE$9,$P$44=$AE$12,$P$44=$AE$14,$P$44=$AE$16,$P$44=$AE$18)</formula>
    </cfRule>
  </conditionalFormatting>
  <conditionalFormatting sqref="Q45:R45">
    <cfRule type="expression" dxfId="286" priority="276">
      <formula>OR($P$45=$AE$2,$P$45=$AE$5,$P$45=$AE$6,$P$45=$AE$9,$P$45=$AE$12,$P$45=$AE$14,$P$45=$AE$16,$P$45=$AE$18)</formula>
    </cfRule>
  </conditionalFormatting>
  <conditionalFormatting sqref="Q46:R46">
    <cfRule type="expression" dxfId="285" priority="277">
      <formula>OR($P$46=$AE$2,$P$46=$AE$5,$P$46=$AE$6,$P$46=$AE$9,$P$46=$AE$12,$P$46=$AE$14,$P$46=$AE$16,$P$46=$AE$18)</formula>
    </cfRule>
  </conditionalFormatting>
  <conditionalFormatting sqref="Q47:R47">
    <cfRule type="expression" dxfId="284" priority="278">
      <formula>OR($P$47=$AE$2,$P$47=$AE$5,$P$47=$AE$6,$P$47=$AE$9,$P$47=$AE$12,$P$47=$AE$14,$P$47=$AE$16,$P$47=$AE$18)</formula>
    </cfRule>
  </conditionalFormatting>
  <conditionalFormatting sqref="Q48:R48">
    <cfRule type="expression" dxfId="283" priority="279">
      <formula>OR($P$48=$AE$2,$P$48=$AE$5,$P$48=$AE$6,$P$48=$AE$9,$P$48=$AE$12,$P$48=$AE$14,$P$48=$AE$16,$P$48=$AE$18)</formula>
    </cfRule>
  </conditionalFormatting>
  <conditionalFormatting sqref="Q49:R49">
    <cfRule type="expression" dxfId="282" priority="280">
      <formula>OR($P$49=$AE$2,$P$49=$AE$5,$P$49=$AE$6,$P$49=$AE$9,$P$49=$AE$12,$P$49=$AE$14,$P$49=$AE$16,$P$49=$AE$18)</formula>
    </cfRule>
  </conditionalFormatting>
  <conditionalFormatting sqref="Q52:R52">
    <cfRule type="expression" dxfId="281" priority="281">
      <formula>OR($P$52=$AE$2,$P$52=$AE$5,$P$52=$AE$6,$P$52=$AE$9,$P$52=$AE$12,$P$52=$AE$14,$P$52=$AE$16,$P$52=$AE$18)</formula>
    </cfRule>
  </conditionalFormatting>
  <conditionalFormatting sqref="Q53:R53">
    <cfRule type="expression" dxfId="280" priority="282">
      <formula>OR($P$53=$AE$2,$P$53=$AE$5,$P$53=$AE$6,$P$53=$AE$9,$P$53=$AE$12,$P$53=$AE$14,$P$53=$AE$16,$P$53=$AE$18)</formula>
    </cfRule>
  </conditionalFormatting>
  <conditionalFormatting sqref="A1:U1">
    <cfRule type="expression" dxfId="279" priority="283">
      <formula>$Z$2=""</formula>
    </cfRule>
  </conditionalFormatting>
  <conditionalFormatting sqref="P52:U52 A52:G52 I52:N52">
    <cfRule type="expression" dxfId="278" priority="284">
      <formula>$A$52&gt;$AJ$2</formula>
    </cfRule>
  </conditionalFormatting>
  <conditionalFormatting sqref="A53:U53">
    <cfRule type="expression" dxfId="277" priority="285">
      <formula>$A$53&gt;$AJ$2</formula>
    </cfRule>
  </conditionalFormatting>
  <dataValidations count="2">
    <dataValidation type="list" allowBlank="1" showInputMessage="1" showErrorMessage="1" sqref="Z2">
      <formula1>Mois</formula1>
    </dataValidation>
    <dataValidation type="list" allowBlank="1" showInputMessage="1" showErrorMessage="1" sqref="P52:P53 P7:P13 P25:P31 P43:P49 P34:P40 P16:P22">
      <formula1>Motifs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AU57"/>
  <sheetViews>
    <sheetView tabSelected="1" zoomScaleNormal="100" workbookViewId="0">
      <selection activeCell="AP20" sqref="AP20"/>
    </sheetView>
  </sheetViews>
  <sheetFormatPr baseColWidth="10" defaultColWidth="10.7109375" defaultRowHeight="18" customHeight="1" outlineLevelCol="1" x14ac:dyDescent="0.25"/>
  <cols>
    <col min="1" max="1" width="13.140625" customWidth="1"/>
    <col min="2" max="15" width="9.85546875" customWidth="1"/>
    <col min="16" max="18" width="10.7109375" hidden="1" customWidth="1" outlineLevel="1"/>
    <col min="19" max="19" width="20.85546875" bestFit="1" customWidth="1" collapsed="1"/>
    <col min="20" max="21" width="13.7109375" customWidth="1" outlineLevel="1"/>
    <col min="22" max="22" width="9" customWidth="1" outlineLevel="1"/>
    <col min="23" max="24" width="8.7109375" customWidth="1" outlineLevel="1"/>
    <col min="25" max="25" width="3.7109375" customWidth="1"/>
    <col min="26" max="26" width="10.7109375" customWidth="1"/>
    <col min="27" max="27" width="3.7109375" customWidth="1"/>
    <col min="28" max="30" width="10.7109375" hidden="1" customWidth="1" outlineLevel="1"/>
    <col min="31" max="31" width="12" hidden="1" customWidth="1" outlineLevel="1"/>
    <col min="32" max="32" width="8.7109375" hidden="1" customWidth="1" outlineLevel="1"/>
    <col min="33" max="35" width="3.7109375" hidden="1" customWidth="1" outlineLevel="1"/>
    <col min="36" max="36" width="10.7109375" hidden="1" customWidth="1" outlineLevel="1"/>
    <col min="37" max="37" width="4.28515625" hidden="1" customWidth="1" outlineLevel="1"/>
    <col min="38" max="38" width="10.7109375" hidden="1" customWidth="1" outlineLevel="1"/>
    <col min="39" max="39" width="70.28515625" style="9" hidden="1" customWidth="1" outlineLevel="1"/>
    <col min="40" max="40" width="12.28515625" bestFit="1" customWidth="1" collapsed="1"/>
  </cols>
  <sheetData>
    <row r="1" spans="1:47" s="16" customFormat="1" ht="30" customHeight="1" x14ac:dyDescent="0.25">
      <c r="A1" s="272" t="str">
        <f>"Planning d'accueil du "&amp;TEXT(AJ1,"JJ mmmm aaaa")&amp;" au "&amp;TEXT(AJ2,"JJ mmmm aaaa")</f>
        <v>Planning d'accueil du 29 janvier 2024 au 29 février 2024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106"/>
      <c r="W1" s="106"/>
      <c r="X1" s="106"/>
      <c r="Z1" s="51" t="s">
        <v>77</v>
      </c>
      <c r="AB1" s="271" t="s">
        <v>34</v>
      </c>
      <c r="AC1" s="271"/>
      <c r="AD1" s="271"/>
      <c r="AE1" s="57" t="s">
        <v>33</v>
      </c>
      <c r="AF1" s="58" t="s">
        <v>79</v>
      </c>
      <c r="AG1" s="49"/>
      <c r="AH1" s="49"/>
      <c r="AI1" s="39"/>
      <c r="AJ1" s="48">
        <f>A7</f>
        <v>45320</v>
      </c>
      <c r="AL1" s="48">
        <f>DATE(Z6,AK4,1)</f>
        <v>45323</v>
      </c>
      <c r="AM1" s="83"/>
    </row>
    <row r="2" spans="1:47" ht="15.75" x14ac:dyDescent="0.25">
      <c r="Z2" s="64" t="s">
        <v>131</v>
      </c>
      <c r="AB2" s="217" t="s">
        <v>35</v>
      </c>
      <c r="AC2" s="217"/>
      <c r="AD2" s="217"/>
      <c r="AE2" s="12" t="s">
        <v>36</v>
      </c>
      <c r="AF2" s="12" t="s">
        <v>37</v>
      </c>
      <c r="AG2" s="9"/>
      <c r="AH2" s="9"/>
      <c r="AI2" s="6"/>
      <c r="AJ2" s="40">
        <f>DATE(Z6,AK4+1,1)-1</f>
        <v>45351</v>
      </c>
    </row>
    <row r="3" spans="1:47" ht="19.899999999999999" customHeight="1" thickBot="1" x14ac:dyDescent="0.3">
      <c r="A3" s="20" t="s">
        <v>74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Z3" s="9"/>
      <c r="AB3" s="217" t="s">
        <v>53</v>
      </c>
      <c r="AC3" s="217"/>
      <c r="AD3" s="217"/>
      <c r="AE3" s="12" t="s">
        <v>66</v>
      </c>
      <c r="AF3" s="12" t="s">
        <v>40</v>
      </c>
      <c r="AG3" s="9"/>
      <c r="AH3" s="9"/>
    </row>
    <row r="4" spans="1:47" ht="25.15" customHeight="1" thickBot="1" x14ac:dyDescent="0.3">
      <c r="A4" s="363" t="s">
        <v>15</v>
      </c>
      <c r="B4" s="321" t="s">
        <v>68</v>
      </c>
      <c r="C4" s="322"/>
      <c r="D4" s="322"/>
      <c r="E4" s="322"/>
      <c r="F4" s="322"/>
      <c r="G4" s="322"/>
      <c r="H4" s="310" t="s">
        <v>28</v>
      </c>
      <c r="I4" s="321" t="s">
        <v>71</v>
      </c>
      <c r="J4" s="322"/>
      <c r="K4" s="322"/>
      <c r="L4" s="322"/>
      <c r="M4" s="322"/>
      <c r="N4" s="322"/>
      <c r="O4" s="304" t="s">
        <v>29</v>
      </c>
      <c r="P4" s="368" t="s">
        <v>44</v>
      </c>
      <c r="Q4" s="304" t="s">
        <v>32</v>
      </c>
      <c r="R4" s="304" t="s">
        <v>67</v>
      </c>
      <c r="S4" s="354" t="s">
        <v>30</v>
      </c>
      <c r="T4" s="348" t="s">
        <v>31</v>
      </c>
      <c r="U4" s="348" t="s">
        <v>72</v>
      </c>
      <c r="V4" s="133" t="s">
        <v>98</v>
      </c>
      <c r="W4" s="133" t="s">
        <v>99</v>
      </c>
      <c r="X4" s="133" t="s">
        <v>100</v>
      </c>
      <c r="AA4" s="24"/>
      <c r="AB4" s="217" t="s">
        <v>45</v>
      </c>
      <c r="AC4" s="217"/>
      <c r="AD4" s="217"/>
      <c r="AE4" s="12" t="s">
        <v>46</v>
      </c>
      <c r="AF4" s="12" t="s">
        <v>40</v>
      </c>
      <c r="AG4" s="9"/>
      <c r="AH4" s="9"/>
      <c r="AI4" s="45"/>
      <c r="AJ4" s="47" t="s">
        <v>14</v>
      </c>
      <c r="AK4" s="47">
        <f>VLOOKUP(Z2,Num_Mois,2,0)</f>
        <v>2</v>
      </c>
    </row>
    <row r="5" spans="1:47" ht="25.15" customHeight="1" x14ac:dyDescent="0.25">
      <c r="A5" s="364"/>
      <c r="B5" s="318" t="s">
        <v>98</v>
      </c>
      <c r="C5" s="319"/>
      <c r="D5" s="318" t="s">
        <v>99</v>
      </c>
      <c r="E5" s="319"/>
      <c r="F5" s="318" t="s">
        <v>100</v>
      </c>
      <c r="G5" s="319"/>
      <c r="H5" s="312"/>
      <c r="I5" s="318" t="s">
        <v>98</v>
      </c>
      <c r="J5" s="319"/>
      <c r="K5" s="318" t="s">
        <v>99</v>
      </c>
      <c r="L5" s="319"/>
      <c r="M5" s="318" t="s">
        <v>100</v>
      </c>
      <c r="N5" s="319"/>
      <c r="O5" s="306"/>
      <c r="P5" s="368"/>
      <c r="Q5" s="306"/>
      <c r="R5" s="306"/>
      <c r="S5" s="356"/>
      <c r="T5" s="350"/>
      <c r="U5" s="350"/>
      <c r="V5" s="372" t="s">
        <v>130</v>
      </c>
      <c r="W5" s="372" t="s">
        <v>130</v>
      </c>
      <c r="X5" s="374" t="s">
        <v>130</v>
      </c>
      <c r="Z5" s="51" t="s">
        <v>78</v>
      </c>
      <c r="AA5" s="24"/>
      <c r="AB5" s="258" t="s">
        <v>47</v>
      </c>
      <c r="AC5" s="259"/>
      <c r="AD5" s="260"/>
      <c r="AE5" s="12" t="s">
        <v>48</v>
      </c>
      <c r="AF5" s="12" t="s">
        <v>37</v>
      </c>
      <c r="AG5" s="9"/>
      <c r="AH5" s="9"/>
      <c r="AI5" s="45"/>
      <c r="AJ5" s="47"/>
      <c r="AK5" s="47"/>
    </row>
    <row r="6" spans="1:47" ht="25.15" customHeight="1" x14ac:dyDescent="0.25">
      <c r="A6" s="365"/>
      <c r="B6" s="117" t="s">
        <v>69</v>
      </c>
      <c r="C6" s="117" t="s">
        <v>70</v>
      </c>
      <c r="D6" s="117" t="s">
        <v>69</v>
      </c>
      <c r="E6" s="117" t="s">
        <v>70</v>
      </c>
      <c r="F6" s="117" t="s">
        <v>69</v>
      </c>
      <c r="G6" s="117" t="s">
        <v>70</v>
      </c>
      <c r="H6" s="314"/>
      <c r="I6" s="117" t="s">
        <v>69</v>
      </c>
      <c r="J6" s="117" t="s">
        <v>70</v>
      </c>
      <c r="K6" s="117" t="s">
        <v>69</v>
      </c>
      <c r="L6" s="117" t="s">
        <v>70</v>
      </c>
      <c r="M6" s="117" t="s">
        <v>69</v>
      </c>
      <c r="N6" s="117" t="s">
        <v>70</v>
      </c>
      <c r="O6" s="308"/>
      <c r="P6" s="368"/>
      <c r="Q6" s="308"/>
      <c r="R6" s="308"/>
      <c r="S6" s="358"/>
      <c r="T6" s="352"/>
      <c r="U6" s="352"/>
      <c r="V6" s="373"/>
      <c r="W6" s="373"/>
      <c r="X6" s="375"/>
      <c r="Z6" s="64">
        <v>2024</v>
      </c>
      <c r="AB6" s="258" t="s">
        <v>75</v>
      </c>
      <c r="AC6" s="259"/>
      <c r="AD6" s="260"/>
      <c r="AE6" s="12" t="s">
        <v>76</v>
      </c>
      <c r="AF6" s="12" t="s">
        <v>37</v>
      </c>
      <c r="AG6" s="9"/>
      <c r="AH6" s="9"/>
      <c r="AI6" s="46"/>
      <c r="AJ6" s="12" t="s">
        <v>73</v>
      </c>
      <c r="AM6" s="81" t="s">
        <v>113</v>
      </c>
    </row>
    <row r="7" spans="1:47" s="9" customFormat="1" ht="18" customHeight="1" x14ac:dyDescent="0.25">
      <c r="A7" s="59">
        <f>DATE($Z$6,$AK$4,1)-WEEKDAY(DATE($Z$6,$AK$4,1),3)</f>
        <v>45320</v>
      </c>
      <c r="B7" s="88">
        <v>0.29166666666666669</v>
      </c>
      <c r="C7" s="88">
        <v>0.375</v>
      </c>
      <c r="D7" s="113">
        <v>0.49791666666666667</v>
      </c>
      <c r="E7" s="113">
        <v>0.5805555555555556</v>
      </c>
      <c r="F7" s="114">
        <v>0.71944444444444444</v>
      </c>
      <c r="G7" s="114">
        <v>0.81458333333333333</v>
      </c>
      <c r="H7" s="85">
        <f>IF(((C7-B7)+(E7-D7)+(G7-F7))*24,((C7-B7)+(E7-D7)+(G7-F7))*24,0)</f>
        <v>6.2666666666666675</v>
      </c>
      <c r="I7" s="98">
        <v>0.375</v>
      </c>
      <c r="J7" s="88">
        <v>0.41666666666666669</v>
      </c>
      <c r="K7" s="111">
        <v>0.48958333333333331</v>
      </c>
      <c r="L7" s="109">
        <v>0.54166666666666663</v>
      </c>
      <c r="M7" s="111">
        <v>0.66666666666666663</v>
      </c>
      <c r="N7" s="111">
        <v>0.75</v>
      </c>
      <c r="O7" s="116">
        <f t="shared" ref="O7:O12" si="0">IF(((J7-I7)+(L7-K7)+(N7-M7))*24,((J7-I7)+(L7-K7)+(N7-M7))*24,0)</f>
        <v>4.2500000000000009</v>
      </c>
      <c r="P7" s="147"/>
      <c r="Q7" s="153" t="str">
        <f t="shared" ref="Q7:Q13" si="1">IFERROR(IF(VLOOKUP(P7,$AE$2:$AF$19,2,0)="oui",H7,""),"")</f>
        <v/>
      </c>
      <c r="R7" s="149"/>
      <c r="S7" s="123">
        <f t="shared" ref="S7:S13" si="2">IF(AND(H7=0,O7=0),"",IF(AND(H7=0,O7&gt;0),O7,O7-SUM(V7:X7)))</f>
        <v>2.4666666666666659</v>
      </c>
      <c r="T7" s="121"/>
      <c r="U7" s="121"/>
      <c r="V7" s="134" t="str">
        <f t="shared" ref="V7:V13" si="3">IF(OR(AND(H7=0,O7=0),AND(H7=0,O7&gt;0),AND(B7="",C7=""),OR(I7="",(I7*24)&gt;=(C7*24))),"",IF(OR(AND((I7*24)&lt;=(B7*24),(J7*24)&gt;=(C7*24)),AND((I7*24)&lt;=(B7*24),J7="")),(C7-B7)*24,IF(OR(AND((I7*24)&gt;(B7*24),J7=""),AND((I7*24)&gt;(B7*24),(J7*24)&gt;=(C7*24))),(C7-I7)*24,IF(AND((I7*24)&lt;=(B7*24),(J7*24)&lt;(C7*24)),(J7*24)-(B7*24),IF(AND((I7*24)&gt;(B7*24),(J7*24)&lt;(C7*24)),(J7-I7)*24,"")))))</f>
        <v/>
      </c>
      <c r="W7" s="135">
        <f t="shared" ref="W7:W9" si="4">IF(OR(AND(H7=0,O7=0),AND(H7=0,O7&gt;0),AND(D7="",E7=""),AND(I7&gt;0,J7&gt;0,K7="",L7="",M7="",N7=""),AND(I7="",K7="")),"",IF(OR(AND(I7&gt;0,J7="",K7="",(L7*24)&gt;=(E7*24)),AND((K7*24)&lt;=(D7*24),(L7*24)&gt;=(E7*24)),AND(I7&gt;0,J7="",K7="",L7="",N7&gt;0),AND((K7*24)&lt;=(D7*24),L7="",N7&gt;0)),(E7-D7)*24,IF(OR(AND(I7&gt;0,J7="",K7="",(L7*24)&lt;(E7*24)),AND((K7*24)&lt;=(D7*24),(L7*24)&lt;(E7*24))),(L7*24)-(D7*24),IF(OR(AND((K7*24)&gt;(D7*24),(L7*24)&gt;=(E7*24)),AND((K7*24)&gt;(D7*24),L7="",N7&gt;0)),(E7*24)-(K7*24),IF(AND((K7*24)&gt;(D7*24),(L7*24)&lt;(E7*24)),(L7-K7)*24,"")))))</f>
        <v>1.0500000000000007</v>
      </c>
      <c r="X7" s="136">
        <f t="shared" ref="X7:X13" si="5">IF(OR(AND(H7=0,O7=0),AND(H7=0,O7&gt;0),AND(F7="",G7=""),AND(M7="",N7="")),"",IF((M7*24)&gt;=(G7*24),"",IF((N7*24)&lt;=(F7*24),"",IF(OR(AND(M7="",(N7*24)&gt;(F7*24),(N7*24)&lt;(G7*24)),AND((M7*24)&lt;=(F7*24),(N7*24)&lt;(G7*24))),(N7*24)-(F7*24),IF(OR(AND((M7*24)&lt;=(F7*24),(N7*24)&gt;=(G7*24)),AND(M7="",(N7*24)&gt;=(G7*24))),(G7-F7)*24,IF(AND((M7*24)&gt;(F7*24),(N7*24)&lt;(G7*24)),(N7-M7)*24,IF(AND((M7*24)&gt;(F7*24),(M7*24)&lt;(G7*24),(N7*24)&gt;=(G7*24)),(G7*24)-(M7*24),"")))))))</f>
        <v>0.73333333333333428</v>
      </c>
      <c r="Y7" s="82" t="s">
        <v>114</v>
      </c>
      <c r="Z7" s="156">
        <v>2.4700000000000002</v>
      </c>
      <c r="AA7"/>
      <c r="AB7" s="258" t="s">
        <v>49</v>
      </c>
      <c r="AC7" s="259"/>
      <c r="AD7" s="260"/>
      <c r="AE7" s="12" t="s">
        <v>50</v>
      </c>
      <c r="AF7" s="12" t="s">
        <v>37</v>
      </c>
      <c r="AI7" s="10" t="str">
        <f>IF($A7="","",IF(AND(ISERROR(VLOOKUP($A7,Fériés,1,0)),WEEKDAY($A7,2)&lt;=5),"",IF(WEEKDAY($A7,2)&gt;5,"we",IF(VLOOKUP($A7,Fériés,1,0),"F",""))))</f>
        <v/>
      </c>
      <c r="AJ7" s="21">
        <f t="shared" ref="AJ7:AJ13" si="6">IF(P7&lt;&gt;"",0,H7)</f>
        <v>6.2666666666666675</v>
      </c>
      <c r="AM7" s="80" t="s">
        <v>112</v>
      </c>
    </row>
    <row r="8" spans="1:47" s="9" customFormat="1" ht="18" customHeight="1" x14ac:dyDescent="0.25">
      <c r="A8" s="59">
        <f>A7+1</f>
        <v>45321</v>
      </c>
      <c r="B8" s="88">
        <v>0.29166666666666669</v>
      </c>
      <c r="C8" s="88">
        <v>0.375</v>
      </c>
      <c r="D8" s="113">
        <v>0.49791666666666667</v>
      </c>
      <c r="E8" s="113">
        <v>0.5805555555555556</v>
      </c>
      <c r="F8" s="114">
        <v>0.71944444444444444</v>
      </c>
      <c r="G8" s="114">
        <v>0.81458333333333333</v>
      </c>
      <c r="H8" s="85">
        <f t="shared" ref="H8:H12" si="7">IF(((C8-B8)+(E8-D8)+(G8-F8))*24,((C8-B8)+(E8-D8)+(G8-F8))*24,0)</f>
        <v>6.2666666666666675</v>
      </c>
      <c r="I8" s="98"/>
      <c r="J8" s="99"/>
      <c r="K8" s="110">
        <v>0.5</v>
      </c>
      <c r="L8" s="110">
        <v>0.58333333333333337</v>
      </c>
      <c r="M8" s="109"/>
      <c r="N8" s="109"/>
      <c r="O8" s="116">
        <f t="shared" si="0"/>
        <v>2.0000000000000009</v>
      </c>
      <c r="P8" s="149"/>
      <c r="Q8" s="153" t="str">
        <f t="shared" si="1"/>
        <v/>
      </c>
      <c r="R8" s="149"/>
      <c r="S8" s="199">
        <f t="shared" si="2"/>
        <v>6.6666666666667318E-2</v>
      </c>
      <c r="T8" s="121"/>
      <c r="U8" s="121"/>
      <c r="V8" s="134" t="str">
        <f t="shared" si="3"/>
        <v/>
      </c>
      <c r="W8" s="208">
        <f t="shared" si="4"/>
        <v>1.9333333333333336</v>
      </c>
      <c r="X8" s="136" t="str">
        <f t="shared" si="5"/>
        <v/>
      </c>
      <c r="Y8" s="82" t="s">
        <v>114</v>
      </c>
      <c r="Z8" s="206" t="s">
        <v>132</v>
      </c>
      <c r="AA8"/>
      <c r="AB8" s="258" t="s">
        <v>60</v>
      </c>
      <c r="AC8" s="259"/>
      <c r="AD8" s="260"/>
      <c r="AE8" s="12" t="s">
        <v>61</v>
      </c>
      <c r="AF8" s="12" t="s">
        <v>40</v>
      </c>
      <c r="AI8" s="10" t="str">
        <f t="shared" ref="AI8:AI53" si="8">IF($A8="","",IF(AND(ISERROR(VLOOKUP($A8,Fériés,1,0)),WEEKDAY($A8,2)&lt;=5),"",IF(WEEKDAY($A8,2)&gt;5,"we",IF(VLOOKUP($A8,Fériés,1,0),"F",""))))</f>
        <v/>
      </c>
      <c r="AJ8" s="22">
        <f t="shared" si="6"/>
        <v>6.2666666666666675</v>
      </c>
      <c r="AM8" s="80" t="s">
        <v>120</v>
      </c>
      <c r="AN8" s="210">
        <f>(E8-K8)*24</f>
        <v>1.9333333333333345</v>
      </c>
      <c r="AO8" s="209" t="s">
        <v>134</v>
      </c>
      <c r="AP8" s="204"/>
      <c r="AQ8" s="202"/>
      <c r="AR8" s="202"/>
      <c r="AS8" s="202"/>
      <c r="AT8" s="202"/>
    </row>
    <row r="9" spans="1:47" s="9" customFormat="1" ht="18" customHeight="1" x14ac:dyDescent="0.25">
      <c r="A9" s="59">
        <f t="shared" ref="A9:A12" si="9">A8+1</f>
        <v>45322</v>
      </c>
      <c r="B9" s="88">
        <v>0.29166666666666669</v>
      </c>
      <c r="C9" s="88">
        <v>0.375</v>
      </c>
      <c r="D9" s="113">
        <v>0.49791666666666667</v>
      </c>
      <c r="E9" s="113">
        <v>0.5805555555555556</v>
      </c>
      <c r="F9" s="114">
        <v>0.71944444444444444</v>
      </c>
      <c r="G9" s="114">
        <v>0.81458333333333333</v>
      </c>
      <c r="H9" s="85">
        <f t="shared" si="7"/>
        <v>6.2666666666666675</v>
      </c>
      <c r="I9" s="98"/>
      <c r="J9" s="99"/>
      <c r="K9" s="110"/>
      <c r="L9" s="110"/>
      <c r="M9" s="109">
        <v>0.60416666666666663</v>
      </c>
      <c r="N9" s="109">
        <v>0.71944444444444444</v>
      </c>
      <c r="O9" s="116">
        <f t="shared" si="0"/>
        <v>2.7666666666666675</v>
      </c>
      <c r="P9" s="149"/>
      <c r="Q9" s="153" t="str">
        <f t="shared" si="1"/>
        <v/>
      </c>
      <c r="R9" s="149"/>
      <c r="S9" s="123">
        <f t="shared" si="2"/>
        <v>2.7666666666666675</v>
      </c>
      <c r="T9" s="121"/>
      <c r="U9" s="121"/>
      <c r="V9" s="134" t="str">
        <f t="shared" si="3"/>
        <v/>
      </c>
      <c r="W9" s="136" t="str">
        <f t="shared" si="4"/>
        <v/>
      </c>
      <c r="X9" s="136" t="str">
        <f t="shared" si="5"/>
        <v/>
      </c>
      <c r="Y9" s="82" t="s">
        <v>114</v>
      </c>
      <c r="Z9" s="157">
        <v>2.77</v>
      </c>
      <c r="AA9"/>
      <c r="AB9" s="258" t="s">
        <v>51</v>
      </c>
      <c r="AC9" s="259"/>
      <c r="AD9" s="260"/>
      <c r="AE9" s="12" t="s">
        <v>52</v>
      </c>
      <c r="AF9" s="12" t="s">
        <v>40</v>
      </c>
      <c r="AI9" s="10" t="str">
        <f t="shared" si="8"/>
        <v/>
      </c>
      <c r="AJ9" s="22">
        <f t="shared" si="6"/>
        <v>6.2666666666666675</v>
      </c>
      <c r="AM9" s="80" t="s">
        <v>115</v>
      </c>
    </row>
    <row r="10" spans="1:47" s="9" customFormat="1" ht="18" customHeight="1" x14ac:dyDescent="0.25">
      <c r="A10" s="59">
        <f t="shared" si="9"/>
        <v>45323</v>
      </c>
      <c r="B10" s="88">
        <v>0.29166666666666669</v>
      </c>
      <c r="C10" s="88">
        <v>0.375</v>
      </c>
      <c r="D10" s="113">
        <v>0.49791666666666667</v>
      </c>
      <c r="E10" s="113">
        <v>0.5805555555555556</v>
      </c>
      <c r="F10" s="114">
        <v>0.71944444444444444</v>
      </c>
      <c r="G10" s="114">
        <v>0.81458333333333333</v>
      </c>
      <c r="H10" s="85">
        <f t="shared" si="7"/>
        <v>6.2666666666666675</v>
      </c>
      <c r="I10" s="98">
        <v>0.25</v>
      </c>
      <c r="J10" s="211"/>
      <c r="K10" s="110"/>
      <c r="L10" s="211">
        <v>0.54166666666666663</v>
      </c>
      <c r="M10" s="109"/>
      <c r="N10" s="109"/>
      <c r="O10" s="116">
        <f t="shared" si="0"/>
        <v>6.9999999999999991</v>
      </c>
      <c r="P10" s="149"/>
      <c r="Q10" s="153" t="str">
        <f t="shared" si="1"/>
        <v/>
      </c>
      <c r="R10" s="149"/>
      <c r="S10" s="212">
        <f t="shared" si="2"/>
        <v>3.9499999999999988</v>
      </c>
      <c r="T10" s="121"/>
      <c r="U10" s="121"/>
      <c r="V10" s="134">
        <f t="shared" si="3"/>
        <v>1.9999999999999996</v>
      </c>
      <c r="W10" s="136">
        <f t="shared" ref="W10:W13" si="10">IF(OR(AND(H10=0,O10=0),AND(H10=0,O10&gt;0),AND(D10="",E10=""),AND(I10&gt;0,J10&gt;0,K10="",L10="",M10="",N10=""),AND(I10="",K10="")),"",IF(OR(AND(I10&gt;0,J10="",K10="",(L10*24)&gt;=(E10*24)),AND((K10*24)&lt;=(D10*24),(L10*24)&gt;=(E10*24)),AND(I10&gt;0,J10="",K10="",L10="",N10&gt;0),AND((K10*24)&lt;=(D10*24),L10="",N10&gt;0)),(E10-D10)*24,IF(OR(AND(I10&gt;0,J10="",K10="",(L10*24)&lt;(E10*24)),AND((K10*24)&lt;=(D10*24),(L10*24)&lt;(E10*24))),(L10*24)-(D10*24),IF(OR(AND((K10*24)&gt;(D10*24),(L10*24)&gt;=(E10*24)),AND((K10*24)&gt;(D10*24),L10="",N10&gt;0)),(E10*24)-(K10*24),IF(AND((K10*24)&gt;(D10*24),(L10*24)&lt;(E10*24)),(L10-K10)*24,"")))))</f>
        <v>1.0500000000000007</v>
      </c>
      <c r="X10" s="136" t="str">
        <f t="shared" si="5"/>
        <v/>
      </c>
      <c r="Y10" s="82" t="s">
        <v>114</v>
      </c>
      <c r="Z10" s="213">
        <v>3.95</v>
      </c>
      <c r="AA10"/>
      <c r="AB10" s="258" t="s">
        <v>64</v>
      </c>
      <c r="AC10" s="259"/>
      <c r="AD10" s="260"/>
      <c r="AE10" s="12" t="s">
        <v>65</v>
      </c>
      <c r="AF10" s="12" t="s">
        <v>37</v>
      </c>
      <c r="AI10" s="10" t="str">
        <f>IF($A10="","",IF(AND(ISERROR(VLOOKUP($A10,Fériés,1,0)),WEEKDAY($A10,2)&lt;=5),"",IF(WEEKDAY($A10,2)&gt;5,"we",IF(VLOOKUP($A10,Fériés,1,0),"F",""))))</f>
        <v/>
      </c>
      <c r="AJ10" s="22">
        <f t="shared" si="6"/>
        <v>6.2666666666666675</v>
      </c>
      <c r="AM10" s="108" t="s">
        <v>127</v>
      </c>
      <c r="AN10" s="214" t="s">
        <v>135</v>
      </c>
      <c r="AO10" s="213"/>
      <c r="AP10" s="213"/>
      <c r="AQ10" s="213"/>
      <c r="AR10" s="213"/>
      <c r="AS10" s="213"/>
      <c r="AT10" s="213"/>
      <c r="AU10" s="213"/>
    </row>
    <row r="11" spans="1:47" s="9" customFormat="1" ht="18" customHeight="1" x14ac:dyDescent="0.25">
      <c r="A11" s="59">
        <f t="shared" si="9"/>
        <v>45324</v>
      </c>
      <c r="B11" s="88">
        <v>0.29166666666666669</v>
      </c>
      <c r="C11" s="88">
        <v>0.375</v>
      </c>
      <c r="D11" s="113">
        <v>0.49791666666666667</v>
      </c>
      <c r="E11" s="113">
        <v>0.5805555555555556</v>
      </c>
      <c r="F11" s="114">
        <v>0.71944444444444444</v>
      </c>
      <c r="G11" s="114">
        <v>0.81458333333333333</v>
      </c>
      <c r="H11" s="85">
        <f t="shared" si="7"/>
        <v>6.2666666666666675</v>
      </c>
      <c r="I11" s="98">
        <v>0.375</v>
      </c>
      <c r="J11" s="99"/>
      <c r="K11" s="110"/>
      <c r="L11" s="110">
        <v>0.60416666666666663</v>
      </c>
      <c r="M11" s="109"/>
      <c r="N11" s="109"/>
      <c r="O11" s="116">
        <f t="shared" si="0"/>
        <v>5.4999999999999991</v>
      </c>
      <c r="P11" s="149"/>
      <c r="Q11" s="153" t="str">
        <f t="shared" si="1"/>
        <v/>
      </c>
      <c r="R11" s="149"/>
      <c r="S11" s="123">
        <f t="shared" si="2"/>
        <v>3.5166666666666648</v>
      </c>
      <c r="T11" s="121"/>
      <c r="U11" s="121"/>
      <c r="V11" s="134" t="str">
        <f t="shared" si="3"/>
        <v/>
      </c>
      <c r="W11" s="136">
        <f t="shared" si="10"/>
        <v>1.9833333333333343</v>
      </c>
      <c r="X11" s="136" t="str">
        <f t="shared" si="5"/>
        <v/>
      </c>
      <c r="Y11" s="82" t="s">
        <v>114</v>
      </c>
      <c r="Z11" s="156">
        <v>3.52</v>
      </c>
      <c r="AA11"/>
      <c r="AB11" s="258" t="s">
        <v>38</v>
      </c>
      <c r="AC11" s="259"/>
      <c r="AD11" s="260"/>
      <c r="AE11" s="12" t="s">
        <v>39</v>
      </c>
      <c r="AF11" s="12" t="s">
        <v>40</v>
      </c>
      <c r="AI11" s="10" t="str">
        <f t="shared" si="8"/>
        <v/>
      </c>
      <c r="AJ11" s="22">
        <f t="shared" si="6"/>
        <v>6.2666666666666675</v>
      </c>
      <c r="AM11" s="80" t="s">
        <v>117</v>
      </c>
    </row>
    <row r="12" spans="1:47" s="9" customFormat="1" ht="18" customHeight="1" x14ac:dyDescent="0.25">
      <c r="A12" s="13">
        <f t="shared" si="9"/>
        <v>45325</v>
      </c>
      <c r="B12" s="88">
        <v>0.29166666666666669</v>
      </c>
      <c r="C12" s="88">
        <v>0.375</v>
      </c>
      <c r="D12" s="113">
        <v>0.49791666666666667</v>
      </c>
      <c r="E12" s="113">
        <v>0.5805555555555556</v>
      </c>
      <c r="F12" s="114">
        <v>0.71944444444444444</v>
      </c>
      <c r="G12" s="114">
        <v>0.81458333333333333</v>
      </c>
      <c r="H12" s="85">
        <f t="shared" si="7"/>
        <v>6.2666666666666675</v>
      </c>
      <c r="I12" s="98">
        <v>0.29097222222222224</v>
      </c>
      <c r="J12" s="99">
        <v>0.37430555555555556</v>
      </c>
      <c r="K12" s="110">
        <v>0.5</v>
      </c>
      <c r="L12" s="110">
        <v>0.58333333333333337</v>
      </c>
      <c r="M12" s="109">
        <v>0.70833333333333337</v>
      </c>
      <c r="N12" s="109">
        <v>0.81458333333333333</v>
      </c>
      <c r="O12" s="116">
        <f t="shared" si="0"/>
        <v>6.5499999999999989</v>
      </c>
      <c r="P12" s="149"/>
      <c r="Q12" s="153" t="str">
        <f t="shared" si="1"/>
        <v/>
      </c>
      <c r="R12" s="149"/>
      <c r="S12" s="199">
        <f t="shared" si="2"/>
        <v>0.34999999999999787</v>
      </c>
      <c r="T12" s="121"/>
      <c r="U12" s="121"/>
      <c r="V12" s="134">
        <f t="shared" si="3"/>
        <v>1.9833333333333343</v>
      </c>
      <c r="W12" s="136">
        <f t="shared" si="10"/>
        <v>1.9333333333333336</v>
      </c>
      <c r="X12" s="136">
        <f t="shared" si="5"/>
        <v>2.2833333333333332</v>
      </c>
      <c r="Y12" s="82" t="s">
        <v>114</v>
      </c>
      <c r="Z12" s="202">
        <v>0.36</v>
      </c>
      <c r="AA12"/>
      <c r="AB12" s="258" t="s">
        <v>41</v>
      </c>
      <c r="AC12" s="259"/>
      <c r="AD12" s="260"/>
      <c r="AE12" s="12" t="s">
        <v>42</v>
      </c>
      <c r="AF12" s="12" t="s">
        <v>40</v>
      </c>
      <c r="AI12" s="10" t="str">
        <f t="shared" si="8"/>
        <v>we</v>
      </c>
      <c r="AJ12" s="22">
        <f t="shared" si="6"/>
        <v>6.2666666666666675</v>
      </c>
      <c r="AM12" s="80" t="s">
        <v>118</v>
      </c>
      <c r="AN12" s="207">
        <f>(J12-B12)*24</f>
        <v>1.9833333333333329</v>
      </c>
      <c r="AO12" s="205">
        <f>(E12-K12)*24</f>
        <v>1.9333333333333345</v>
      </c>
      <c r="AP12" s="205">
        <f>(N12-F12)*24</f>
        <v>2.2833333333333332</v>
      </c>
      <c r="AQ12" s="207">
        <f>SUM(AN12:AP12)</f>
        <v>6.2000000000000011</v>
      </c>
      <c r="AR12" s="203">
        <f>O12-AQ12</f>
        <v>0.34999999999999787</v>
      </c>
    </row>
    <row r="13" spans="1:47" s="9" customFormat="1" ht="18" customHeight="1" x14ac:dyDescent="0.25">
      <c r="A13" s="17">
        <f>A12+1</f>
        <v>45326</v>
      </c>
      <c r="B13" s="88"/>
      <c r="C13" s="88"/>
      <c r="D13" s="113"/>
      <c r="E13" s="113"/>
      <c r="F13" s="114"/>
      <c r="G13" s="114"/>
      <c r="H13" s="85">
        <f>IF(((C13-B13)+(E13-D13)+(G13-F13))*24,((C13-B13)+(E13-D13)+(G13-F13))*24,0)</f>
        <v>0</v>
      </c>
      <c r="I13" s="88">
        <v>0.33333333333333331</v>
      </c>
      <c r="J13" s="88">
        <v>0.375</v>
      </c>
      <c r="K13" s="113">
        <v>0.5</v>
      </c>
      <c r="L13" s="113">
        <v>0.58333333333333337</v>
      </c>
      <c r="M13" s="114">
        <v>0.70833333333333337</v>
      </c>
      <c r="N13" s="114">
        <v>0.75</v>
      </c>
      <c r="O13" s="116">
        <f>IF(((J13-I13)+(L13-K13)+(N13-M13))*24,((J13-I13)+(L13-K13)+(N13-M13))*24,0)</f>
        <v>4</v>
      </c>
      <c r="P13" s="149"/>
      <c r="Q13" s="153" t="str">
        <f t="shared" si="1"/>
        <v/>
      </c>
      <c r="R13" s="155"/>
      <c r="S13" s="124">
        <f t="shared" si="2"/>
        <v>4</v>
      </c>
      <c r="T13" s="131"/>
      <c r="U13" s="131"/>
      <c r="V13" s="134" t="str">
        <f t="shared" si="3"/>
        <v/>
      </c>
      <c r="W13" s="136" t="str">
        <f t="shared" si="10"/>
        <v/>
      </c>
      <c r="X13" s="136" t="str">
        <f t="shared" si="5"/>
        <v/>
      </c>
      <c r="Y13" s="82" t="s">
        <v>114</v>
      </c>
      <c r="Z13" s="9" t="s">
        <v>133</v>
      </c>
      <c r="AA13"/>
      <c r="AB13" s="217" t="s">
        <v>43</v>
      </c>
      <c r="AC13" s="217"/>
      <c r="AD13" s="217"/>
      <c r="AE13" s="12" t="s">
        <v>82</v>
      </c>
      <c r="AF13" s="12" t="s">
        <v>37</v>
      </c>
      <c r="AI13" s="15" t="str">
        <f t="shared" si="8"/>
        <v>we</v>
      </c>
      <c r="AJ13" s="23">
        <f t="shared" si="6"/>
        <v>0</v>
      </c>
      <c r="AM13" s="80" t="s">
        <v>121</v>
      </c>
      <c r="AN13" s="200"/>
    </row>
    <row r="14" spans="1:47" s="9" customFormat="1" ht="18" customHeight="1" x14ac:dyDescent="0.25">
      <c r="A14" s="84"/>
      <c r="B14" s="89"/>
      <c r="C14" s="89"/>
      <c r="D14" s="61"/>
      <c r="E14" s="61"/>
      <c r="F14" s="61"/>
      <c r="G14" s="61"/>
      <c r="H14" s="85">
        <f>SUM(H7:H13)</f>
        <v>37.6</v>
      </c>
      <c r="I14" s="100"/>
      <c r="J14" s="100"/>
      <c r="K14" s="63"/>
      <c r="L14" s="63"/>
      <c r="M14" s="63"/>
      <c r="N14" s="63"/>
      <c r="O14" s="126">
        <f>SUM(O7:O13)</f>
        <v>32.06666666666667</v>
      </c>
      <c r="P14" s="150"/>
      <c r="Q14" s="325">
        <f>SUM(Q7:R13)</f>
        <v>0</v>
      </c>
      <c r="R14" s="325"/>
      <c r="S14" s="125">
        <f>IF(S15&lt;0,0,S15)</f>
        <v>7.3999999999999986</v>
      </c>
      <c r="T14" s="125">
        <f>IF(T15&lt;0,0,T15)</f>
        <v>0</v>
      </c>
      <c r="U14" s="125">
        <f>IF(U15&gt;0,U15,0)</f>
        <v>9.716666666666665</v>
      </c>
      <c r="V14" s="137"/>
      <c r="W14" s="137"/>
      <c r="X14" s="137"/>
      <c r="AA14"/>
      <c r="AB14" s="217" t="s">
        <v>54</v>
      </c>
      <c r="AC14" s="217"/>
      <c r="AD14" s="217"/>
      <c r="AE14" s="12" t="s">
        <v>55</v>
      </c>
      <c r="AF14" s="12" t="s">
        <v>40</v>
      </c>
      <c r="AI14" s="41"/>
      <c r="AJ14" s="19">
        <f>SUM(AJ7:AJ13)</f>
        <v>37.6</v>
      </c>
    </row>
    <row r="15" spans="1:47" s="26" customFormat="1" ht="5.0999999999999996" customHeight="1" x14ac:dyDescent="0.25">
      <c r="A15" s="25"/>
      <c r="B15" s="90"/>
      <c r="C15" s="91"/>
      <c r="D15" s="25"/>
      <c r="E15" s="25"/>
      <c r="F15" s="25"/>
      <c r="G15" s="25"/>
      <c r="H15" s="86">
        <f>SUM(S7:S13)</f>
        <v>17.116666666666664</v>
      </c>
      <c r="I15" s="101"/>
      <c r="J15" s="101"/>
      <c r="K15" s="27"/>
      <c r="L15" s="27"/>
      <c r="M15" s="27"/>
      <c r="N15" s="27"/>
      <c r="O15" s="42">
        <f>O14-H15</f>
        <v>14.950000000000006</v>
      </c>
      <c r="P15" s="28"/>
      <c r="Q15" s="119"/>
      <c r="R15" s="28"/>
      <c r="S15" s="119">
        <f>IF((H15-U14)+AJ14&lt;45,(H15-U14),45-AJ14)</f>
        <v>7.3999999999999986</v>
      </c>
      <c r="T15" s="129">
        <f>IF(AJ14&gt;45,O15-45,0)</f>
        <v>0</v>
      </c>
      <c r="U15" s="119">
        <f>IF(AJ14&lt;45,AJ14-45+H15,H15)</f>
        <v>9.716666666666665</v>
      </c>
      <c r="V15" s="138"/>
      <c r="W15" s="138"/>
      <c r="X15" s="138"/>
      <c r="Z15" s="9"/>
      <c r="AG15" s="9"/>
      <c r="AH15" s="9"/>
      <c r="AI15" s="25"/>
    </row>
    <row r="16" spans="1:47" s="9" customFormat="1" ht="18" customHeight="1" x14ac:dyDescent="0.25">
      <c r="A16" s="18">
        <f>A13+1</f>
        <v>45327</v>
      </c>
      <c r="B16" s="88">
        <v>0.29166666666666669</v>
      </c>
      <c r="C16" s="88">
        <v>0.33333333333333331</v>
      </c>
      <c r="D16" s="113">
        <v>0.5</v>
      </c>
      <c r="E16" s="113">
        <v>0.58333333333333337</v>
      </c>
      <c r="F16" s="114">
        <v>0.66666666666666663</v>
      </c>
      <c r="G16" s="114">
        <v>0.79166666666666663</v>
      </c>
      <c r="H16" s="85">
        <f t="shared" ref="H16:H22" si="11">IF(((C16-B16)+(E16-D16)+(G16-F16))*24,((C16-B16)+(E16-D16)+(G16-F16))*24,0)</f>
        <v>6</v>
      </c>
      <c r="I16" s="98">
        <v>0.25</v>
      </c>
      <c r="J16" s="88"/>
      <c r="K16" s="113"/>
      <c r="L16" s="113"/>
      <c r="M16" s="114"/>
      <c r="N16" s="109">
        <v>0.75</v>
      </c>
      <c r="O16" s="116">
        <f t="shared" ref="O16:O22" si="12">IF(((J16-I16)+(L16-K16)+(N16-M16))*24,((J16-I16)+(L16-K16)+(N16-M16))*24,0)</f>
        <v>12</v>
      </c>
      <c r="P16" s="151"/>
      <c r="Q16" s="148" t="str">
        <f t="shared" ref="Q16:Q22" si="13">IFERROR(IF(VLOOKUP(P16,$AE$2:$AF$19,2,0)="oui",H16,""),"")</f>
        <v/>
      </c>
      <c r="R16" s="154"/>
      <c r="S16" s="123">
        <f>IF(AND(H16=0,O16=0),"",IF(AND(H16=0,O16&gt;0),O16,O16-SUM(V16:X16)))</f>
        <v>7</v>
      </c>
      <c r="T16" s="132"/>
      <c r="U16" s="132"/>
      <c r="V16" s="134">
        <f t="shared" ref="V16:V22" si="14">IF(OR(AND(H16=0,O16=0),AND(H16=0,O16&gt;0),AND(B16="",C16=""),OR(I16="",(I16*24)&gt;=(C16*24))),"",IF(OR(AND((I16*24)&lt;=(B16*24),(J16*24)&gt;=(C16*24)),AND((I16*24)&lt;=(B16*24),J16="")),(C16-B16)*24,IF(OR(AND((I16*24)&gt;(B16*24),J16=""),AND((I16*24)&gt;(B16*24),(J16*24)&gt;=(C16*24))),(C16-I16)*24,IF(AND((I16*24)&lt;=(B16*24),(J16*24)&lt;(C16*24)),(J16*24)-(B16*24),IF(AND((I16*24)&gt;(B16*24),(J16*24)&lt;(C16*24)),(J16-I16)*24,"")))))</f>
        <v>0.99999999999999911</v>
      </c>
      <c r="W16" s="136">
        <f t="shared" ref="W16:W22" si="15">IF(OR(AND(H16=0,O16=0),AND(H16=0,O16&gt;0),AND(D16="",E16=""),AND(I16&gt;0,J16&gt;0,K16="",L16="",M16="",N16=""),AND(I16="",K16="")),"",IF(OR(AND(I16&gt;0,J16="",K16="",(L16*24)&gt;=(E16*24)),AND((K16*24)&lt;=(D16*24),(L16*24)&gt;=(E16*24)),AND(I16&gt;0,J16="",K16="",L16="",N16&gt;0),AND((K16*24)&lt;=(D16*24),L16="",N16&gt;0)),(E16-D16)*24,IF(OR(AND(I16&gt;0,J16="",K16="",(L16*24)&lt;(E16*24)),AND((K16*24)&lt;=(D16*24),(L16*24)&lt;(E16*24))),(L16*24)-(D16*24),IF(OR(AND((K16*24)&gt;(D16*24),(L16*24)&gt;=(E16*24)),AND((K16*24)&gt;(D16*24),L16="",N16&gt;0)),(E16*24)-(K16*24),IF(AND((K16*24)&gt;(D16*24),(L16*24)&lt;(E16*24)),(L16-K16)*24,"")))))</f>
        <v>2.0000000000000009</v>
      </c>
      <c r="X16" s="136">
        <f t="shared" ref="X16:X22" si="16">IF(OR(AND(H16=0,O16=0),AND(H16=0,O16&gt;0),AND(F16="",G16=""),AND(M16="",N16="")),"",IF((M16*24)&gt;=(G16*24),"",IF((N16*24)&lt;=(F16*24),"",IF(OR(AND(M16="",(N16*24)&gt;(F16*24),(N16*24)&lt;(G16*24)),AND((M16*24)&lt;=(F16*24),(N16*24)&lt;(G16*24))),(N16*24)-(F16*24),IF(OR(AND((M16*24)&lt;=(F16*24),(N16*24)&gt;=(G16*24)),AND(M16="",(N16*24)&gt;=(G16*24))),(G16-F16)*24,IF(AND((M16*24)&gt;(F16*24),(N16*24)&lt;(G16*24)),(N16-M16)*24,IF(AND((M16*24)&gt;(F16*24),(M16*24)&lt;(G16*24),(N16*24)&gt;=(G16*24)),(G16*24)-(M16*24),"")))))))</f>
        <v>2</v>
      </c>
      <c r="Y16" s="82" t="s">
        <v>114</v>
      </c>
      <c r="Z16" s="156">
        <v>7</v>
      </c>
      <c r="AA16" s="29"/>
      <c r="AB16" s="258" t="s">
        <v>56</v>
      </c>
      <c r="AC16" s="259"/>
      <c r="AD16" s="260"/>
      <c r="AE16" s="12" t="s">
        <v>57</v>
      </c>
      <c r="AF16" s="12" t="s">
        <v>37</v>
      </c>
      <c r="AI16" s="14" t="str">
        <f t="shared" si="8"/>
        <v/>
      </c>
      <c r="AJ16" s="21">
        <f>IF(P16&lt;&gt;"",0,H16)</f>
        <v>6</v>
      </c>
      <c r="AM16" s="80" t="s">
        <v>119</v>
      </c>
    </row>
    <row r="17" spans="1:41" s="9" customFormat="1" ht="18" customHeight="1" x14ac:dyDescent="0.25">
      <c r="A17" s="13">
        <f t="shared" ref="A17:A40" si="17">A16+1</f>
        <v>45328</v>
      </c>
      <c r="B17" s="88">
        <v>0.29166666666666669</v>
      </c>
      <c r="C17" s="88">
        <v>0.33333333333333331</v>
      </c>
      <c r="D17" s="113">
        <v>0.5</v>
      </c>
      <c r="E17" s="113">
        <v>0.58333333333333337</v>
      </c>
      <c r="F17" s="114">
        <v>0.66666666666666663</v>
      </c>
      <c r="G17" s="114">
        <v>0.79166666666666663</v>
      </c>
      <c r="H17" s="85">
        <f t="shared" si="11"/>
        <v>6</v>
      </c>
      <c r="I17" s="98"/>
      <c r="J17" s="99"/>
      <c r="K17" s="110"/>
      <c r="L17" s="110"/>
      <c r="M17" s="109">
        <v>0.58333333333333337</v>
      </c>
      <c r="N17" s="109">
        <v>0.79166666666666663</v>
      </c>
      <c r="O17" s="116">
        <f t="shared" si="12"/>
        <v>4.9999999999999982</v>
      </c>
      <c r="P17" s="147"/>
      <c r="Q17" s="148" t="str">
        <f t="shared" si="13"/>
        <v/>
      </c>
      <c r="R17" s="149"/>
      <c r="S17" s="158">
        <f t="shared" ref="S17:S22" si="18">IF(AND(H17=0,O17=0),"",IF(AND(H17=0,O17&gt;0),O17,O17-SUM(V17:X17)))</f>
        <v>1.9999999999999982</v>
      </c>
      <c r="T17" s="121"/>
      <c r="U17" s="121"/>
      <c r="V17" s="134" t="str">
        <f t="shared" si="14"/>
        <v/>
      </c>
      <c r="W17" s="136" t="str">
        <f t="shared" si="15"/>
        <v/>
      </c>
      <c r="X17" s="136">
        <f t="shared" si="16"/>
        <v>3</v>
      </c>
      <c r="Y17" s="82" t="s">
        <v>114</v>
      </c>
      <c r="Z17" s="83" t="s">
        <v>133</v>
      </c>
      <c r="AA17"/>
      <c r="AB17" s="217" t="s">
        <v>58</v>
      </c>
      <c r="AC17" s="217"/>
      <c r="AD17" s="217"/>
      <c r="AE17" s="12" t="s">
        <v>59</v>
      </c>
      <c r="AF17" s="12" t="s">
        <v>40</v>
      </c>
      <c r="AI17" s="10"/>
      <c r="AJ17" s="22"/>
      <c r="AM17" s="108" t="s">
        <v>128</v>
      </c>
    </row>
    <row r="18" spans="1:41" s="9" customFormat="1" ht="18" customHeight="1" x14ac:dyDescent="0.25">
      <c r="A18" s="13">
        <f t="shared" si="17"/>
        <v>45329</v>
      </c>
      <c r="B18" s="88">
        <v>0.29166666666666669</v>
      </c>
      <c r="C18" s="88">
        <v>0.33333333333333331</v>
      </c>
      <c r="D18" s="113">
        <v>0.5</v>
      </c>
      <c r="E18" s="113">
        <v>0.58333333333333337</v>
      </c>
      <c r="F18" s="114">
        <v>0.66666666666666663</v>
      </c>
      <c r="G18" s="114">
        <v>0.79166666666666663</v>
      </c>
      <c r="H18" s="85">
        <f t="shared" si="11"/>
        <v>6</v>
      </c>
      <c r="I18" s="98"/>
      <c r="J18" s="99"/>
      <c r="K18" s="110">
        <v>0.58333333333333337</v>
      </c>
      <c r="L18" s="110"/>
      <c r="M18" s="109"/>
      <c r="N18" s="109">
        <v>0.79166666666666663</v>
      </c>
      <c r="O18" s="116">
        <f t="shared" si="12"/>
        <v>4.9999999999999982</v>
      </c>
      <c r="P18" s="147"/>
      <c r="Q18" s="148" t="str">
        <f t="shared" si="13"/>
        <v/>
      </c>
      <c r="R18" s="149"/>
      <c r="S18" s="123">
        <f t="shared" si="18"/>
        <v>1.9999999999999982</v>
      </c>
      <c r="T18" s="121"/>
      <c r="U18" s="121"/>
      <c r="V18" s="134" t="str">
        <f t="shared" si="14"/>
        <v/>
      </c>
      <c r="W18" s="136">
        <f t="shared" si="15"/>
        <v>0</v>
      </c>
      <c r="X18" s="136">
        <f t="shared" si="16"/>
        <v>3</v>
      </c>
      <c r="Y18" s="82" t="s">
        <v>114</v>
      </c>
      <c r="Z18" s="156">
        <v>2</v>
      </c>
      <c r="AA18"/>
      <c r="AB18" s="217" t="s">
        <v>62</v>
      </c>
      <c r="AC18" s="217"/>
      <c r="AD18" s="217"/>
      <c r="AE18" s="12" t="s">
        <v>63</v>
      </c>
      <c r="AF18" s="12" t="s">
        <v>37</v>
      </c>
      <c r="AI18" s="10" t="str">
        <f t="shared" si="8"/>
        <v/>
      </c>
      <c r="AJ18" s="22">
        <f>IF(P18&lt;&gt;"",0,H18)</f>
        <v>6</v>
      </c>
      <c r="AM18" s="80" t="s">
        <v>123</v>
      </c>
    </row>
    <row r="19" spans="1:41" s="9" customFormat="1" ht="18" customHeight="1" x14ac:dyDescent="0.25">
      <c r="A19" s="13">
        <f t="shared" si="17"/>
        <v>45330</v>
      </c>
      <c r="B19" s="88">
        <v>0.29166666666666669</v>
      </c>
      <c r="C19" s="88">
        <v>0.33333333333333331</v>
      </c>
      <c r="D19" s="113">
        <v>0.5</v>
      </c>
      <c r="E19" s="113">
        <v>0.58333333333333337</v>
      </c>
      <c r="F19" s="114">
        <v>0.66666666666666663</v>
      </c>
      <c r="G19" s="114">
        <v>0.79166666666666663</v>
      </c>
      <c r="H19" s="85">
        <f t="shared" si="11"/>
        <v>6</v>
      </c>
      <c r="I19" s="98"/>
      <c r="J19" s="99"/>
      <c r="K19" s="110">
        <v>0.5</v>
      </c>
      <c r="L19" s="110"/>
      <c r="M19" s="109"/>
      <c r="N19" s="109">
        <v>0.79166666666666663</v>
      </c>
      <c r="O19" s="116">
        <f t="shared" si="12"/>
        <v>6.9999999999999991</v>
      </c>
      <c r="P19" s="147"/>
      <c r="Q19" s="148" t="str">
        <f t="shared" si="13"/>
        <v/>
      </c>
      <c r="R19" s="149"/>
      <c r="S19" s="158">
        <f t="shared" si="18"/>
        <v>1.9999999999999982</v>
      </c>
      <c r="T19" s="121"/>
      <c r="U19" s="121"/>
      <c r="V19" s="134" t="str">
        <f t="shared" si="14"/>
        <v/>
      </c>
      <c r="W19" s="136">
        <f t="shared" si="15"/>
        <v>2.0000000000000009</v>
      </c>
      <c r="X19" s="136">
        <f t="shared" si="16"/>
        <v>3</v>
      </c>
      <c r="Y19" s="82" t="s">
        <v>114</v>
      </c>
      <c r="Z19" s="156">
        <v>2</v>
      </c>
      <c r="AA19"/>
      <c r="AI19" s="10" t="str">
        <f t="shared" si="8"/>
        <v/>
      </c>
      <c r="AJ19" s="22">
        <f>IF(P19&lt;&gt;"",0,H19)</f>
        <v>6</v>
      </c>
      <c r="AM19" s="107" t="s">
        <v>129</v>
      </c>
    </row>
    <row r="20" spans="1:41" s="9" customFormat="1" ht="18" customHeight="1" x14ac:dyDescent="0.25">
      <c r="A20" s="13">
        <f t="shared" si="17"/>
        <v>45331</v>
      </c>
      <c r="B20" s="88">
        <v>0.29166666666666669</v>
      </c>
      <c r="C20" s="88">
        <v>0.33333333333333331</v>
      </c>
      <c r="D20" s="113">
        <v>0.5</v>
      </c>
      <c r="E20" s="113">
        <v>0.58333333333333337</v>
      </c>
      <c r="F20" s="114">
        <v>0.66666666666666663</v>
      </c>
      <c r="G20" s="114">
        <v>0.79166666666666663</v>
      </c>
      <c r="H20" s="85">
        <f t="shared" si="11"/>
        <v>6</v>
      </c>
      <c r="I20" s="98">
        <v>0.33333333333333331</v>
      </c>
      <c r="J20" s="99"/>
      <c r="K20" s="110"/>
      <c r="L20" s="110">
        <v>0.58333333333333337</v>
      </c>
      <c r="M20" s="109"/>
      <c r="N20" s="109"/>
      <c r="O20" s="116">
        <f t="shared" si="12"/>
        <v>6.0000000000000018</v>
      </c>
      <c r="P20" s="147"/>
      <c r="Q20" s="148" t="str">
        <f t="shared" si="13"/>
        <v/>
      </c>
      <c r="R20" s="149"/>
      <c r="S20" s="123">
        <f t="shared" si="18"/>
        <v>4.0000000000000009</v>
      </c>
      <c r="T20" s="121"/>
      <c r="U20" s="121"/>
      <c r="V20" s="134" t="str">
        <f t="shared" si="14"/>
        <v/>
      </c>
      <c r="W20" s="136">
        <f t="shared" si="15"/>
        <v>2.0000000000000009</v>
      </c>
      <c r="X20" s="136" t="str">
        <f t="shared" si="16"/>
        <v/>
      </c>
      <c r="Y20" s="82" t="s">
        <v>114</v>
      </c>
      <c r="Z20" s="156">
        <v>4</v>
      </c>
      <c r="AI20" s="10" t="str">
        <f t="shared" si="8"/>
        <v/>
      </c>
      <c r="AJ20" s="22">
        <f>IF(P20&lt;&gt;"",0,H20)</f>
        <v>6</v>
      </c>
      <c r="AM20" s="80" t="s">
        <v>125</v>
      </c>
    </row>
    <row r="21" spans="1:41" s="9" customFormat="1" ht="18" customHeight="1" x14ac:dyDescent="0.25">
      <c r="A21" s="13">
        <f t="shared" si="17"/>
        <v>45332</v>
      </c>
      <c r="B21" s="88"/>
      <c r="C21" s="88"/>
      <c r="D21" s="113"/>
      <c r="E21" s="113"/>
      <c r="F21" s="114"/>
      <c r="G21" s="114"/>
      <c r="H21" s="85">
        <f t="shared" si="11"/>
        <v>0</v>
      </c>
      <c r="I21" s="98">
        <v>0.33333333333333331</v>
      </c>
      <c r="J21" s="99"/>
      <c r="K21" s="110"/>
      <c r="L21" s="110"/>
      <c r="M21" s="109"/>
      <c r="N21" s="109">
        <v>0.79166666666666663</v>
      </c>
      <c r="O21" s="116">
        <f t="shared" si="12"/>
        <v>11</v>
      </c>
      <c r="P21" s="147"/>
      <c r="Q21" s="148" t="str">
        <f t="shared" si="13"/>
        <v/>
      </c>
      <c r="R21" s="149"/>
      <c r="S21" s="123">
        <f t="shared" si="18"/>
        <v>11</v>
      </c>
      <c r="T21" s="121"/>
      <c r="U21" s="121"/>
      <c r="V21" s="134" t="str">
        <f t="shared" si="14"/>
        <v/>
      </c>
      <c r="W21" s="136" t="str">
        <f t="shared" si="15"/>
        <v/>
      </c>
      <c r="X21" s="136" t="str">
        <f t="shared" si="16"/>
        <v/>
      </c>
      <c r="Y21" s="82" t="s">
        <v>114</v>
      </c>
      <c r="Z21" s="9" t="s">
        <v>132</v>
      </c>
      <c r="AI21" s="10" t="str">
        <f t="shared" si="8"/>
        <v>we</v>
      </c>
      <c r="AJ21" s="22">
        <f>IF(P21&lt;&gt;"",0,H21)</f>
        <v>0</v>
      </c>
      <c r="AM21" s="80" t="s">
        <v>126</v>
      </c>
    </row>
    <row r="22" spans="1:41" s="9" customFormat="1" ht="18" customHeight="1" x14ac:dyDescent="0.25">
      <c r="A22" s="13">
        <f t="shared" si="17"/>
        <v>45333</v>
      </c>
      <c r="B22" s="88"/>
      <c r="C22" s="88"/>
      <c r="D22" s="113"/>
      <c r="E22" s="113"/>
      <c r="F22" s="114"/>
      <c r="G22" s="114"/>
      <c r="H22" s="85">
        <f t="shared" si="11"/>
        <v>0</v>
      </c>
      <c r="I22" s="98"/>
      <c r="J22" s="99"/>
      <c r="K22" s="110"/>
      <c r="L22" s="110"/>
      <c r="M22" s="109"/>
      <c r="N22" s="109"/>
      <c r="O22" s="116">
        <f t="shared" si="12"/>
        <v>0</v>
      </c>
      <c r="P22" s="147"/>
      <c r="Q22" s="148" t="str">
        <f t="shared" si="13"/>
        <v/>
      </c>
      <c r="R22" s="149"/>
      <c r="S22" s="124" t="str">
        <f t="shared" si="18"/>
        <v/>
      </c>
      <c r="T22" s="121"/>
      <c r="U22" s="121"/>
      <c r="V22" s="134" t="str">
        <f t="shared" si="14"/>
        <v/>
      </c>
      <c r="W22" s="136" t="str">
        <f t="shared" si="15"/>
        <v/>
      </c>
      <c r="X22" s="136" t="str">
        <f t="shared" si="16"/>
        <v/>
      </c>
      <c r="Y22" s="82"/>
      <c r="AB22" s="40"/>
      <c r="AI22" s="10" t="str">
        <f t="shared" si="8"/>
        <v>we</v>
      </c>
      <c r="AJ22" s="23">
        <f>IF(P22&lt;&gt;"",0,H22)</f>
        <v>0</v>
      </c>
      <c r="AM22" s="80"/>
    </row>
    <row r="23" spans="1:41" s="9" customFormat="1" ht="18" customHeight="1" x14ac:dyDescent="0.25">
      <c r="A23" s="128"/>
      <c r="B23" s="92"/>
      <c r="C23" s="92"/>
      <c r="D23" s="61"/>
      <c r="E23" s="61"/>
      <c r="F23" s="61"/>
      <c r="G23" s="61"/>
      <c r="H23" s="85">
        <f>SUM(H16:H22)</f>
        <v>30</v>
      </c>
      <c r="I23" s="100"/>
      <c r="J23" s="100"/>
      <c r="K23" s="63"/>
      <c r="L23" s="63"/>
      <c r="M23" s="63"/>
      <c r="N23" s="63"/>
      <c r="O23" s="126">
        <f>SUM(O16:O22)</f>
        <v>46</v>
      </c>
      <c r="P23" s="150"/>
      <c r="Q23" s="325">
        <f>SUM(Q16:R22)</f>
        <v>0</v>
      </c>
      <c r="R23" s="325"/>
      <c r="S23" s="125">
        <f>IF(S24&lt;0,0,S24)</f>
        <v>21</v>
      </c>
      <c r="T23" s="125">
        <f>IF(T24&lt;0,0,T24)</f>
        <v>0</v>
      </c>
      <c r="U23" s="125">
        <f>IF(U24&gt;0,U24,0)</f>
        <v>6.9999999999999964</v>
      </c>
      <c r="V23" s="137"/>
      <c r="W23" s="137"/>
      <c r="X23" s="137"/>
      <c r="AI23" s="41"/>
      <c r="AJ23" s="19">
        <f>SUM(AJ16:AJ22)</f>
        <v>24</v>
      </c>
    </row>
    <row r="24" spans="1:41" s="26" customFormat="1" ht="4.9000000000000004" customHeight="1" x14ac:dyDescent="0.25">
      <c r="A24" s="30"/>
      <c r="B24" s="93"/>
      <c r="C24" s="93"/>
      <c r="D24" s="62"/>
      <c r="E24" s="62"/>
      <c r="F24" s="62"/>
      <c r="G24" s="62"/>
      <c r="H24" s="86">
        <f>SUM(S16:S22)</f>
        <v>27.999999999999996</v>
      </c>
      <c r="I24" s="101"/>
      <c r="J24" s="101"/>
      <c r="K24" s="27"/>
      <c r="L24" s="27"/>
      <c r="M24" s="27"/>
      <c r="N24" s="27"/>
      <c r="O24" s="42">
        <f>O23-H24</f>
        <v>18.000000000000004</v>
      </c>
      <c r="P24" s="28"/>
      <c r="Q24" s="119"/>
      <c r="R24" s="28"/>
      <c r="S24" s="119">
        <f>IF((H24-U23)+AJ23&lt;45,(H24-U23),45-AJ23)</f>
        <v>21</v>
      </c>
      <c r="T24" s="129">
        <f>IF(AJ23&gt;45,O24-45,0)</f>
        <v>0</v>
      </c>
      <c r="U24" s="119">
        <f>IF(AJ23&lt;45,AJ23-45+H24,H24)</f>
        <v>6.9999999999999964</v>
      </c>
      <c r="V24" s="138"/>
      <c r="W24" s="138"/>
      <c r="X24" s="138"/>
      <c r="Z24" s="9"/>
      <c r="AI24" s="31"/>
    </row>
    <row r="25" spans="1:41" s="9" customFormat="1" ht="18" customHeight="1" x14ac:dyDescent="0.25">
      <c r="A25" s="13">
        <f>A22+1</f>
        <v>45334</v>
      </c>
      <c r="B25" s="88">
        <v>0.29166666666666669</v>
      </c>
      <c r="C25" s="88">
        <v>0.33333333333333331</v>
      </c>
      <c r="D25" s="113">
        <v>0.5</v>
      </c>
      <c r="E25" s="113">
        <v>0.58333333333333337</v>
      </c>
      <c r="F25" s="114">
        <v>0.66666666666666663</v>
      </c>
      <c r="G25" s="114">
        <v>0.79166666666666663</v>
      </c>
      <c r="H25" s="85">
        <f t="shared" ref="H25:H31" si="19">IF(((C25-B25)+(E25-D25)+(G25-F25))*24,((C25-B25)+(E25-D25)+(G25-F25))*24,0)</f>
        <v>6</v>
      </c>
      <c r="I25" s="102">
        <v>0.33333333333333331</v>
      </c>
      <c r="J25" s="95">
        <v>0.45833333333333331</v>
      </c>
      <c r="K25" s="111"/>
      <c r="L25" s="111"/>
      <c r="M25" s="111">
        <v>0.625</v>
      </c>
      <c r="N25" s="111">
        <v>0.75</v>
      </c>
      <c r="O25" s="116">
        <f t="shared" ref="O25:O31" si="20">IF(((J25-I25)+(L25-K25)+(N25-M25))*24,((J25-I25)+(L25-K25)+(N25-M25))*24,0)</f>
        <v>6</v>
      </c>
      <c r="P25" s="147"/>
      <c r="Q25" s="148" t="str">
        <f t="shared" ref="Q25:Q31" si="21">IFERROR(IF(VLOOKUP(P25,$AE$2:$AF$19,2,0)="oui",H25,""),"")</f>
        <v/>
      </c>
      <c r="R25" s="149"/>
      <c r="S25" s="123">
        <f t="shared" ref="S25:S31" si="22">IF(AND(H25=0,O25=0),"",IF(AND(H25=0,O25&gt;0),O25,O25-SUM(V25:X25)))</f>
        <v>1.9999999999999991</v>
      </c>
      <c r="T25" s="121"/>
      <c r="U25" s="121"/>
      <c r="V25" s="134" t="str">
        <f t="shared" ref="V25:V31" si="23">IF(OR(AND(H25=0,O25=0),AND(H25=0,O25&gt;0),AND(B25="",C25=""),OR(I25="",(I25*24)&gt;=(C25*24))),"",IF(OR(AND((I25*24)&lt;=(B25*24),(J25*24)&gt;=(C25*24)),AND((I25*24)&lt;=(B25*24),J25="")),(C25-B25)*24,IF(OR(AND((I25*24)&gt;(B25*24),J25=""),AND((I25*24)&gt;(B25*24),(J25*24)&gt;=(C25*24))),(C25-I25)*24,IF(AND((I25*24)&lt;=(B25*24),(J25*24)&lt;(C25*24)),(J25*24)-(B25*24),IF(AND((I25*24)&gt;(B25*24),(J25*24)&lt;(C25*24)),(J25-I25)*24,"")))))</f>
        <v/>
      </c>
      <c r="W25" s="136">
        <f t="shared" ref="W25:W31" si="24">IF(OR(AND(H25=0,O25=0),AND(H25=0,O25&gt;0),AND(D25="",E25=""),AND(I25&gt;0,J25&gt;0,K25="",L25="",M25="",N25=""),AND(I25="",K25="")),"",IF(OR(AND(I25&gt;0,J25="",K25="",(L25*24)&gt;=(E25*24)),AND((K25*24)&lt;=(D25*24),(L25*24)&gt;=(E25*24)),AND(I25&gt;0,J25="",K25="",L25="",N25&gt;0),AND((K25*24)&lt;=(D25*24),L25="",N25&gt;0)),(E25-D25)*24,IF(OR(AND(I25&gt;0,J25="",K25="",(L25*24)&lt;(E25*24)),AND((K25*24)&lt;=(D25*24),(L25*24)&lt;(E25*24))),(L25*24)-(D25*24),IF(OR(AND((K25*24)&gt;(D25*24),(L25*24)&gt;=(E25*24)),AND((K25*24)&gt;(D25*24),L25="",N25&gt;0)),(E25*24)-(K25*24),IF(AND((K25*24)&gt;(D25*24),(L25*24)&lt;(E25*24)),(L25-K25)*24,"")))))</f>
        <v>2.0000000000000009</v>
      </c>
      <c r="X25" s="136">
        <f t="shared" ref="X25:X31" si="25">IF(OR(AND(H25=0,O25=0),AND(H25=0,O25&gt;0),AND(F25="",G25=""),AND(M25="",N25="")),"",IF((M25*24)&gt;=(G25*24),"",IF((N25*24)&lt;=(F25*24),"",IF(OR(AND(M25="",(N25*24)&gt;(F25*24),(N25*24)&lt;(G25*24)),AND((M25*24)&lt;=(F25*24),(N25*24)&lt;(G25*24))),(N25*24)-(F25*24),IF(OR(AND((M25*24)&lt;=(F25*24),(N25*24)&gt;=(G25*24)),AND(M25="",(N25*24)&gt;=(G25*24))),(G25-F25)*24,IF(AND((M25*24)&gt;(F25*24),(N25*24)&lt;(G25*24)),(N25-M25)*24,IF(AND((M25*24)&gt;(F25*24),(M25*24)&lt;(G25*24),(N25*24)&gt;=(G25*24)),(G25*24)-(M25*24),"")))))))</f>
        <v>2</v>
      </c>
      <c r="Z25" s="83" t="s">
        <v>133</v>
      </c>
      <c r="AI25" s="10" t="str">
        <f t="shared" si="8"/>
        <v/>
      </c>
      <c r="AJ25" s="21">
        <f t="shared" ref="AJ25:AJ31" si="26">IF(P25&lt;&gt;"",0,H25)</f>
        <v>6</v>
      </c>
      <c r="AM25" s="80"/>
    </row>
    <row r="26" spans="1:41" s="9" customFormat="1" ht="18" customHeight="1" x14ac:dyDescent="0.25">
      <c r="A26" s="13">
        <f t="shared" si="17"/>
        <v>45335</v>
      </c>
      <c r="B26" s="88">
        <v>0.29166666666666669</v>
      </c>
      <c r="C26" s="88">
        <v>0.33333333333333331</v>
      </c>
      <c r="D26" s="113">
        <v>0.5</v>
      </c>
      <c r="E26" s="113">
        <v>0.58333333333333337</v>
      </c>
      <c r="F26" s="114">
        <v>0.66666666666666663</v>
      </c>
      <c r="G26" s="114">
        <v>0.79166666666666663</v>
      </c>
      <c r="H26" s="85">
        <f t="shared" si="19"/>
        <v>6</v>
      </c>
      <c r="I26" s="102"/>
      <c r="J26" s="95"/>
      <c r="K26" s="111">
        <v>0.375</v>
      </c>
      <c r="L26" s="111">
        <v>0.66666666666666663</v>
      </c>
      <c r="M26" s="111"/>
      <c r="N26" s="111"/>
      <c r="O26" s="116">
        <f t="shared" si="20"/>
        <v>6.9999999999999991</v>
      </c>
      <c r="P26" s="147"/>
      <c r="Q26" s="148" t="str">
        <f t="shared" si="21"/>
        <v/>
      </c>
      <c r="R26" s="149"/>
      <c r="S26" s="123">
        <f t="shared" si="22"/>
        <v>4.9999999999999982</v>
      </c>
      <c r="T26" s="121"/>
      <c r="U26" s="121"/>
      <c r="V26" s="134" t="str">
        <f t="shared" si="23"/>
        <v/>
      </c>
      <c r="W26" s="136">
        <f t="shared" si="24"/>
        <v>2.0000000000000009</v>
      </c>
      <c r="X26" s="136" t="str">
        <f t="shared" si="25"/>
        <v/>
      </c>
      <c r="Z26" s="9" t="s">
        <v>133</v>
      </c>
      <c r="AI26" s="10" t="str">
        <f t="shared" si="8"/>
        <v/>
      </c>
      <c r="AJ26" s="22">
        <f t="shared" si="26"/>
        <v>6</v>
      </c>
      <c r="AM26" s="80"/>
    </row>
    <row r="27" spans="1:41" s="9" customFormat="1" ht="18" customHeight="1" x14ac:dyDescent="0.25">
      <c r="A27" s="13">
        <f t="shared" si="17"/>
        <v>45336</v>
      </c>
      <c r="B27" s="88">
        <v>0.29166666666666669</v>
      </c>
      <c r="C27" s="88">
        <v>0.33333333333333331</v>
      </c>
      <c r="D27" s="113">
        <v>0.5</v>
      </c>
      <c r="E27" s="113">
        <v>0.58333333333333337</v>
      </c>
      <c r="F27" s="114">
        <v>0.66666666666666663</v>
      </c>
      <c r="G27" s="114">
        <v>0.79166666666666663</v>
      </c>
      <c r="H27" s="85">
        <f t="shared" si="19"/>
        <v>6</v>
      </c>
      <c r="I27" s="102">
        <v>0.25</v>
      </c>
      <c r="J27" s="95"/>
      <c r="K27" s="111"/>
      <c r="L27" s="111"/>
      <c r="M27" s="111"/>
      <c r="N27" s="111">
        <v>0.83333333333333337</v>
      </c>
      <c r="O27" s="116">
        <f t="shared" si="20"/>
        <v>14</v>
      </c>
      <c r="P27" s="147"/>
      <c r="Q27" s="148" t="str">
        <f t="shared" si="21"/>
        <v/>
      </c>
      <c r="R27" s="149"/>
      <c r="S27" s="199">
        <f t="shared" si="22"/>
        <v>8</v>
      </c>
      <c r="T27" s="121"/>
      <c r="U27" s="121"/>
      <c r="V27" s="215">
        <f t="shared" si="23"/>
        <v>0.99999999999999911</v>
      </c>
      <c r="W27" s="208">
        <f t="shared" si="24"/>
        <v>2.0000000000000009</v>
      </c>
      <c r="X27" s="208">
        <f t="shared" si="25"/>
        <v>3</v>
      </c>
      <c r="Z27" s="204">
        <v>7</v>
      </c>
      <c r="AI27" s="10" t="str">
        <f t="shared" si="8"/>
        <v/>
      </c>
      <c r="AJ27" s="22">
        <f t="shared" si="26"/>
        <v>6</v>
      </c>
      <c r="AM27" s="80"/>
      <c r="AN27" s="216" t="s">
        <v>136</v>
      </c>
      <c r="AO27" s="205"/>
    </row>
    <row r="28" spans="1:41" s="9" customFormat="1" ht="18" customHeight="1" x14ac:dyDescent="0.25">
      <c r="A28" s="13">
        <f t="shared" si="17"/>
        <v>45337</v>
      </c>
      <c r="B28" s="88">
        <v>0.29166666666666669</v>
      </c>
      <c r="C28" s="88">
        <v>0.33333333333333331</v>
      </c>
      <c r="D28" s="113">
        <v>0.5</v>
      </c>
      <c r="E28" s="113">
        <v>0.58333333333333337</v>
      </c>
      <c r="F28" s="114">
        <v>0.66666666666666663</v>
      </c>
      <c r="G28" s="114">
        <v>0.79166666666666663</v>
      </c>
      <c r="H28" s="85">
        <f t="shared" si="19"/>
        <v>6</v>
      </c>
      <c r="I28" s="102"/>
      <c r="J28" s="95"/>
      <c r="K28" s="111">
        <v>0.45833333333333331</v>
      </c>
      <c r="L28" s="111">
        <v>0.54166666666666663</v>
      </c>
      <c r="M28" s="111"/>
      <c r="N28" s="111"/>
      <c r="O28" s="116">
        <f t="shared" si="20"/>
        <v>1.9999999999999996</v>
      </c>
      <c r="P28" s="147"/>
      <c r="Q28" s="148" t="str">
        <f t="shared" si="21"/>
        <v/>
      </c>
      <c r="R28" s="149"/>
      <c r="S28" s="123">
        <f t="shared" si="22"/>
        <v>0.99999999999999956</v>
      </c>
      <c r="T28" s="121"/>
      <c r="U28" s="121"/>
      <c r="V28" s="134" t="str">
        <f t="shared" si="23"/>
        <v/>
      </c>
      <c r="W28" s="136">
        <f t="shared" si="24"/>
        <v>1</v>
      </c>
      <c r="X28" s="136" t="str">
        <f t="shared" si="25"/>
        <v/>
      </c>
      <c r="Z28" s="9" t="s">
        <v>133</v>
      </c>
      <c r="AI28" s="10" t="str">
        <f>IF($A28="","",IF(AND(ISERROR(VLOOKUP($A28,Fériés,1,0)),WEEKDAY($A28,2)&lt;=5),"",IF(WEEKDAY($A28,2)&gt;5,"we",IF(VLOOKUP($A28,Fériés,1,0),"F",""))))</f>
        <v/>
      </c>
      <c r="AJ28" s="22">
        <f t="shared" si="26"/>
        <v>6</v>
      </c>
      <c r="AM28" s="80"/>
    </row>
    <row r="29" spans="1:41" s="9" customFormat="1" ht="18" customHeight="1" x14ac:dyDescent="0.25">
      <c r="A29" s="13">
        <f t="shared" si="17"/>
        <v>45338</v>
      </c>
      <c r="B29" s="88">
        <v>0.29166666666666669</v>
      </c>
      <c r="C29" s="88">
        <v>0.33333333333333331</v>
      </c>
      <c r="D29" s="113">
        <v>0.5</v>
      </c>
      <c r="E29" s="113">
        <v>0.58333333333333337</v>
      </c>
      <c r="F29" s="114">
        <v>0.66666666666666663</v>
      </c>
      <c r="G29" s="114">
        <v>0.79166666666666663</v>
      </c>
      <c r="H29" s="85">
        <f t="shared" si="19"/>
        <v>6</v>
      </c>
      <c r="I29" s="102"/>
      <c r="J29" s="95"/>
      <c r="K29" s="111">
        <v>0.54166666666666663</v>
      </c>
      <c r="L29" s="111">
        <v>0.625</v>
      </c>
      <c r="M29" s="111"/>
      <c r="N29" s="111"/>
      <c r="O29" s="116">
        <f t="shared" si="20"/>
        <v>2.0000000000000009</v>
      </c>
      <c r="P29" s="147"/>
      <c r="Q29" s="148" t="str">
        <f t="shared" si="21"/>
        <v/>
      </c>
      <c r="R29" s="149"/>
      <c r="S29" s="123">
        <f t="shared" si="22"/>
        <v>1.0000000000000009</v>
      </c>
      <c r="T29" s="121"/>
      <c r="U29" s="121"/>
      <c r="V29" s="134" t="str">
        <f t="shared" si="23"/>
        <v/>
      </c>
      <c r="W29" s="136">
        <f t="shared" si="24"/>
        <v>1</v>
      </c>
      <c r="X29" s="136" t="str">
        <f t="shared" si="25"/>
        <v/>
      </c>
      <c r="Z29" s="9" t="s">
        <v>133</v>
      </c>
      <c r="AI29" s="10" t="str">
        <f t="shared" si="8"/>
        <v/>
      </c>
      <c r="AJ29" s="22">
        <f t="shared" si="26"/>
        <v>6</v>
      </c>
      <c r="AM29" s="80"/>
    </row>
    <row r="30" spans="1:41" s="9" customFormat="1" ht="18" customHeight="1" x14ac:dyDescent="0.25">
      <c r="A30" s="13">
        <f t="shared" si="17"/>
        <v>45339</v>
      </c>
      <c r="B30" s="88"/>
      <c r="C30" s="88"/>
      <c r="D30" s="113"/>
      <c r="E30" s="113"/>
      <c r="F30" s="114"/>
      <c r="G30" s="114"/>
      <c r="H30" s="85">
        <f t="shared" si="19"/>
        <v>0</v>
      </c>
      <c r="I30" s="102">
        <v>0.29166666666666669</v>
      </c>
      <c r="J30" s="95">
        <v>0.33333333333333331</v>
      </c>
      <c r="K30" s="115">
        <v>0.54166666666666663</v>
      </c>
      <c r="L30" s="115">
        <v>0.58333333333333337</v>
      </c>
      <c r="M30" s="115"/>
      <c r="N30" s="115"/>
      <c r="O30" s="116">
        <f t="shared" si="20"/>
        <v>2.0000000000000009</v>
      </c>
      <c r="P30" s="147"/>
      <c r="Q30" s="148" t="str">
        <f t="shared" si="21"/>
        <v/>
      </c>
      <c r="R30" s="149"/>
      <c r="S30" s="123">
        <f t="shared" si="22"/>
        <v>2.0000000000000009</v>
      </c>
      <c r="T30" s="121"/>
      <c r="U30" s="121"/>
      <c r="V30" s="134" t="str">
        <f t="shared" si="23"/>
        <v/>
      </c>
      <c r="W30" s="136" t="str">
        <f t="shared" si="24"/>
        <v/>
      </c>
      <c r="X30" s="136" t="str">
        <f t="shared" si="25"/>
        <v/>
      </c>
      <c r="Z30" s="159" t="s">
        <v>133</v>
      </c>
      <c r="AI30" s="10" t="str">
        <f t="shared" si="8"/>
        <v>we</v>
      </c>
      <c r="AJ30" s="22">
        <f t="shared" si="26"/>
        <v>0</v>
      </c>
      <c r="AM30" s="80"/>
    </row>
    <row r="31" spans="1:41" s="9" customFormat="1" ht="18" customHeight="1" x14ac:dyDescent="0.25">
      <c r="A31" s="13">
        <f t="shared" si="17"/>
        <v>45340</v>
      </c>
      <c r="B31" s="88"/>
      <c r="C31" s="88"/>
      <c r="D31" s="113"/>
      <c r="E31" s="113"/>
      <c r="F31" s="114"/>
      <c r="G31" s="114"/>
      <c r="H31" s="85">
        <f t="shared" si="19"/>
        <v>0</v>
      </c>
      <c r="I31" s="102"/>
      <c r="J31" s="95"/>
      <c r="K31" s="115"/>
      <c r="L31" s="115"/>
      <c r="M31" s="115"/>
      <c r="N31" s="115"/>
      <c r="O31" s="116">
        <f t="shared" si="20"/>
        <v>0</v>
      </c>
      <c r="P31" s="147"/>
      <c r="Q31" s="148" t="str">
        <f t="shared" si="21"/>
        <v/>
      </c>
      <c r="R31" s="149"/>
      <c r="S31" s="124" t="str">
        <f t="shared" si="22"/>
        <v/>
      </c>
      <c r="T31" s="121"/>
      <c r="U31" s="121"/>
      <c r="V31" s="134" t="str">
        <f t="shared" si="23"/>
        <v/>
      </c>
      <c r="W31" s="136" t="str">
        <f t="shared" si="24"/>
        <v/>
      </c>
      <c r="X31" s="139" t="str">
        <f t="shared" si="25"/>
        <v/>
      </c>
      <c r="AI31" s="10" t="str">
        <f t="shared" si="8"/>
        <v>we</v>
      </c>
      <c r="AJ31" s="23">
        <f t="shared" si="26"/>
        <v>0</v>
      </c>
      <c r="AM31" s="80"/>
    </row>
    <row r="32" spans="1:41" s="9" customFormat="1" ht="18" customHeight="1" x14ac:dyDescent="0.25">
      <c r="A32" s="128"/>
      <c r="B32" s="92"/>
      <c r="C32" s="92"/>
      <c r="D32" s="61"/>
      <c r="E32" s="61"/>
      <c r="F32" s="61"/>
      <c r="G32" s="61"/>
      <c r="H32" s="85">
        <f>SUM(H25:H31)</f>
        <v>30</v>
      </c>
      <c r="I32" s="100"/>
      <c r="J32" s="100"/>
      <c r="K32" s="63"/>
      <c r="L32" s="63"/>
      <c r="M32" s="63"/>
      <c r="N32" s="63"/>
      <c r="O32" s="126">
        <f>SUM(O25:O31)</f>
        <v>33</v>
      </c>
      <c r="P32" s="150"/>
      <c r="Q32" s="325">
        <f>SUM(Q25:R31)</f>
        <v>0</v>
      </c>
      <c r="R32" s="325"/>
      <c r="S32" s="125">
        <f>IF(S33&lt;0,0,S33)</f>
        <v>15</v>
      </c>
      <c r="T32" s="125">
        <f>IF(T33&lt;0,0,T33)</f>
        <v>0</v>
      </c>
      <c r="U32" s="125">
        <f>IF(U33&gt;0,U33,0)</f>
        <v>3.9999999999999964</v>
      </c>
      <c r="V32" s="142"/>
      <c r="W32" s="142"/>
      <c r="X32" s="142"/>
      <c r="AI32" s="41"/>
      <c r="AJ32" s="19">
        <f>SUM(AJ25:AJ31)</f>
        <v>30</v>
      </c>
    </row>
    <row r="33" spans="1:36" s="26" customFormat="1" ht="4.9000000000000004" customHeight="1" x14ac:dyDescent="0.25">
      <c r="A33" s="35"/>
      <c r="B33" s="94"/>
      <c r="C33" s="94"/>
      <c r="D33" s="35"/>
      <c r="E33" s="35"/>
      <c r="F33" s="35"/>
      <c r="G33" s="35"/>
      <c r="H33" s="87">
        <f>SUM(S25:S31)</f>
        <v>18.999999999999996</v>
      </c>
      <c r="I33" s="103"/>
      <c r="J33" s="103"/>
      <c r="K33" s="36"/>
      <c r="L33" s="36"/>
      <c r="M33" s="36"/>
      <c r="N33" s="36"/>
      <c r="O33" s="43">
        <f>O32-H33</f>
        <v>14.000000000000004</v>
      </c>
      <c r="P33" s="37"/>
      <c r="Q33" s="122"/>
      <c r="R33" s="37"/>
      <c r="S33" s="122">
        <f>IF((H33-U32)+AJ32&lt;45,(H33-U32),45-AJ32)</f>
        <v>15</v>
      </c>
      <c r="T33" s="130">
        <f>IF(AJ32&gt;45,O33-45,0)</f>
        <v>0</v>
      </c>
      <c r="U33" s="122">
        <f>IF(AJ32&lt;45,AJ32-45+H33,H33)</f>
        <v>3.9999999999999964</v>
      </c>
      <c r="V33" s="143"/>
      <c r="W33" s="143"/>
      <c r="X33" s="143"/>
      <c r="Z33" s="9"/>
      <c r="AI33" s="35"/>
    </row>
    <row r="34" spans="1:36" s="9" customFormat="1" ht="18" customHeight="1" x14ac:dyDescent="0.25">
      <c r="A34" s="59">
        <f>A31+1</f>
        <v>45341</v>
      </c>
      <c r="B34" s="88">
        <v>0.29166666666666669</v>
      </c>
      <c r="C34" s="88">
        <v>0.33333333333333331</v>
      </c>
      <c r="D34" s="113">
        <v>0.5</v>
      </c>
      <c r="E34" s="113">
        <v>0.58333333333333337</v>
      </c>
      <c r="F34" s="114">
        <v>0.66666666666666663</v>
      </c>
      <c r="G34" s="114">
        <v>0.79166666666666663</v>
      </c>
      <c r="H34" s="85">
        <f t="shared" ref="H34:H40" si="27">IF(((C34-B34)+(E34-D34)+(G34-F34))*24,((C34-B34)+(E34-D34)+(G34-F34))*24,0)</f>
        <v>6</v>
      </c>
      <c r="I34" s="102">
        <v>0.30902777777777779</v>
      </c>
      <c r="J34" s="95">
        <v>0.33680555555555558</v>
      </c>
      <c r="K34" s="111"/>
      <c r="L34" s="111"/>
      <c r="M34" s="111"/>
      <c r="N34" s="111"/>
      <c r="O34" s="116">
        <f t="shared" ref="O34:O40" si="28">IF(((J34-I34)+(L34-K34)+(N34-M34))*24,((J34-I34)+(L34-K34)+(N34-M34))*24,0)</f>
        <v>0.66666666666666696</v>
      </c>
      <c r="P34" s="147"/>
      <c r="Q34" s="153" t="str">
        <f t="shared" ref="Q34:Q40" si="29">IFERROR(IF(VLOOKUP(P34,$AE$2:$AF$19,2,0)="oui",H34,""),"")</f>
        <v/>
      </c>
      <c r="R34" s="149"/>
      <c r="S34" s="123">
        <f>IF(AND(H34=0,O34=0),"",IF(AND(H34=0,O34&gt;0),O34,O34-SUM(V34:X34)))</f>
        <v>8.333333333333437E-2</v>
      </c>
      <c r="T34" s="121"/>
      <c r="U34" s="121"/>
      <c r="V34" s="134">
        <f t="shared" ref="V34:V40" si="30">IF(OR(AND(H34=0,O34=0),AND(H34=0,O34&gt;0),AND(B34="",C34=""),OR(I34="",(I34*24)&gt;=(C34*24))),"",IF(OR(AND((I34*24)&lt;=(B34*24),(J34*24)&gt;=(C34*24)),AND((I34*24)&lt;=(B34*24),J34="")),(C34-B34)*24,IF(OR(AND((I34*24)&gt;(B34*24),J34=""),AND((I34*24)&gt;(B34*24),(J34*24)&gt;=(C34*24))),(C34-I34)*24,IF(AND((I34*24)&lt;=(B34*24),(J34*24)&lt;(C34*24)),(J34*24)-(B34*24),IF(AND((I34*24)&gt;(B34*24),(J34*24)&lt;(C34*24)),(J34-I34)*24,"")))))</f>
        <v>0.58333333333333259</v>
      </c>
      <c r="W34" s="136" t="str">
        <f t="shared" ref="W34:W40" si="31">IF(OR(AND(H34=0,O34=0),AND(H34=0,O34&gt;0),AND(D34="",E34=""),AND(I34&gt;0,J34&gt;0,K34="",L34="",M34="",N34=""),AND(I34="",K34="")),"",IF(OR(AND(I34&gt;0,J34="",K34="",(L34*24)&gt;=(E34*24)),AND((K34*24)&lt;=(D34*24),(L34*24)&gt;=(E34*24)),AND(I34&gt;0,J34="",K34="",L34="",N34&gt;0),AND((K34*24)&lt;=(D34*24),L34="",N34&gt;0)),(E34-D34)*24,IF(OR(AND(I34&gt;0,J34="",K34="",(L34*24)&lt;(E34*24)),AND((K34*24)&lt;=(D34*24),(L34*24)&lt;(E34*24))),(L34*24)-(D34*24),IF(OR(AND((K34*24)&gt;(D34*24),(L34*24)&gt;=(E34*24)),AND((K34*24)&gt;(D34*24),L34="",N34&gt;0)),(E34*24)-(K34*24),IF(AND((K34*24)&gt;(D34*24),(L34*24)&lt;(E34*24)),(L34-K34)*24,"")))))</f>
        <v/>
      </c>
      <c r="X34" s="136" t="str">
        <f t="shared" ref="X34:X40" si="32">IF(OR(AND(H34=0,O34=0),AND(H34=0,O34&gt;0),AND(F34="",G34=""),AND(M34="",N34="")),"",IF((M34*24)&gt;=(G34*24),"",IF((N34*24)&lt;=(F34*24),"",IF(OR(AND(M34="",(N34*24)&gt;(F34*24),(N34*24)&lt;(G34*24)),AND((M34*24)&lt;=(F34*24),(N34*24)&lt;(G34*24))),(N34*24)-(F34*24),IF(OR(AND((M34*24)&lt;=(F34*24),(N34*24)&gt;=(G34*24)),AND(M34="",(N34*24)&gt;=(G34*24))),(G34-F34)*24,IF(AND((M34*24)&gt;(F34*24),(N34*24)&lt;(G34*24)),(N34-M34)*24,IF(AND((M34*24)&gt;(F34*24),(M34*24)&lt;(G34*24),(N34*24)&gt;=(G34*24)),(G34*24)-(M34*24),"")))))))</f>
        <v/>
      </c>
      <c r="Z34" s="156">
        <v>0.08</v>
      </c>
      <c r="AI34" s="14" t="str">
        <f t="shared" si="8"/>
        <v/>
      </c>
      <c r="AJ34" s="21">
        <f t="shared" ref="AJ34:AJ40" si="33">IF(P34&lt;&gt;"",0,H34)</f>
        <v>6</v>
      </c>
    </row>
    <row r="35" spans="1:36" s="9" customFormat="1" ht="18" customHeight="1" x14ac:dyDescent="0.25">
      <c r="A35" s="59">
        <f>A34+1</f>
        <v>45342</v>
      </c>
      <c r="B35" s="88">
        <v>0.29166666666666669</v>
      </c>
      <c r="C35" s="88">
        <v>0.33333333333333331</v>
      </c>
      <c r="D35" s="113">
        <v>0.5</v>
      </c>
      <c r="E35" s="113">
        <v>0.58333333333333337</v>
      </c>
      <c r="F35" s="114">
        <v>0.66666666666666663</v>
      </c>
      <c r="G35" s="114">
        <v>0.79166666666666663</v>
      </c>
      <c r="H35" s="85">
        <f t="shared" si="27"/>
        <v>6</v>
      </c>
      <c r="I35" s="102"/>
      <c r="J35" s="95"/>
      <c r="K35" s="111"/>
      <c r="L35" s="111"/>
      <c r="M35" s="111">
        <v>0.70833333333333337</v>
      </c>
      <c r="N35" s="111">
        <v>0.80208333333333337</v>
      </c>
      <c r="O35" s="116">
        <f t="shared" si="28"/>
        <v>2.25</v>
      </c>
      <c r="P35" s="147"/>
      <c r="Q35" s="153" t="str">
        <f t="shared" si="29"/>
        <v/>
      </c>
      <c r="R35" s="149"/>
      <c r="S35" s="123">
        <f t="shared" ref="S35:S40" si="34">IF(AND(H35=0,O35=0),"",IF(AND(H35=0,O35&gt;0),O35,O35-SUM(V35:X35)))</f>
        <v>0.25</v>
      </c>
      <c r="T35" s="121"/>
      <c r="U35" s="121"/>
      <c r="V35" s="134" t="str">
        <f t="shared" si="30"/>
        <v/>
      </c>
      <c r="W35" s="136" t="str">
        <f t="shared" si="31"/>
        <v/>
      </c>
      <c r="X35" s="136">
        <f t="shared" si="32"/>
        <v>2</v>
      </c>
      <c r="Z35" s="156">
        <v>0.25</v>
      </c>
      <c r="AI35" s="10" t="str">
        <f t="shared" si="8"/>
        <v/>
      </c>
      <c r="AJ35" s="22">
        <f t="shared" si="33"/>
        <v>6</v>
      </c>
    </row>
    <row r="36" spans="1:36" s="9" customFormat="1" ht="18" customHeight="1" x14ac:dyDescent="0.25">
      <c r="A36" s="59">
        <f t="shared" si="17"/>
        <v>45343</v>
      </c>
      <c r="B36" s="88">
        <v>0.29166666666666669</v>
      </c>
      <c r="C36" s="88">
        <v>0.33333333333333331</v>
      </c>
      <c r="D36" s="113"/>
      <c r="E36" s="113"/>
      <c r="F36" s="114"/>
      <c r="G36" s="114"/>
      <c r="H36" s="85">
        <f t="shared" si="27"/>
        <v>0.99999999999999911</v>
      </c>
      <c r="I36" s="102">
        <v>0.33333333333333331</v>
      </c>
      <c r="J36" s="95">
        <v>0.5</v>
      </c>
      <c r="K36" s="111"/>
      <c r="L36" s="111"/>
      <c r="M36" s="111"/>
      <c r="N36" s="111"/>
      <c r="O36" s="116">
        <f t="shared" si="28"/>
        <v>4</v>
      </c>
      <c r="P36" s="147"/>
      <c r="Q36" s="153" t="str">
        <f t="shared" si="29"/>
        <v/>
      </c>
      <c r="R36" s="149"/>
      <c r="S36" s="123">
        <f t="shared" si="34"/>
        <v>4</v>
      </c>
      <c r="T36" s="121"/>
      <c r="U36" s="121"/>
      <c r="V36" s="134" t="str">
        <f t="shared" si="30"/>
        <v/>
      </c>
      <c r="W36" s="136" t="str">
        <f t="shared" si="31"/>
        <v/>
      </c>
      <c r="X36" s="136" t="str">
        <f t="shared" si="32"/>
        <v/>
      </c>
      <c r="Z36" s="156">
        <v>4</v>
      </c>
      <c r="AI36" s="10" t="str">
        <f t="shared" si="8"/>
        <v/>
      </c>
      <c r="AJ36" s="22">
        <f t="shared" si="33"/>
        <v>0.99999999999999911</v>
      </c>
    </row>
    <row r="37" spans="1:36" s="9" customFormat="1" ht="18" customHeight="1" x14ac:dyDescent="0.25">
      <c r="A37" s="59">
        <f t="shared" si="17"/>
        <v>45344</v>
      </c>
      <c r="B37" s="88">
        <v>0.29166666666666669</v>
      </c>
      <c r="C37" s="88">
        <v>0.33333333333333331</v>
      </c>
      <c r="D37" s="113"/>
      <c r="E37" s="113"/>
      <c r="F37" s="114"/>
      <c r="G37" s="114"/>
      <c r="H37" s="85">
        <f t="shared" si="27"/>
        <v>0.99999999999999911</v>
      </c>
      <c r="I37" s="102">
        <v>0.3125</v>
      </c>
      <c r="J37" s="95"/>
      <c r="K37" s="111"/>
      <c r="L37" s="111">
        <v>0.5</v>
      </c>
      <c r="M37" s="111"/>
      <c r="N37" s="111"/>
      <c r="O37" s="116">
        <f t="shared" si="28"/>
        <v>4.5</v>
      </c>
      <c r="P37" s="147"/>
      <c r="Q37" s="153" t="str">
        <f t="shared" si="29"/>
        <v/>
      </c>
      <c r="R37" s="149"/>
      <c r="S37" s="123">
        <f t="shared" si="34"/>
        <v>4</v>
      </c>
      <c r="T37" s="121"/>
      <c r="U37" s="121"/>
      <c r="V37" s="134">
        <f t="shared" si="30"/>
        <v>0.49999999999999956</v>
      </c>
      <c r="W37" s="136" t="str">
        <f t="shared" si="31"/>
        <v/>
      </c>
      <c r="X37" s="136" t="str">
        <f t="shared" si="32"/>
        <v/>
      </c>
      <c r="Z37" s="156">
        <v>4</v>
      </c>
      <c r="AI37" s="10" t="str">
        <f t="shared" si="8"/>
        <v/>
      </c>
      <c r="AJ37" s="22">
        <f t="shared" si="33"/>
        <v>0.99999999999999911</v>
      </c>
    </row>
    <row r="38" spans="1:36" s="9" customFormat="1" ht="18" customHeight="1" x14ac:dyDescent="0.25">
      <c r="A38" s="59">
        <f t="shared" si="17"/>
        <v>45345</v>
      </c>
      <c r="B38" s="88">
        <v>0.29166666666666669</v>
      </c>
      <c r="C38" s="88">
        <v>0.33333333333333331</v>
      </c>
      <c r="D38" s="113"/>
      <c r="E38" s="113"/>
      <c r="F38" s="114"/>
      <c r="G38" s="114"/>
      <c r="H38" s="85">
        <f t="shared" si="27"/>
        <v>0.99999999999999911</v>
      </c>
      <c r="I38" s="102">
        <v>0.27083333333333331</v>
      </c>
      <c r="J38" s="95"/>
      <c r="K38" s="111"/>
      <c r="L38" s="111">
        <v>0.58333333333333337</v>
      </c>
      <c r="M38" s="111"/>
      <c r="N38" s="111"/>
      <c r="O38" s="116">
        <f t="shared" si="28"/>
        <v>7.5000000000000018</v>
      </c>
      <c r="P38" s="147"/>
      <c r="Q38" s="153" t="str">
        <f t="shared" si="29"/>
        <v/>
      </c>
      <c r="R38" s="149"/>
      <c r="S38" s="123">
        <f t="shared" si="34"/>
        <v>6.5000000000000027</v>
      </c>
      <c r="T38" s="121"/>
      <c r="U38" s="121"/>
      <c r="V38" s="134">
        <f t="shared" si="30"/>
        <v>0.99999999999999911</v>
      </c>
      <c r="W38" s="136" t="str">
        <f t="shared" si="31"/>
        <v/>
      </c>
      <c r="X38" s="136" t="str">
        <f t="shared" si="32"/>
        <v/>
      </c>
      <c r="Z38" s="9" t="s">
        <v>133</v>
      </c>
      <c r="AI38" s="10" t="str">
        <f t="shared" si="8"/>
        <v/>
      </c>
      <c r="AJ38" s="22">
        <f t="shared" si="33"/>
        <v>0.99999999999999911</v>
      </c>
    </row>
    <row r="39" spans="1:36" s="9" customFormat="1" ht="18" customHeight="1" x14ac:dyDescent="0.25">
      <c r="A39" s="13">
        <f t="shared" si="17"/>
        <v>45346</v>
      </c>
      <c r="B39" s="88"/>
      <c r="C39" s="88"/>
      <c r="D39" s="113"/>
      <c r="E39" s="113"/>
      <c r="F39" s="114"/>
      <c r="G39" s="114"/>
      <c r="H39" s="85">
        <f t="shared" si="27"/>
        <v>0</v>
      </c>
      <c r="I39" s="104"/>
      <c r="J39" s="96"/>
      <c r="K39" s="115"/>
      <c r="L39" s="115"/>
      <c r="M39" s="115"/>
      <c r="N39" s="115"/>
      <c r="O39" s="116">
        <f t="shared" si="28"/>
        <v>0</v>
      </c>
      <c r="P39" s="147"/>
      <c r="Q39" s="153" t="str">
        <f t="shared" si="29"/>
        <v/>
      </c>
      <c r="R39" s="149"/>
      <c r="S39" s="123" t="str">
        <f t="shared" si="34"/>
        <v/>
      </c>
      <c r="T39" s="121"/>
      <c r="U39" s="121"/>
      <c r="V39" s="134" t="str">
        <f t="shared" si="30"/>
        <v/>
      </c>
      <c r="W39" s="139" t="str">
        <f t="shared" si="31"/>
        <v/>
      </c>
      <c r="X39" s="139" t="str">
        <f t="shared" si="32"/>
        <v/>
      </c>
      <c r="Z39" s="26"/>
      <c r="AI39" s="10" t="str">
        <f t="shared" si="8"/>
        <v>we</v>
      </c>
      <c r="AJ39" s="22">
        <f t="shared" si="33"/>
        <v>0</v>
      </c>
    </row>
    <row r="40" spans="1:36" s="9" customFormat="1" ht="18" customHeight="1" x14ac:dyDescent="0.25">
      <c r="A40" s="13">
        <f t="shared" si="17"/>
        <v>45347</v>
      </c>
      <c r="B40" s="88"/>
      <c r="C40" s="88"/>
      <c r="D40" s="113"/>
      <c r="E40" s="113"/>
      <c r="F40" s="114"/>
      <c r="G40" s="114"/>
      <c r="H40" s="85">
        <f t="shared" si="27"/>
        <v>0</v>
      </c>
      <c r="I40" s="104"/>
      <c r="J40" s="96"/>
      <c r="K40" s="115"/>
      <c r="L40" s="115"/>
      <c r="M40" s="115"/>
      <c r="N40" s="115"/>
      <c r="O40" s="116">
        <f t="shared" si="28"/>
        <v>0</v>
      </c>
      <c r="P40" s="147"/>
      <c r="Q40" s="153" t="str">
        <f t="shared" si="29"/>
        <v/>
      </c>
      <c r="R40" s="149"/>
      <c r="S40" s="124" t="str">
        <f t="shared" si="34"/>
        <v/>
      </c>
      <c r="T40" s="121"/>
      <c r="U40" s="121"/>
      <c r="V40" s="134" t="str">
        <f t="shared" si="30"/>
        <v/>
      </c>
      <c r="W40" s="139" t="str">
        <f t="shared" si="31"/>
        <v/>
      </c>
      <c r="X40" s="139" t="str">
        <f t="shared" si="32"/>
        <v/>
      </c>
      <c r="AI40" s="10" t="str">
        <f t="shared" si="8"/>
        <v>we</v>
      </c>
      <c r="AJ40" s="23">
        <f t="shared" si="33"/>
        <v>0</v>
      </c>
    </row>
    <row r="41" spans="1:36" s="9" customFormat="1" ht="18" customHeight="1" x14ac:dyDescent="0.25">
      <c r="A41" s="128"/>
      <c r="B41" s="92"/>
      <c r="C41" s="92"/>
      <c r="D41" s="61"/>
      <c r="E41" s="61"/>
      <c r="F41" s="61"/>
      <c r="G41" s="61"/>
      <c r="H41" s="85">
        <f>SUM(H34:H40)</f>
        <v>15</v>
      </c>
      <c r="I41" s="100"/>
      <c r="J41" s="100"/>
      <c r="K41" s="63"/>
      <c r="L41" s="63"/>
      <c r="M41" s="63"/>
      <c r="N41" s="63"/>
      <c r="O41" s="126">
        <f>SUM(O34:O40)</f>
        <v>18.916666666666671</v>
      </c>
      <c r="P41" s="150"/>
      <c r="Q41" s="325">
        <f>SUM(Q34:R40)</f>
        <v>0</v>
      </c>
      <c r="R41" s="325"/>
      <c r="S41" s="125">
        <f>IF(S42&lt;0,0,S42)</f>
        <v>14.833333333333336</v>
      </c>
      <c r="T41" s="125">
        <f>IF(T42&lt;0,0,T42)</f>
        <v>0</v>
      </c>
      <c r="U41" s="125">
        <f>IF(U42&gt;0,U42,0)</f>
        <v>0</v>
      </c>
      <c r="V41" s="142"/>
      <c r="W41" s="142"/>
      <c r="X41" s="142"/>
      <c r="AI41" s="41"/>
      <c r="AJ41" s="19">
        <f>SUM(AJ34:AJ40)</f>
        <v>15</v>
      </c>
    </row>
    <row r="42" spans="1:36" s="26" customFormat="1" ht="4.9000000000000004" customHeight="1" x14ac:dyDescent="0.25">
      <c r="A42" s="30"/>
      <c r="B42" s="93"/>
      <c r="C42" s="93"/>
      <c r="D42" s="62"/>
      <c r="E42" s="62"/>
      <c r="F42" s="62"/>
      <c r="G42" s="62"/>
      <c r="H42" s="86">
        <f>SUM(S34:S40)</f>
        <v>14.833333333333336</v>
      </c>
      <c r="I42" s="101"/>
      <c r="J42" s="101"/>
      <c r="K42" s="27"/>
      <c r="L42" s="27"/>
      <c r="M42" s="27"/>
      <c r="N42" s="27"/>
      <c r="O42" s="42">
        <f>O41-H42</f>
        <v>4.0833333333333357</v>
      </c>
      <c r="P42" s="28"/>
      <c r="Q42" s="119"/>
      <c r="R42" s="28"/>
      <c r="S42" s="119">
        <f>IF((H42-U41)+AJ41&lt;45,(H42-U41),45-AJ41)</f>
        <v>14.833333333333336</v>
      </c>
      <c r="T42" s="129">
        <f>IF(AJ41&gt;45,O42-45,0)</f>
        <v>0</v>
      </c>
      <c r="U42" s="119">
        <f>IF(AJ41&lt;45,AJ41-45+H42,H42)</f>
        <v>-15.166666666666664</v>
      </c>
      <c r="V42" s="143"/>
      <c r="W42" s="143"/>
      <c r="X42" s="143"/>
      <c r="Z42" s="9"/>
      <c r="AI42" s="31"/>
    </row>
    <row r="43" spans="1:36" s="9" customFormat="1" ht="18" customHeight="1" x14ac:dyDescent="0.25">
      <c r="A43" s="59">
        <f>IFERROR(IF(OR(A40="",MONTH(A40)&lt;&gt;MONTH(A40+1)),"",A40+1),"")</f>
        <v>45348</v>
      </c>
      <c r="B43" s="95"/>
      <c r="C43" s="95"/>
      <c r="D43" s="111">
        <v>0.5</v>
      </c>
      <c r="E43" s="111">
        <v>0.58333333333333337</v>
      </c>
      <c r="F43" s="111">
        <v>0.66666666666666663</v>
      </c>
      <c r="G43" s="127">
        <v>0.79166666666666663</v>
      </c>
      <c r="H43" s="85">
        <f t="shared" ref="H43:H49" si="35">IF(((C43-B43)+(E43-D43)+(G43-F43))*24,((C43-B43)+(E43-D43)+(G43-F43))*24,0)</f>
        <v>5.0000000000000009</v>
      </c>
      <c r="I43" s="102">
        <v>0.33333333333333331</v>
      </c>
      <c r="J43" s="95"/>
      <c r="K43" s="111"/>
      <c r="L43" s="111">
        <v>0.58333333333333337</v>
      </c>
      <c r="M43" s="111"/>
      <c r="N43" s="111"/>
      <c r="O43" s="116">
        <f t="shared" ref="O43:O49" si="36">IF(((J43-I43)+(L43-K43)+(N43-M43))*24,((J43-I43)+(L43-K43)+(N43-M43))*24,0)</f>
        <v>6.0000000000000018</v>
      </c>
      <c r="P43" s="147"/>
      <c r="Q43" s="148" t="str">
        <f t="shared" ref="Q43:Q49" si="37">IFERROR(IF(VLOOKUP(P43,$AE$2:$AF$19,2,0)="oui",H43,""),"")</f>
        <v/>
      </c>
      <c r="R43" s="149"/>
      <c r="S43" s="123">
        <f t="shared" ref="S43:S48" si="38">IF(AND(H43=0,O43=0),"",IF(AND(H43=0,O43&gt;0),O43,O43-SUM(V43:X43)))</f>
        <v>4.0000000000000009</v>
      </c>
      <c r="T43" s="121"/>
      <c r="U43" s="121"/>
      <c r="V43" s="134" t="str">
        <f t="shared" ref="V43:V49" si="39">IF(OR(AND(H43=0,O43=0),AND(H43=0,O43&gt;0),AND(B43="",C43=""),OR(I43="",(I43*24)&gt;=(C43*24))),"",IF(OR(AND((I43*24)&lt;=(B43*24),(J43*24)&gt;=(C43*24)),AND((I43*24)&lt;=(B43*24),J43="")),(C43-B43)*24,IF(OR(AND((I43*24)&gt;(B43*24),J43=""),AND((I43*24)&gt;(B43*24),(J43*24)&gt;=(C43*24))),(C43-I43)*24,IF(AND((I43*24)&lt;=(B43*24),(J43*24)&lt;(C43*24)),(J43*24)-(B43*24),IF(AND((I43*24)&gt;(B43*24),(J43*24)&lt;(C43*24)),(J43-I43)*24,"")))))</f>
        <v/>
      </c>
      <c r="W43" s="136">
        <f t="shared" ref="W43:W49" si="40">IF(OR(AND(H43=0,O43=0),AND(H43=0,O43&gt;0),AND(D43="",E43=""),AND(I43&gt;0,J43&gt;0,K43="",L43="",M43="",N43=""),AND(I43="",K43="")),"",IF(OR(AND(I43&gt;0,J43="",K43="",(L43*24)&gt;=(E43*24)),AND((K43*24)&lt;=(D43*24),(L43*24)&gt;=(E43*24)),AND(I43&gt;0,J43="",K43="",L43="",N43&gt;0),AND((K43*24)&lt;=(D43*24),L43="",N43&gt;0)),(E43-D43)*24,IF(OR(AND(I43&gt;0,J43="",K43="",(L43*24)&lt;(E43*24)),AND((K43*24)&lt;=(D43*24),(L43*24)&lt;(E43*24))),(L43*24)-(D43*24),IF(OR(AND((K43*24)&gt;(D43*24),(L43*24)&gt;=(E43*24)),AND((K43*24)&gt;(D43*24),L43="",N43&gt;0)),(E43*24)-(K43*24),IF(AND((K43*24)&gt;(D43*24),(L43*24)&lt;(E43*24)),(L43-K43)*24,"")))))</f>
        <v>2.0000000000000009</v>
      </c>
      <c r="X43" s="136" t="str">
        <f t="shared" ref="X43:X49" si="41">IF(OR(AND(H43=0,O43=0),AND(H43=0,O43&gt;0),AND(F43="",G43=""),AND(M43="",N43="")),"",IF((M43*24)&gt;=(G43*24),"",IF((N43*24)&lt;=(F43*24),"",IF(OR(AND(M43="",(N43*24)&gt;(F43*24),(N43*24)&lt;(G43*24)),AND((M43*24)&lt;=(F43*24),(N43*24)&lt;(G43*24))),(N43*24)-(F43*24),IF(OR(AND((M43*24)&lt;=(F43*24),(N43*24)&gt;=(G43*24)),AND(M43="",(N43*24)&gt;=(G43*24))),(G43-F43)*24,IF(AND((M43*24)&gt;(F43*24),(N43*24)&lt;(G43*24)),(N43-M43)*24,IF(AND((M43*24)&gt;(F43*24),(M43*24)&lt;(G43*24),(N43*24)&gt;=(G43*24)),(G43*24)-(M43*24),"")))))))</f>
        <v/>
      </c>
      <c r="Z43" s="9" t="s">
        <v>133</v>
      </c>
      <c r="AI43" s="10" t="str">
        <f t="shared" si="8"/>
        <v/>
      </c>
      <c r="AJ43" s="21">
        <f t="shared" ref="AJ43:AJ49" si="42">IF(P43&lt;&gt;"",0,H43)</f>
        <v>5.0000000000000009</v>
      </c>
    </row>
    <row r="44" spans="1:36" s="9" customFormat="1" ht="18" customHeight="1" x14ac:dyDescent="0.25">
      <c r="A44" s="59">
        <f t="shared" ref="A44:A53" si="43">IFERROR(IF(OR(A43="",MONTH(A43)&lt;&gt;MONTH(A43+1)),"",A43+1),"")</f>
        <v>45349</v>
      </c>
      <c r="B44" s="95"/>
      <c r="C44" s="95"/>
      <c r="D44" s="111">
        <v>0.5</v>
      </c>
      <c r="E44" s="111">
        <v>0.58333333333333337</v>
      </c>
      <c r="F44" s="111">
        <v>0.66666666666666663</v>
      </c>
      <c r="G44" s="127">
        <v>0.79166666666666663</v>
      </c>
      <c r="H44" s="85">
        <f t="shared" si="35"/>
        <v>5.0000000000000009</v>
      </c>
      <c r="I44" s="102">
        <v>0.33333333333333331</v>
      </c>
      <c r="J44" s="95"/>
      <c r="K44" s="111"/>
      <c r="L44" s="111">
        <v>0.52083333333333337</v>
      </c>
      <c r="M44" s="111"/>
      <c r="N44" s="111"/>
      <c r="O44" s="116">
        <f t="shared" si="36"/>
        <v>4.5000000000000018</v>
      </c>
      <c r="P44" s="147"/>
      <c r="Q44" s="148" t="str">
        <f t="shared" si="37"/>
        <v/>
      </c>
      <c r="R44" s="149"/>
      <c r="S44" s="123">
        <f t="shared" si="38"/>
        <v>4.0000000000000018</v>
      </c>
      <c r="T44" s="121"/>
      <c r="U44" s="121"/>
      <c r="V44" s="134" t="str">
        <f t="shared" si="39"/>
        <v/>
      </c>
      <c r="W44" s="136">
        <f t="shared" si="40"/>
        <v>0.5</v>
      </c>
      <c r="X44" s="136" t="str">
        <f t="shared" si="41"/>
        <v/>
      </c>
      <c r="Z44" s="9" t="s">
        <v>133</v>
      </c>
      <c r="AI44" s="10" t="str">
        <f t="shared" si="8"/>
        <v/>
      </c>
      <c r="AJ44" s="22">
        <f t="shared" si="42"/>
        <v>5.0000000000000009</v>
      </c>
    </row>
    <row r="45" spans="1:36" s="9" customFormat="1" ht="18" customHeight="1" x14ac:dyDescent="0.25">
      <c r="A45" s="59">
        <f t="shared" si="43"/>
        <v>45350</v>
      </c>
      <c r="B45" s="95">
        <v>0.29166666666666669</v>
      </c>
      <c r="C45" s="95">
        <v>0.33333333333333331</v>
      </c>
      <c r="D45" s="111"/>
      <c r="E45" s="111"/>
      <c r="F45" s="111"/>
      <c r="G45" s="127"/>
      <c r="H45" s="85">
        <f t="shared" si="35"/>
        <v>0.99999999999999911</v>
      </c>
      <c r="I45" s="102"/>
      <c r="J45" s="95"/>
      <c r="K45" s="111"/>
      <c r="L45" s="111"/>
      <c r="M45" s="111">
        <v>0.58333333333333337</v>
      </c>
      <c r="N45" s="111">
        <v>0.75</v>
      </c>
      <c r="O45" s="116">
        <f t="shared" si="36"/>
        <v>3.9999999999999991</v>
      </c>
      <c r="P45" s="147"/>
      <c r="Q45" s="148" t="str">
        <f t="shared" si="37"/>
        <v/>
      </c>
      <c r="R45" s="149"/>
      <c r="S45" s="123">
        <f t="shared" si="38"/>
        <v>3.9999999999999991</v>
      </c>
      <c r="T45" s="121"/>
      <c r="U45" s="121"/>
      <c r="V45" s="134" t="str">
        <f t="shared" si="39"/>
        <v/>
      </c>
      <c r="W45" s="136" t="str">
        <f t="shared" si="40"/>
        <v/>
      </c>
      <c r="X45" s="136" t="str">
        <f t="shared" si="41"/>
        <v/>
      </c>
      <c r="Z45" s="9" t="s">
        <v>133</v>
      </c>
      <c r="AI45" s="10" t="str">
        <f t="shared" si="8"/>
        <v/>
      </c>
      <c r="AJ45" s="22">
        <f t="shared" si="42"/>
        <v>0.99999999999999911</v>
      </c>
    </row>
    <row r="46" spans="1:36" s="9" customFormat="1" ht="18" customHeight="1" x14ac:dyDescent="0.25">
      <c r="A46" s="59">
        <f>IFERROR(IF(OR(A45="",MONTH(A45)&lt;&gt;MONTH(A45+1)),"",A45+1),"")</f>
        <v>45351</v>
      </c>
      <c r="B46" s="95">
        <v>0.29166666666666669</v>
      </c>
      <c r="C46" s="95">
        <v>0.33333333333333331</v>
      </c>
      <c r="D46" s="111"/>
      <c r="E46" s="111"/>
      <c r="F46" s="111"/>
      <c r="G46" s="127"/>
      <c r="H46" s="85">
        <f t="shared" si="35"/>
        <v>0.99999999999999911</v>
      </c>
      <c r="I46" s="102">
        <v>0.27083333333333331</v>
      </c>
      <c r="J46" s="95">
        <v>0.3125</v>
      </c>
      <c r="K46" s="111"/>
      <c r="L46" s="111"/>
      <c r="M46" s="111"/>
      <c r="N46" s="111"/>
      <c r="O46" s="116">
        <f t="shared" si="36"/>
        <v>1.0000000000000004</v>
      </c>
      <c r="P46" s="147"/>
      <c r="Q46" s="148" t="str">
        <f t="shared" si="37"/>
        <v/>
      </c>
      <c r="R46" s="149"/>
      <c r="S46" s="201">
        <f>IF(AND(H46=0,O46=0),"",IF(AND(H46=0,O46&gt;0),O46,O46-SUM(V46:X46)))</f>
        <v>0.50000000000000044</v>
      </c>
      <c r="T46" s="121"/>
      <c r="U46" s="121"/>
      <c r="V46" s="134">
        <f t="shared" si="39"/>
        <v>0.5</v>
      </c>
      <c r="W46" s="136" t="str">
        <f t="shared" si="40"/>
        <v/>
      </c>
      <c r="X46" s="136" t="str">
        <f t="shared" si="41"/>
        <v/>
      </c>
      <c r="Z46" s="156">
        <v>0.5</v>
      </c>
      <c r="AI46" s="10" t="str">
        <f t="shared" si="8"/>
        <v/>
      </c>
      <c r="AJ46" s="22">
        <f t="shared" si="42"/>
        <v>0.99999999999999911</v>
      </c>
    </row>
    <row r="47" spans="1:36" s="9" customFormat="1" ht="18" customHeight="1" x14ac:dyDescent="0.25">
      <c r="A47" s="59" t="str">
        <f t="shared" si="43"/>
        <v/>
      </c>
      <c r="B47" s="95"/>
      <c r="C47" s="95"/>
      <c r="D47" s="111"/>
      <c r="E47" s="111"/>
      <c r="F47" s="111"/>
      <c r="G47" s="127"/>
      <c r="H47" s="85">
        <f t="shared" si="35"/>
        <v>0</v>
      </c>
      <c r="I47" s="102"/>
      <c r="J47" s="95"/>
      <c r="K47" s="111"/>
      <c r="L47" s="111"/>
      <c r="M47" s="111"/>
      <c r="N47" s="111"/>
      <c r="O47" s="116">
        <f t="shared" si="36"/>
        <v>0</v>
      </c>
      <c r="P47" s="147"/>
      <c r="Q47" s="148" t="str">
        <f t="shared" si="37"/>
        <v/>
      </c>
      <c r="R47" s="149"/>
      <c r="S47" s="121" t="str">
        <f t="shared" si="38"/>
        <v/>
      </c>
      <c r="T47" s="121"/>
      <c r="U47" s="121"/>
      <c r="V47" s="134" t="str">
        <f t="shared" si="39"/>
        <v/>
      </c>
      <c r="W47" s="136" t="str">
        <f t="shared" si="40"/>
        <v/>
      </c>
      <c r="X47" s="136" t="str">
        <f t="shared" si="41"/>
        <v/>
      </c>
      <c r="AI47" s="10" t="str">
        <f t="shared" si="8"/>
        <v/>
      </c>
      <c r="AJ47" s="22">
        <f t="shared" si="42"/>
        <v>0</v>
      </c>
    </row>
    <row r="48" spans="1:36" s="9" customFormat="1" ht="18" customHeight="1" x14ac:dyDescent="0.25">
      <c r="A48" s="13" t="str">
        <f t="shared" si="43"/>
        <v/>
      </c>
      <c r="B48" s="96"/>
      <c r="C48" s="96"/>
      <c r="D48" s="115"/>
      <c r="E48" s="115"/>
      <c r="F48" s="115"/>
      <c r="G48" s="112"/>
      <c r="H48" s="85">
        <f t="shared" si="35"/>
        <v>0</v>
      </c>
      <c r="I48" s="104"/>
      <c r="J48" s="96"/>
      <c r="K48" s="115"/>
      <c r="L48" s="115"/>
      <c r="M48" s="115"/>
      <c r="N48" s="115"/>
      <c r="O48" s="116">
        <f t="shared" si="36"/>
        <v>0</v>
      </c>
      <c r="P48" s="147"/>
      <c r="Q48" s="148" t="str">
        <f t="shared" si="37"/>
        <v/>
      </c>
      <c r="R48" s="149"/>
      <c r="S48" s="121" t="str">
        <f t="shared" si="38"/>
        <v/>
      </c>
      <c r="T48" s="121"/>
      <c r="U48" s="121"/>
      <c r="V48" s="134" t="str">
        <f t="shared" si="39"/>
        <v/>
      </c>
      <c r="W48" s="139" t="str">
        <f t="shared" si="40"/>
        <v/>
      </c>
      <c r="X48" s="139" t="str">
        <f t="shared" si="41"/>
        <v/>
      </c>
      <c r="Z48" s="26"/>
      <c r="AI48" s="10" t="str">
        <f t="shared" si="8"/>
        <v/>
      </c>
      <c r="AJ48" s="22">
        <f t="shared" si="42"/>
        <v>0</v>
      </c>
    </row>
    <row r="49" spans="1:39" s="9" customFormat="1" ht="18" customHeight="1" x14ac:dyDescent="0.25">
      <c r="A49" s="17" t="str">
        <f t="shared" si="43"/>
        <v/>
      </c>
      <c r="B49" s="96"/>
      <c r="C49" s="96"/>
      <c r="D49" s="115"/>
      <c r="E49" s="115"/>
      <c r="F49" s="115"/>
      <c r="G49" s="112"/>
      <c r="H49" s="85">
        <f t="shared" si="35"/>
        <v>0</v>
      </c>
      <c r="I49" s="104"/>
      <c r="J49" s="96"/>
      <c r="K49" s="115"/>
      <c r="L49" s="115"/>
      <c r="M49" s="115"/>
      <c r="N49" s="115"/>
      <c r="O49" s="116">
        <f t="shared" si="36"/>
        <v>0</v>
      </c>
      <c r="P49" s="152"/>
      <c r="Q49" s="148" t="str">
        <f t="shared" si="37"/>
        <v/>
      </c>
      <c r="R49" s="149"/>
      <c r="S49" s="121" t="str">
        <f t="shared" ref="S49" si="44">IF(AND(H49=0,O49=0),"",IF(AND(H49=0,O49&gt;0),O49,""))</f>
        <v/>
      </c>
      <c r="T49" s="131"/>
      <c r="U49" s="131"/>
      <c r="V49" s="134" t="str">
        <f t="shared" si="39"/>
        <v/>
      </c>
      <c r="W49" s="139" t="str">
        <f t="shared" si="40"/>
        <v/>
      </c>
      <c r="X49" s="139" t="str">
        <f t="shared" si="41"/>
        <v/>
      </c>
      <c r="AI49" s="15" t="str">
        <f t="shared" si="8"/>
        <v/>
      </c>
      <c r="AJ49" s="23">
        <f t="shared" si="42"/>
        <v>0</v>
      </c>
    </row>
    <row r="50" spans="1:39" s="9" customFormat="1" ht="18" customHeight="1" x14ac:dyDescent="0.25">
      <c r="A50" s="128"/>
      <c r="B50" s="92"/>
      <c r="C50" s="92"/>
      <c r="D50" s="61"/>
      <c r="E50" s="61"/>
      <c r="F50" s="61"/>
      <c r="G50" s="61"/>
      <c r="H50" s="85">
        <f>SUM(H43:H49)</f>
        <v>12</v>
      </c>
      <c r="I50" s="100"/>
      <c r="J50" s="100"/>
      <c r="K50" s="63"/>
      <c r="L50" s="63"/>
      <c r="M50" s="63"/>
      <c r="N50" s="63"/>
      <c r="O50" s="126">
        <f>SUM(O43:O49)</f>
        <v>15.500000000000004</v>
      </c>
      <c r="P50" s="150"/>
      <c r="Q50" s="325">
        <f>SUM(Q43:R49)</f>
        <v>0</v>
      </c>
      <c r="R50" s="325"/>
      <c r="S50" s="125">
        <f>IF(S51&lt;0,0,S51)</f>
        <v>12.500000000000004</v>
      </c>
      <c r="T50" s="125">
        <f>IF(T51&lt;0,0,T51)</f>
        <v>0</v>
      </c>
      <c r="U50" s="125">
        <f>IF(U51&gt;0,U51,0)</f>
        <v>0</v>
      </c>
      <c r="V50" s="144"/>
      <c r="W50" s="144"/>
      <c r="X50" s="142"/>
      <c r="AI50" s="41"/>
      <c r="AJ50" s="19">
        <f>SUM(AJ43:AJ49)</f>
        <v>12</v>
      </c>
    </row>
    <row r="51" spans="1:39" s="26" customFormat="1" ht="4.9000000000000004" customHeight="1" x14ac:dyDescent="0.25">
      <c r="A51" s="30"/>
      <c r="B51" s="93"/>
      <c r="C51" s="93"/>
      <c r="D51" s="62"/>
      <c r="E51" s="62"/>
      <c r="F51" s="62"/>
      <c r="G51" s="62"/>
      <c r="H51" s="86">
        <f>SUM(S43:S49)</f>
        <v>12.500000000000004</v>
      </c>
      <c r="I51" s="101"/>
      <c r="J51" s="101"/>
      <c r="K51" s="27"/>
      <c r="L51" s="27"/>
      <c r="M51" s="27"/>
      <c r="N51" s="27"/>
      <c r="O51" s="42">
        <f>O50-H51</f>
        <v>3</v>
      </c>
      <c r="P51" s="28"/>
      <c r="Q51" s="119"/>
      <c r="R51" s="28"/>
      <c r="S51" s="119">
        <f>IF((H51-U50)+AJ50&lt;45,(H51-U50),45-AJ50)</f>
        <v>12.500000000000004</v>
      </c>
      <c r="T51" s="129">
        <f>IF(AJ50&gt;45,O51-45,0)</f>
        <v>0</v>
      </c>
      <c r="U51" s="119">
        <f>IF(AJ50&lt;45,AJ50-45+H51,H51)</f>
        <v>-20.499999999999996</v>
      </c>
      <c r="V51" s="145"/>
      <c r="W51" s="145"/>
      <c r="X51" s="143"/>
      <c r="Z51"/>
      <c r="AI51" s="31"/>
    </row>
    <row r="52" spans="1:39" s="9" customFormat="1" ht="18" customHeight="1" x14ac:dyDescent="0.25">
      <c r="A52" s="18" t="str">
        <f>IFERROR(IF(OR(A49="",MONTH(A49)&lt;&gt;MONTH(A49+1)),"",A49+1),"")</f>
        <v/>
      </c>
      <c r="B52" s="97"/>
      <c r="C52" s="97"/>
      <c r="D52" s="112"/>
      <c r="E52" s="112"/>
      <c r="F52" s="112"/>
      <c r="G52" s="112"/>
      <c r="H52" s="85">
        <f>IF(((C52-B52)+(E52-D52)+(G52-F52))*24,((C52-B52)+(E52-D52)+(G52-F52))*24,0)</f>
        <v>0</v>
      </c>
      <c r="I52" s="105"/>
      <c r="J52" s="97"/>
      <c r="K52" s="112"/>
      <c r="L52" s="112"/>
      <c r="M52" s="112"/>
      <c r="N52" s="112"/>
      <c r="O52" s="116">
        <f>IF(((J52-I52)+(L52-K52)+(N52-M52))*24,((J52-I52)+(L52-K52)+(N52-M52))*24,0)</f>
        <v>0</v>
      </c>
      <c r="P52" s="151"/>
      <c r="Q52" s="148" t="str">
        <f>IFERROR(IF(VLOOKUP(P52,$AE$2:$AF$19,2,0)="oui",H52,""),"")</f>
        <v/>
      </c>
      <c r="R52" s="149"/>
      <c r="S52" s="120"/>
      <c r="T52" s="132"/>
      <c r="U52" s="132"/>
      <c r="V52" s="146"/>
      <c r="W52" s="146"/>
      <c r="X52" s="139"/>
      <c r="Z52" s="29"/>
      <c r="AI52" s="14" t="str">
        <f t="shared" si="8"/>
        <v/>
      </c>
      <c r="AJ52" s="21">
        <f>IF(P52&lt;&gt;"",0,H52)</f>
        <v>0</v>
      </c>
    </row>
    <row r="53" spans="1:39" s="9" customFormat="1" ht="18" customHeight="1" x14ac:dyDescent="0.25">
      <c r="A53" s="13" t="str">
        <f t="shared" si="43"/>
        <v/>
      </c>
      <c r="B53" s="97"/>
      <c r="C53" s="97"/>
      <c r="D53" s="112"/>
      <c r="E53" s="112"/>
      <c r="F53" s="112"/>
      <c r="G53" s="112"/>
      <c r="H53" s="85">
        <f>(C53-B53)*24</f>
        <v>0</v>
      </c>
      <c r="I53" s="105"/>
      <c r="J53" s="97"/>
      <c r="K53" s="112"/>
      <c r="L53" s="112"/>
      <c r="M53" s="112"/>
      <c r="N53" s="112"/>
      <c r="O53" s="116">
        <f>(J53-I53)*24</f>
        <v>0</v>
      </c>
      <c r="P53" s="147"/>
      <c r="Q53" s="148" t="str">
        <f>IFERROR(IF(VLOOKUP(P53,$AE$2:$AF$19,2,0)="oui",H53,""),"")</f>
        <v/>
      </c>
      <c r="R53" s="149"/>
      <c r="S53" s="120"/>
      <c r="T53" s="121"/>
      <c r="U53" s="121"/>
      <c r="V53" s="146"/>
      <c r="W53" s="146"/>
      <c r="X53" s="139"/>
      <c r="Z53"/>
      <c r="AI53" s="10" t="str">
        <f t="shared" si="8"/>
        <v/>
      </c>
      <c r="AJ53" s="22">
        <f>IF(P53&lt;&gt;"",0,H53)</f>
        <v>0</v>
      </c>
    </row>
    <row r="54" spans="1:39" ht="18" customHeight="1" x14ac:dyDescent="0.25">
      <c r="A54" s="128"/>
      <c r="B54" s="92"/>
      <c r="C54" s="92"/>
      <c r="D54" s="61"/>
      <c r="E54" s="61"/>
      <c r="F54" s="61"/>
      <c r="G54" s="61"/>
      <c r="H54" s="85">
        <f>SUM(H52:H53)</f>
        <v>0</v>
      </c>
      <c r="I54" s="100"/>
      <c r="J54" s="100"/>
      <c r="K54" s="63"/>
      <c r="L54" s="63"/>
      <c r="M54" s="63"/>
      <c r="N54" s="63"/>
      <c r="O54" s="126">
        <f>SUM(O52:O53)</f>
        <v>0</v>
      </c>
      <c r="P54" s="150"/>
      <c r="Q54" s="325">
        <f>SUM(Q52:R53)</f>
        <v>0</v>
      </c>
      <c r="R54" s="325"/>
      <c r="S54" s="125"/>
      <c r="T54" s="125">
        <f>IF(T55&lt;0,0,T55)</f>
        <v>0</v>
      </c>
      <c r="U54" s="125">
        <f>IF(U55&gt;0,U55,0)</f>
        <v>0</v>
      </c>
      <c r="V54" s="144"/>
      <c r="W54" s="144"/>
      <c r="X54" s="142"/>
      <c r="AI54" s="41"/>
      <c r="AJ54" s="19">
        <f>SUM(AJ52:AJ53)</f>
        <v>0</v>
      </c>
    </row>
    <row r="55" spans="1:39" s="29" customFormat="1" ht="4.9000000000000004" customHeight="1" thickBot="1" x14ac:dyDescent="0.3">
      <c r="H55" s="44">
        <f>SUM(S47:S53)</f>
        <v>25.000000000000007</v>
      </c>
      <c r="I55" s="33"/>
      <c r="J55" s="33"/>
      <c r="K55" s="33"/>
      <c r="L55" s="33"/>
      <c r="M55" s="33"/>
      <c r="N55" s="33"/>
      <c r="O55" s="44">
        <f>O54-H55</f>
        <v>-25.000000000000007</v>
      </c>
      <c r="P55" s="34"/>
      <c r="Q55" s="118"/>
      <c r="R55" s="34"/>
      <c r="S55" s="118">
        <f>IF((H55-U54)+AJ54&lt;45,(H55-U54),45-AJ54)</f>
        <v>25.000000000000007</v>
      </c>
      <c r="T55" s="26">
        <f>IF(AJ54&gt;45,O55-45,0)</f>
        <v>0</v>
      </c>
      <c r="U55" s="118">
        <f>IF(AJ54&lt;45,AJ54-45+H55,H55)</f>
        <v>-19.999999999999993</v>
      </c>
      <c r="V55" s="140"/>
      <c r="W55" s="140"/>
      <c r="X55" s="141"/>
      <c r="Z55"/>
      <c r="AM55" s="26"/>
    </row>
    <row r="57" spans="1:39" ht="18" customHeight="1" x14ac:dyDescent="0.25">
      <c r="A57" s="20" t="s">
        <v>80</v>
      </c>
    </row>
  </sheetData>
  <sheetProtection selectLockedCells="1"/>
  <mergeCells count="45">
    <mergeCell ref="Q50:R50"/>
    <mergeCell ref="Q54:R54"/>
    <mergeCell ref="AB18:AD18"/>
    <mergeCell ref="AB17:AD17"/>
    <mergeCell ref="AB16:AD16"/>
    <mergeCell ref="Q23:R23"/>
    <mergeCell ref="Q32:R32"/>
    <mergeCell ref="Q41:R41"/>
    <mergeCell ref="Q14:R14"/>
    <mergeCell ref="AB14:AD14"/>
    <mergeCell ref="AB12:AD12"/>
    <mergeCell ref="AB11:AD11"/>
    <mergeCell ref="AB13:AD13"/>
    <mergeCell ref="I5:J5"/>
    <mergeCell ref="K5:L5"/>
    <mergeCell ref="M5:N5"/>
    <mergeCell ref="AB10:AD10"/>
    <mergeCell ref="U4:U6"/>
    <mergeCell ref="AB8:AD8"/>
    <mergeCell ref="AB6:AD6"/>
    <mergeCell ref="R4:R6"/>
    <mergeCell ref="S4:S6"/>
    <mergeCell ref="T4:T6"/>
    <mergeCell ref="AB7:AD7"/>
    <mergeCell ref="V5:V6"/>
    <mergeCell ref="W5:W6"/>
    <mergeCell ref="AB5:AD5"/>
    <mergeCell ref="X5:X6"/>
    <mergeCell ref="AB9:AD9"/>
    <mergeCell ref="P4:P6"/>
    <mergeCell ref="AB4:AD4"/>
    <mergeCell ref="Q4:Q6"/>
    <mergeCell ref="A1:U1"/>
    <mergeCell ref="AB1:AD1"/>
    <mergeCell ref="AB2:AD2"/>
    <mergeCell ref="D3:O3"/>
    <mergeCell ref="AB3:AD3"/>
    <mergeCell ref="A4:A6"/>
    <mergeCell ref="B4:G4"/>
    <mergeCell ref="H4:H6"/>
    <mergeCell ref="I4:N4"/>
    <mergeCell ref="O4:O6"/>
    <mergeCell ref="B5:C5"/>
    <mergeCell ref="D5:E5"/>
    <mergeCell ref="F5:G5"/>
  </mergeCells>
  <conditionalFormatting sqref="A7:A13 A16:A22 A25:A31 A34:A40 A43:A49 A52:A53">
    <cfRule type="expression" dxfId="276" priority="250">
      <formula>$Z$2=""</formula>
    </cfRule>
    <cfRule type="expression" dxfId="275" priority="251">
      <formula>$AI7="we"</formula>
    </cfRule>
  </conditionalFormatting>
  <conditionalFormatting sqref="A7:A54">
    <cfRule type="expression" dxfId="274" priority="255">
      <formula>$AI7="F"</formula>
    </cfRule>
  </conditionalFormatting>
  <conditionalFormatting sqref="A43 P43:R43 T43:U43">
    <cfRule type="expression" dxfId="273" priority="1308">
      <formula>$A$43&gt;$AJ$2</formula>
    </cfRule>
  </conditionalFormatting>
  <conditionalFormatting sqref="A44 P44:R44 T44:U44">
    <cfRule type="expression" dxfId="272" priority="1311">
      <formula>$A$44&gt;$AJ$2</formula>
    </cfRule>
  </conditionalFormatting>
  <conditionalFormatting sqref="A45 P45:R45 T45:U45">
    <cfRule type="expression" dxfId="271" priority="1314">
      <formula>$A$45&gt;$AJ$2</formula>
    </cfRule>
  </conditionalFormatting>
  <conditionalFormatting sqref="A46 P46:R46 T46:U46 S46:S49">
    <cfRule type="expression" dxfId="270" priority="1317">
      <formula>$A$46&gt;$AJ$2</formula>
    </cfRule>
  </conditionalFormatting>
  <conditionalFormatting sqref="A47 P47:R47 T47:U47">
    <cfRule type="expression" dxfId="269" priority="1321">
      <formula>$A$47&gt;$AJ$2</formula>
    </cfRule>
  </conditionalFormatting>
  <conditionalFormatting sqref="A48:C48 P48:R48 I48:J48 T48:U48">
    <cfRule type="expression" dxfId="268" priority="1324">
      <formula>$A$48&gt;$AJ$2</formula>
    </cfRule>
  </conditionalFormatting>
  <conditionalFormatting sqref="A49:C49 P49:R49 I49:J49 T49:U49">
    <cfRule type="expression" dxfId="267" priority="1328">
      <formula>$A$49&gt;$AJ$2</formula>
    </cfRule>
  </conditionalFormatting>
  <conditionalFormatting sqref="A52:G52 P52:U52 I52:N52">
    <cfRule type="expression" dxfId="266" priority="1597">
      <formula>$A$52&gt;$AJ$2</formula>
    </cfRule>
  </conditionalFormatting>
  <conditionalFormatting sqref="A1:U1">
    <cfRule type="expression" dxfId="265" priority="1595">
      <formula>$Z$2=""</formula>
    </cfRule>
  </conditionalFormatting>
  <conditionalFormatting sqref="A53:U53">
    <cfRule type="expression" dxfId="264" priority="1601">
      <formula>$A$53&gt;$AJ$2</formula>
    </cfRule>
  </conditionalFormatting>
  <conditionalFormatting sqref="A54:U54">
    <cfRule type="expression" dxfId="263" priority="63">
      <formula>AND($A$52="",$A$53="")</formula>
    </cfRule>
  </conditionalFormatting>
  <conditionalFormatting sqref="P7">
    <cfRule type="expression" dxfId="262" priority="220">
      <formula>$P$7&lt;&gt;""</formula>
    </cfRule>
    <cfRule type="expression" dxfId="261" priority="221">
      <formula>AND($H$7=0,$O$7=0)</formula>
    </cfRule>
    <cfRule type="expression" dxfId="260" priority="222">
      <formula>$O$7&gt;0</formula>
    </cfRule>
    <cfRule type="expression" dxfId="259" priority="223">
      <formula>$O$7=0</formula>
    </cfRule>
  </conditionalFormatting>
  <conditionalFormatting sqref="P8">
    <cfRule type="expression" dxfId="258" priority="216">
      <formula>$P$8&lt;&gt;""</formula>
    </cfRule>
    <cfRule type="expression" dxfId="257" priority="217">
      <formula>AND($H$8=0,$O$8=0)</formula>
    </cfRule>
    <cfRule type="expression" dxfId="256" priority="218">
      <formula>$O$8&gt;0</formula>
    </cfRule>
    <cfRule type="expression" dxfId="255" priority="219">
      <formula>$O$8=0</formula>
    </cfRule>
  </conditionalFormatting>
  <conditionalFormatting sqref="P9">
    <cfRule type="expression" dxfId="254" priority="245">
      <formula>$P$9&lt;&gt;""</formula>
    </cfRule>
    <cfRule type="expression" dxfId="253" priority="246">
      <formula>$O$9&gt;0</formula>
    </cfRule>
    <cfRule type="expression" dxfId="252" priority="247">
      <formula>AND($H$9=0,$O$9=0)</formula>
    </cfRule>
    <cfRule type="expression" dxfId="251" priority="248">
      <formula>$O$9=0</formula>
    </cfRule>
  </conditionalFormatting>
  <conditionalFormatting sqref="P10">
    <cfRule type="expression" dxfId="250" priority="240">
      <formula>$O$10&gt;0</formula>
    </cfRule>
    <cfRule type="expression" dxfId="249" priority="241">
      <formula>AND($H$10=0,$O$10=0)</formula>
    </cfRule>
    <cfRule type="expression" dxfId="248" priority="242">
      <formula>$P$10&lt;&gt;""</formula>
    </cfRule>
    <cfRule type="expression" dxfId="247" priority="243">
      <formula>$O$10=0</formula>
    </cfRule>
  </conditionalFormatting>
  <conditionalFormatting sqref="P11">
    <cfRule type="expression" dxfId="246" priority="234">
      <formula>AND($H$11=0,$O$11=0)</formula>
    </cfRule>
    <cfRule type="expression" dxfId="245" priority="235">
      <formula>$P$11&lt;&gt;""</formula>
    </cfRule>
    <cfRule type="expression" dxfId="244" priority="236">
      <formula>$O$11&gt;0</formula>
    </cfRule>
    <cfRule type="expression" dxfId="243" priority="237">
      <formula>$O$11=0</formula>
    </cfRule>
  </conditionalFormatting>
  <conditionalFormatting sqref="P12">
    <cfRule type="expression" dxfId="242" priority="229">
      <formula>$P$12&lt;&gt;""</formula>
    </cfRule>
    <cfRule type="expression" dxfId="241" priority="230">
      <formula>$O$12&gt;0</formula>
    </cfRule>
    <cfRule type="expression" dxfId="240" priority="231">
      <formula>AND($H$12=0,$O$12=0)</formula>
    </cfRule>
    <cfRule type="expression" dxfId="239" priority="232">
      <formula>$O$12=0</formula>
    </cfRule>
  </conditionalFormatting>
  <conditionalFormatting sqref="P13">
    <cfRule type="expression" dxfId="238" priority="224">
      <formula>$P$13&lt;&gt;""</formula>
    </cfRule>
    <cfRule type="expression" dxfId="237" priority="225">
      <formula>AND($H$13=0,$O$13=0)</formula>
    </cfRule>
    <cfRule type="expression" dxfId="236" priority="226">
      <formula>$O$13&gt;0</formula>
    </cfRule>
    <cfRule type="expression" dxfId="235" priority="227">
      <formula>$O$13=0</formula>
    </cfRule>
  </conditionalFormatting>
  <conditionalFormatting sqref="P16">
    <cfRule type="expression" dxfId="234" priority="211">
      <formula>$P$16&lt;&gt;""</formula>
    </cfRule>
    <cfRule type="expression" dxfId="233" priority="212">
      <formula>AND($H$16=0,$O$16=0)</formula>
    </cfRule>
    <cfRule type="expression" dxfId="232" priority="213">
      <formula>$O$16&gt;0</formula>
    </cfRule>
    <cfRule type="expression" dxfId="231" priority="214">
      <formula>$O$16=0</formula>
    </cfRule>
  </conditionalFormatting>
  <conditionalFormatting sqref="P17">
    <cfRule type="expression" dxfId="230" priority="206">
      <formula>$P$17&lt;&gt;""</formula>
    </cfRule>
    <cfRule type="expression" dxfId="229" priority="207">
      <formula>AND($H$17=0,$O$17=0)</formula>
    </cfRule>
    <cfRule type="expression" dxfId="228" priority="208">
      <formula>$O$17&gt;0</formula>
    </cfRule>
    <cfRule type="expression" dxfId="227" priority="209">
      <formula>$O$17=0</formula>
    </cfRule>
  </conditionalFormatting>
  <conditionalFormatting sqref="P18:P19">
    <cfRule type="expression" dxfId="226" priority="29">
      <formula>$P$19&lt;&gt;""</formula>
    </cfRule>
    <cfRule type="expression" dxfId="225" priority="30">
      <formula>AND($H$19=0,$O$19=0)</formula>
    </cfRule>
    <cfRule type="expression" dxfId="224" priority="31">
      <formula>$O$19&gt;0</formula>
    </cfRule>
    <cfRule type="expression" dxfId="223" priority="32">
      <formula>$O$19=0</formula>
    </cfRule>
  </conditionalFormatting>
  <conditionalFormatting sqref="P20">
    <cfRule type="expression" dxfId="222" priority="195">
      <formula>$P$20&lt;&gt;""</formula>
    </cfRule>
    <cfRule type="expression" dxfId="221" priority="196">
      <formula>AND($H$20=0,$O$20=0)</formula>
    </cfRule>
    <cfRule type="expression" dxfId="220" priority="197">
      <formula>$O$20&gt;0</formula>
    </cfRule>
    <cfRule type="expression" dxfId="219" priority="198">
      <formula>$O$20=0</formula>
    </cfRule>
  </conditionalFormatting>
  <conditionalFormatting sqref="P21">
    <cfRule type="expression" dxfId="218" priority="191">
      <formula>$P$21&lt;&gt;""</formula>
    </cfRule>
    <cfRule type="expression" dxfId="217" priority="192">
      <formula>AND($H$21=0,$O$21=0)</formula>
    </cfRule>
    <cfRule type="expression" dxfId="216" priority="193">
      <formula>$O$21&gt;0</formula>
    </cfRule>
    <cfRule type="expression" dxfId="215" priority="194">
      <formula>$O$21=0</formula>
    </cfRule>
  </conditionalFormatting>
  <conditionalFormatting sqref="P22">
    <cfRule type="expression" dxfId="214" priority="185">
      <formula>$P$22&lt;&gt;""</formula>
    </cfRule>
    <cfRule type="expression" dxfId="213" priority="186">
      <formula>AND($H$22=0,$O$22=0)</formula>
    </cfRule>
    <cfRule type="expression" dxfId="212" priority="187">
      <formula>$O$22&gt;0</formula>
    </cfRule>
    <cfRule type="expression" dxfId="211" priority="188">
      <formula>$O$22=0</formula>
    </cfRule>
  </conditionalFormatting>
  <conditionalFormatting sqref="P25">
    <cfRule type="expression" dxfId="210" priority="180">
      <formula>AND($H$25=0,$O$25=0)</formula>
    </cfRule>
    <cfRule type="expression" dxfId="209" priority="181">
      <formula>$P$25&lt;&gt;""</formula>
    </cfRule>
    <cfRule type="expression" dxfId="208" priority="182">
      <formula>$O$25&gt;0</formula>
    </cfRule>
    <cfRule type="expression" dxfId="207" priority="183">
      <formula>$O$25=0</formula>
    </cfRule>
  </conditionalFormatting>
  <conditionalFormatting sqref="P26">
    <cfRule type="expression" dxfId="206" priority="175">
      <formula>$P$26&lt;&gt;""</formula>
    </cfRule>
    <cfRule type="expression" dxfId="205" priority="176">
      <formula>AND($H$26=0,$O$26=0)</formula>
    </cfRule>
    <cfRule type="expression" dxfId="204" priority="177">
      <formula>$O$26&gt;0</formula>
    </cfRule>
    <cfRule type="expression" dxfId="203" priority="178">
      <formula>$O$26=0</formula>
    </cfRule>
  </conditionalFormatting>
  <conditionalFormatting sqref="P27">
    <cfRule type="expression" dxfId="202" priority="171">
      <formula>$P$27&lt;&gt;""</formula>
    </cfRule>
    <cfRule type="expression" dxfId="201" priority="172">
      <formula>AND($H$27=0,$O$27=0)</formula>
    </cfRule>
    <cfRule type="expression" dxfId="200" priority="173">
      <formula>$O$27&gt;0</formula>
    </cfRule>
    <cfRule type="expression" dxfId="199" priority="174">
      <formula>$O$27=0</formula>
    </cfRule>
  </conditionalFormatting>
  <conditionalFormatting sqref="P28">
    <cfRule type="expression" dxfId="198" priority="165">
      <formula>AND($H$28=0,$O$28=0)</formula>
    </cfRule>
    <cfRule type="expression" dxfId="197" priority="166">
      <formula>$O$28&gt;0</formula>
    </cfRule>
    <cfRule type="expression" dxfId="196" priority="167">
      <formula>$P$28&lt;&gt;""</formula>
    </cfRule>
    <cfRule type="expression" dxfId="195" priority="168">
      <formula>$O$28=0</formula>
    </cfRule>
  </conditionalFormatting>
  <conditionalFormatting sqref="P29">
    <cfRule type="expression" dxfId="194" priority="161">
      <formula>$P$29&lt;&gt;""</formula>
    </cfRule>
    <cfRule type="expression" dxfId="193" priority="162">
      <formula>AND($H$29=0,$O$29=0)</formula>
    </cfRule>
    <cfRule type="expression" dxfId="192" priority="163">
      <formula>$O$29&gt;0</formula>
    </cfRule>
    <cfRule type="expression" dxfId="191" priority="164">
      <formula>$O$29=0</formula>
    </cfRule>
  </conditionalFormatting>
  <conditionalFormatting sqref="P30">
    <cfRule type="expression" dxfId="190" priority="156">
      <formula>$P$30&lt;&gt;""</formula>
    </cfRule>
    <cfRule type="expression" dxfId="189" priority="157">
      <formula>AND($H$30=0,$O$30=0)</formula>
    </cfRule>
    <cfRule type="expression" dxfId="188" priority="158">
      <formula>$O$30&gt;0</formula>
    </cfRule>
    <cfRule type="expression" dxfId="187" priority="159">
      <formula>$O$30=0</formula>
    </cfRule>
  </conditionalFormatting>
  <conditionalFormatting sqref="P31">
    <cfRule type="expression" dxfId="186" priority="150">
      <formula>AND($H$31=0,$O$31=0)</formula>
    </cfRule>
    <cfRule type="expression" dxfId="185" priority="151">
      <formula>$P$31&lt;&gt;""</formula>
    </cfRule>
    <cfRule type="expression" dxfId="184" priority="152">
      <formula>$O$31&gt;0</formula>
    </cfRule>
    <cfRule type="expression" dxfId="183" priority="153">
      <formula>$O$31=0</formula>
    </cfRule>
  </conditionalFormatting>
  <conditionalFormatting sqref="P34">
    <cfRule type="expression" dxfId="182" priority="145">
      <formula>$P$34&lt;&gt;""</formula>
    </cfRule>
    <cfRule type="expression" dxfId="181" priority="146">
      <formula>AND($H$34=0,$O$34=0)</formula>
    </cfRule>
    <cfRule type="expression" dxfId="180" priority="147">
      <formula>$O$34&gt;0</formula>
    </cfRule>
    <cfRule type="expression" dxfId="179" priority="148">
      <formula>$O$34=0</formula>
    </cfRule>
  </conditionalFormatting>
  <conditionalFormatting sqref="P35">
    <cfRule type="expression" dxfId="178" priority="140">
      <formula>$P$35&lt;&gt;""</formula>
    </cfRule>
    <cfRule type="expression" dxfId="177" priority="141">
      <formula>AND($H$35=0,$O$35=0)</formula>
    </cfRule>
    <cfRule type="expression" dxfId="176" priority="142">
      <formula>$O$35&gt;0</formula>
    </cfRule>
    <cfRule type="expression" dxfId="175" priority="143">
      <formula>$O$35=0</formula>
    </cfRule>
  </conditionalFormatting>
  <conditionalFormatting sqref="P36">
    <cfRule type="expression" dxfId="174" priority="135">
      <formula>$P$36&lt;&gt;""</formula>
    </cfRule>
    <cfRule type="expression" dxfId="173" priority="136">
      <formula>AND($H$36=0,$O$36=0)</formula>
    </cfRule>
    <cfRule type="expression" dxfId="172" priority="137">
      <formula>$O$36&gt;0</formula>
    </cfRule>
    <cfRule type="expression" dxfId="171" priority="138">
      <formula>$O$36=0</formula>
    </cfRule>
  </conditionalFormatting>
  <conditionalFormatting sqref="P37">
    <cfRule type="expression" dxfId="170" priority="131">
      <formula>$P$37&lt;&gt;""</formula>
    </cfRule>
    <cfRule type="expression" dxfId="169" priority="132">
      <formula>AND($H$37=0,$O$37=0)</formula>
    </cfRule>
    <cfRule type="expression" dxfId="168" priority="133">
      <formula>$O$37&gt;0</formula>
    </cfRule>
    <cfRule type="expression" dxfId="167" priority="134">
      <formula>$O$37=0</formula>
    </cfRule>
  </conditionalFormatting>
  <conditionalFormatting sqref="P38">
    <cfRule type="expression" dxfId="166" priority="125">
      <formula>AND($H$38=0,$O$38=0)</formula>
    </cfRule>
    <cfRule type="expression" dxfId="165" priority="126">
      <formula>$P$38&lt;&gt;""</formula>
    </cfRule>
    <cfRule type="expression" dxfId="164" priority="127">
      <formula>$O$38&gt;0</formula>
    </cfRule>
    <cfRule type="expression" dxfId="163" priority="128">
      <formula>$O$38=0</formula>
    </cfRule>
  </conditionalFormatting>
  <conditionalFormatting sqref="P39">
    <cfRule type="expression" dxfId="162" priority="119">
      <formula>$P$39&lt;&gt;""</formula>
    </cfRule>
    <cfRule type="expression" dxfId="161" priority="120">
      <formula>AND($H$39=0,$O$39=0)</formula>
    </cfRule>
    <cfRule type="expression" dxfId="160" priority="121">
      <formula>$O$39&gt;0</formula>
    </cfRule>
    <cfRule type="expression" dxfId="159" priority="122">
      <formula>$O$39=0</formula>
    </cfRule>
  </conditionalFormatting>
  <conditionalFormatting sqref="P40">
    <cfRule type="expression" dxfId="158" priority="115">
      <formula>$P$40&lt;&gt;""</formula>
    </cfRule>
    <cfRule type="expression" dxfId="157" priority="116">
      <formula>AND($H$40=0,$O$40=0)</formula>
    </cfRule>
    <cfRule type="expression" dxfId="156" priority="117">
      <formula>$O$40&gt;0</formula>
    </cfRule>
    <cfRule type="expression" dxfId="155" priority="118">
      <formula>$O$40=0</formula>
    </cfRule>
  </conditionalFormatting>
  <conditionalFormatting sqref="P43">
    <cfRule type="expression" dxfId="154" priority="111">
      <formula>AND($H$43=0,$O$43=0)</formula>
    </cfRule>
    <cfRule type="expression" dxfId="153" priority="112">
      <formula>$O$43&gt;0</formula>
    </cfRule>
    <cfRule type="expression" dxfId="152" priority="113">
      <formula>$O$43=0</formula>
    </cfRule>
  </conditionalFormatting>
  <conditionalFormatting sqref="P44">
    <cfRule type="expression" dxfId="151" priority="106">
      <formula>$P$44&lt;&gt;""</formula>
    </cfRule>
    <cfRule type="expression" dxfId="150" priority="107">
      <formula>AND($H$44=0,$O$44=0)</formula>
    </cfRule>
    <cfRule type="expression" dxfId="149" priority="108">
      <formula>$O$44&gt;0</formula>
    </cfRule>
    <cfRule type="expression" dxfId="148" priority="109">
      <formula>$O$44=0</formula>
    </cfRule>
  </conditionalFormatting>
  <conditionalFormatting sqref="P45">
    <cfRule type="expression" dxfId="147" priority="101">
      <formula>$P$45&lt;&gt;""</formula>
    </cfRule>
    <cfRule type="expression" dxfId="146" priority="102">
      <formula>AND($H$45=0,$O$45=0)</formula>
    </cfRule>
    <cfRule type="expression" dxfId="145" priority="103">
      <formula>$O$45&gt;0</formula>
    </cfRule>
    <cfRule type="expression" dxfId="144" priority="104">
      <formula>$O$45=0</formula>
    </cfRule>
  </conditionalFormatting>
  <conditionalFormatting sqref="P46">
    <cfRule type="expression" dxfId="143" priority="96">
      <formula>$P$46&gt;""</formula>
    </cfRule>
    <cfRule type="expression" dxfId="142" priority="97">
      <formula>AND($H$46=0,$O$46=0)</formula>
    </cfRule>
    <cfRule type="expression" dxfId="141" priority="98">
      <formula>$O$46&gt;0</formula>
    </cfRule>
    <cfRule type="expression" dxfId="140" priority="99">
      <formula>$O$46=0</formula>
    </cfRule>
  </conditionalFormatting>
  <conditionalFormatting sqref="P47">
    <cfRule type="expression" dxfId="139" priority="91">
      <formula>$P$47&lt;&gt;""</formula>
    </cfRule>
    <cfRule type="expression" dxfId="138" priority="92">
      <formula>AND($H$47=0,$O$47=0)</formula>
    </cfRule>
    <cfRule type="expression" dxfId="137" priority="93">
      <formula>$O$47&gt;0</formula>
    </cfRule>
    <cfRule type="expression" dxfId="136" priority="94">
      <formula>$O$47=0</formula>
    </cfRule>
  </conditionalFormatting>
  <conditionalFormatting sqref="P48">
    <cfRule type="expression" dxfId="135" priority="86">
      <formula>$P$48&lt;&gt;""</formula>
    </cfRule>
    <cfRule type="expression" dxfId="134" priority="87">
      <formula>AND($H$48=0,$O$48=0)</formula>
    </cfRule>
    <cfRule type="expression" dxfId="133" priority="88">
      <formula>$O$48&gt;0</formula>
    </cfRule>
    <cfRule type="expression" dxfId="132" priority="89">
      <formula>$O$48=0</formula>
    </cfRule>
  </conditionalFormatting>
  <conditionalFormatting sqref="P49">
    <cfRule type="expression" dxfId="131" priority="81">
      <formula>$P$49&lt;&gt;""</formula>
    </cfRule>
    <cfRule type="expression" dxfId="130" priority="82">
      <formula>AND($H$49=0,$O$49=0)</formula>
    </cfRule>
    <cfRule type="expression" dxfId="129" priority="83">
      <formula>$O$49&gt;0</formula>
    </cfRule>
    <cfRule type="expression" dxfId="128" priority="84">
      <formula>$O$49=0</formula>
    </cfRule>
  </conditionalFormatting>
  <conditionalFormatting sqref="P52">
    <cfRule type="expression" dxfId="127" priority="77">
      <formula>$P$52&lt;&gt;""</formula>
    </cfRule>
    <cfRule type="expression" dxfId="126" priority="78">
      <formula>AND($H$52=0,$O$52=0)</formula>
    </cfRule>
    <cfRule type="expression" dxfId="125" priority="79">
      <formula>$O$52&gt;0</formula>
    </cfRule>
    <cfRule type="expression" dxfId="124" priority="80">
      <formula>$O$52=0</formula>
    </cfRule>
  </conditionalFormatting>
  <conditionalFormatting sqref="P53">
    <cfRule type="expression" dxfId="123" priority="72">
      <formula>$P$53&lt;&gt;""</formula>
    </cfRule>
    <cfRule type="expression" dxfId="122" priority="73">
      <formula>AND($H$53=0,$O$53=0)</formula>
    </cfRule>
    <cfRule type="expression" dxfId="121" priority="74">
      <formula>$O$53&gt;0</formula>
    </cfRule>
    <cfRule type="expression" dxfId="120" priority="75">
      <formula>$O$53=0</formula>
    </cfRule>
  </conditionalFormatting>
  <conditionalFormatting sqref="Q7">
    <cfRule type="expression" dxfId="119" priority="70">
      <formula>$P$7=""</formula>
    </cfRule>
  </conditionalFormatting>
  <conditionalFormatting sqref="Q8">
    <cfRule type="expression" dxfId="118" priority="69">
      <formula>$P$8=""</formula>
    </cfRule>
  </conditionalFormatting>
  <conditionalFormatting sqref="Q9">
    <cfRule type="expression" dxfId="117" priority="68">
      <formula>$P$9=""</formula>
    </cfRule>
  </conditionalFormatting>
  <conditionalFormatting sqref="Q10">
    <cfRule type="expression" dxfId="116" priority="67">
      <formula>$P$10=""</formula>
    </cfRule>
  </conditionalFormatting>
  <conditionalFormatting sqref="Q11">
    <cfRule type="expression" dxfId="115" priority="66">
      <formula>$P$11=""</formula>
    </cfRule>
  </conditionalFormatting>
  <conditionalFormatting sqref="Q12">
    <cfRule type="expression" dxfId="114" priority="65">
      <formula>$P$12=""</formula>
    </cfRule>
  </conditionalFormatting>
  <conditionalFormatting sqref="Q13">
    <cfRule type="expression" dxfId="113" priority="64">
      <formula>$P$13=""</formula>
    </cfRule>
  </conditionalFormatting>
  <conditionalFormatting sqref="Q16">
    <cfRule type="expression" dxfId="112" priority="62">
      <formula>$P$16=""</formula>
    </cfRule>
  </conditionalFormatting>
  <conditionalFormatting sqref="Q17">
    <cfRule type="expression" dxfId="111" priority="61">
      <formula>$P$17=""</formula>
    </cfRule>
  </conditionalFormatting>
  <conditionalFormatting sqref="Q18:Q19">
    <cfRule type="expression" dxfId="110" priority="28">
      <formula>$P$19=""</formula>
    </cfRule>
  </conditionalFormatting>
  <conditionalFormatting sqref="Q20">
    <cfRule type="expression" dxfId="109" priority="59">
      <formula>$P$20=""</formula>
    </cfRule>
  </conditionalFormatting>
  <conditionalFormatting sqref="Q21">
    <cfRule type="expression" dxfId="108" priority="58">
      <formula>$P$21=""</formula>
    </cfRule>
  </conditionalFormatting>
  <conditionalFormatting sqref="Q22">
    <cfRule type="expression" dxfId="107" priority="57">
      <formula>$P$22=""</formula>
    </cfRule>
  </conditionalFormatting>
  <conditionalFormatting sqref="Q25">
    <cfRule type="expression" dxfId="106" priority="56">
      <formula>$P$25=""</formula>
    </cfRule>
  </conditionalFormatting>
  <conditionalFormatting sqref="Q26">
    <cfRule type="expression" dxfId="105" priority="55">
      <formula>$P$26=""</formula>
    </cfRule>
  </conditionalFormatting>
  <conditionalFormatting sqref="Q27">
    <cfRule type="expression" dxfId="104" priority="54">
      <formula>$P$27=""</formula>
    </cfRule>
  </conditionalFormatting>
  <conditionalFormatting sqref="Q28">
    <cfRule type="expression" dxfId="103" priority="53">
      <formula>$P$28=""</formula>
    </cfRule>
  </conditionalFormatting>
  <conditionalFormatting sqref="Q29">
    <cfRule type="expression" dxfId="102" priority="52">
      <formula>$P$29=""</formula>
    </cfRule>
  </conditionalFormatting>
  <conditionalFormatting sqref="Q30">
    <cfRule type="expression" dxfId="101" priority="51">
      <formula>$P$30=""</formula>
    </cfRule>
  </conditionalFormatting>
  <conditionalFormatting sqref="Q31">
    <cfRule type="expression" dxfId="100" priority="50">
      <formula>$P$31=""</formula>
    </cfRule>
  </conditionalFormatting>
  <conditionalFormatting sqref="Q34">
    <cfRule type="expression" dxfId="99" priority="49">
      <formula>$P$34=""</formula>
    </cfRule>
  </conditionalFormatting>
  <conditionalFormatting sqref="Q35">
    <cfRule type="expression" dxfId="98" priority="48">
      <formula>$P$35=""</formula>
    </cfRule>
  </conditionalFormatting>
  <conditionalFormatting sqref="Q36">
    <cfRule type="expression" dxfId="97" priority="47">
      <formula>$P$36=""</formula>
    </cfRule>
  </conditionalFormatting>
  <conditionalFormatting sqref="Q37">
    <cfRule type="expression" dxfId="96" priority="46">
      <formula>$P$37=""</formula>
    </cfRule>
  </conditionalFormatting>
  <conditionalFormatting sqref="Q38">
    <cfRule type="expression" dxfId="95" priority="45">
      <formula>$P$38=""</formula>
    </cfRule>
  </conditionalFormatting>
  <conditionalFormatting sqref="Q39">
    <cfRule type="expression" dxfId="94" priority="44">
      <formula>$P$39=""</formula>
    </cfRule>
  </conditionalFormatting>
  <conditionalFormatting sqref="Q40">
    <cfRule type="expression" dxfId="93" priority="43">
      <formula>$P$40=""</formula>
    </cfRule>
  </conditionalFormatting>
  <conditionalFormatting sqref="Q43">
    <cfRule type="expression" dxfId="92" priority="42">
      <formula>$P$43=""</formula>
    </cfRule>
  </conditionalFormatting>
  <conditionalFormatting sqref="Q44">
    <cfRule type="expression" dxfId="91" priority="41">
      <formula>$P$44=""</formula>
    </cfRule>
  </conditionalFormatting>
  <conditionalFormatting sqref="Q45">
    <cfRule type="expression" dxfId="90" priority="40">
      <formula>$P$45=""</formula>
    </cfRule>
  </conditionalFormatting>
  <conditionalFormatting sqref="Q46">
    <cfRule type="expression" dxfId="89" priority="39">
      <formula>$P$46=""</formula>
    </cfRule>
  </conditionalFormatting>
  <conditionalFormatting sqref="Q47">
    <cfRule type="expression" dxfId="88" priority="38">
      <formula>$P$47=""</formula>
    </cfRule>
  </conditionalFormatting>
  <conditionalFormatting sqref="Q48">
    <cfRule type="expression" dxfId="87" priority="37">
      <formula>$P$48=""</formula>
    </cfRule>
  </conditionalFormatting>
  <conditionalFormatting sqref="Q49">
    <cfRule type="expression" dxfId="86" priority="36">
      <formula>$P$49=""</formula>
    </cfRule>
  </conditionalFormatting>
  <conditionalFormatting sqref="Q52">
    <cfRule type="expression" dxfId="85" priority="35">
      <formula>$P$52=""</formula>
    </cfRule>
  </conditionalFormatting>
  <conditionalFormatting sqref="Q53">
    <cfRule type="expression" dxfId="84" priority="34">
      <formula>$P$53=""</formula>
    </cfRule>
  </conditionalFormatting>
  <conditionalFormatting sqref="Q7:R7">
    <cfRule type="expression" dxfId="83" priority="1486">
      <formula>OR($P$7=$AE$2,$P$7=$AE$5,$P$7=$AE$6,$P$7=$AE$9,$P$7=$AE$12,$P$7=$AE$14,$P$7=$AE$16,$P$7=$AE$18)</formula>
    </cfRule>
  </conditionalFormatting>
  <conditionalFormatting sqref="Q8:R8">
    <cfRule type="expression" dxfId="82" priority="1488">
      <formula>OR($P$8=$AE$2,$P$8=$AE$5,$P$8=$AE$6,$P$8=$AE$9,$P$8=$AE$12,$P$8=$AE$14,$P$8=$AE$16,$P$8=$AE$18)</formula>
    </cfRule>
  </conditionalFormatting>
  <conditionalFormatting sqref="Q9:R9">
    <cfRule type="expression" dxfId="81" priority="1490">
      <formula>OR($P$9=$AE$2,$P$9=$AE$5,$P$9=$AE$6,$P$9=$AE$9,$P$9=$AE$12,$P$9=$AE$14,$P$9=$AE$16,$P$9=$AE$18)</formula>
    </cfRule>
  </conditionalFormatting>
  <conditionalFormatting sqref="Q10:R10">
    <cfRule type="expression" dxfId="80" priority="1492">
      <formula>OR($P$10=$AE$2,$P$10=$AE$5,$P$10=$AE$6,$P$10=$AE$9,$P$10=$AE$12,$P$10=$AE$14,$P$10=$AE$16,$P$10=$AE$18)</formula>
    </cfRule>
  </conditionalFormatting>
  <conditionalFormatting sqref="Q11:R11">
    <cfRule type="expression" dxfId="79" priority="1494">
      <formula>OR($P$11=$AE$2,$P$11=$AE$5,$P$11=$AE$6,$P$11=$AE$9,$P$11=$AE$12,$P$11=$AE$14,$P$11=$AE$16,$P$11=$AE$18)</formula>
    </cfRule>
  </conditionalFormatting>
  <conditionalFormatting sqref="Q12:R12">
    <cfRule type="expression" dxfId="78" priority="1496">
      <formula>OR($P$12=$AE$2,$P$12=$AE$5,$P$12=$AE$6,$P$12=$AE$9,$P$12=$AE$12,$P$12=$AE$14,$P$12=$AE$16,$P$12=$AE$18)</formula>
    </cfRule>
  </conditionalFormatting>
  <conditionalFormatting sqref="Q13:R13">
    <cfRule type="expression" dxfId="77" priority="1498">
      <formula>OR($P$13=$AE$2,$P$13=$AE$5,$P$13=$AE$6,$P$13=$AE$9,$P$13=$AE$12,$P$13=$AE$14,$P$13=$AE$16,$P$13=$AE$18)</formula>
    </cfRule>
  </conditionalFormatting>
  <conditionalFormatting sqref="Q16:R16">
    <cfRule type="expression" dxfId="76" priority="1500">
      <formula>OR($P$16=$AE$2,$P$16=$AE$5,$P$16=$AE$6,$P$16=$AE$9,$P$16=$AE$12,$P$16=$AE$14,$P$16=$AE$16,$P$16=$AE$18)</formula>
    </cfRule>
  </conditionalFormatting>
  <conditionalFormatting sqref="Q17:R17">
    <cfRule type="expression" dxfId="75" priority="1502">
      <formula>OR($P$17=$AE$2,$P$17=$AE$5,$P$17=$AE$6,$P$17=$AE$9,$P$17=$AE$12,$P$17=$AE$14,$P$17=$AE$16,$P$17=$AE$18)</formula>
    </cfRule>
  </conditionalFormatting>
  <conditionalFormatting sqref="Q18:R19">
    <cfRule type="expression" dxfId="74" priority="1504">
      <formula>OR($P$19=$AE$2,$P$19=$AE$5,$P$19=$AE$6,$P$19=$AE$9,$P$19=$AE$12,$P$19=$AE$14,$P$19=$AE$16,$P$19=$AE$18)</formula>
    </cfRule>
  </conditionalFormatting>
  <conditionalFormatting sqref="Q20:R20">
    <cfRule type="expression" dxfId="73" priority="1506">
      <formula>OR($P$20=$AE$2,$P$20=$AE$5,$P$20=$AE$6,$P$20=$AE$9,$P$20=$AE$12,$P$20=$AE$14,$P$20=$AE$16,$P$20=$AE$18)</formula>
    </cfRule>
  </conditionalFormatting>
  <conditionalFormatting sqref="Q21:R21">
    <cfRule type="expression" dxfId="72" priority="1508">
      <formula>OR($P$21=$AE$2,$P$21=$AE$5,$P$21=$AE$6,$P$21=$AE$9,$P$21=$AE$12,$P$21=$AE$14,$P$21=$AE$16,$P$21=$AE$18)</formula>
    </cfRule>
  </conditionalFormatting>
  <conditionalFormatting sqref="Q22:R22">
    <cfRule type="expression" dxfId="71" priority="1510">
      <formula>OR($P$22=$AE$2,$P$22=$AE$5,$P$22=$AE$6,$P$22=$AE$9,$P$22=$AE$12,$P$22=$AE$14,$P$22=$AE$16,$P$22=$AE$18)</formula>
    </cfRule>
  </conditionalFormatting>
  <conditionalFormatting sqref="Q25:R25">
    <cfRule type="expression" dxfId="70" priority="1512">
      <formula>OR($P$25=$AE$2,$P$25=$AE$5,$P$25=$AE$6,$P$25=$AE$9,$P$25=$AE$12,$P$25=$AE$14,$P$25=$AE$16,$P$25=$AE$18)</formula>
    </cfRule>
  </conditionalFormatting>
  <conditionalFormatting sqref="Q26:R26">
    <cfRule type="expression" dxfId="69" priority="1514">
      <formula>OR($P$26=$AE$2,$P$26=$AE$5,$P$26=$AE$6,$P$26=$AE$9,$P$26=$AE$12,$P$26=$AE$14,$P$26=$AE$16,$P$26=$AE$18)</formula>
    </cfRule>
  </conditionalFormatting>
  <conditionalFormatting sqref="Q27:R27">
    <cfRule type="expression" dxfId="68" priority="1516">
      <formula>OR($P$27=$AE$2,$P$27=$AE$5,$P$27=$AE$6,$P$27=$AE$9,$P$27=$AE$12,$P$27=$AE$14,$P$27=$AE$16,$P$27=$AE$18)</formula>
    </cfRule>
  </conditionalFormatting>
  <conditionalFormatting sqref="Q28:R28">
    <cfRule type="expression" dxfId="67" priority="1518">
      <formula>OR($P$28=$AE$2,$P$28=$AE$5,$P$28=$AE$6,$P$28=$AE$9,$P$28=$AE$12,$P$28=$AE$14,$P$28=$AE$16,$P$28=$AE$18)</formula>
    </cfRule>
  </conditionalFormatting>
  <conditionalFormatting sqref="Q29:R29">
    <cfRule type="expression" dxfId="66" priority="1520">
      <formula>OR($P$29=$AE$2,$P$29=$AE$5,$P$29=$AE$6,$P$29=$AE$9,$P$29=$AE$12,$P$29=$AE$14,$P$29=$AE$16,$P$29=$AE$18)</formula>
    </cfRule>
  </conditionalFormatting>
  <conditionalFormatting sqref="Q30:R30">
    <cfRule type="expression" dxfId="65" priority="1522">
      <formula>OR($P$30=$AE$2,$P$30=$AE$5,$P$30=$AE$6,$P$30=$AE$9,$P$30=$AE$12,$P$30=$AE$14,$P$30=$AE$16,$P$30=$AE$18)</formula>
    </cfRule>
  </conditionalFormatting>
  <conditionalFormatting sqref="Q31:R31">
    <cfRule type="expression" dxfId="64" priority="1524">
      <formula>OR($P$31=$AE$2,$P$31=$AE$5,$P$31=$AE$6,$P$31=$AE$9,$P$31=$AE$12,$P$31=$AE$14,$P$31=$AE$16,$P$31=$AE$18)</formula>
    </cfRule>
  </conditionalFormatting>
  <conditionalFormatting sqref="Q34:R34">
    <cfRule type="expression" dxfId="63" priority="1526">
      <formula>OR($P$34=$AE$2,$P$34=$AE$5,$P$34=$AE$6,$P$34=$AE$9,$P$34=$AE$12,$P$34=$AE$14,$P$34=$AE$16,$P$34=$AE$18)</formula>
    </cfRule>
  </conditionalFormatting>
  <conditionalFormatting sqref="Q35:R35">
    <cfRule type="expression" dxfId="62" priority="1528">
      <formula>OR($P$35=$AE$2,$P$35=$AE$5,$P$35=$AE$6,$P$35=$AE$9,$P$35=$AE$12,$P$35=$AE$14,$P$35=$AE$16,$P$35=$AE$18)</formula>
    </cfRule>
  </conditionalFormatting>
  <conditionalFormatting sqref="Q36:R36">
    <cfRule type="expression" dxfId="61" priority="1530">
      <formula>OR($P$36=$AE$2,$P$36=$AE$5,$P$36=$AE$6,$P$36=$AE$9,$P$36=$AE$12,$P$36=$AE$14,$P$36=$AE$16,$P$36=$AE$18)</formula>
    </cfRule>
  </conditionalFormatting>
  <conditionalFormatting sqref="Q37:R37">
    <cfRule type="expression" dxfId="60" priority="1532">
      <formula>OR($P$37=$AE$2,$P$37=$AE$5,$P$37=$AE$6,$P$37=$AE$9,$P$37=$AE$12,$P$37=$AE$14,$P$37=$AE$16,$P$37=$AE$18)</formula>
    </cfRule>
  </conditionalFormatting>
  <conditionalFormatting sqref="Q38:R38">
    <cfRule type="expression" dxfId="59" priority="1534">
      <formula>OR($P$38=$AE$2,$P$38=$AE$5,$P$38=$AE$6,$P$38=$AE$9,$P$38=$AE$12,$P$38=$AE$14,$P$38=$AE$16,$P$38=$AE$18)</formula>
    </cfRule>
  </conditionalFormatting>
  <conditionalFormatting sqref="Q39:R39">
    <cfRule type="expression" dxfId="58" priority="1536">
      <formula>OR($P$39=$AE$2,$P$39=$AE$5,$P$39=$AE$6,$P$39=$AE$9,$P$39=$AE$12,$P$39=$AE$14,$P$39=$AE$16,$P$39=$AE$18)</formula>
    </cfRule>
  </conditionalFormatting>
  <conditionalFormatting sqref="Q40:R40">
    <cfRule type="expression" dxfId="57" priority="1538">
      <formula>OR($P$40=$AE$2,$P$40=$AE$5,$P$40=$AE$6,$P$40=$AE$9,$P$40=$AE$12,$P$40=$AE$14,$P$40=$AE$16,$P$40=$AE$18)</formula>
    </cfRule>
  </conditionalFormatting>
  <conditionalFormatting sqref="Q43:R43">
    <cfRule type="expression" dxfId="56" priority="1540">
      <formula>OR($P$43=$AE$2,$P$43=$AE$5,$P$43=$AE$6,$P$43=$AE$9,$P$43=$AE$12,$P$43=$AE$14,$P$43=$AE$16,$P$43=$AE$18)</formula>
    </cfRule>
  </conditionalFormatting>
  <conditionalFormatting sqref="Q44:R44">
    <cfRule type="expression" dxfId="55" priority="1542">
      <formula>OR($P$44=$AE$2,$P$44=$AE$5,$P$44=$AE$6,$P$44=$AE$9,$P$44=$AE$12,$P$44=$AE$14,$P$44=$AE$16,$P$44=$AE$18)</formula>
    </cfRule>
  </conditionalFormatting>
  <conditionalFormatting sqref="Q45:R45">
    <cfRule type="expression" dxfId="54" priority="1544">
      <formula>OR($P$45=$AE$2,$P$45=$AE$5,$P$45=$AE$6,$P$45=$AE$9,$P$45=$AE$12,$P$45=$AE$14,$P$45=$AE$16,$P$45=$AE$18)</formula>
    </cfRule>
  </conditionalFormatting>
  <conditionalFormatting sqref="Q46:R46">
    <cfRule type="expression" dxfId="53" priority="1546">
      <formula>OR($P$46=$AE$2,$P$46=$AE$5,$P$46=$AE$6,$P$46=$AE$9,$P$46=$AE$12,$P$46=$AE$14,$P$46=$AE$16,$P$46=$AE$18)</formula>
    </cfRule>
  </conditionalFormatting>
  <conditionalFormatting sqref="Q47:R47">
    <cfRule type="expression" dxfId="52" priority="1548">
      <formula>OR($P$47=$AE$2,$P$47=$AE$5,$P$47=$AE$6,$P$47=$AE$9,$P$47=$AE$12,$P$47=$AE$14,$P$47=$AE$16,$P$47=$AE$18)</formula>
    </cfRule>
  </conditionalFormatting>
  <conditionalFormatting sqref="Q48:R48">
    <cfRule type="expression" dxfId="51" priority="1550">
      <formula>OR($P$48=$AE$2,$P$48=$AE$5,$P$48=$AE$6,$P$48=$AE$9,$P$48=$AE$12,$P$48=$AE$14,$P$48=$AE$16,$P$48=$AE$18)</formula>
    </cfRule>
  </conditionalFormatting>
  <conditionalFormatting sqref="Q49:R49">
    <cfRule type="expression" dxfId="50" priority="1552">
      <formula>OR($P$49=$AE$2,$P$49=$AE$5,$P$49=$AE$6,$P$49=$AE$9,$P$49=$AE$12,$P$49=$AE$14,$P$49=$AE$16,$P$49=$AE$18)</formula>
    </cfRule>
  </conditionalFormatting>
  <conditionalFormatting sqref="Q52:R52">
    <cfRule type="expression" dxfId="49" priority="1554">
      <formula>OR($P$52=$AE$2,$P$52=$AE$5,$P$52=$AE$6,$P$52=$AE$9,$P$52=$AE$12,$P$52=$AE$14,$P$52=$AE$16,$P$52=$AE$18)</formula>
    </cfRule>
  </conditionalFormatting>
  <conditionalFormatting sqref="Q53:R53">
    <cfRule type="expression" dxfId="48" priority="1556">
      <formula>OR($P$53=$AE$2,$P$53=$AE$5,$P$53=$AE$6,$P$53=$AE$9,$P$53=$AE$12,$P$53=$AE$14,$P$53=$AE$16,$P$53=$AE$18)</formula>
    </cfRule>
  </conditionalFormatting>
  <conditionalFormatting sqref="R7">
    <cfRule type="expression" dxfId="47" priority="252">
      <formula>$Q$7&lt;&gt;""</formula>
    </cfRule>
  </conditionalFormatting>
  <conditionalFormatting sqref="R8">
    <cfRule type="expression" dxfId="46" priority="249">
      <formula>$Q$8&lt;&gt;""</formula>
    </cfRule>
  </conditionalFormatting>
  <conditionalFormatting sqref="R9">
    <cfRule type="expression" dxfId="45" priority="244">
      <formula>$Q$9&lt;&gt;""</formula>
    </cfRule>
  </conditionalFormatting>
  <conditionalFormatting sqref="R10">
    <cfRule type="expression" dxfId="44" priority="239">
      <formula>$Q$10&lt;&gt;""</formula>
    </cfRule>
  </conditionalFormatting>
  <conditionalFormatting sqref="R11">
    <cfRule type="expression" dxfId="43" priority="238">
      <formula>$Q$11&lt;&gt;""</formula>
    </cfRule>
  </conditionalFormatting>
  <conditionalFormatting sqref="R12">
    <cfRule type="expression" dxfId="42" priority="233">
      <formula>$Q$12&lt;&gt;""</formula>
    </cfRule>
  </conditionalFormatting>
  <conditionalFormatting sqref="R13">
    <cfRule type="expression" dxfId="41" priority="228">
      <formula>$Q$13&lt;&gt;""</formula>
    </cfRule>
  </conditionalFormatting>
  <conditionalFormatting sqref="R16">
    <cfRule type="expression" dxfId="40" priority="215">
      <formula>$Q$16&lt;&gt;""</formula>
    </cfRule>
  </conditionalFormatting>
  <conditionalFormatting sqref="R17">
    <cfRule type="expression" dxfId="39" priority="210">
      <formula>$Q$17&lt;&gt;""</formula>
    </cfRule>
  </conditionalFormatting>
  <conditionalFormatting sqref="R18:R19">
    <cfRule type="expression" dxfId="38" priority="33">
      <formula>$Q$19&lt;&gt;""</formula>
    </cfRule>
  </conditionalFormatting>
  <conditionalFormatting sqref="R20">
    <cfRule type="expression" dxfId="37" priority="199">
      <formula>$Q$20&lt;&gt;""</formula>
    </cfRule>
  </conditionalFormatting>
  <conditionalFormatting sqref="R21">
    <cfRule type="expression" dxfId="36" priority="190">
      <formula>$Q$21&lt;&gt;""</formula>
    </cfRule>
  </conditionalFormatting>
  <conditionalFormatting sqref="R22">
    <cfRule type="expression" dxfId="35" priority="189">
      <formula>$Q$22&lt;&gt;""</formula>
    </cfRule>
  </conditionalFormatting>
  <conditionalFormatting sqref="R25">
    <cfRule type="expression" dxfId="34" priority="184">
      <formula>$Q$25&lt;&gt;""</formula>
    </cfRule>
  </conditionalFormatting>
  <conditionalFormatting sqref="R26">
    <cfRule type="expression" dxfId="33" priority="179">
      <formula>$Q$26&lt;&gt;""</formula>
    </cfRule>
  </conditionalFormatting>
  <conditionalFormatting sqref="R27">
    <cfRule type="expression" dxfId="32" priority="170">
      <formula>$Q$27&lt;&gt;""</formula>
    </cfRule>
  </conditionalFormatting>
  <conditionalFormatting sqref="R28">
    <cfRule type="expression" dxfId="31" priority="169">
      <formula>$Q$28&lt;&gt;""</formula>
    </cfRule>
  </conditionalFormatting>
  <conditionalFormatting sqref="R29">
    <cfRule type="expression" dxfId="30" priority="160">
      <formula>$Q$29&lt;&gt;""</formula>
    </cfRule>
  </conditionalFormatting>
  <conditionalFormatting sqref="R30">
    <cfRule type="expression" dxfId="29" priority="155">
      <formula>$Q$30&lt;&gt;""</formula>
    </cfRule>
  </conditionalFormatting>
  <conditionalFormatting sqref="R31">
    <cfRule type="expression" dxfId="28" priority="154">
      <formula>$Q$31&lt;&gt;""</formula>
    </cfRule>
  </conditionalFormatting>
  <conditionalFormatting sqref="R34">
    <cfRule type="expression" dxfId="27" priority="149">
      <formula>$Q$34&lt;&gt;""</formula>
    </cfRule>
  </conditionalFormatting>
  <conditionalFormatting sqref="R35">
    <cfRule type="expression" dxfId="26" priority="144">
      <formula>$Q$35&lt;&gt;""</formula>
    </cfRule>
  </conditionalFormatting>
  <conditionalFormatting sqref="R36">
    <cfRule type="expression" dxfId="25" priority="139">
      <formula>$Q$36&lt;&gt;""</formula>
    </cfRule>
  </conditionalFormatting>
  <conditionalFormatting sqref="R37">
    <cfRule type="expression" dxfId="24" priority="130">
      <formula>$Q$37&lt;&gt;""</formula>
    </cfRule>
  </conditionalFormatting>
  <conditionalFormatting sqref="R38">
    <cfRule type="expression" dxfId="23" priority="129">
      <formula>$Q$38&lt;&gt;""</formula>
    </cfRule>
  </conditionalFormatting>
  <conditionalFormatting sqref="R39">
    <cfRule type="expression" dxfId="22" priority="124">
      <formula>$Q$39&lt;&gt;""</formula>
    </cfRule>
  </conditionalFormatting>
  <conditionalFormatting sqref="R40">
    <cfRule type="expression" dxfId="21" priority="123">
      <formula>$Q$40&lt;&gt;""</formula>
    </cfRule>
  </conditionalFormatting>
  <conditionalFormatting sqref="R43">
    <cfRule type="expression" dxfId="20" priority="114">
      <formula>$Q$43&lt;&gt;""</formula>
    </cfRule>
  </conditionalFormatting>
  <conditionalFormatting sqref="R44">
    <cfRule type="expression" dxfId="19" priority="110">
      <formula>$Q$44&lt;&gt;""</formula>
    </cfRule>
  </conditionalFormatting>
  <conditionalFormatting sqref="R45">
    <cfRule type="expression" dxfId="18" priority="105">
      <formula>$Q$45&lt;&gt;""</formula>
    </cfRule>
  </conditionalFormatting>
  <conditionalFormatting sqref="R46">
    <cfRule type="expression" dxfId="17" priority="100">
      <formula>$Q$46&lt;&gt;""</formula>
    </cfRule>
  </conditionalFormatting>
  <conditionalFormatting sqref="R47">
    <cfRule type="expression" dxfId="16" priority="95">
      <formula>$Q$47&lt;&gt;""</formula>
    </cfRule>
  </conditionalFormatting>
  <conditionalFormatting sqref="R48">
    <cfRule type="expression" dxfId="15" priority="90">
      <formula>$Q$48&lt;&gt;""</formula>
    </cfRule>
  </conditionalFormatting>
  <conditionalFormatting sqref="R49">
    <cfRule type="expression" dxfId="14" priority="85">
      <formula>$Q$49&lt;&gt;""</formula>
    </cfRule>
  </conditionalFormatting>
  <conditionalFormatting sqref="R52">
    <cfRule type="expression" dxfId="13" priority="76">
      <formula>$Q$52&lt;&gt;""</formula>
    </cfRule>
  </conditionalFormatting>
  <conditionalFormatting sqref="R53">
    <cfRule type="expression" dxfId="12" priority="71">
      <formula>$Q$53&lt;&gt;""</formula>
    </cfRule>
  </conditionalFormatting>
  <conditionalFormatting sqref="V1:W1">
    <cfRule type="expression" dxfId="11" priority="23">
      <formula>#REF!=""</formula>
    </cfRule>
  </conditionalFormatting>
  <conditionalFormatting sqref="V48:W48">
    <cfRule type="expression" dxfId="10" priority="24">
      <formula>#REF!&gt;#REF!</formula>
    </cfRule>
  </conditionalFormatting>
  <conditionalFormatting sqref="V49:W49">
    <cfRule type="expression" dxfId="9" priority="25">
      <formula>#REF!&gt;#REF!</formula>
    </cfRule>
  </conditionalFormatting>
  <conditionalFormatting sqref="V52:W53">
    <cfRule type="expression" dxfId="8" priority="26">
      <formula>#REF!&gt;#REF!</formula>
    </cfRule>
  </conditionalFormatting>
  <conditionalFormatting sqref="V54:W54">
    <cfRule type="expression" dxfId="7" priority="20">
      <formula>AND(#REF!="",#REF!="")</formula>
    </cfRule>
  </conditionalFormatting>
  <conditionalFormatting sqref="X1">
    <cfRule type="expression" dxfId="6" priority="6">
      <formula>#REF!=""</formula>
    </cfRule>
  </conditionalFormatting>
  <conditionalFormatting sqref="X48:X49">
    <cfRule type="expression" dxfId="5" priority="3">
      <formula>#REF!&gt;#REF!</formula>
    </cfRule>
  </conditionalFormatting>
  <conditionalFormatting sqref="X52">
    <cfRule type="expression" dxfId="4" priority="7">
      <formula>#REF!&gt;#REF!</formula>
    </cfRule>
  </conditionalFormatting>
  <conditionalFormatting sqref="X53">
    <cfRule type="expression" dxfId="3" priority="8">
      <formula>#REF!&gt;#REF!</formula>
    </cfRule>
  </conditionalFormatting>
  <conditionalFormatting sqref="X54">
    <cfRule type="expression" dxfId="2" priority="5">
      <formula>AND(#REF!="",#REF!="")</formula>
    </cfRule>
  </conditionalFormatting>
  <conditionalFormatting sqref="Z2">
    <cfRule type="expression" dxfId="1" priority="254">
      <formula>$Z$2&lt;&gt;""</formula>
    </cfRule>
  </conditionalFormatting>
  <conditionalFormatting sqref="Z6">
    <cfRule type="expression" dxfId="0" priority="253">
      <formula>$Z$6&lt;&gt;""</formula>
    </cfRule>
  </conditionalFormatting>
  <dataValidations count="2">
    <dataValidation type="list" allowBlank="1" showInputMessage="1" showErrorMessage="1" sqref="P52:P53 P7:P13 P25:P31 P43:P49 P34:P40 P16:P22">
      <formula1>Motifs</formula1>
    </dataValidation>
    <dataValidation type="list" allowBlank="1" showInputMessage="1" showErrorMessage="1" sqref="Z2">
      <formula1>Mois</formula1>
    </dataValidation>
  </dataValidations>
  <printOptions horizontalCentered="1"/>
  <pageMargins left="0.31496062992125984" right="0.31496062992125984" top="0.35433070866141736" bottom="0.35433070866141736" header="0.11811023622047245" footer="0.11811023622047245"/>
  <pageSetup paperSize="9" scale="92" orientation="landscape" r:id="rId1"/>
  <rowBreaks count="1" manualBreakCount="1">
    <brk id="33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"/>
  <sheetViews>
    <sheetView workbookViewId="0">
      <selection activeCell="C21" sqref="C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23</vt:i4>
      </vt:variant>
    </vt:vector>
  </HeadingPairs>
  <TitlesOfParts>
    <vt:vector size="30" baseType="lpstr">
      <vt:lpstr>DATA</vt:lpstr>
      <vt:lpstr>Guide d'utilisation</vt:lpstr>
      <vt:lpstr>IDENTIFICATION</vt:lpstr>
      <vt:lpstr>PLANNING D'ACCUEIL</vt:lpstr>
      <vt:lpstr>PLANNING (ESSAI 3)</vt:lpstr>
      <vt:lpstr>PLANNING (ESSAI 4)</vt:lpstr>
      <vt:lpstr>BULLETIN DE SALAIRE</vt:lpstr>
      <vt:lpstr>'PLANNING (ESSAI 4)'!Absences</vt:lpstr>
      <vt:lpstr>Absences</vt:lpstr>
      <vt:lpstr>Fériés</vt:lpstr>
      <vt:lpstr>'PLANNING (ESSAI 4)'!Impression_des_titres</vt:lpstr>
      <vt:lpstr>'PLANNING D''ACCUEIL'!Impression_des_titres</vt:lpstr>
      <vt:lpstr>Mois</vt:lpstr>
      <vt:lpstr>Mois_1</vt:lpstr>
      <vt:lpstr>Mois_10</vt:lpstr>
      <vt:lpstr>Mois_11</vt:lpstr>
      <vt:lpstr>Mois_12</vt:lpstr>
      <vt:lpstr>Mois_2</vt:lpstr>
      <vt:lpstr>Mois_3</vt:lpstr>
      <vt:lpstr>Mois_4</vt:lpstr>
      <vt:lpstr>Mois_5</vt:lpstr>
      <vt:lpstr>Mois_6</vt:lpstr>
      <vt:lpstr>Mois_7</vt:lpstr>
      <vt:lpstr>Mois_8</vt:lpstr>
      <vt:lpstr>Mois_9</vt:lpstr>
      <vt:lpstr>Motifs</vt:lpstr>
      <vt:lpstr>Num_Mois</vt:lpstr>
      <vt:lpstr>'Guide d''utilisation'!Zone_d_impression</vt:lpstr>
      <vt:lpstr>'PLANNING (ESSAI 4)'!Zone_d_impression</vt:lpstr>
      <vt:lpstr>'PLANNING D''ACCUEIL'!Zone_d_impression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Ophélie RAYNAUD</dc:creator>
  <cp:lastModifiedBy>Courtin</cp:lastModifiedBy>
  <cp:lastPrinted>2024-04-20T08:23:21Z</cp:lastPrinted>
  <dcterms:created xsi:type="dcterms:W3CDTF">2024-04-02T04:35:55Z</dcterms:created>
  <dcterms:modified xsi:type="dcterms:W3CDTF">2024-07-13T12:55:45Z</dcterms:modified>
</cp:coreProperties>
</file>