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65" windowHeight="7620"/>
  </bookViews>
  <sheets>
    <sheet name="COMMANDE" sheetId="1" r:id="rId1"/>
    <sheet name="menu deroulant" sheetId="2" state="hidden" r:id="rId2"/>
  </sheets>
  <definedNames>
    <definedName name="_xlnm.Print_Area" localSheetId="0">COMMANDE!$A$1:$M$101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ELEX</author>
  </authors>
  <commentList>
    <comment ref="C3" authorId="0">
      <text>
        <r>
          <rPr>
            <sz val="9"/>
            <rFont val="Tahoma"/>
            <charset val="134"/>
          </rPr>
          <t xml:space="preserve">Précisez si vous désirez une facture des producteurs en saisissant l'une des propositions suivantes : </t>
        </r>
        <r>
          <rPr>
            <b/>
            <sz val="9"/>
            <rFont val="Tahoma"/>
            <charset val="134"/>
          </rPr>
          <t xml:space="preserve">
NON
OUI</t>
        </r>
      </text>
    </comment>
    <comment ref="C4" authorId="0">
      <text>
        <r>
          <rPr>
            <sz val="9"/>
            <rFont val="Tahoma"/>
            <charset val="134"/>
          </rPr>
          <t xml:space="preserve">Préciser le lieu d'enlèvement de votre commande parmi l'une des propositions suivantes : 
</t>
        </r>
        <r>
          <rPr>
            <b/>
            <sz val="9"/>
            <rFont val="Tahoma"/>
            <charset val="134"/>
          </rPr>
          <t>AGDE</t>
        </r>
        <r>
          <rPr>
            <sz val="9"/>
            <rFont val="Tahoma"/>
            <charset val="134"/>
          </rPr>
          <t xml:space="preserve"> (34)
</t>
        </r>
        <r>
          <rPr>
            <b/>
            <sz val="9"/>
            <rFont val="Tahoma"/>
            <charset val="134"/>
          </rPr>
          <t>BOLLÈNE</t>
        </r>
        <r>
          <rPr>
            <sz val="9"/>
            <rFont val="Tahoma"/>
            <charset val="134"/>
          </rPr>
          <t xml:space="preserve"> (84)
</t>
        </r>
        <r>
          <rPr>
            <b/>
            <sz val="9"/>
            <rFont val="Tahoma"/>
            <charset val="134"/>
          </rPr>
          <t>CHALON-sur-SAÔNE</t>
        </r>
        <r>
          <rPr>
            <sz val="9"/>
            <rFont val="Tahoma"/>
            <charset val="134"/>
          </rPr>
          <t xml:space="preserve"> (71)
</t>
        </r>
        <r>
          <rPr>
            <b/>
            <sz val="9"/>
            <rFont val="Tahoma"/>
            <charset val="134"/>
          </rPr>
          <t>CHOISY</t>
        </r>
        <r>
          <rPr>
            <sz val="9"/>
            <rFont val="Tahoma"/>
            <charset val="134"/>
          </rPr>
          <t xml:space="preserve"> (94)
</t>
        </r>
        <r>
          <rPr>
            <b/>
            <sz val="9"/>
            <rFont val="Tahoma"/>
            <charset val="134"/>
          </rPr>
          <t xml:space="preserve">IVRY/ALFORVILLE </t>
        </r>
        <r>
          <rPr>
            <sz val="9"/>
            <rFont val="Tahoma"/>
            <charset val="134"/>
          </rPr>
          <t xml:space="preserve">(94)
</t>
        </r>
        <r>
          <rPr>
            <b/>
            <sz val="9"/>
            <rFont val="Tahoma"/>
            <charset val="134"/>
          </rPr>
          <t>LE POUZIN</t>
        </r>
        <r>
          <rPr>
            <sz val="9"/>
            <rFont val="Tahoma"/>
            <charset val="134"/>
          </rPr>
          <t xml:space="preserve"> (07)
</t>
        </r>
        <r>
          <rPr>
            <b/>
            <sz val="9"/>
            <rFont val="Tahoma"/>
            <charset val="134"/>
          </rPr>
          <t>LYON</t>
        </r>
        <r>
          <rPr>
            <sz val="9"/>
            <rFont val="Tahoma"/>
            <charset val="134"/>
          </rPr>
          <t xml:space="preserve"> (69)
</t>
        </r>
        <r>
          <rPr>
            <b/>
            <sz val="9"/>
            <rFont val="Tahoma"/>
            <charset val="134"/>
          </rPr>
          <t>MÂCON</t>
        </r>
        <r>
          <rPr>
            <sz val="9"/>
            <rFont val="Tahoma"/>
            <charset val="134"/>
          </rPr>
          <t xml:space="preserve"> (71)
</t>
        </r>
        <r>
          <rPr>
            <b/>
            <sz val="9"/>
            <rFont val="Tahoma"/>
            <charset val="134"/>
          </rPr>
          <t>MONTARGIS</t>
        </r>
        <r>
          <rPr>
            <sz val="9"/>
            <rFont val="Tahoma"/>
            <charset val="134"/>
          </rPr>
          <t xml:space="preserve"> (45)
</t>
        </r>
        <r>
          <rPr>
            <b/>
            <sz val="9"/>
            <rFont val="Tahoma"/>
            <charset val="134"/>
          </rPr>
          <t>NEVERS</t>
        </r>
        <r>
          <rPr>
            <sz val="9"/>
            <rFont val="Tahoma"/>
            <charset val="134"/>
          </rPr>
          <t xml:space="preserve"> (58)
</t>
        </r>
        <r>
          <rPr>
            <b/>
            <sz val="9"/>
            <rFont val="Tahoma"/>
            <charset val="134"/>
          </rPr>
          <t>PANTIN</t>
        </r>
        <r>
          <rPr>
            <sz val="9"/>
            <rFont val="Tahoma"/>
            <charset val="134"/>
          </rPr>
          <t xml:space="preserve"> (93)
</t>
        </r>
        <r>
          <rPr>
            <b/>
            <sz val="9"/>
            <rFont val="Tahoma"/>
            <charset val="134"/>
          </rPr>
          <t>PARIS</t>
        </r>
        <r>
          <rPr>
            <sz val="9"/>
            <rFont val="Tahoma"/>
            <charset val="134"/>
          </rPr>
          <t xml:space="preserve"> (75)
</t>
        </r>
        <r>
          <rPr>
            <b/>
            <sz val="9"/>
            <rFont val="Tahoma"/>
            <charset val="134"/>
          </rPr>
          <t>St-DENIS</t>
        </r>
        <r>
          <rPr>
            <sz val="9"/>
            <rFont val="Tahoma"/>
            <charset val="134"/>
          </rPr>
          <t xml:space="preserve"> (93)
</t>
        </r>
        <r>
          <rPr>
            <b/>
            <sz val="9"/>
            <rFont val="Tahoma"/>
            <charset val="134"/>
          </rPr>
          <t>St-GILLES</t>
        </r>
        <r>
          <rPr>
            <sz val="9"/>
            <rFont val="Tahoma"/>
            <charset val="134"/>
          </rPr>
          <t xml:space="preserve"> (30)
</t>
        </r>
        <r>
          <rPr>
            <b/>
            <sz val="9"/>
            <rFont val="Tahoma"/>
            <charset val="134"/>
          </rPr>
          <t>St-MAMMÈS</t>
        </r>
        <r>
          <rPr>
            <sz val="9"/>
            <rFont val="Tahoma"/>
            <charset val="134"/>
          </rPr>
          <t xml:space="preserve"> (77)</t>
        </r>
      </text>
    </comment>
  </commentList>
</comments>
</file>

<file path=xl/sharedStrings.xml><?xml version="1.0" encoding="utf-8"?>
<sst xmlns="http://schemas.openxmlformats.org/spreadsheetml/2006/main" count="350" uniqueCount="215">
  <si>
    <t>NOM DU GROUPE :</t>
  </si>
  <si>
    <t>L INDEPENDANTE</t>
  </si>
  <si>
    <t>RÉFÉRENT :</t>
  </si>
  <si>
    <t>Emmanuelle RAT</t>
  </si>
  <si>
    <t>Adresse :</t>
  </si>
  <si>
    <t>127 RUE MARCADET 75018 PARIS</t>
  </si>
  <si>
    <t>Téléphone :</t>
  </si>
  <si>
    <t>06 74 78 44 88</t>
  </si>
  <si>
    <t>Facture :</t>
  </si>
  <si>
    <t>NON</t>
  </si>
  <si>
    <t>Courriel :</t>
  </si>
  <si>
    <t>emmanuelle.rat@sfr.fr</t>
  </si>
  <si>
    <t>Lieu de Livraison :</t>
  </si>
  <si>
    <t>Pantin (93)</t>
  </si>
  <si>
    <t>COMMANDE POUR</t>
  </si>
  <si>
    <t>NOM</t>
  </si>
  <si>
    <t>PRENOM</t>
  </si>
  <si>
    <t>MAIL</t>
  </si>
  <si>
    <t>TEL</t>
  </si>
  <si>
    <t>à titre indicatif</t>
  </si>
  <si>
    <t>COND.</t>
  </si>
  <si>
    <t>PRIX DU LOT</t>
  </si>
  <si>
    <t>Qté lot</t>
  </si>
  <si>
    <t>PRIX unitaire</t>
  </si>
  <si>
    <t>Qté unitaire</t>
  </si>
  <si>
    <t>Total</t>
  </si>
  <si>
    <t xml:space="preserve">Sacs à vin </t>
  </si>
  <si>
    <t>Corbières</t>
  </si>
  <si>
    <r>
      <rPr>
        <i/>
        <sz val="11"/>
        <rFont val="Calibri"/>
        <charset val="134"/>
        <scheme val="minor"/>
      </rPr>
      <t>Domaine de Ségur</t>
    </r>
    <r>
      <rPr>
        <sz val="11"/>
        <rFont val="Calibri"/>
        <charset val="134"/>
        <scheme val="minor"/>
      </rPr>
      <t xml:space="preserve"> (Aude)</t>
    </r>
    <r>
      <rPr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Corbières rouge 2022</t>
    </r>
    <r>
      <rPr>
        <sz val="11"/>
        <rFont val="Calibri"/>
        <charset val="134"/>
        <scheme val="minor"/>
      </rPr>
      <t xml:space="preserve"> 
Rouge A.B. (81)</t>
    </r>
  </si>
  <si>
    <t>/L</t>
  </si>
  <si>
    <r>
      <rPr>
        <i/>
        <sz val="10"/>
        <rFont val="Calibri"/>
        <charset val="134"/>
        <scheme val="minor"/>
      </rPr>
      <t xml:space="preserve">Rappel : Pas de détail - Respecter le conditionnement producteur </t>
    </r>
    <r>
      <rPr>
        <i/>
        <sz val="9"/>
        <rFont val="Calibri"/>
        <charset val="134"/>
        <scheme val="minor"/>
      </rPr>
      <t>(COND)</t>
    </r>
    <r>
      <rPr>
        <i/>
        <sz val="10"/>
        <rFont val="Calibri"/>
        <charset val="134"/>
        <scheme val="minor"/>
      </rPr>
      <t xml:space="preserve">. Rappel : Pas de détail - Respecter le conditionnement producteur </t>
    </r>
    <r>
      <rPr>
        <i/>
        <sz val="9"/>
        <rFont val="Calibri"/>
        <charset val="134"/>
        <scheme val="minor"/>
      </rPr>
      <t>(COND)</t>
    </r>
  </si>
  <si>
    <t>bib. 10 L</t>
  </si>
  <si>
    <r>
      <rPr>
        <i/>
        <sz val="11"/>
        <rFont val="Calibri"/>
        <charset val="134"/>
        <scheme val="minor"/>
      </rPr>
      <t>Domaine de Ségur</t>
    </r>
    <r>
      <rPr>
        <sz val="11"/>
        <rFont val="Calibri"/>
        <charset val="134"/>
        <scheme val="minor"/>
      </rPr>
      <t xml:space="preserve"> (Aude) </t>
    </r>
    <r>
      <rPr>
        <b/>
        <sz val="11"/>
        <rFont val="Calibri"/>
        <charset val="134"/>
        <scheme val="minor"/>
      </rPr>
      <t>Corbières blanc 2022</t>
    </r>
    <r>
      <rPr>
        <sz val="11"/>
        <rFont val="Calibri"/>
        <charset val="134"/>
        <scheme val="minor"/>
      </rPr>
      <t xml:space="preserve">
Blanc A.B.  (81)</t>
    </r>
  </si>
  <si>
    <t>St Chinian</t>
  </si>
  <si>
    <r>
      <rPr>
        <i/>
        <sz val="11"/>
        <rFont val="Calibri"/>
        <charset val="134"/>
        <scheme val="minor"/>
      </rPr>
      <t>Domaine Marquise des Mûres</t>
    </r>
    <r>
      <rPr>
        <sz val="11"/>
        <rFont val="Calibri"/>
        <charset val="134"/>
        <scheme val="minor"/>
      </rPr>
      <t xml:space="preserve"> (Hérault)</t>
    </r>
    <r>
      <rPr>
        <b/>
        <sz val="11"/>
        <rFont val="Calibri"/>
        <charset val="134"/>
        <scheme val="minor"/>
      </rPr>
      <t xml:space="preserve"> Cool à Flot 2023</t>
    </r>
    <r>
      <rPr>
        <sz val="11"/>
        <rFont val="Calibri"/>
        <charset val="134"/>
        <scheme val="minor"/>
      </rPr>
      <t xml:space="preserve">
Carignan 60% / Cinsault 40%. Rouge bio (nc)</t>
    </r>
  </si>
  <si>
    <t>Minervois</t>
  </si>
  <si>
    <r>
      <rPr>
        <i/>
        <sz val="11"/>
        <rFont val="Calibri"/>
        <charset val="134"/>
        <scheme val="minor"/>
      </rPr>
      <t xml:space="preserve">Domaine Cavaillès </t>
    </r>
    <r>
      <rPr>
        <sz val="11"/>
        <rFont val="Calibri"/>
        <charset val="134"/>
        <scheme val="minor"/>
      </rPr>
      <t xml:space="preserve">(Hérault) </t>
    </r>
    <r>
      <rPr>
        <b/>
        <sz val="11"/>
        <rFont val="Calibri"/>
        <charset val="134"/>
        <scheme val="minor"/>
      </rPr>
      <t>En Minerve 2023</t>
    </r>
    <r>
      <rPr>
        <sz val="11"/>
        <rFont val="Calibri"/>
        <charset val="134"/>
        <scheme val="minor"/>
      </rPr>
      <t xml:space="preserve">
Rouge v.d.t. (50)</t>
    </r>
  </si>
  <si>
    <t xml:space="preserve">Rouges bouchés    </t>
  </si>
  <si>
    <r>
      <rPr>
        <i/>
        <sz val="11"/>
        <rFont val="Calibri"/>
        <charset val="134"/>
        <scheme val="minor"/>
      </rPr>
      <t>Domaine Marquise des Mûres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Lou Carignan 2023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Carignan 100%. Bio (nc)</t>
    </r>
  </si>
  <si>
    <t>/u</t>
  </si>
  <si>
    <t>6 x 75 cl</t>
  </si>
  <si>
    <t>St Chinian a.o.c.</t>
  </si>
  <si>
    <r>
      <rPr>
        <i/>
        <sz val="11"/>
        <rFont val="Calibri"/>
        <charset val="134"/>
        <scheme val="minor"/>
      </rPr>
      <t>Domaine Marquise des Mûres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Métiss 2021</t>
    </r>
    <r>
      <rPr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Syrah 30% / Carignan 30% / Grenache 30% / Cinsault 10%. Bio (&lt; 15)</t>
    </r>
  </si>
  <si>
    <r>
      <rPr>
        <i/>
        <sz val="11"/>
        <rFont val="Calibri"/>
        <charset val="134"/>
        <scheme val="minor"/>
      </rPr>
      <t>Domaine Thierry Navarre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Vin d'Œillade 2023</t>
    </r>
    <r>
      <rPr>
        <sz val="11"/>
        <rFont val="Calibri"/>
        <charset val="134"/>
        <scheme val="minor"/>
      </rPr>
      <t xml:space="preserve">
Bio libre (nc)</t>
    </r>
  </si>
  <si>
    <r>
      <rPr>
        <i/>
        <sz val="11"/>
        <rFont val="Calibri"/>
        <charset val="134"/>
        <scheme val="minor"/>
      </rPr>
      <t>Domaine Thierry Navarre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Ribeyrenc 2022</t>
    </r>
    <r>
      <rPr>
        <sz val="11"/>
        <rFont val="Calibri"/>
        <charset val="134"/>
        <scheme val="minor"/>
      </rPr>
      <t xml:space="preserve">
Bio libre (nc)</t>
    </r>
  </si>
  <si>
    <t>Corbières a.o.c.</t>
  </si>
  <si>
    <r>
      <rPr>
        <i/>
        <sz val="11"/>
        <rFont val="Calibri"/>
        <charset val="134"/>
        <scheme val="minor"/>
      </rPr>
      <t xml:space="preserve">Vignobles Roux a.o.p. </t>
    </r>
    <r>
      <rPr>
        <sz val="11"/>
        <rFont val="Calibri"/>
        <charset val="134"/>
        <scheme val="minor"/>
      </rPr>
      <t>(</t>
    </r>
    <r>
      <rPr>
        <i/>
        <sz val="11"/>
        <rFont val="Calibri"/>
        <charset val="134"/>
        <scheme val="minor"/>
      </rPr>
      <t>D. Ségur,</t>
    </r>
    <r>
      <rPr>
        <sz val="11"/>
        <rFont val="Calibri"/>
        <charset val="134"/>
        <scheme val="minor"/>
      </rPr>
      <t xml:space="preserve"> Aude) </t>
    </r>
    <r>
      <rPr>
        <b/>
        <sz val="11"/>
        <rFont val="Calibri"/>
        <charset val="134"/>
        <scheme val="minor"/>
      </rPr>
      <t>La Belle Vie 2020</t>
    </r>
    <r>
      <rPr>
        <sz val="11"/>
        <rFont val="Calibri"/>
        <charset val="134"/>
        <scheme val="minor"/>
      </rPr>
      <t xml:space="preserve">
A.B. (78)</t>
    </r>
  </si>
  <si>
    <t>Bédarieux v.d.F.</t>
  </si>
  <si>
    <r>
      <rPr>
        <i/>
        <sz val="11"/>
        <rFont val="Calibri"/>
        <charset val="134"/>
        <scheme val="minor"/>
      </rPr>
      <t>L'Absurde Génie des Fleurs</t>
    </r>
    <r>
      <rPr>
        <sz val="11"/>
        <rFont val="Calibri"/>
        <charset val="134"/>
        <scheme val="minor"/>
      </rPr>
      <t xml:space="preserve"> (Hérault)</t>
    </r>
    <r>
      <rPr>
        <b/>
        <sz val="11"/>
        <rFont val="Calibri"/>
        <charset val="134"/>
        <scheme val="minor"/>
      </rPr>
      <t xml:space="preserve"> </t>
    </r>
    <r>
      <rPr>
        <sz val="11"/>
        <rFont val="Calibri"/>
        <charset val="134"/>
        <scheme val="minor"/>
      </rPr>
      <t xml:space="preserve">3 </t>
    </r>
    <r>
      <rPr>
        <b/>
        <sz val="11"/>
        <rFont val="Calibri"/>
        <charset val="134"/>
        <scheme val="minor"/>
      </rPr>
      <t xml:space="preserve">Catifea 2023 </t>
    </r>
    <r>
      <rPr>
        <sz val="11"/>
        <rFont val="Calibri"/>
        <charset val="134"/>
        <scheme val="minor"/>
      </rPr>
      <t>+</t>
    </r>
    <r>
      <rPr>
        <b/>
        <sz val="11"/>
        <rFont val="Calibri"/>
        <charset val="134"/>
        <scheme val="minor"/>
      </rPr>
      <t xml:space="preserve"> </t>
    </r>
    <r>
      <rPr>
        <sz val="11"/>
        <rFont val="Calibri"/>
        <charset val="134"/>
        <scheme val="minor"/>
      </rPr>
      <t xml:space="preserve">3 </t>
    </r>
    <r>
      <rPr>
        <b/>
        <sz val="11"/>
        <rFont val="Calibri"/>
        <charset val="134"/>
        <scheme val="minor"/>
      </rPr>
      <t xml:space="preserve">Bunici 2023
</t>
    </r>
    <r>
      <rPr>
        <sz val="11"/>
        <rFont val="Calibri"/>
        <charset val="134"/>
        <scheme val="minor"/>
      </rPr>
      <t>Carignan 100 %  et Carignan / Aramon / Cinsault (sans sulfite ajouté)</t>
    </r>
  </si>
  <si>
    <t>Minervois a.o.p.</t>
  </si>
  <si>
    <r>
      <rPr>
        <i/>
        <sz val="11"/>
        <rFont val="Calibri"/>
        <charset val="134"/>
        <scheme val="minor"/>
      </rPr>
      <t xml:space="preserve">Domaine Cavaillès </t>
    </r>
    <r>
      <rPr>
        <sz val="11"/>
        <rFont val="Calibri"/>
        <charset val="134"/>
        <scheme val="minor"/>
      </rPr>
      <t xml:space="preserve">(Hérault) </t>
    </r>
    <r>
      <rPr>
        <b/>
        <sz val="11"/>
        <rFont val="Calibri"/>
        <charset val="134"/>
        <scheme val="minor"/>
      </rPr>
      <t>Cuvée Coralie 2022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(48)</t>
    </r>
  </si>
  <si>
    <r>
      <rPr>
        <i/>
        <sz val="11"/>
        <rFont val="Calibri"/>
        <charset val="134"/>
        <scheme val="minor"/>
      </rPr>
      <t>Le Pech d'André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Cuvée Léon 2020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 xml:space="preserve">A.B. (58) </t>
    </r>
  </si>
  <si>
    <t>Aude</t>
  </si>
  <si>
    <r>
      <rPr>
        <i/>
        <sz val="11"/>
        <rFont val="Calibri"/>
        <charset val="134"/>
        <scheme val="minor"/>
      </rPr>
      <t>Domaine Manuel Mounié</t>
    </r>
    <r>
      <rPr>
        <sz val="11"/>
        <rFont val="Calibri"/>
        <charset val="134"/>
        <scheme val="minor"/>
      </rPr>
      <t xml:space="preserve"> (Aude) </t>
    </r>
    <r>
      <rPr>
        <b/>
        <sz val="11"/>
        <rFont val="Calibri"/>
        <charset val="134"/>
        <scheme val="minor"/>
      </rPr>
      <t>Cuvée de l'Amic 2023</t>
    </r>
    <r>
      <rPr>
        <sz val="11"/>
        <rFont val="Calibri"/>
        <charset val="134"/>
        <scheme val="minor"/>
      </rPr>
      <t xml:space="preserve">
Merlot 45% / Syrah 45% / Mourvèdre 10%. Vin nature (sans sulfite ajouté)</t>
    </r>
  </si>
  <si>
    <t>Pays d'Hérault i.g.p.</t>
  </si>
  <si>
    <r>
      <rPr>
        <i/>
        <sz val="11"/>
        <rFont val="Calibri"/>
        <charset val="134"/>
        <scheme val="minor"/>
      </rPr>
      <t>Le Pech d'André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Cuvée Serment 2020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 xml:space="preserve">A.B. (61) </t>
    </r>
  </si>
  <si>
    <t>Costières de Nîmes a.o.p.</t>
  </si>
  <si>
    <r>
      <rPr>
        <i/>
        <sz val="11"/>
        <rFont val="Calibri"/>
        <charset val="134"/>
        <scheme val="minor"/>
      </rPr>
      <t xml:space="preserve"> Terre des Chardons</t>
    </r>
    <r>
      <rPr>
        <sz val="11"/>
        <rFont val="Calibri"/>
        <charset val="134"/>
        <scheme val="minor"/>
      </rPr>
      <t xml:space="preserve"> (Gard) </t>
    </r>
    <r>
      <rPr>
        <b/>
        <sz val="11"/>
        <rFont val="Calibri"/>
        <charset val="134"/>
        <scheme val="minor"/>
      </rPr>
      <t>Bien luné 2023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Grenache 60% / Syrah 30% / Cinsault 10% (40)</t>
    </r>
  </si>
  <si>
    <t>Rosé bouché</t>
  </si>
  <si>
    <r>
      <rPr>
        <i/>
        <sz val="11"/>
        <rFont val="Calibri"/>
        <charset val="134"/>
        <scheme val="minor"/>
      </rPr>
      <t>Terre des Chardons</t>
    </r>
    <r>
      <rPr>
        <sz val="11"/>
        <rFont val="Calibri"/>
        <charset val="134"/>
        <scheme val="minor"/>
      </rPr>
      <t xml:space="preserve"> (Gard) </t>
    </r>
    <r>
      <rPr>
        <b/>
        <sz val="11"/>
        <rFont val="Calibri"/>
        <charset val="134"/>
        <scheme val="minor"/>
      </rPr>
      <t>Rosée d'été 2023</t>
    </r>
    <r>
      <rPr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Grenache-Syrah 80% / Cinsault 20% (nc)</t>
    </r>
  </si>
  <si>
    <t>Blancs bouchés v.d.p.</t>
  </si>
  <si>
    <r>
      <rPr>
        <i/>
        <sz val="11"/>
        <rFont val="Calibri"/>
        <charset val="134"/>
        <scheme val="minor"/>
      </rPr>
      <t xml:space="preserve">Terre des Chardons </t>
    </r>
    <r>
      <rPr>
        <sz val="11"/>
        <rFont val="Calibri"/>
        <charset val="134"/>
        <scheme val="minor"/>
      </rPr>
      <t>(Gard)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J'M 2021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Clairette 100% (50)</t>
    </r>
  </si>
  <si>
    <r>
      <rPr>
        <i/>
        <sz val="11"/>
        <rFont val="Calibri"/>
        <charset val="134"/>
        <scheme val="minor"/>
      </rPr>
      <t>Domaine Thierry Navarre</t>
    </r>
    <r>
      <rPr>
        <sz val="11"/>
        <rFont val="Calibri"/>
        <charset val="134"/>
        <scheme val="minor"/>
      </rPr>
      <t xml:space="preserve"> (Hérault)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Lignières 2023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Bio libre (nc)</t>
    </r>
  </si>
  <si>
    <r>
      <rPr>
        <i/>
        <sz val="11"/>
        <rFont val="Calibri"/>
        <charset val="134"/>
        <scheme val="minor"/>
      </rPr>
      <t>Domaine Marquise des Mûres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Nasaara 2023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Roussane / Vermentino / Viognier. Bio (nc)</t>
    </r>
  </si>
  <si>
    <t>Vins doux naturels</t>
  </si>
  <si>
    <r>
      <rPr>
        <i/>
        <sz val="11"/>
        <rFont val="Calibri"/>
        <charset val="134"/>
        <scheme val="minor"/>
      </rPr>
      <t>Domaine de Ségur</t>
    </r>
    <r>
      <rPr>
        <sz val="11"/>
        <rFont val="Calibri"/>
        <charset val="134"/>
        <scheme val="minor"/>
      </rPr>
      <t xml:space="preserve"> (Aude) bio </t>
    </r>
    <r>
      <rPr>
        <b/>
        <sz val="11"/>
        <rFont val="Calibri"/>
        <charset val="134"/>
        <scheme val="minor"/>
      </rPr>
      <t>Muscat doux</t>
    </r>
  </si>
  <si>
    <r>
      <rPr>
        <i/>
        <sz val="11"/>
        <rFont val="Calibri"/>
        <charset val="134"/>
        <scheme val="minor"/>
      </rPr>
      <t>Vignerons du Vallespir</t>
    </r>
    <r>
      <rPr>
        <sz val="11"/>
        <rFont val="Calibri"/>
        <charset val="134"/>
        <scheme val="minor"/>
      </rPr>
      <t xml:space="preserve"> (Pyrénées-Orientales)</t>
    </r>
    <r>
      <rPr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Muscat de Rivesaltes</t>
    </r>
  </si>
  <si>
    <r>
      <rPr>
        <b/>
        <sz val="10"/>
        <rFont val="Calibri"/>
        <charset val="134"/>
        <scheme val="minor"/>
      </rPr>
      <t xml:space="preserve">Issus de la pomme bio
</t>
    </r>
    <r>
      <rPr>
        <i/>
        <sz val="10"/>
        <rFont val="Calibri"/>
        <charset val="134"/>
        <scheme val="minor"/>
      </rPr>
      <t xml:space="preserve">Scop Marcotte </t>
    </r>
    <r>
      <rPr>
        <sz val="10"/>
        <rFont val="Calibri"/>
        <charset val="134"/>
        <scheme val="minor"/>
      </rPr>
      <t>(Normandie)</t>
    </r>
  </si>
  <si>
    <r>
      <rPr>
        <b/>
        <sz val="11"/>
        <rFont val="Calibri"/>
        <charset val="134"/>
        <scheme val="minor"/>
      </rPr>
      <t xml:space="preserve">Cidre Clos du Bourg </t>
    </r>
    <r>
      <rPr>
        <sz val="11"/>
        <rFont val="Calibri"/>
        <charset val="134"/>
        <scheme val="minor"/>
      </rPr>
      <t>5%</t>
    </r>
  </si>
  <si>
    <r>
      <rPr>
        <b/>
        <sz val="11"/>
        <rFont val="Calibri"/>
        <charset val="134"/>
        <scheme val="minor"/>
      </rPr>
      <t xml:space="preserve">Calvados vieux </t>
    </r>
    <r>
      <rPr>
        <sz val="11"/>
        <rFont val="Calibri"/>
        <charset val="134"/>
        <scheme val="minor"/>
      </rPr>
      <t>42%</t>
    </r>
  </si>
  <si>
    <t>1 x 70 cl</t>
  </si>
  <si>
    <r>
      <rPr>
        <b/>
        <sz val="11"/>
        <rFont val="Calibri"/>
        <charset val="134"/>
        <scheme val="minor"/>
      </rPr>
      <t>Anchois</t>
    </r>
    <r>
      <rPr>
        <sz val="11"/>
        <rFont val="Calibri"/>
        <charset val="134"/>
        <scheme val="minor"/>
      </rPr>
      <t xml:space="preserve"> 
</t>
    </r>
    <r>
      <rPr>
        <b/>
        <sz val="11"/>
        <rFont val="Calibri"/>
        <charset val="134"/>
        <scheme val="minor"/>
      </rPr>
      <t>de Collioure</t>
    </r>
    <r>
      <rPr>
        <sz val="11"/>
        <rFont val="Calibri"/>
        <charset val="134"/>
        <scheme val="minor"/>
      </rPr>
      <t xml:space="preserve">
</t>
    </r>
    <r>
      <rPr>
        <i/>
        <sz val="11"/>
        <rFont val="Calibri"/>
        <charset val="134"/>
        <scheme val="minor"/>
      </rPr>
      <t>Maison Desclaux</t>
    </r>
    <r>
      <rPr>
        <sz val="11"/>
        <rFont val="Calibri"/>
        <charset val="134"/>
        <scheme val="minor"/>
      </rPr>
      <t xml:space="preserve">
(Pyrénées-Orientales)</t>
    </r>
  </si>
  <si>
    <t>Tapenade verte</t>
  </si>
  <si>
    <t>/kg</t>
  </si>
  <si>
    <r>
      <rPr>
        <i/>
        <sz val="10"/>
        <rFont val="Calibri"/>
        <charset val="134"/>
        <scheme val="minor"/>
      </rPr>
      <t xml:space="preserve">Pas de détail - Respecter le conditionnement producteur </t>
    </r>
    <r>
      <rPr>
        <i/>
        <sz val="9"/>
        <rFont val="Calibri"/>
        <charset val="134"/>
        <scheme val="minor"/>
      </rPr>
      <t>(COND)</t>
    </r>
  </si>
  <si>
    <t>12 x 90 g</t>
  </si>
  <si>
    <t>Tapenade noire</t>
  </si>
  <si>
    <t>Anchoïade</t>
  </si>
  <si>
    <t>12 x 85 g</t>
  </si>
  <si>
    <t>Anchois au sel</t>
  </si>
  <si>
    <r>
      <rPr>
        <b/>
        <sz val="11"/>
        <rFont val="Calibri"/>
        <charset val="134"/>
        <scheme val="minor"/>
      </rPr>
      <t>6 x 400 g</t>
    </r>
    <r>
      <rPr>
        <b/>
        <sz val="11"/>
        <color rgb="FF0070C0"/>
        <rFont val="Calibri"/>
        <charset val="134"/>
        <scheme val="minor"/>
      </rPr>
      <t xml:space="preserve"> </t>
    </r>
  </si>
  <si>
    <r>
      <rPr>
        <b/>
        <sz val="11"/>
        <rFont val="Calibri"/>
        <charset val="134"/>
        <scheme val="minor"/>
      </rPr>
      <t xml:space="preserve">Salaisons et 
conserves carnées
</t>
    </r>
    <r>
      <rPr>
        <i/>
        <sz val="11"/>
        <rFont val="Calibri"/>
        <charset val="134"/>
        <scheme val="minor"/>
      </rPr>
      <t xml:space="preserve">Gaec de Caudemique 
</t>
    </r>
    <r>
      <rPr>
        <sz val="11"/>
        <rFont val="Calibri"/>
        <charset val="134"/>
        <scheme val="minor"/>
      </rPr>
      <t>(Aude)</t>
    </r>
  </si>
  <si>
    <r>
      <rPr>
        <b/>
        <sz val="11"/>
        <rFont val="Calibri"/>
        <charset val="134"/>
        <scheme val="minor"/>
      </rPr>
      <t>Saucisse (porc)</t>
    </r>
    <r>
      <rPr>
        <sz val="11"/>
        <rFont val="Calibri"/>
        <charset val="134"/>
        <scheme val="minor"/>
      </rPr>
      <t xml:space="preserve"> sous vide</t>
    </r>
    <r>
      <rPr>
        <b/>
        <sz val="11"/>
        <rFont val="Calibri"/>
        <charset val="134"/>
        <scheme val="minor"/>
      </rPr>
      <t xml:space="preserve"> </t>
    </r>
  </si>
  <si>
    <t>2 x ± 350 g</t>
  </si>
  <si>
    <r>
      <rPr>
        <b/>
        <sz val="11"/>
        <rFont val="Calibri"/>
        <charset val="134"/>
        <scheme val="minor"/>
      </rPr>
      <t xml:space="preserve">Saucisson (porc) </t>
    </r>
    <r>
      <rPr>
        <sz val="11"/>
        <rFont val="Calibri"/>
        <charset val="134"/>
        <scheme val="minor"/>
      </rPr>
      <t>sous vide</t>
    </r>
    <r>
      <rPr>
        <b/>
        <sz val="11"/>
        <rFont val="Calibri"/>
        <charset val="134"/>
        <scheme val="minor"/>
      </rPr>
      <t xml:space="preserve"> </t>
    </r>
  </si>
  <si>
    <r>
      <rPr>
        <b/>
        <sz val="11"/>
        <rFont val="Calibri"/>
        <charset val="134"/>
        <scheme val="minor"/>
      </rPr>
      <t>Magret sec de canard</t>
    </r>
    <r>
      <rPr>
        <sz val="11"/>
        <rFont val="Calibri"/>
        <charset val="134"/>
        <scheme val="minor"/>
      </rPr>
      <t xml:space="preserve"> sous vide</t>
    </r>
  </si>
  <si>
    <t>3 x ± 333 g</t>
  </si>
  <si>
    <t>Boudin à tartiner</t>
  </si>
  <si>
    <t>12 x 200 g</t>
  </si>
  <si>
    <t xml:space="preserve">Pâté de campagne </t>
  </si>
  <si>
    <t>Rillettes de canard</t>
  </si>
  <si>
    <t>Pâté de canard au foie gras</t>
  </si>
  <si>
    <t>Foie gras de canard entier</t>
  </si>
  <si>
    <t>6 x 200 g</t>
  </si>
  <si>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 xml:space="preserve">Cassoulet (porc) </t>
    </r>
  </si>
  <si>
    <t>12 x 750 g</t>
  </si>
  <si>
    <t xml:space="preserve"> Cassoulet au confit de canard </t>
  </si>
  <si>
    <t>Cuisses confites de canard</t>
  </si>
  <si>
    <t>12 x 850 g</t>
  </si>
  <si>
    <t>Cœurs de canard confits</t>
  </si>
  <si>
    <t>12 x 340 g</t>
  </si>
  <si>
    <t>Gésiers de canard confits</t>
  </si>
  <si>
    <t>Jambonneau de porc</t>
  </si>
  <si>
    <t>12 x 350 g</t>
  </si>
  <si>
    <t>Huiles et 
condiments</t>
  </si>
  <si>
    <r>
      <rPr>
        <sz val="11"/>
        <rFont val="Calibri"/>
        <charset val="134"/>
        <scheme val="minor"/>
      </rPr>
      <t xml:space="preserve"> </t>
    </r>
    <r>
      <rPr>
        <i/>
        <sz val="11"/>
        <rFont val="Calibri"/>
        <charset val="134"/>
        <scheme val="minor"/>
      </rPr>
      <t xml:space="preserve">Celler Masroig </t>
    </r>
    <r>
      <rPr>
        <sz val="11"/>
        <rFont val="Calibri"/>
        <charset val="134"/>
        <scheme val="minor"/>
      </rPr>
      <t xml:space="preserve">(Terroir du Priorat, Espagne) </t>
    </r>
    <r>
      <rPr>
        <b/>
        <sz val="11"/>
        <rFont val="Calibri"/>
        <charset val="134"/>
        <scheme val="minor"/>
      </rPr>
      <t xml:space="preserve">Huile d'olive Extra 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Olives Aberquina.</t>
    </r>
    <r>
      <rPr>
        <sz val="11"/>
        <color rgb="FFFF0000"/>
        <rFont val="Calibri"/>
        <charset val="134"/>
        <scheme val="minor"/>
      </rPr>
      <t xml:space="preserve"> </t>
    </r>
    <r>
      <rPr>
        <sz val="9"/>
        <color rgb="FFC00000"/>
        <rFont val="Calibri"/>
        <charset val="134"/>
        <scheme val="minor"/>
      </rPr>
      <t>QUANTITÉ LIMITÉE</t>
    </r>
  </si>
  <si>
    <t>Prix 2024 à confirmer</t>
  </si>
  <si>
    <r>
      <rPr>
        <i/>
        <sz val="10"/>
        <rFont val="Calibri"/>
        <charset val="134"/>
        <scheme val="minor"/>
      </rPr>
      <t xml:space="preserve">Rappel : Pas de détail - Respecter le conditionnement producteur </t>
    </r>
    <r>
      <rPr>
        <i/>
        <sz val="9"/>
        <rFont val="Calibri"/>
        <charset val="134"/>
        <scheme val="minor"/>
      </rPr>
      <t>(COND)</t>
    </r>
  </si>
  <si>
    <t>1 x 5 L</t>
  </si>
  <si>
    <r>
      <rPr>
        <i/>
        <sz val="11"/>
        <rFont val="Calibri"/>
        <charset val="134"/>
        <scheme val="minor"/>
      </rPr>
      <t>Terre des Chardons</t>
    </r>
    <r>
      <rPr>
        <sz val="11"/>
        <rFont val="Calibri"/>
        <charset val="134"/>
        <scheme val="minor"/>
      </rPr>
      <t xml:space="preserve"> (Gard) </t>
    </r>
    <r>
      <rPr>
        <b/>
        <sz val="11"/>
        <rFont val="Calibri"/>
        <charset val="134"/>
        <scheme val="minor"/>
      </rPr>
      <t xml:space="preserve">Huile d'olive Bio
</t>
    </r>
    <r>
      <rPr>
        <sz val="11"/>
        <rFont val="Calibri"/>
        <charset val="134"/>
        <scheme val="minor"/>
      </rPr>
      <t>Olives Picholine et Négrette.</t>
    </r>
    <r>
      <rPr>
        <sz val="11"/>
        <color rgb="FFFF0000"/>
        <rFont val="Calibri"/>
        <charset val="134"/>
        <scheme val="minor"/>
      </rPr>
      <t xml:space="preserve"> </t>
    </r>
    <r>
      <rPr>
        <sz val="9"/>
        <color rgb="FFC00000"/>
        <rFont val="Calibri"/>
        <charset val="134"/>
        <scheme val="minor"/>
      </rPr>
      <t>QUANTITÉ LIMITÉE</t>
    </r>
  </si>
  <si>
    <t>1 x 3 L</t>
  </si>
  <si>
    <r>
      <rPr>
        <i/>
        <sz val="11"/>
        <rFont val="Calibri"/>
        <charset val="134"/>
        <scheme val="minor"/>
      </rPr>
      <t>La Ferme Bouteille</t>
    </r>
    <r>
      <rPr>
        <sz val="11"/>
        <rFont val="Calibri"/>
        <charset val="134"/>
        <scheme val="minor"/>
      </rPr>
      <t xml:space="preserve"> (Drôme)</t>
    </r>
    <r>
      <rPr>
        <b/>
        <sz val="11"/>
        <rFont val="Calibri"/>
        <charset val="134"/>
        <scheme val="minor"/>
      </rPr>
      <t xml:space="preserve"> Huile vierge de noix</t>
    </r>
  </si>
  <si>
    <t>6 x 50 cl</t>
  </si>
  <si>
    <r>
      <rPr>
        <i/>
        <sz val="11"/>
        <rFont val="Calibri"/>
        <charset val="134"/>
        <scheme val="minor"/>
      </rPr>
      <t>La Ferme Bouteille</t>
    </r>
    <r>
      <rPr>
        <sz val="11"/>
        <rFont val="Calibri"/>
        <charset val="134"/>
        <scheme val="minor"/>
      </rPr>
      <t xml:space="preserve"> (Drôme)</t>
    </r>
    <r>
      <rPr>
        <b/>
        <sz val="11"/>
        <rFont val="Calibri"/>
        <charset val="134"/>
        <scheme val="minor"/>
      </rPr>
      <t xml:space="preserve"> Moutarde en grain</t>
    </r>
  </si>
  <si>
    <t>6 x 350 g</t>
  </si>
  <si>
    <r>
      <rPr>
        <i/>
        <sz val="11"/>
        <rFont val="Calibri"/>
        <charset val="134"/>
        <scheme val="minor"/>
      </rPr>
      <t xml:space="preserve">Saveurs sauvages du sud </t>
    </r>
    <r>
      <rPr>
        <sz val="11"/>
        <rFont val="Calibri"/>
        <charset val="134"/>
        <scheme val="minor"/>
      </rPr>
      <t>(Hérault)</t>
    </r>
    <r>
      <rPr>
        <b/>
        <sz val="11"/>
        <rFont val="Calibri"/>
        <charset val="134"/>
        <scheme val="minor"/>
      </rPr>
      <t xml:space="preserve"> Pesto à l'ail des ours</t>
    </r>
  </si>
  <si>
    <r>
      <rPr>
        <i/>
        <sz val="11"/>
        <rFont val="Calibri"/>
        <charset val="134"/>
        <scheme val="minor"/>
      </rPr>
      <t>Scop Marcotte</t>
    </r>
    <r>
      <rPr>
        <sz val="11"/>
        <rFont val="Calibri"/>
        <charset val="134"/>
        <scheme val="minor"/>
      </rPr>
      <t xml:space="preserve"> (Normandie) </t>
    </r>
    <r>
      <rPr>
        <b/>
        <sz val="11"/>
        <rFont val="Calibri"/>
        <charset val="134"/>
        <scheme val="minor"/>
      </rPr>
      <t xml:space="preserve">Vinaigre de cidre </t>
    </r>
  </si>
  <si>
    <t>9 x 50 cl</t>
  </si>
  <si>
    <t>Fromages</t>
  </si>
  <si>
    <r>
      <rPr>
        <i/>
        <sz val="11"/>
        <rFont val="Calibri"/>
        <charset val="134"/>
        <scheme val="minor"/>
      </rPr>
      <t xml:space="preserve">   Gaec de Faral</t>
    </r>
    <r>
      <rPr>
        <sz val="11"/>
        <rFont val="Calibri"/>
        <charset val="134"/>
        <scheme val="minor"/>
      </rPr>
      <t xml:space="preserve"> (Aveyron) </t>
    </r>
    <r>
      <rPr>
        <b/>
        <sz val="11"/>
        <rFont val="Calibri"/>
        <charset val="134"/>
        <scheme val="minor"/>
      </rPr>
      <t>Tommes de brebis</t>
    </r>
  </si>
  <si>
    <t>2 x ± 2,5 kg</t>
  </si>
  <si>
    <r>
      <rPr>
        <i/>
        <sz val="11"/>
        <rFont val="Calibri"/>
        <charset val="134"/>
        <scheme val="minor"/>
      </rPr>
      <t>Union des Fruitières Bio Comtoises</t>
    </r>
    <r>
      <rPr>
        <sz val="11"/>
        <rFont val="Calibri"/>
        <charset val="134"/>
        <scheme val="minor"/>
      </rPr>
      <t xml:space="preserve"> (Jura) </t>
    </r>
    <r>
      <rPr>
        <b/>
        <sz val="11"/>
        <rFont val="Calibri"/>
        <charset val="134"/>
        <scheme val="minor"/>
      </rPr>
      <t>Meule de Comté 12 mois</t>
    </r>
  </si>
  <si>
    <t>1 x ± 37 kg</t>
  </si>
  <si>
    <t>Féculents</t>
  </si>
  <si>
    <t>Farines</t>
  </si>
  <si>
    <r>
      <rPr>
        <i/>
        <sz val="11"/>
        <rFont val="Calibri"/>
        <charset val="134"/>
        <scheme val="minor"/>
      </rPr>
      <t xml:space="preserve">Moulin de Pomaïrol </t>
    </r>
    <r>
      <rPr>
        <sz val="11"/>
        <rFont val="Calibri"/>
        <charset val="134"/>
        <scheme val="minor"/>
      </rPr>
      <t xml:space="preserve">(Tarn) </t>
    </r>
    <r>
      <rPr>
        <b/>
        <sz val="11"/>
        <rFont val="Calibri"/>
        <charset val="134"/>
        <scheme val="minor"/>
      </rPr>
      <t>Farine bio de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blé bise orge T80</t>
    </r>
  </si>
  <si>
    <t>sac 5 kg</t>
  </si>
  <si>
    <r>
      <rPr>
        <i/>
        <sz val="11"/>
        <rFont val="Calibri"/>
        <charset val="134"/>
        <scheme val="minor"/>
      </rPr>
      <t xml:space="preserve">Moulin de Pomaïrol </t>
    </r>
    <r>
      <rPr>
        <sz val="11"/>
        <rFont val="Calibri"/>
        <charset val="134"/>
        <scheme val="minor"/>
      </rPr>
      <t xml:space="preserve">(Tarn) </t>
    </r>
    <r>
      <rPr>
        <b/>
        <sz val="11"/>
        <rFont val="Calibri"/>
        <charset val="134"/>
        <scheme val="minor"/>
      </rPr>
      <t>Farine bio de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blé complet T110</t>
    </r>
  </si>
  <si>
    <r>
      <rPr>
        <i/>
        <sz val="11"/>
        <rFont val="Calibri"/>
        <charset val="134"/>
        <scheme val="minor"/>
      </rPr>
      <t>La Ferme Bouteille</t>
    </r>
    <r>
      <rPr>
        <sz val="11"/>
        <rFont val="Calibri"/>
        <charset val="134"/>
        <scheme val="minor"/>
      </rPr>
      <t xml:space="preserve"> (Drôme)</t>
    </r>
    <r>
      <rPr>
        <b/>
        <sz val="11"/>
        <rFont val="Calibri"/>
        <charset val="134"/>
        <scheme val="minor"/>
      </rPr>
      <t xml:space="preserve"> Farine de sarrasin</t>
    </r>
  </si>
  <si>
    <r>
      <rPr>
        <b/>
        <sz val="11"/>
        <rFont val="Calibri"/>
        <charset val="134"/>
        <scheme val="minor"/>
      </rPr>
      <t xml:space="preserve">Riz de
 Camargue bio
</t>
    </r>
    <r>
      <rPr>
        <sz val="11"/>
        <rFont val="Calibri"/>
        <charset val="134"/>
        <scheme val="minor"/>
      </rPr>
      <t>(Bouches-du-Rhône)</t>
    </r>
  </si>
  <si>
    <r>
      <rPr>
        <i/>
        <sz val="11"/>
        <rFont val="Calibri"/>
        <charset val="134"/>
        <scheme val="minor"/>
      </rPr>
      <t xml:space="preserve"> Domaine de Beaujeu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Riz rouge long complet</t>
    </r>
  </si>
  <si>
    <t>8 x 1 kg</t>
  </si>
  <si>
    <r>
      <rPr>
        <i/>
        <sz val="11"/>
        <rFont val="Calibri"/>
        <charset val="134"/>
        <scheme val="minor"/>
      </rPr>
      <t xml:space="preserve"> Domaine de Beaujeu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Riz blanc rond</t>
    </r>
  </si>
  <si>
    <r>
      <rPr>
        <i/>
        <sz val="11"/>
        <rFont val="Calibri"/>
        <charset val="134"/>
        <scheme val="minor"/>
      </rPr>
      <t>Mas Sainte Cécile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Riz complet long</t>
    </r>
  </si>
  <si>
    <t>12 x 1 kg</t>
  </si>
  <si>
    <r>
      <rPr>
        <i/>
        <sz val="11"/>
        <rFont val="Calibri"/>
        <charset val="134"/>
        <scheme val="minor"/>
      </rPr>
      <t xml:space="preserve">Mas Sainte Cécile </t>
    </r>
    <r>
      <rPr>
        <b/>
        <sz val="11"/>
        <rFont val="Calibri"/>
        <charset val="134"/>
        <scheme val="minor"/>
      </rPr>
      <t>Riz blanc long</t>
    </r>
  </si>
  <si>
    <r>
      <rPr>
        <b/>
        <sz val="11"/>
        <rFont val="Calibri"/>
        <charset val="134"/>
        <scheme val="minor"/>
      </rPr>
      <t xml:space="preserve">Pâtes
et autres bio
</t>
    </r>
    <r>
      <rPr>
        <i/>
        <sz val="11"/>
        <rFont val="Calibri"/>
        <charset val="134"/>
        <scheme val="minor"/>
      </rPr>
      <t>La Ferme Bouteille</t>
    </r>
    <r>
      <rPr>
        <sz val="11"/>
        <rFont val="Calibri"/>
        <charset val="134"/>
        <scheme val="minor"/>
      </rPr>
      <t xml:space="preserve"> 
(Drôme)</t>
    </r>
  </si>
  <si>
    <t>Penne demi-complet</t>
  </si>
  <si>
    <t>sac 2 kg</t>
  </si>
  <si>
    <t>Fusilli blanc</t>
  </si>
  <si>
    <t>sac 10 kg</t>
  </si>
  <si>
    <t>Polenta</t>
  </si>
  <si>
    <t>Pois chiches au naturel</t>
  </si>
  <si>
    <t>12 x 250 g</t>
  </si>
  <si>
    <t>Conserves végétales</t>
  </si>
  <si>
    <r>
      <rPr>
        <b/>
        <sz val="11"/>
        <rFont val="Calibri"/>
        <charset val="134"/>
        <scheme val="minor"/>
      </rPr>
      <t xml:space="preserve">Châtaignes 
</t>
    </r>
    <r>
      <rPr>
        <sz val="11"/>
        <rFont val="Calibri"/>
        <charset val="134"/>
        <scheme val="minor"/>
      </rPr>
      <t>(Ardèche)</t>
    </r>
  </si>
  <si>
    <r>
      <rPr>
        <i/>
        <sz val="11"/>
        <rFont val="Calibri"/>
        <charset val="134"/>
        <scheme val="minor"/>
      </rPr>
      <t>Association SUC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Châtaignes au naturel</t>
    </r>
  </si>
  <si>
    <t>6 x 400 g</t>
  </si>
  <si>
    <r>
      <rPr>
        <i/>
        <sz val="11"/>
        <rFont val="Calibri"/>
        <charset val="134"/>
        <scheme val="minor"/>
      </rPr>
      <t>Association SUC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Purée de châtaignes</t>
    </r>
    <r>
      <rPr>
        <sz val="11"/>
        <rFont val="Calibri"/>
        <charset val="134"/>
        <scheme val="minor"/>
      </rPr>
      <t xml:space="preserve"> 
nature sans sucre ajouté</t>
    </r>
  </si>
  <si>
    <t>12 x 360 g</t>
  </si>
  <si>
    <r>
      <rPr>
        <i/>
        <sz val="11"/>
        <rFont val="Calibri"/>
        <charset val="134"/>
        <scheme val="minor"/>
      </rPr>
      <t xml:space="preserve"> Association SUC </t>
    </r>
    <r>
      <rPr>
        <b/>
        <sz val="11"/>
        <rFont val="Calibri"/>
        <charset val="134"/>
        <scheme val="minor"/>
      </rPr>
      <t>Tartinade châtaignes-potimarrons</t>
    </r>
  </si>
  <si>
    <t>12 x 210 g</t>
  </si>
  <si>
    <r>
      <rPr>
        <i/>
        <sz val="11"/>
        <rFont val="Calibri"/>
        <charset val="134"/>
        <scheme val="minor"/>
      </rPr>
      <t>Ferme de Pisse Renard</t>
    </r>
    <r>
      <rPr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Crème de châtaignes</t>
    </r>
  </si>
  <si>
    <t>12 x 370 g</t>
  </si>
  <si>
    <r>
      <rPr>
        <b/>
        <sz val="11"/>
        <rFont val="Calibri"/>
        <charset val="134"/>
        <scheme val="minor"/>
      </rPr>
      <t>Aromatiques 
et fruits bio</t>
    </r>
    <r>
      <rPr>
        <i/>
        <sz val="11"/>
        <rFont val="Calibri"/>
        <charset val="134"/>
        <scheme val="minor"/>
      </rPr>
      <t xml:space="preserve">
Saveurs sauvages 
du sud </t>
    </r>
    <r>
      <rPr>
        <sz val="11"/>
        <rFont val="Calibri"/>
        <charset val="134"/>
        <scheme val="minor"/>
      </rPr>
      <t xml:space="preserve">
(Hérault)</t>
    </r>
  </si>
  <si>
    <r>
      <rPr>
        <b/>
        <sz val="11"/>
        <rFont val="Calibri"/>
        <charset val="134"/>
        <scheme val="minor"/>
      </rPr>
      <t xml:space="preserve">Assortiment de pâtés végétaux à base de marrons
</t>
    </r>
    <r>
      <rPr>
        <sz val="11"/>
        <rFont val="Calibri"/>
        <charset val="134"/>
        <scheme val="minor"/>
      </rPr>
      <t>4 Ortie Genièvre + 4 Oignon Curry + 4 Champignon Ail</t>
    </r>
  </si>
  <si>
    <t>12 x 150 g</t>
  </si>
  <si>
    <r>
      <rPr>
        <sz val="11"/>
        <rFont val="Calibri"/>
        <charset val="134"/>
        <scheme val="minor"/>
      </rPr>
      <t xml:space="preserve">  </t>
    </r>
    <r>
      <rPr>
        <b/>
        <sz val="11"/>
        <rFont val="Calibri"/>
        <charset val="134"/>
        <scheme val="minor"/>
      </rPr>
      <t>Confiture d'Arbouses</t>
    </r>
  </si>
  <si>
    <t>6 x 230 g</t>
  </si>
  <si>
    <r>
      <rPr>
        <b/>
        <sz val="11"/>
        <rFont val="Calibri"/>
        <charset val="134"/>
        <scheme val="minor"/>
      </rPr>
      <t xml:space="preserve">Assortiment de gelées : </t>
    </r>
    <r>
      <rPr>
        <sz val="11"/>
        <rFont val="Calibri"/>
        <charset val="134"/>
        <scheme val="minor"/>
      </rPr>
      <t xml:space="preserve">2 Thym citronné + 1 Lavande 
+ 1 Menthe + 1 Basilic pourpre + 1 Verveine </t>
    </r>
  </si>
  <si>
    <r>
      <rPr>
        <b/>
        <sz val="11"/>
        <rFont val="Calibri"/>
        <charset val="134"/>
        <scheme val="minor"/>
      </rPr>
      <t xml:space="preserve">Assortiment de sirops
</t>
    </r>
    <r>
      <rPr>
        <sz val="11"/>
        <rFont val="Calibri"/>
        <charset val="134"/>
        <scheme val="minor"/>
      </rPr>
      <t>2 Menthe + 2 Romarin + 1 Thym + 1 Lavande</t>
    </r>
  </si>
  <si>
    <t>Jus de fruit et 
eau de fleur</t>
  </si>
  <si>
    <r>
      <rPr>
        <sz val="11"/>
        <rFont val="Calibri"/>
        <charset val="134"/>
        <scheme val="minor"/>
      </rPr>
      <t xml:space="preserve"> </t>
    </r>
    <r>
      <rPr>
        <i/>
        <sz val="11"/>
        <rFont val="Calibri"/>
        <charset val="134"/>
        <scheme val="minor"/>
      </rPr>
      <t xml:space="preserve"> Domaine de Ségur</t>
    </r>
    <r>
      <rPr>
        <sz val="11"/>
        <rFont val="Calibri"/>
        <charset val="134"/>
        <scheme val="minor"/>
      </rPr>
      <t xml:space="preserve"> (Aude) </t>
    </r>
    <r>
      <rPr>
        <b/>
        <sz val="11"/>
        <rFont val="Calibri"/>
        <charset val="134"/>
        <scheme val="minor"/>
      </rPr>
      <t>Eau de fleur d'oranger</t>
    </r>
  </si>
  <si>
    <t>6 x 20 cl</t>
  </si>
  <si>
    <r>
      <rPr>
        <i/>
        <sz val="11"/>
        <rFont val="Calibri"/>
        <charset val="134"/>
        <scheme val="minor"/>
      </rPr>
      <t xml:space="preserve">Scop Marcotte </t>
    </r>
    <r>
      <rPr>
        <sz val="11"/>
        <rFont val="Calibri"/>
        <charset val="134"/>
        <scheme val="minor"/>
      </rPr>
      <t xml:space="preserve">(Normandie) </t>
    </r>
    <r>
      <rPr>
        <b/>
        <sz val="11"/>
        <rFont val="Calibri"/>
        <charset val="134"/>
        <scheme val="minor"/>
      </rPr>
      <t>Jus de pomme</t>
    </r>
  </si>
  <si>
    <t>6 x 1 L</t>
  </si>
  <si>
    <r>
      <rPr>
        <i/>
        <sz val="11"/>
        <rFont val="Calibri"/>
        <charset val="134"/>
        <scheme val="minor"/>
      </rPr>
      <t>Le Pech d'André</t>
    </r>
    <r>
      <rPr>
        <sz val="11"/>
        <rFont val="Calibri"/>
        <charset val="134"/>
        <scheme val="minor"/>
      </rPr>
      <t xml:space="preserve"> (Hérault) </t>
    </r>
    <r>
      <rPr>
        <b/>
        <sz val="11"/>
        <rFont val="Calibri"/>
        <charset val="134"/>
        <scheme val="minor"/>
      </rPr>
      <t>Jus de raisin Tandem</t>
    </r>
    <r>
      <rPr>
        <sz val="11"/>
        <rFont val="Calibri"/>
        <charset val="134"/>
        <scheme val="minor"/>
      </rPr>
      <t xml:space="preserve"> (rosé)</t>
    </r>
  </si>
  <si>
    <r>
      <rPr>
        <i/>
        <sz val="11"/>
        <rFont val="Calibri"/>
        <charset val="134"/>
        <scheme val="minor"/>
      </rPr>
      <t>Marcotte Faso'die</t>
    </r>
    <r>
      <rPr>
        <sz val="11"/>
        <rFont val="Calibri"/>
        <charset val="134"/>
        <scheme val="minor"/>
      </rPr>
      <t xml:space="preserve"> (Normandie) </t>
    </r>
    <r>
      <rPr>
        <b/>
        <sz val="11"/>
        <rFont val="Calibri"/>
        <charset val="134"/>
        <scheme val="minor"/>
      </rPr>
      <t xml:space="preserve">Assortiment de jus
</t>
    </r>
    <r>
      <rPr>
        <sz val="11"/>
        <rFont val="Calibri"/>
        <charset val="134"/>
        <scheme val="minor"/>
      </rPr>
      <t>3 Gingembre + 2 Bissap + 1 Baobab</t>
    </r>
  </si>
  <si>
    <t>Miels</t>
  </si>
  <si>
    <r>
      <rPr>
        <i/>
        <sz val="11"/>
        <rFont val="Calibri"/>
        <charset val="134"/>
        <scheme val="minor"/>
      </rPr>
      <t>Mas de Cournon</t>
    </r>
    <r>
      <rPr>
        <sz val="11"/>
        <rFont val="Calibri"/>
        <charset val="134"/>
        <scheme val="minor"/>
      </rPr>
      <t xml:space="preserve"> (Gard)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3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>Garrigue + 3 Camargue</t>
    </r>
  </si>
  <si>
    <t>6 x 1 kg</t>
  </si>
  <si>
    <r>
      <rPr>
        <i/>
        <sz val="11"/>
        <rFont val="Calibri"/>
        <charset val="134"/>
        <scheme val="minor"/>
      </rPr>
      <t>Mas de Cournon</t>
    </r>
    <r>
      <rPr>
        <sz val="11"/>
        <rFont val="Calibri"/>
        <charset val="134"/>
        <scheme val="minor"/>
      </rPr>
      <t xml:space="preserve"> (Gard) </t>
    </r>
    <r>
      <rPr>
        <b/>
        <sz val="11"/>
        <rFont val="Calibri"/>
        <charset val="134"/>
        <scheme val="minor"/>
      </rPr>
      <t>3 Lavande + 3 Châtaignier</t>
    </r>
  </si>
  <si>
    <r>
      <rPr>
        <i/>
        <sz val="11"/>
        <rFont val="Calibri"/>
        <charset val="134"/>
        <scheme val="minor"/>
      </rPr>
      <t xml:space="preserve">Benoît Cosson </t>
    </r>
    <r>
      <rPr>
        <sz val="11"/>
        <rFont val="Calibri"/>
        <charset val="134"/>
        <scheme val="minor"/>
      </rPr>
      <t xml:space="preserve">(Aude) </t>
    </r>
    <r>
      <rPr>
        <b/>
        <sz val="11"/>
        <rFont val="Calibri"/>
        <charset val="134"/>
        <scheme val="minor"/>
      </rPr>
      <t xml:space="preserve">Montagne </t>
    </r>
    <r>
      <rPr>
        <sz val="11"/>
        <rFont val="Calibri"/>
        <charset val="134"/>
        <scheme val="minor"/>
      </rPr>
      <t>(selon récolte)</t>
    </r>
  </si>
  <si>
    <t>12 x 500 g</t>
  </si>
  <si>
    <r>
      <rPr>
        <i/>
        <sz val="11"/>
        <rFont val="Calibri"/>
        <charset val="134"/>
        <scheme val="minor"/>
      </rPr>
      <t>Benoît Cosson</t>
    </r>
    <r>
      <rPr>
        <sz val="11"/>
        <rFont val="Calibri"/>
        <charset val="134"/>
        <scheme val="minor"/>
      </rPr>
      <t xml:space="preserve"> (Aude)</t>
    </r>
    <r>
      <rPr>
        <b/>
        <i/>
        <sz val="11"/>
        <rFont val="Calibri"/>
        <charset val="134"/>
        <scheme val="minor"/>
      </rPr>
      <t xml:space="preserve"> </t>
    </r>
    <r>
      <rPr>
        <b/>
        <sz val="11"/>
        <rFont val="Calibri"/>
        <charset val="134"/>
        <scheme val="minor"/>
      </rPr>
      <t xml:space="preserve">Rhododendron </t>
    </r>
    <r>
      <rPr>
        <sz val="11"/>
        <rFont val="Calibri"/>
        <charset val="134"/>
        <scheme val="minor"/>
      </rPr>
      <t>(selon récolte)</t>
    </r>
  </si>
  <si>
    <t>Produits solidaires</t>
  </si>
  <si>
    <r>
      <rPr>
        <i/>
        <sz val="11"/>
        <rFont val="Calibri"/>
        <charset val="134"/>
        <scheme val="minor"/>
      </rPr>
      <t>Andines</t>
    </r>
    <r>
      <rPr>
        <sz val="11"/>
        <rFont val="Calibri"/>
        <charset val="134"/>
        <scheme val="minor"/>
      </rPr>
      <t xml:space="preserve"> 
(Seine-St-Denis)</t>
    </r>
  </si>
  <si>
    <r>
      <rPr>
        <b/>
        <sz val="11"/>
        <rFont val="Calibri"/>
        <charset val="134"/>
        <scheme val="minor"/>
      </rPr>
      <t xml:space="preserve"> Sucre roux non rafiné </t>
    </r>
    <r>
      <rPr>
        <sz val="11"/>
        <rFont val="Calibri"/>
        <charset val="134"/>
        <scheme val="minor"/>
      </rPr>
      <t>(Équateur)</t>
    </r>
  </si>
  <si>
    <t xml:space="preserve">Rappel : Pas de détail - Respecter le conditionnement producteur
</t>
  </si>
  <si>
    <r>
      <rPr>
        <b/>
        <sz val="11"/>
        <rFont val="Calibri"/>
        <charset val="134"/>
        <scheme val="minor"/>
      </rPr>
      <t xml:space="preserve">Lentilles corail </t>
    </r>
    <r>
      <rPr>
        <sz val="11"/>
        <rFont val="Calibri"/>
        <charset val="134"/>
        <scheme val="minor"/>
      </rPr>
      <t>(Liban)</t>
    </r>
  </si>
  <si>
    <t>sac de 5 kg</t>
  </si>
  <si>
    <r>
      <rPr>
        <i/>
        <sz val="11"/>
        <rFont val="Calibri"/>
        <charset val="134"/>
        <scheme val="minor"/>
      </rPr>
      <t xml:space="preserve">Échanges Solidaires
</t>
    </r>
    <r>
      <rPr>
        <sz val="11"/>
        <rFont val="Calibri"/>
        <charset val="134"/>
        <scheme val="minor"/>
      </rPr>
      <t>(Paris)</t>
    </r>
  </si>
  <si>
    <r>
      <rPr>
        <b/>
        <sz val="11"/>
        <rFont val="Calibri"/>
        <charset val="134"/>
        <scheme val="minor"/>
      </rPr>
      <t xml:space="preserve">Café 
</t>
    </r>
    <r>
      <rPr>
        <i/>
        <sz val="11"/>
        <rFont val="Calibri"/>
        <charset val="134"/>
        <scheme val="minor"/>
      </rPr>
      <t>Caracoles zapatistes</t>
    </r>
    <r>
      <rPr>
        <b/>
        <sz val="11"/>
        <rFont val="Calibri"/>
        <charset val="134"/>
        <scheme val="minor"/>
      </rPr>
      <t xml:space="preserve"> 
</t>
    </r>
    <r>
      <rPr>
        <sz val="11"/>
        <rFont val="Calibri"/>
        <charset val="134"/>
        <scheme val="minor"/>
      </rPr>
      <t xml:space="preserve">(Chiapas, Mexique) </t>
    </r>
  </si>
  <si>
    <t xml:space="preserve"> en grain</t>
  </si>
  <si>
    <t>20 x 250 g</t>
  </si>
  <si>
    <t xml:space="preserve"> moulu</t>
  </si>
  <si>
    <t xml:space="preserve">  expresso</t>
  </si>
  <si>
    <r>
      <rPr>
        <b/>
        <sz val="11"/>
        <rFont val="Calibri"/>
        <charset val="134"/>
        <scheme val="minor"/>
      </rPr>
      <t xml:space="preserve">Produits d'entretien
et hygiène
</t>
    </r>
    <r>
      <rPr>
        <sz val="11"/>
        <rFont val="Calibri"/>
        <charset val="134"/>
        <scheme val="minor"/>
      </rPr>
      <t xml:space="preserve">
</t>
    </r>
    <r>
      <rPr>
        <i/>
        <sz val="11"/>
        <rFont val="Calibri"/>
        <charset val="134"/>
        <scheme val="minor"/>
      </rPr>
      <t xml:space="preserve">Coopérative VioMe </t>
    </r>
    <r>
      <rPr>
        <sz val="11"/>
        <rFont val="Calibri"/>
        <charset val="134"/>
        <scheme val="minor"/>
      </rPr>
      <t xml:space="preserve">
(Grèce)</t>
    </r>
  </si>
  <si>
    <t>Nettoyant général surfaces Lavande</t>
  </si>
  <si>
    <t>Nettoyant général Citron</t>
  </si>
  <si>
    <t>2 x 4 L</t>
  </si>
  <si>
    <r>
      <rPr>
        <b/>
        <sz val="11"/>
        <rFont val="Calibri"/>
        <charset val="134"/>
        <scheme val="minor"/>
      </rPr>
      <t>Savon mains liquide Eucalypus</t>
    </r>
    <r>
      <rPr>
        <sz val="11"/>
        <rFont val="Calibri"/>
        <charset val="134"/>
        <scheme val="minor"/>
      </rPr>
      <t xml:space="preserve"> (recharge)</t>
    </r>
  </si>
  <si>
    <r>
      <rPr>
        <b/>
        <sz val="11"/>
        <rFont val="Calibri"/>
        <charset val="134"/>
        <scheme val="minor"/>
      </rPr>
      <t xml:space="preserve">Savon mains liquide Pin </t>
    </r>
    <r>
      <rPr>
        <sz val="11"/>
        <rFont val="Calibri"/>
        <charset val="134"/>
        <scheme val="minor"/>
      </rPr>
      <t>(recharge)</t>
    </r>
  </si>
  <si>
    <t>Savon mains solide huiles et extraits de plantes</t>
  </si>
  <si>
    <t>12 x 120 g</t>
  </si>
  <si>
    <r>
      <rPr>
        <b/>
        <sz val="11"/>
        <rFont val="Calibri"/>
        <charset val="134"/>
        <scheme val="minor"/>
      </rPr>
      <t xml:space="preserve">Savon mains solide Lavande </t>
    </r>
    <r>
      <rPr>
        <sz val="11"/>
        <rFont val="Calibri"/>
        <charset val="134"/>
        <scheme val="minor"/>
      </rPr>
      <t>(4 huiles et huile essentielle lavande)</t>
    </r>
  </si>
  <si>
    <r>
      <rPr>
        <b/>
        <sz val="11"/>
        <rFont val="Calibri"/>
        <charset val="134"/>
        <scheme val="minor"/>
      </rPr>
      <t xml:space="preserve">Liquide vaiselle éco concentré </t>
    </r>
    <r>
      <rPr>
        <sz val="11"/>
        <rFont val="Calibri"/>
        <charset val="134"/>
        <scheme val="minor"/>
      </rPr>
      <t>(recharge)</t>
    </r>
  </si>
  <si>
    <r>
      <rPr>
        <b/>
        <sz val="11"/>
        <rFont val="Calibri"/>
        <charset val="134"/>
        <scheme val="minor"/>
      </rPr>
      <t>Coffret découverte Nettoyants naturels et savons</t>
    </r>
    <r>
      <rPr>
        <b/>
        <i/>
        <sz val="11"/>
        <rFont val="Calibri"/>
        <charset val="134"/>
        <scheme val="minor"/>
      </rPr>
      <t xml:space="preserve">
</t>
    </r>
    <r>
      <rPr>
        <sz val="11"/>
        <rFont val="Calibri"/>
        <charset val="134"/>
        <scheme val="minor"/>
      </rPr>
      <t>Lessive liquide 1 L + Lessive poudre 500 g + Adoucissant 1 L 
+ Liquide vaisselle 1 L + Nettoyant vitre 75 cl 
+ Nettoyant universel 1 L + Savon crème mains 30 cl</t>
    </r>
  </si>
  <si>
    <t>± 6 kg</t>
  </si>
  <si>
    <t>TOTAL :</t>
  </si>
  <si>
    <t>Agde (34)</t>
  </si>
  <si>
    <t>Bollène (84)</t>
  </si>
  <si>
    <t>OUI</t>
  </si>
  <si>
    <t>Chalon-sur-Saône (71)</t>
  </si>
  <si>
    <t>Choisy-le-Roi (94)</t>
  </si>
  <si>
    <t>Ivry/Alforville (94)</t>
  </si>
  <si>
    <t>Le Pouzin (07)</t>
  </si>
  <si>
    <t>Lyon (69)</t>
  </si>
  <si>
    <t>Mâcon (71)</t>
  </si>
  <si>
    <t>Montargis (45)</t>
  </si>
  <si>
    <t>Nevers (58)</t>
  </si>
  <si>
    <t>Paris (75)</t>
  </si>
  <si>
    <t>Saint-Denis (93)</t>
  </si>
  <si>
    <t>Saint-Gilles (30)</t>
  </si>
  <si>
    <t>Saint-Mammès (77)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</si>
</sst>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#,##0.00\ &quot;€&quot;"/>
    <numFmt numFmtId="179" formatCode="#,##0.00&quot; €&quot;;[Red]\-#,##0.00&quot; €&quot;"/>
    <numFmt numFmtId="180" formatCode="#,##0.00&quot; €&quot;"/>
    <numFmt numFmtId="181" formatCode="#,##0\ _€"/>
  </numFmts>
  <fonts count="49">
    <font>
      <sz val="11"/>
      <color rgb="FF000000"/>
      <name val="Calibri"/>
      <charset val="134"/>
    </font>
    <font>
      <sz val="11"/>
      <name val="Aptos"/>
      <charset val="134"/>
    </font>
    <font>
      <sz val="11"/>
      <color rgb="FF000000"/>
      <name val="Aptos"/>
      <charset val="134"/>
    </font>
    <font>
      <b/>
      <sz val="12"/>
      <color rgb="FF000000"/>
      <name val="Aptos"/>
      <charset val="134"/>
    </font>
    <font>
      <b/>
      <sz val="11"/>
      <color rgb="FF000000"/>
      <name val="Aptos"/>
      <charset val="134"/>
    </font>
    <font>
      <sz val="1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1"/>
      <color theme="1"/>
      <name val="Calibri"/>
      <charset val="134"/>
    </font>
    <font>
      <b/>
      <sz val="11"/>
      <color rgb="FFFF0000"/>
      <name val="Calibri"/>
      <charset val="134"/>
      <scheme val="minor"/>
    </font>
    <font>
      <i/>
      <sz val="11"/>
      <name val="Calibri"/>
      <charset val="134"/>
      <scheme val="minor"/>
    </font>
    <font>
      <i/>
      <sz val="10"/>
      <name val="Calibri"/>
      <charset val="134"/>
      <scheme val="minor"/>
    </font>
    <font>
      <b/>
      <i/>
      <sz val="11"/>
      <name val="Calibri"/>
      <charset val="134"/>
      <scheme val="minor"/>
    </font>
    <font>
      <b/>
      <sz val="10"/>
      <name val="Calibri"/>
      <charset val="134"/>
      <scheme val="minor"/>
    </font>
    <font>
      <b/>
      <u/>
      <sz val="11"/>
      <color theme="10"/>
      <name val="Calibri"/>
      <charset val="134"/>
      <scheme val="minor"/>
    </font>
    <font>
      <b/>
      <sz val="9"/>
      <name val="Calibri"/>
      <charset val="134"/>
    </font>
    <font>
      <sz val="11"/>
      <name val="Calibri"/>
      <charset val="134"/>
    </font>
    <font>
      <sz val="1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sz val="10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9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9"/>
      <color rgb="FFC00000"/>
      <name val="Calibri"/>
      <charset val="134"/>
      <scheme val="minor"/>
    </font>
    <font>
      <sz val="9"/>
      <name val="Tahoma"/>
      <charset val="134"/>
    </font>
    <font>
      <b/>
      <sz val="9"/>
      <name val="Tahoma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rgb="FFFFFF00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/>
      <top style="thin">
        <color auto="1"/>
      </top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auto="1"/>
      </bottom>
      <diagonal/>
    </border>
    <border>
      <left/>
      <right/>
      <top style="hair">
        <color rgb="FF0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auto="1"/>
      </bottom>
      <diagonal/>
    </border>
    <border>
      <left/>
      <right style="thin">
        <color rgb="FF000000"/>
      </right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auto="1"/>
      </top>
      <bottom style="hair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auto="1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3" fillId="12" borderId="9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0" borderId="91" applyNumberFormat="0" applyFill="0" applyAlignment="0" applyProtection="0">
      <alignment vertical="center"/>
    </xf>
    <xf numFmtId="0" fontId="31" fillId="0" borderId="9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3" borderId="93" applyNumberFormat="0" applyAlignment="0" applyProtection="0">
      <alignment vertical="center"/>
    </xf>
    <xf numFmtId="0" fontId="33" fillId="14" borderId="94" applyNumberFormat="0" applyAlignment="0" applyProtection="0">
      <alignment vertical="center"/>
    </xf>
    <xf numFmtId="0" fontId="34" fillId="14" borderId="93" applyNumberFormat="0" applyAlignment="0" applyProtection="0">
      <alignment vertical="center"/>
    </xf>
    <xf numFmtId="0" fontId="35" fillId="15" borderId="95" applyNumberFormat="0" applyAlignment="0" applyProtection="0">
      <alignment vertical="center"/>
    </xf>
    <xf numFmtId="0" fontId="36" fillId="0" borderId="96" applyNumberFormat="0" applyFill="0" applyAlignment="0" applyProtection="0">
      <alignment vertical="center"/>
    </xf>
    <xf numFmtId="0" fontId="37" fillId="0" borderId="97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</cellStyleXfs>
  <cellXfs count="39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9" fillId="4" borderId="3" xfId="6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7" fillId="4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inden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178" fontId="12" fillId="0" borderId="15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178" fontId="12" fillId="0" borderId="29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5" fillId="0" borderId="6" xfId="0" applyFont="1" applyBorder="1"/>
    <xf numFmtId="0" fontId="13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4" xfId="0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0" fontId="5" fillId="0" borderId="34" xfId="0" applyFont="1" applyBorder="1"/>
    <xf numFmtId="0" fontId="5" fillId="0" borderId="35" xfId="0" applyFont="1" applyBorder="1"/>
    <xf numFmtId="0" fontId="5" fillId="0" borderId="20" xfId="0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78" fontId="12" fillId="0" borderId="39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178" fontId="12" fillId="0" borderId="43" xfId="0" applyNumberFormat="1" applyFont="1" applyBorder="1" applyAlignment="1">
      <alignment vertical="center"/>
    </xf>
    <xf numFmtId="0" fontId="12" fillId="0" borderId="4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178" fontId="12" fillId="0" borderId="44" xfId="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78" fontId="12" fillId="6" borderId="53" xfId="0" applyNumberFormat="1" applyFont="1" applyFill="1" applyBorder="1" applyAlignment="1">
      <alignment horizontal="center" vertical="center" wrapText="1"/>
    </xf>
    <xf numFmtId="178" fontId="12" fillId="6" borderId="54" xfId="0" applyNumberFormat="1" applyFont="1" applyFill="1" applyBorder="1" applyAlignment="1">
      <alignment horizontal="center" vertical="center" wrapText="1"/>
    </xf>
    <xf numFmtId="179" fontId="7" fillId="0" borderId="5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178" fontId="12" fillId="0" borderId="55" xfId="0" applyNumberFormat="1" applyFont="1" applyBorder="1" applyAlignment="1">
      <alignment horizontal="right" vertical="center" wrapText="1"/>
    </xf>
    <xf numFmtId="0" fontId="12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178" fontId="12" fillId="0" borderId="52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horizontal="left" vertical="center"/>
    </xf>
    <xf numFmtId="0" fontId="7" fillId="0" borderId="52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left" vertical="center"/>
    </xf>
    <xf numFmtId="0" fontId="15" fillId="4" borderId="3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left" vertical="center"/>
    </xf>
    <xf numFmtId="0" fontId="15" fillId="4" borderId="4" xfId="6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/>
    </xf>
    <xf numFmtId="0" fontId="2" fillId="0" borderId="0" xfId="0" applyFont="1" applyBorder="1"/>
    <xf numFmtId="178" fontId="7" fillId="0" borderId="8" xfId="0" applyNumberFormat="1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180" fontId="17" fillId="10" borderId="13" xfId="0" applyNumberFormat="1" applyFont="1" applyFill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179" fontId="17" fillId="8" borderId="14" xfId="0" applyNumberFormat="1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180" fontId="17" fillId="10" borderId="14" xfId="0" applyNumberFormat="1" applyFont="1" applyFill="1" applyBorder="1" applyAlignment="1">
      <alignment vertical="center"/>
    </xf>
    <xf numFmtId="0" fontId="5" fillId="7" borderId="14" xfId="0" applyFont="1" applyFill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80" fontId="17" fillId="10" borderId="24" xfId="0" applyNumberFormat="1" applyFont="1" applyFill="1" applyBorder="1" applyAlignment="1">
      <alignment vertical="center"/>
    </xf>
    <xf numFmtId="179" fontId="17" fillId="0" borderId="14" xfId="0" applyNumberFormat="1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180" fontId="17" fillId="10" borderId="61" xfId="0" applyNumberFormat="1" applyFont="1" applyFill="1" applyBorder="1" applyAlignment="1">
      <alignment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179" fontId="17" fillId="0" borderId="60" xfId="0" applyNumberFormat="1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180" fontId="17" fillId="10" borderId="60" xfId="0" applyNumberFormat="1" applyFont="1" applyFill="1" applyBorder="1" applyAlignment="1">
      <alignment vertical="center"/>
    </xf>
    <xf numFmtId="179" fontId="17" fillId="0" borderId="13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79" fontId="17" fillId="0" borderId="61" xfId="0" applyNumberFormat="1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179" fontId="17" fillId="0" borderId="64" xfId="0" applyNumberFormat="1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180" fontId="17" fillId="10" borderId="64" xfId="0" applyNumberFormat="1" applyFont="1" applyFill="1" applyBorder="1" applyAlignment="1">
      <alignment vertical="center"/>
    </xf>
    <xf numFmtId="179" fontId="17" fillId="9" borderId="14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/>
    </xf>
    <xf numFmtId="179" fontId="17" fillId="0" borderId="45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80" fontId="17" fillId="0" borderId="0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63" xfId="0" applyNumberFormat="1" applyFont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178" fontId="7" fillId="0" borderId="62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0" fontId="17" fillId="10" borderId="0" xfId="0" applyNumberFormat="1" applyFont="1" applyFill="1" applyBorder="1" applyAlignment="1">
      <alignment vertical="center"/>
    </xf>
    <xf numFmtId="178" fontId="7" fillId="6" borderId="66" xfId="0" applyNumberFormat="1" applyFont="1" applyFill="1" applyBorder="1" applyAlignment="1">
      <alignment horizontal="center" vertical="center"/>
    </xf>
    <xf numFmtId="179" fontId="17" fillId="8" borderId="61" xfId="0" applyNumberFormat="1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180" fontId="17" fillId="10" borderId="67" xfId="0" applyNumberFormat="1" applyFont="1" applyFill="1" applyBorder="1" applyAlignment="1">
      <alignment vertical="center"/>
    </xf>
    <xf numFmtId="178" fontId="7" fillId="0" borderId="26" xfId="0" applyNumberFormat="1" applyFont="1" applyBorder="1" applyAlignment="1">
      <alignment horizontal="center" vertical="center"/>
    </xf>
    <xf numFmtId="179" fontId="17" fillId="8" borderId="24" xfId="0" applyNumberFormat="1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180" fontId="17" fillId="10" borderId="68" xfId="0" applyNumberFormat="1" applyFont="1" applyFill="1" applyBorder="1" applyAlignment="1">
      <alignment vertical="center"/>
    </xf>
    <xf numFmtId="0" fontId="17" fillId="5" borderId="14" xfId="0" applyFont="1" applyFill="1" applyBorder="1" applyAlignment="1">
      <alignment horizontal="center" vertical="center"/>
    </xf>
    <xf numFmtId="179" fontId="17" fillId="8" borderId="69" xfId="0" applyNumberFormat="1" applyFont="1" applyFill="1" applyBorder="1" applyAlignment="1">
      <alignment horizontal="center" vertical="center"/>
    </xf>
    <xf numFmtId="0" fontId="17" fillId="8" borderId="69" xfId="0" applyFont="1" applyFill="1" applyBorder="1" applyAlignment="1">
      <alignment horizontal="center" vertical="center"/>
    </xf>
    <xf numFmtId="180" fontId="17" fillId="10" borderId="70" xfId="0" applyNumberFormat="1" applyFont="1" applyFill="1" applyBorder="1" applyAlignment="1">
      <alignment vertical="center"/>
    </xf>
    <xf numFmtId="179" fontId="17" fillId="8" borderId="71" xfId="0" applyNumberFormat="1" applyFont="1" applyFill="1" applyBorder="1" applyAlignment="1">
      <alignment horizontal="center" vertical="center"/>
    </xf>
    <xf numFmtId="0" fontId="17" fillId="8" borderId="71" xfId="0" applyFont="1" applyFill="1" applyBorder="1" applyAlignment="1">
      <alignment horizontal="center" vertical="center"/>
    </xf>
    <xf numFmtId="180" fontId="17" fillId="10" borderId="72" xfId="0" applyNumberFormat="1" applyFont="1" applyFill="1" applyBorder="1" applyAlignment="1">
      <alignment vertical="center"/>
    </xf>
    <xf numFmtId="180" fontId="17" fillId="10" borderId="7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12" fillId="0" borderId="7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178" fontId="12" fillId="0" borderId="47" xfId="0" applyNumberFormat="1" applyFont="1" applyBorder="1" applyAlignment="1">
      <alignment horizontal="right" vertical="center" wrapText="1"/>
    </xf>
    <xf numFmtId="0" fontId="12" fillId="0" borderId="58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7" fillId="0" borderId="7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178" fontId="12" fillId="0" borderId="21" xfId="0" applyNumberFormat="1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178" fontId="12" fillId="0" borderId="53" xfId="0" applyNumberFormat="1" applyFont="1" applyBorder="1" applyAlignment="1">
      <alignment horizontal="right" vertical="center"/>
    </xf>
    <xf numFmtId="0" fontId="12" fillId="0" borderId="76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 wrapText="1"/>
    </xf>
    <xf numFmtId="178" fontId="12" fillId="0" borderId="52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8" fontId="12" fillId="0" borderId="4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178" fontId="12" fillId="6" borderId="39" xfId="0" applyNumberFormat="1" applyFont="1" applyFill="1" applyBorder="1" applyAlignment="1">
      <alignment horizontal="center" vertical="center" wrapText="1"/>
    </xf>
    <xf numFmtId="178" fontId="12" fillId="6" borderId="6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178" fontId="12" fillId="6" borderId="43" xfId="0" applyNumberFormat="1" applyFont="1" applyFill="1" applyBorder="1" applyAlignment="1">
      <alignment horizontal="center" vertical="center" wrapText="1"/>
    </xf>
    <xf numFmtId="178" fontId="12" fillId="6" borderId="35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right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right" vertical="center"/>
    </xf>
    <xf numFmtId="178" fontId="12" fillId="0" borderId="2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78" fontId="12" fillId="0" borderId="39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180" fontId="17" fillId="11" borderId="83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17" fillId="8" borderId="60" xfId="0" applyNumberFormat="1" applyFont="1" applyFill="1" applyBorder="1" applyAlignment="1">
      <alignment horizontal="center" vertical="center"/>
    </xf>
    <xf numFmtId="179" fontId="17" fillId="0" borderId="84" xfId="0" applyNumberFormat="1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180" fontId="17" fillId="0" borderId="84" xfId="0" applyNumberFormat="1" applyFont="1" applyBorder="1" applyAlignment="1">
      <alignment vertical="center"/>
    </xf>
    <xf numFmtId="179" fontId="17" fillId="0" borderId="85" xfId="0" applyNumberFormat="1" applyFont="1" applyFill="1" applyBorder="1" applyAlignment="1">
      <alignment horizontal="center" vertical="center"/>
    </xf>
    <xf numFmtId="0" fontId="17" fillId="7" borderId="85" xfId="0" applyFont="1" applyFill="1" applyBorder="1" applyAlignment="1">
      <alignment horizontal="center" vertical="center"/>
    </xf>
    <xf numFmtId="179" fontId="17" fillId="0" borderId="86" xfId="0" applyNumberFormat="1" applyFont="1" applyFill="1" applyBorder="1" applyAlignment="1">
      <alignment horizontal="center" vertical="center"/>
    </xf>
    <xf numFmtId="178" fontId="7" fillId="0" borderId="66" xfId="0" applyNumberFormat="1" applyFont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180" fontId="17" fillId="10" borderId="18" xfId="0" applyNumberFormat="1" applyFont="1" applyFill="1" applyBorder="1" applyAlignment="1">
      <alignment vertical="center"/>
    </xf>
    <xf numFmtId="0" fontId="5" fillId="7" borderId="26" xfId="0" applyFont="1" applyFill="1" applyBorder="1" applyAlignment="1">
      <alignment horizontal="center" vertical="center"/>
    </xf>
    <xf numFmtId="179" fontId="17" fillId="0" borderId="18" xfId="0" applyNumberFormat="1" applyFont="1" applyFill="1" applyBorder="1" applyAlignment="1">
      <alignment horizontal="center" vertical="center"/>
    </xf>
    <xf numFmtId="180" fontId="17" fillId="10" borderId="86" xfId="0" applyNumberFormat="1" applyFont="1" applyFill="1" applyBorder="1" applyAlignment="1">
      <alignment vertical="center"/>
    </xf>
    <xf numFmtId="179" fontId="17" fillId="0" borderId="87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178" fontId="7" fillId="6" borderId="9" xfId="0" applyNumberFormat="1" applyFont="1" applyFill="1" applyBorder="1" applyAlignment="1">
      <alignment horizontal="center" vertical="center"/>
    </xf>
    <xf numFmtId="178" fontId="7" fillId="6" borderId="6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/>
    <xf numFmtId="178" fontId="7" fillId="0" borderId="9" xfId="0" applyNumberFormat="1" applyFont="1" applyBorder="1" applyAlignment="1">
      <alignment horizontal="center"/>
    </xf>
    <xf numFmtId="178" fontId="17" fillId="0" borderId="70" xfId="0" applyNumberFormat="1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/>
    </xf>
    <xf numFmtId="178" fontId="17" fillId="0" borderId="88" xfId="0" applyNumberFormat="1" applyFont="1" applyFill="1" applyBorder="1" applyAlignment="1">
      <alignment horizontal="center" vertical="center"/>
    </xf>
    <xf numFmtId="0" fontId="17" fillId="7" borderId="88" xfId="0" applyFont="1" applyFill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/>
    </xf>
    <xf numFmtId="0" fontId="17" fillId="7" borderId="68" xfId="0" applyFont="1" applyFill="1" applyBorder="1" applyAlignment="1">
      <alignment horizontal="center" vertical="center"/>
    </xf>
    <xf numFmtId="0" fontId="17" fillId="8" borderId="89" xfId="0" applyFont="1" applyFill="1" applyBorder="1" applyAlignment="1">
      <alignment horizontal="center" vertical="center"/>
    </xf>
    <xf numFmtId="0" fontId="17" fillId="9" borderId="89" xfId="0" applyFont="1" applyFill="1" applyBorder="1" applyAlignment="1">
      <alignment horizontal="center" vertical="center"/>
    </xf>
    <xf numFmtId="180" fontId="17" fillId="10" borderId="89" xfId="0" applyNumberFormat="1" applyFont="1" applyFill="1" applyBorder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80" fontId="22" fillId="0" borderId="0" xfId="0" applyNumberFormat="1" applyFont="1" applyBorder="1" applyAlignment="1">
      <alignment vertical="center"/>
    </xf>
    <xf numFmtId="178" fontId="21" fillId="10" borderId="2" xfId="0" applyNumberFormat="1" applyFont="1" applyFill="1" applyBorder="1" applyAlignment="1">
      <alignment horizontal="center" vertical="center"/>
    </xf>
    <xf numFmtId="181" fontId="21" fillId="10" borderId="3" xfId="0" applyNumberFormat="1" applyFont="1" applyFill="1" applyBorder="1" applyAlignment="1">
      <alignment horizontal="center" vertical="center"/>
    </xf>
    <xf numFmtId="178" fontId="21" fillId="10" borderId="4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</cellXfs>
  <cellStyles count="49">
    <cellStyle name="Normal" xfId="0" builtinId="0"/>
    <cellStyle name="Virgule" xfId="1" builtinId="3"/>
    <cellStyle name="Monétaire" xfId="2" builtinId="4"/>
    <cellStyle name="Pourcentage" xfId="3" builtinId="5"/>
    <cellStyle name="Milliers [0]" xfId="4" builtinId="6"/>
    <cellStyle name="Monétaire [0]" xfId="5" builtinId="7"/>
    <cellStyle name="Lien hypertexte" xfId="6" builtinId="8"/>
    <cellStyle name="Lien hypertexte visité" xfId="7" builtinId="9"/>
    <cellStyle name="Note" xfId="8" builtinId="10"/>
    <cellStyle name="Avertissement" xfId="9" builtinId="11"/>
    <cellStyle name="Titre" xfId="10" builtinId="15"/>
    <cellStyle name="CTexte explicatif" xfId="11" builtinId="53"/>
    <cellStyle name="Titre 1" xfId="12" builtinId="16"/>
    <cellStyle name="Titre 2" xfId="13" builtinId="17"/>
    <cellStyle name="Titre 3" xfId="14" builtinId="18"/>
    <cellStyle name="Titre 4" xfId="15" builtinId="19"/>
    <cellStyle name="Entrée" xfId="16" builtinId="20"/>
    <cellStyle name="Sortie" xfId="17" builtinId="21"/>
    <cellStyle name="Calcul" xfId="18" builtinId="22"/>
    <cellStyle name="Vérification de cellule" xfId="19" builtinId="23"/>
    <cellStyle name="Cellule liée" xfId="20" builtinId="24"/>
    <cellStyle name="Total" xfId="21" builtinId="25"/>
    <cellStyle name="Satisfaisant" xfId="22" builtinId="26"/>
    <cellStyle name="Insatisfaisant" xfId="23" builtinId="27"/>
    <cellStyle name="Neutre" xfId="24" builtinId="28"/>
    <cellStyle name="Accent1" xfId="25" builtinId="29"/>
    <cellStyle name="20 % - Accent1" xfId="26" builtinId="30"/>
    <cellStyle name="40 % - Accent1" xfId="27" builtinId="31"/>
    <cellStyle name="60 % - Accent1" xfId="28" builtinId="32"/>
    <cellStyle name="Accent2" xfId="29" builtinId="33"/>
    <cellStyle name="20 % - Accent2" xfId="30" builtinId="34"/>
    <cellStyle name="40 % - Accent2" xfId="31" builtinId="35"/>
    <cellStyle name="60 % - Accent2" xfId="32" builtinId="36"/>
    <cellStyle name="Accent3" xfId="33" builtinId="37"/>
    <cellStyle name="20 % - Accent3" xfId="34" builtinId="38"/>
    <cellStyle name="40 % - Accent3" xfId="35" builtinId="39"/>
    <cellStyle name="60 % - Accent3" xfId="36" builtinId="40"/>
    <cellStyle name="Accent4" xfId="37" builtinId="41"/>
    <cellStyle name="20 % - Accent4" xfId="38" builtinId="42"/>
    <cellStyle name="40 % - Accent4" xfId="39" builtinId="43"/>
    <cellStyle name="60 % - Accent4" xfId="40" builtinId="44"/>
    <cellStyle name="Accent5" xfId="41" builtinId="45"/>
    <cellStyle name="20 % - Accent5" xfId="42" builtinId="46"/>
    <cellStyle name="40 % - Accent5" xfId="43" builtinId="47"/>
    <cellStyle name="60 % - Accent5" xfId="44" builtinId="48"/>
    <cellStyle name="Accent6" xfId="45" builtinId="49"/>
    <cellStyle name="20 % - Accent6" xfId="46" builtinId="50"/>
    <cellStyle name="40 % - Accent6" xfId="47" builtinId="51"/>
    <cellStyle name="60 % - Accent6" xfId="48" builtinId="52"/>
  </cellStyles>
  <tableStyles count="0" defaultTableStyle="TableStyleMedium2" defaultPivotStyle="PivotStyleLight16"/>
  <colors>
    <mruColors>
      <color rgb="00FFFF99"/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manuelle.rat@sfr.fr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5"/>
  <sheetViews>
    <sheetView tabSelected="1" workbookViewId="0">
      <selection activeCell="O9" sqref="O9"/>
    </sheetView>
  </sheetViews>
  <sheetFormatPr defaultColWidth="14.4571428571429" defaultRowHeight="15" customHeight="1"/>
  <cols>
    <col min="1" max="1" width="4.28571428571429" style="5" customWidth="1"/>
    <col min="2" max="2" width="14.7238095238095" style="6" customWidth="1"/>
    <col min="3" max="3" width="31.7238095238095" style="6" customWidth="1"/>
    <col min="4" max="4" width="28.5714285714286" style="6" customWidth="1"/>
    <col min="5" max="5" width="7.57142857142857" style="1" customWidth="1"/>
    <col min="6" max="6" width="3.57142857142857" style="7" customWidth="1"/>
    <col min="7" max="7" width="3.42857142857143" style="8" customWidth="1"/>
    <col min="8" max="8" width="9.42857142857143" style="6" customWidth="1"/>
    <col min="9" max="9" width="8" style="9" customWidth="1"/>
    <col min="10" max="10" width="5" style="5" customWidth="1"/>
    <col min="11" max="11" width="6.72380952380952" style="5" customWidth="1"/>
    <col min="12" max="12" width="5" style="5" customWidth="1"/>
    <col min="13" max="13" width="7.42857142857143" style="5" customWidth="1"/>
    <col min="14" max="14" width="10" style="6" customWidth="1"/>
    <col min="15" max="16384" width="14.4571428571429" style="6"/>
  </cols>
  <sheetData>
    <row r="1" ht="20" customHeight="1" spans="1:13">
      <c r="A1" s="10" t="s">
        <v>0</v>
      </c>
      <c r="B1" s="11"/>
      <c r="C1" s="12" t="s">
        <v>1</v>
      </c>
      <c r="D1" s="13"/>
      <c r="E1" s="14" t="s">
        <v>2</v>
      </c>
      <c r="F1" s="15"/>
      <c r="G1" s="16"/>
      <c r="H1" s="17" t="s">
        <v>3</v>
      </c>
      <c r="I1" s="199"/>
      <c r="J1" s="17"/>
      <c r="K1" s="17"/>
      <c r="L1" s="17"/>
      <c r="M1" s="200"/>
    </row>
    <row r="2" ht="20" customHeight="1" spans="1:13">
      <c r="A2" s="10" t="s">
        <v>4</v>
      </c>
      <c r="B2" s="11"/>
      <c r="C2" s="12" t="s">
        <v>5</v>
      </c>
      <c r="D2" s="13"/>
      <c r="E2" s="18" t="s">
        <v>6</v>
      </c>
      <c r="F2" s="19"/>
      <c r="G2" s="20"/>
      <c r="H2" s="21" t="s">
        <v>7</v>
      </c>
      <c r="I2" s="201"/>
      <c r="J2" s="21"/>
      <c r="K2" s="21"/>
      <c r="L2" s="21"/>
      <c r="M2" s="202"/>
    </row>
    <row r="3" ht="20" customHeight="1" spans="1:13">
      <c r="A3" s="10" t="s">
        <v>8</v>
      </c>
      <c r="B3" s="14"/>
      <c r="C3" s="22" t="s">
        <v>9</v>
      </c>
      <c r="D3" s="23"/>
      <c r="E3" s="14" t="s">
        <v>10</v>
      </c>
      <c r="F3" s="15"/>
      <c r="G3" s="16"/>
      <c r="H3" s="24" t="s">
        <v>11</v>
      </c>
      <c r="I3" s="203"/>
      <c r="J3" s="204"/>
      <c r="K3" s="204"/>
      <c r="L3" s="204"/>
      <c r="M3" s="205"/>
    </row>
    <row r="4" ht="20" customHeight="1" spans="1:14">
      <c r="A4" s="25" t="s">
        <v>12</v>
      </c>
      <c r="B4" s="18"/>
      <c r="C4" s="26" t="s">
        <v>13</v>
      </c>
      <c r="D4" s="27"/>
      <c r="E4" s="28"/>
      <c r="F4" s="28"/>
      <c r="G4" s="29"/>
      <c r="H4" s="30"/>
      <c r="I4" s="206"/>
      <c r="J4" s="33"/>
      <c r="K4" s="33"/>
      <c r="L4" s="33"/>
      <c r="M4" s="33"/>
      <c r="N4" s="207"/>
    </row>
    <row r="5" ht="25" customHeight="1" spans="1:14">
      <c r="A5" s="31" t="s">
        <v>14</v>
      </c>
      <c r="B5" s="31"/>
      <c r="C5" s="32" t="s">
        <v>15</v>
      </c>
      <c r="D5" s="32" t="s">
        <v>16</v>
      </c>
      <c r="E5" s="28"/>
      <c r="F5" s="28"/>
      <c r="G5" s="29"/>
      <c r="H5" s="30"/>
      <c r="I5" s="206"/>
      <c r="J5" s="33"/>
      <c r="K5" s="33"/>
      <c r="L5" s="33"/>
      <c r="M5" s="33"/>
      <c r="N5" s="207"/>
    </row>
    <row r="6" ht="29" customHeight="1" spans="1:14">
      <c r="A6" s="33"/>
      <c r="B6" s="34"/>
      <c r="C6" s="32" t="s">
        <v>17</v>
      </c>
      <c r="D6" s="32" t="s">
        <v>18</v>
      </c>
      <c r="E6" s="35" t="s">
        <v>19</v>
      </c>
      <c r="F6" s="36"/>
      <c r="G6" s="37"/>
      <c r="H6" s="38" t="s">
        <v>20</v>
      </c>
      <c r="I6" s="208" t="s">
        <v>21</v>
      </c>
      <c r="J6" s="40" t="s">
        <v>22</v>
      </c>
      <c r="K6" s="209" t="s">
        <v>23</v>
      </c>
      <c r="L6" s="210" t="s">
        <v>24</v>
      </c>
      <c r="M6" s="211" t="s">
        <v>25</v>
      </c>
      <c r="N6" s="207"/>
    </row>
    <row r="7" ht="29" customHeight="1" spans="1:14">
      <c r="A7" s="39" t="s">
        <v>26</v>
      </c>
      <c r="B7" s="40" t="s">
        <v>27</v>
      </c>
      <c r="C7" s="41" t="s">
        <v>28</v>
      </c>
      <c r="D7" s="42"/>
      <c r="E7" s="43">
        <f>I7/10</f>
        <v>4.43</v>
      </c>
      <c r="F7" s="44" t="s">
        <v>29</v>
      </c>
      <c r="G7" s="45" t="s">
        <v>30</v>
      </c>
      <c r="H7" s="46" t="s">
        <v>31</v>
      </c>
      <c r="I7" s="212">
        <v>44.3</v>
      </c>
      <c r="J7" s="213"/>
      <c r="K7" s="214"/>
      <c r="L7" s="215"/>
      <c r="M7" s="216">
        <f>I7*J7</f>
        <v>0</v>
      </c>
      <c r="N7" s="207"/>
    </row>
    <row r="8" ht="29" customHeight="1" spans="1:14">
      <c r="A8" s="47"/>
      <c r="B8" s="48"/>
      <c r="C8" s="49" t="s">
        <v>32</v>
      </c>
      <c r="D8" s="50"/>
      <c r="E8" s="51">
        <f>I8/10</f>
        <v>4.5</v>
      </c>
      <c r="F8" s="52" t="s">
        <v>29</v>
      </c>
      <c r="G8" s="53"/>
      <c r="H8" s="54" t="s">
        <v>31</v>
      </c>
      <c r="I8" s="217">
        <v>45</v>
      </c>
      <c r="J8" s="218"/>
      <c r="K8" s="219"/>
      <c r="L8" s="220"/>
      <c r="M8" s="221">
        <f>I8*J8</f>
        <v>0</v>
      </c>
      <c r="N8" s="207"/>
    </row>
    <row r="9" ht="29" customHeight="1" spans="1:19">
      <c r="A9" s="47"/>
      <c r="B9" s="55" t="s">
        <v>33</v>
      </c>
      <c r="C9" s="49" t="s">
        <v>34</v>
      </c>
      <c r="D9" s="56"/>
      <c r="E9" s="51">
        <f>I9/10</f>
        <v>4.31</v>
      </c>
      <c r="F9" s="52" t="s">
        <v>29</v>
      </c>
      <c r="G9" s="53"/>
      <c r="H9" s="54" t="s">
        <v>31</v>
      </c>
      <c r="I9" s="217">
        <v>43.1</v>
      </c>
      <c r="J9" s="222"/>
      <c r="K9" s="219"/>
      <c r="L9" s="220"/>
      <c r="M9" s="221">
        <f t="shared" ref="M9:M10" si="0">I9*J9</f>
        <v>0</v>
      </c>
      <c r="N9" s="207"/>
      <c r="S9" s="207"/>
    </row>
    <row r="10" ht="29" customHeight="1" spans="1:14">
      <c r="A10" s="57"/>
      <c r="B10" s="58" t="s">
        <v>35</v>
      </c>
      <c r="C10" s="59" t="s">
        <v>36</v>
      </c>
      <c r="D10" s="60"/>
      <c r="E10" s="61">
        <f>I10/10</f>
        <v>2.41</v>
      </c>
      <c r="F10" s="62" t="s">
        <v>29</v>
      </c>
      <c r="G10" s="53"/>
      <c r="H10" s="63" t="s">
        <v>31</v>
      </c>
      <c r="I10" s="223">
        <v>24.1</v>
      </c>
      <c r="J10" s="224"/>
      <c r="K10" s="219"/>
      <c r="L10" s="220"/>
      <c r="M10" s="225">
        <f t="shared" si="0"/>
        <v>0</v>
      </c>
      <c r="N10" s="207"/>
    </row>
    <row r="11" ht="29" customHeight="1" spans="1:14">
      <c r="A11" s="64" t="s">
        <v>37</v>
      </c>
      <c r="B11" s="65" t="s">
        <v>33</v>
      </c>
      <c r="C11" s="66" t="s">
        <v>38</v>
      </c>
      <c r="D11" s="42"/>
      <c r="E11" s="43">
        <f>I11/6</f>
        <v>8.28333333333333</v>
      </c>
      <c r="F11" s="44" t="s">
        <v>39</v>
      </c>
      <c r="G11" s="53"/>
      <c r="H11" s="46" t="s">
        <v>40</v>
      </c>
      <c r="I11" s="212">
        <v>49.7</v>
      </c>
      <c r="J11" s="213"/>
      <c r="K11" s="226">
        <f>I11/6</f>
        <v>8.28333333333333</v>
      </c>
      <c r="L11" s="227"/>
      <c r="M11" s="228">
        <f t="shared" ref="M11:M29" si="1">(I11*J11)+(K11*L11)</f>
        <v>0</v>
      </c>
      <c r="N11" s="207"/>
    </row>
    <row r="12" ht="29" customHeight="1" spans="1:14">
      <c r="A12" s="67"/>
      <c r="B12" s="68" t="s">
        <v>41</v>
      </c>
      <c r="C12" s="69" t="s">
        <v>42</v>
      </c>
      <c r="D12" s="70"/>
      <c r="E12" s="71">
        <f>I12/6</f>
        <v>8.28333333333333</v>
      </c>
      <c r="F12" s="72" t="s">
        <v>39</v>
      </c>
      <c r="G12" s="53"/>
      <c r="H12" s="54" t="s">
        <v>40</v>
      </c>
      <c r="I12" s="217">
        <v>49.7</v>
      </c>
      <c r="J12" s="222"/>
      <c r="K12" s="226">
        <f t="shared" ref="K11:K28" si="2">I12/6</f>
        <v>8.28333333333333</v>
      </c>
      <c r="L12" s="227"/>
      <c r="M12" s="221">
        <f t="shared" si="1"/>
        <v>0</v>
      </c>
      <c r="N12" s="207"/>
    </row>
    <row r="13" ht="29" customHeight="1" spans="1:14">
      <c r="A13" s="67"/>
      <c r="B13" s="55"/>
      <c r="C13" s="49" t="s">
        <v>43</v>
      </c>
      <c r="D13" s="50"/>
      <c r="E13" s="71">
        <f t="shared" ref="E13:E20" si="3">I13/6</f>
        <v>7.53333333333333</v>
      </c>
      <c r="F13" s="72" t="s">
        <v>39</v>
      </c>
      <c r="G13" s="53"/>
      <c r="H13" s="54" t="s">
        <v>40</v>
      </c>
      <c r="I13" s="217">
        <v>45.2</v>
      </c>
      <c r="J13" s="222"/>
      <c r="K13" s="226">
        <f t="shared" si="2"/>
        <v>7.53333333333333</v>
      </c>
      <c r="L13" s="227"/>
      <c r="M13" s="221">
        <f t="shared" si="1"/>
        <v>0</v>
      </c>
      <c r="N13" s="207"/>
    </row>
    <row r="14" ht="29" customHeight="1" spans="1:14">
      <c r="A14" s="67"/>
      <c r="B14" s="73"/>
      <c r="C14" s="49" t="s">
        <v>44</v>
      </c>
      <c r="D14" s="50"/>
      <c r="E14" s="71">
        <f t="shared" si="3"/>
        <v>9.73333333333333</v>
      </c>
      <c r="F14" s="72" t="s">
        <v>39</v>
      </c>
      <c r="G14" s="53"/>
      <c r="H14" s="54" t="s">
        <v>40</v>
      </c>
      <c r="I14" s="217">
        <v>58.4</v>
      </c>
      <c r="J14" s="222"/>
      <c r="K14" s="226">
        <f t="shared" si="2"/>
        <v>9.73333333333333</v>
      </c>
      <c r="L14" s="227"/>
      <c r="M14" s="221">
        <f t="shared" si="1"/>
        <v>0</v>
      </c>
      <c r="N14" s="207"/>
    </row>
    <row r="15" ht="29" customHeight="1" spans="1:14">
      <c r="A15" s="67"/>
      <c r="B15" s="68" t="s">
        <v>45</v>
      </c>
      <c r="C15" s="74" t="s">
        <v>46</v>
      </c>
      <c r="D15" s="50"/>
      <c r="E15" s="71">
        <f t="shared" si="3"/>
        <v>5.925</v>
      </c>
      <c r="F15" s="72" t="s">
        <v>39</v>
      </c>
      <c r="G15" s="53"/>
      <c r="H15" s="54" t="s">
        <v>40</v>
      </c>
      <c r="I15" s="217">
        <v>35.55</v>
      </c>
      <c r="J15" s="222"/>
      <c r="K15" s="226">
        <f t="shared" si="2"/>
        <v>5.925</v>
      </c>
      <c r="L15" s="227"/>
      <c r="M15" s="221">
        <f t="shared" si="1"/>
        <v>0</v>
      </c>
      <c r="N15" s="207"/>
    </row>
    <row r="16" ht="29" customHeight="1" spans="1:14">
      <c r="A16" s="67"/>
      <c r="B16" s="75" t="s">
        <v>47</v>
      </c>
      <c r="C16" s="76" t="s">
        <v>48</v>
      </c>
      <c r="D16" s="76"/>
      <c r="E16" s="71">
        <f t="shared" si="3"/>
        <v>8.83333333333333</v>
      </c>
      <c r="F16" s="72" t="s">
        <v>39</v>
      </c>
      <c r="G16" s="53"/>
      <c r="H16" s="54" t="s">
        <v>40</v>
      </c>
      <c r="I16" s="217">
        <v>53</v>
      </c>
      <c r="J16" s="222"/>
      <c r="K16" s="226">
        <f t="shared" si="2"/>
        <v>8.83333333333333</v>
      </c>
      <c r="L16" s="227"/>
      <c r="M16" s="221">
        <f t="shared" si="1"/>
        <v>0</v>
      </c>
      <c r="N16" s="207"/>
    </row>
    <row r="17" ht="29" customHeight="1" spans="1:14">
      <c r="A17" s="67"/>
      <c r="B17" s="77" t="s">
        <v>49</v>
      </c>
      <c r="C17" s="74" t="s">
        <v>50</v>
      </c>
      <c r="D17" s="50"/>
      <c r="E17" s="71">
        <f t="shared" si="3"/>
        <v>5.13333333333333</v>
      </c>
      <c r="F17" s="72" t="s">
        <v>39</v>
      </c>
      <c r="G17" s="53"/>
      <c r="H17" s="54" t="s">
        <v>40</v>
      </c>
      <c r="I17" s="217">
        <v>30.8</v>
      </c>
      <c r="J17" s="222"/>
      <c r="K17" s="226">
        <f t="shared" si="2"/>
        <v>5.13333333333333</v>
      </c>
      <c r="L17" s="227"/>
      <c r="M17" s="221">
        <f t="shared" si="1"/>
        <v>0</v>
      </c>
      <c r="N17" s="207"/>
    </row>
    <row r="18" ht="29" customHeight="1" spans="1:14">
      <c r="A18" s="67"/>
      <c r="B18" s="78"/>
      <c r="C18" s="74" t="s">
        <v>51</v>
      </c>
      <c r="D18" s="50"/>
      <c r="E18" s="71">
        <f t="shared" si="3"/>
        <v>7.5</v>
      </c>
      <c r="F18" s="72" t="s">
        <v>39</v>
      </c>
      <c r="G18" s="53"/>
      <c r="H18" s="54" t="s">
        <v>40</v>
      </c>
      <c r="I18" s="217">
        <v>45</v>
      </c>
      <c r="J18" s="229"/>
      <c r="K18" s="226">
        <f t="shared" si="2"/>
        <v>7.5</v>
      </c>
      <c r="L18" s="227"/>
      <c r="M18" s="221">
        <f t="shared" si="1"/>
        <v>0</v>
      </c>
      <c r="N18" s="207"/>
    </row>
    <row r="19" ht="29" customHeight="1" spans="1:14">
      <c r="A19" s="67"/>
      <c r="B19" s="79" t="s">
        <v>52</v>
      </c>
      <c r="C19" s="74" t="s">
        <v>53</v>
      </c>
      <c r="D19" s="50"/>
      <c r="E19" s="71">
        <f t="shared" si="3"/>
        <v>11.3333333333333</v>
      </c>
      <c r="F19" s="72" t="s">
        <v>39</v>
      </c>
      <c r="G19" s="53"/>
      <c r="H19" s="54" t="s">
        <v>40</v>
      </c>
      <c r="I19" s="217">
        <v>68</v>
      </c>
      <c r="J19" s="222"/>
      <c r="K19" s="226">
        <f t="shared" si="2"/>
        <v>11.3333333333333</v>
      </c>
      <c r="L19" s="227"/>
      <c r="M19" s="221">
        <f t="shared" si="1"/>
        <v>0</v>
      </c>
      <c r="N19" s="207"/>
    </row>
    <row r="20" ht="29" customHeight="1" spans="1:14">
      <c r="A20" s="67"/>
      <c r="B20" s="68" t="s">
        <v>54</v>
      </c>
      <c r="C20" s="74" t="s">
        <v>55</v>
      </c>
      <c r="D20" s="50"/>
      <c r="E20" s="71">
        <f t="shared" si="3"/>
        <v>5.83333333333333</v>
      </c>
      <c r="F20" s="72" t="s">
        <v>39</v>
      </c>
      <c r="G20" s="53"/>
      <c r="H20" s="54" t="s">
        <v>40</v>
      </c>
      <c r="I20" s="217">
        <v>35</v>
      </c>
      <c r="J20" s="230"/>
      <c r="K20" s="226">
        <f t="shared" si="2"/>
        <v>5.83333333333333</v>
      </c>
      <c r="L20" s="227"/>
      <c r="M20" s="221">
        <f t="shared" si="1"/>
        <v>0</v>
      </c>
      <c r="N20" s="207"/>
    </row>
    <row r="21" ht="29" customHeight="1" spans="1:14">
      <c r="A21" s="80"/>
      <c r="B21" s="58" t="s">
        <v>56</v>
      </c>
      <c r="C21" s="81" t="s">
        <v>57</v>
      </c>
      <c r="D21" s="60"/>
      <c r="E21" s="61">
        <f t="shared" ref="E21:E28" si="4">I21/6</f>
        <v>9.13333333333333</v>
      </c>
      <c r="F21" s="82" t="s">
        <v>39</v>
      </c>
      <c r="G21" s="53"/>
      <c r="H21" s="63" t="s">
        <v>40</v>
      </c>
      <c r="I21" s="223">
        <v>54.8</v>
      </c>
      <c r="J21" s="231"/>
      <c r="K21" s="232">
        <f t="shared" si="2"/>
        <v>9.13333333333333</v>
      </c>
      <c r="L21" s="233"/>
      <c r="M21" s="225">
        <f t="shared" si="1"/>
        <v>0</v>
      </c>
      <c r="N21" s="207"/>
    </row>
    <row r="22" ht="29" customHeight="1" spans="1:14">
      <c r="A22" s="83" t="s">
        <v>58</v>
      </c>
      <c r="B22" s="84"/>
      <c r="C22" s="85" t="s">
        <v>59</v>
      </c>
      <c r="D22" s="86"/>
      <c r="E22" s="87">
        <f t="shared" si="4"/>
        <v>8.53333333333333</v>
      </c>
      <c r="F22" s="88" t="s">
        <v>39</v>
      </c>
      <c r="G22" s="53"/>
      <c r="H22" s="89" t="s">
        <v>40</v>
      </c>
      <c r="I22" s="234">
        <v>51.2</v>
      </c>
      <c r="J22" s="235"/>
      <c r="K22" s="236">
        <f t="shared" si="2"/>
        <v>8.53333333333333</v>
      </c>
      <c r="L22" s="237"/>
      <c r="M22" s="238">
        <f t="shared" si="1"/>
        <v>0</v>
      </c>
      <c r="N22" s="207"/>
    </row>
    <row r="23" ht="29" customHeight="1" spans="1:14">
      <c r="A23" s="90" t="s">
        <v>60</v>
      </c>
      <c r="B23" s="91"/>
      <c r="C23" s="92" t="s">
        <v>61</v>
      </c>
      <c r="D23" s="93"/>
      <c r="E23" s="94">
        <f t="shared" si="4"/>
        <v>9.13333333333333</v>
      </c>
      <c r="F23" s="95" t="s">
        <v>39</v>
      </c>
      <c r="G23" s="53"/>
      <c r="H23" s="46" t="s">
        <v>40</v>
      </c>
      <c r="I23" s="212">
        <v>54.8</v>
      </c>
      <c r="J23" s="213"/>
      <c r="K23" s="239">
        <f t="shared" si="2"/>
        <v>9.13333333333333</v>
      </c>
      <c r="L23" s="240"/>
      <c r="M23" s="216">
        <f t="shared" si="1"/>
        <v>0</v>
      </c>
      <c r="N23" s="207"/>
    </row>
    <row r="24" ht="29" customHeight="1" spans="1:14">
      <c r="A24" s="96"/>
      <c r="B24" s="97"/>
      <c r="C24" s="49" t="s">
        <v>62</v>
      </c>
      <c r="D24" s="98"/>
      <c r="E24" s="99">
        <f t="shared" si="4"/>
        <v>8.9</v>
      </c>
      <c r="F24" s="72" t="s">
        <v>39</v>
      </c>
      <c r="G24" s="53"/>
      <c r="H24" s="54" t="s">
        <v>40</v>
      </c>
      <c r="I24" s="217">
        <v>53.4</v>
      </c>
      <c r="J24" s="222"/>
      <c r="K24" s="226">
        <f t="shared" si="2"/>
        <v>8.9</v>
      </c>
      <c r="L24" s="227"/>
      <c r="M24" s="221">
        <f t="shared" si="1"/>
        <v>0</v>
      </c>
      <c r="N24" s="207"/>
    </row>
    <row r="25" ht="29" customHeight="1" spans="1:14">
      <c r="A25" s="100"/>
      <c r="B25" s="101"/>
      <c r="C25" s="81" t="s">
        <v>63</v>
      </c>
      <c r="D25" s="102"/>
      <c r="E25" s="103">
        <f t="shared" si="4"/>
        <v>8.76666666666667</v>
      </c>
      <c r="F25" s="82" t="s">
        <v>39</v>
      </c>
      <c r="G25" s="53"/>
      <c r="H25" s="63" t="s">
        <v>40</v>
      </c>
      <c r="I25" s="223">
        <v>52.6</v>
      </c>
      <c r="J25" s="224"/>
      <c r="K25" s="232">
        <f t="shared" si="2"/>
        <v>8.76666666666667</v>
      </c>
      <c r="L25" s="233"/>
      <c r="M25" s="225">
        <f t="shared" si="1"/>
        <v>0</v>
      </c>
      <c r="N25" s="207"/>
    </row>
    <row r="26" ht="19" customHeight="1" spans="1:14">
      <c r="A26" s="90" t="s">
        <v>64</v>
      </c>
      <c r="B26" s="91"/>
      <c r="C26" s="104" t="s">
        <v>65</v>
      </c>
      <c r="D26" s="105"/>
      <c r="E26" s="94">
        <f t="shared" si="4"/>
        <v>10.0333333333333</v>
      </c>
      <c r="F26" s="95" t="s">
        <v>39</v>
      </c>
      <c r="G26" s="53"/>
      <c r="H26" s="46" t="s">
        <v>40</v>
      </c>
      <c r="I26" s="212">
        <v>60.2</v>
      </c>
      <c r="J26" s="213"/>
      <c r="K26" s="241">
        <f t="shared" si="2"/>
        <v>10.0333333333333</v>
      </c>
      <c r="L26" s="242"/>
      <c r="M26" s="228">
        <f t="shared" si="1"/>
        <v>0</v>
      </c>
      <c r="N26" s="207"/>
    </row>
    <row r="27" ht="19" customHeight="1" spans="1:14">
      <c r="A27" s="100"/>
      <c r="B27" s="101"/>
      <c r="C27" s="106" t="s">
        <v>66</v>
      </c>
      <c r="D27" s="107"/>
      <c r="E27" s="103">
        <f t="shared" si="4"/>
        <v>8.63333333333333</v>
      </c>
      <c r="F27" s="82" t="s">
        <v>39</v>
      </c>
      <c r="G27" s="53"/>
      <c r="H27" s="63" t="s">
        <v>40</v>
      </c>
      <c r="I27" s="223">
        <v>51.8</v>
      </c>
      <c r="J27" s="224"/>
      <c r="K27" s="243">
        <f t="shared" si="2"/>
        <v>8.63333333333333</v>
      </c>
      <c r="L27" s="244"/>
      <c r="M27" s="245">
        <f t="shared" si="1"/>
        <v>0</v>
      </c>
      <c r="N27" s="207"/>
    </row>
    <row r="28" ht="19" customHeight="1" spans="1:14">
      <c r="A28" s="108" t="s">
        <v>67</v>
      </c>
      <c r="B28" s="109"/>
      <c r="C28" s="110" t="s">
        <v>68</v>
      </c>
      <c r="D28" s="111"/>
      <c r="E28" s="43">
        <f t="shared" si="4"/>
        <v>4.95</v>
      </c>
      <c r="F28" s="95" t="s">
        <v>39</v>
      </c>
      <c r="G28" s="53"/>
      <c r="H28" s="46" t="s">
        <v>40</v>
      </c>
      <c r="I28" s="212">
        <v>29.7</v>
      </c>
      <c r="J28" s="213"/>
      <c r="K28" s="239">
        <f t="shared" si="2"/>
        <v>4.95</v>
      </c>
      <c r="L28" s="240"/>
      <c r="M28" s="216">
        <f t="shared" si="1"/>
        <v>0</v>
      </c>
      <c r="N28" s="207"/>
    </row>
    <row r="29" ht="19" customHeight="1" spans="1:14">
      <c r="A29" s="112"/>
      <c r="B29" s="113"/>
      <c r="C29" s="114" t="s">
        <v>69</v>
      </c>
      <c r="D29" s="115"/>
      <c r="E29" s="61">
        <f>I29/70*100</f>
        <v>43.2857142857143</v>
      </c>
      <c r="F29" s="62" t="s">
        <v>29</v>
      </c>
      <c r="G29" s="116"/>
      <c r="H29" s="63" t="s">
        <v>70</v>
      </c>
      <c r="I29" s="223">
        <v>30.3</v>
      </c>
      <c r="J29" s="224"/>
      <c r="K29" s="246"/>
      <c r="L29" s="220"/>
      <c r="M29" s="245">
        <f>(I29*J29)</f>
        <v>0</v>
      </c>
      <c r="N29" s="207"/>
    </row>
    <row r="30" ht="13" customHeight="1" spans="1:14">
      <c r="A30" s="117"/>
      <c r="B30" s="117"/>
      <c r="C30" s="118"/>
      <c r="D30" s="118"/>
      <c r="E30" s="119"/>
      <c r="F30" s="120"/>
      <c r="G30" s="121"/>
      <c r="H30" s="117"/>
      <c r="I30" s="247"/>
      <c r="J30" s="29"/>
      <c r="K30" s="248"/>
      <c r="L30" s="249"/>
      <c r="M30" s="250"/>
      <c r="N30" s="207"/>
    </row>
    <row r="31" ht="18" customHeight="1" spans="1:14">
      <c r="A31" s="122" t="s">
        <v>71</v>
      </c>
      <c r="B31" s="123"/>
      <c r="C31" s="124" t="s">
        <v>72</v>
      </c>
      <c r="D31" s="125"/>
      <c r="E31" s="126">
        <f>I31/(12*90)*1000</f>
        <v>43.0555555555556</v>
      </c>
      <c r="F31" s="127" t="s">
        <v>73</v>
      </c>
      <c r="G31" s="128" t="s">
        <v>74</v>
      </c>
      <c r="H31" s="38" t="s">
        <v>75</v>
      </c>
      <c r="I31" s="251">
        <v>46.5</v>
      </c>
      <c r="J31" s="213"/>
      <c r="K31" s="241">
        <f>I31/12</f>
        <v>3.875</v>
      </c>
      <c r="L31" s="242"/>
      <c r="M31" s="228">
        <f t="shared" ref="M31:M48" si="5">(I31*J31)+(K31*L31)</f>
        <v>0</v>
      </c>
      <c r="N31" s="207"/>
    </row>
    <row r="32" ht="18" customHeight="1" spans="1:14">
      <c r="A32" s="129"/>
      <c r="B32" s="130"/>
      <c r="C32" s="131" t="s">
        <v>76</v>
      </c>
      <c r="D32" s="132"/>
      <c r="E32" s="99">
        <f>I32/(12*90)*1000</f>
        <v>43.0555555555556</v>
      </c>
      <c r="F32" s="52" t="s">
        <v>73</v>
      </c>
      <c r="G32" s="133"/>
      <c r="H32" s="134" t="s">
        <v>75</v>
      </c>
      <c r="I32" s="217">
        <v>46.5</v>
      </c>
      <c r="J32" s="222"/>
      <c r="K32" s="226">
        <f t="shared" ref="K30:K33" si="6">I32/12</f>
        <v>3.875</v>
      </c>
      <c r="L32" s="227"/>
      <c r="M32" s="221">
        <f t="shared" si="5"/>
        <v>0</v>
      </c>
      <c r="N32" s="207"/>
    </row>
    <row r="33" ht="18" customHeight="1" spans="1:14">
      <c r="A33" s="129"/>
      <c r="B33" s="130"/>
      <c r="C33" s="131" t="s">
        <v>77</v>
      </c>
      <c r="D33" s="132"/>
      <c r="E33" s="99">
        <f>I33/(12*85)*1000</f>
        <v>46.5686274509804</v>
      </c>
      <c r="F33" s="52" t="s">
        <v>73</v>
      </c>
      <c r="G33" s="133"/>
      <c r="H33" s="134" t="s">
        <v>78</v>
      </c>
      <c r="I33" s="217">
        <v>47.5</v>
      </c>
      <c r="J33" s="222"/>
      <c r="K33" s="226">
        <f t="shared" si="6"/>
        <v>3.95833333333333</v>
      </c>
      <c r="L33" s="227"/>
      <c r="M33" s="221">
        <f t="shared" si="5"/>
        <v>0</v>
      </c>
      <c r="N33" s="207"/>
    </row>
    <row r="34" ht="18" customHeight="1" spans="1:14">
      <c r="A34" s="135"/>
      <c r="B34" s="136"/>
      <c r="C34" s="137" t="s">
        <v>79</v>
      </c>
      <c r="D34" s="138"/>
      <c r="E34" s="139">
        <f>I34/(6*400)*1000</f>
        <v>32.0833333333333</v>
      </c>
      <c r="F34" s="140" t="s">
        <v>73</v>
      </c>
      <c r="G34" s="133"/>
      <c r="H34" s="141" t="s">
        <v>80</v>
      </c>
      <c r="I34" s="252">
        <v>77</v>
      </c>
      <c r="J34" s="224"/>
      <c r="K34" s="226">
        <f>I34/6</f>
        <v>12.8333333333333</v>
      </c>
      <c r="L34" s="227"/>
      <c r="M34" s="245">
        <f t="shared" si="5"/>
        <v>0</v>
      </c>
      <c r="N34" s="207"/>
    </row>
    <row r="35" ht="18" customHeight="1" spans="1:14">
      <c r="A35" s="90" t="s">
        <v>81</v>
      </c>
      <c r="B35" s="142"/>
      <c r="C35" s="143" t="s">
        <v>82</v>
      </c>
      <c r="D35" s="144"/>
      <c r="E35" s="126">
        <f>I35/(2*350)*1000</f>
        <v>25</v>
      </c>
      <c r="F35" s="127" t="s">
        <v>73</v>
      </c>
      <c r="G35" s="133"/>
      <c r="H35" s="38" t="s">
        <v>83</v>
      </c>
      <c r="I35" s="212">
        <v>17.5</v>
      </c>
      <c r="J35" s="213"/>
      <c r="K35" s="219"/>
      <c r="L35" s="253"/>
      <c r="M35" s="216">
        <f>(I35*J35)</f>
        <v>0</v>
      </c>
      <c r="N35" s="207"/>
    </row>
    <row r="36" ht="18" customHeight="1" spans="1:14">
      <c r="A36" s="96"/>
      <c r="B36" s="145"/>
      <c r="C36" s="146" t="s">
        <v>84</v>
      </c>
      <c r="D36" s="132"/>
      <c r="E36" s="147">
        <f>I36/(2*350)*1000</f>
        <v>27.8571428571429</v>
      </c>
      <c r="F36" s="148" t="s">
        <v>73</v>
      </c>
      <c r="G36" s="133"/>
      <c r="H36" s="149" t="s">
        <v>83</v>
      </c>
      <c r="I36" s="217">
        <v>19.5</v>
      </c>
      <c r="J36" s="222"/>
      <c r="K36" s="219"/>
      <c r="L36" s="253"/>
      <c r="M36" s="221">
        <f>(I36*J36)</f>
        <v>0</v>
      </c>
      <c r="N36" s="207"/>
    </row>
    <row r="37" ht="18" customHeight="1" spans="1:14">
      <c r="A37" s="96"/>
      <c r="B37" s="145"/>
      <c r="C37" s="146" t="s">
        <v>85</v>
      </c>
      <c r="D37" s="132"/>
      <c r="E37" s="99">
        <f>I37/(3*333)*1000</f>
        <v>37.037037037037</v>
      </c>
      <c r="F37" s="148" t="s">
        <v>73</v>
      </c>
      <c r="G37" s="133"/>
      <c r="H37" s="134" t="s">
        <v>86</v>
      </c>
      <c r="I37" s="217">
        <v>37</v>
      </c>
      <c r="J37" s="222"/>
      <c r="K37" s="219"/>
      <c r="L37" s="253"/>
      <c r="M37" s="221">
        <f>(I37*J37)</f>
        <v>0</v>
      </c>
      <c r="N37" s="207"/>
    </row>
    <row r="38" ht="18" customHeight="1" spans="1:14">
      <c r="A38" s="96"/>
      <c r="B38" s="145"/>
      <c r="C38" s="146" t="s">
        <v>87</v>
      </c>
      <c r="D38" s="132"/>
      <c r="E38" s="99">
        <f>I38/(12*200)*1000</f>
        <v>20</v>
      </c>
      <c r="F38" s="148" t="s">
        <v>73</v>
      </c>
      <c r="G38" s="133"/>
      <c r="H38" s="134" t="s">
        <v>88</v>
      </c>
      <c r="I38" s="217">
        <v>48</v>
      </c>
      <c r="J38" s="222"/>
      <c r="K38" s="226">
        <f>I38/12</f>
        <v>4</v>
      </c>
      <c r="L38" s="227"/>
      <c r="M38" s="221">
        <f t="shared" si="5"/>
        <v>0</v>
      </c>
      <c r="N38" s="207"/>
    </row>
    <row r="39" ht="18" customHeight="1" spans="1:14">
      <c r="A39" s="96"/>
      <c r="B39" s="145"/>
      <c r="C39" s="146" t="s">
        <v>89</v>
      </c>
      <c r="D39" s="132"/>
      <c r="E39" s="99">
        <f t="shared" ref="E39:E41" si="7">I39/(12*200)*1000</f>
        <v>22</v>
      </c>
      <c r="F39" s="148" t="s">
        <v>73</v>
      </c>
      <c r="G39" s="133"/>
      <c r="H39" s="134" t="s">
        <v>88</v>
      </c>
      <c r="I39" s="217">
        <v>52.8</v>
      </c>
      <c r="J39" s="222"/>
      <c r="K39" s="226">
        <f>I39/12</f>
        <v>4.4</v>
      </c>
      <c r="L39" s="227"/>
      <c r="M39" s="221">
        <f t="shared" si="5"/>
        <v>0</v>
      </c>
      <c r="N39" s="207"/>
    </row>
    <row r="40" ht="18" customHeight="1" spans="1:14">
      <c r="A40" s="96"/>
      <c r="B40" s="145"/>
      <c r="C40" s="146" t="s">
        <v>90</v>
      </c>
      <c r="D40" s="132"/>
      <c r="E40" s="99">
        <f t="shared" si="7"/>
        <v>22.5</v>
      </c>
      <c r="F40" s="148" t="s">
        <v>73</v>
      </c>
      <c r="G40" s="133"/>
      <c r="H40" s="134" t="s">
        <v>88</v>
      </c>
      <c r="I40" s="217">
        <v>54</v>
      </c>
      <c r="J40" s="222"/>
      <c r="K40" s="226">
        <f>I40/12</f>
        <v>4.5</v>
      </c>
      <c r="L40" s="227"/>
      <c r="M40" s="221">
        <f t="shared" si="5"/>
        <v>0</v>
      </c>
      <c r="N40" s="207"/>
    </row>
    <row r="41" ht="18" customHeight="1" spans="1:14">
      <c r="A41" s="96"/>
      <c r="B41" s="145"/>
      <c r="C41" s="150" t="s">
        <v>91</v>
      </c>
      <c r="D41" s="151"/>
      <c r="E41" s="99">
        <f t="shared" si="7"/>
        <v>25.5</v>
      </c>
      <c r="F41" s="148" t="s">
        <v>73</v>
      </c>
      <c r="G41" s="133"/>
      <c r="H41" s="152" t="s">
        <v>88</v>
      </c>
      <c r="I41" s="254">
        <v>61.2</v>
      </c>
      <c r="J41" s="230"/>
      <c r="K41" s="226">
        <f>I41/12</f>
        <v>5.1</v>
      </c>
      <c r="L41" s="227"/>
      <c r="M41" s="221">
        <f t="shared" si="5"/>
        <v>0</v>
      </c>
      <c r="N41" s="207"/>
    </row>
    <row r="42" ht="18" customHeight="1" spans="1:14">
      <c r="A42" s="96"/>
      <c r="B42" s="145"/>
      <c r="C42" s="153" t="s">
        <v>92</v>
      </c>
      <c r="D42" s="154"/>
      <c r="E42" s="99">
        <f>I42/(6*200)*1000</f>
        <v>105</v>
      </c>
      <c r="F42" s="148" t="s">
        <v>73</v>
      </c>
      <c r="G42" s="133"/>
      <c r="H42" s="155" t="s">
        <v>93</v>
      </c>
      <c r="I42" s="255">
        <v>126</v>
      </c>
      <c r="J42" s="256"/>
      <c r="K42" s="226">
        <f>I42/6</f>
        <v>21</v>
      </c>
      <c r="L42" s="227"/>
      <c r="M42" s="221">
        <f t="shared" si="5"/>
        <v>0</v>
      </c>
      <c r="N42" s="207"/>
    </row>
    <row r="43" ht="18" customHeight="1" spans="1:14">
      <c r="A43" s="96"/>
      <c r="B43" s="145"/>
      <c r="C43" s="156" t="s">
        <v>94</v>
      </c>
      <c r="D43" s="157"/>
      <c r="E43" s="99">
        <f>I43/(12*750)*1000</f>
        <v>12</v>
      </c>
      <c r="F43" s="148" t="s">
        <v>73</v>
      </c>
      <c r="G43" s="133"/>
      <c r="H43" s="155" t="s">
        <v>95</v>
      </c>
      <c r="I43" s="257">
        <v>108</v>
      </c>
      <c r="J43" s="218"/>
      <c r="K43" s="226">
        <f t="shared" ref="K43:K48" si="8">I43/12</f>
        <v>9</v>
      </c>
      <c r="L43" s="227"/>
      <c r="M43" s="221">
        <f t="shared" si="5"/>
        <v>0</v>
      </c>
      <c r="N43" s="207"/>
    </row>
    <row r="44" ht="18" customHeight="1" spans="1:14">
      <c r="A44" s="96"/>
      <c r="B44" s="145"/>
      <c r="C44" s="146" t="s">
        <v>96</v>
      </c>
      <c r="D44" s="132"/>
      <c r="E44" s="99">
        <f>I44/(12*750)*1000</f>
        <v>12</v>
      </c>
      <c r="F44" s="148" t="s">
        <v>73</v>
      </c>
      <c r="G44" s="133"/>
      <c r="H44" s="134" t="s">
        <v>95</v>
      </c>
      <c r="I44" s="217">
        <v>108</v>
      </c>
      <c r="J44" s="222"/>
      <c r="K44" s="226">
        <f t="shared" si="8"/>
        <v>9</v>
      </c>
      <c r="L44" s="227"/>
      <c r="M44" s="221">
        <f t="shared" si="5"/>
        <v>0</v>
      </c>
      <c r="N44" s="207"/>
    </row>
    <row r="45" ht="18" customHeight="1" spans="1:14">
      <c r="A45" s="96"/>
      <c r="B45" s="145"/>
      <c r="C45" s="146" t="s">
        <v>97</v>
      </c>
      <c r="D45" s="132"/>
      <c r="E45" s="99">
        <f>I45/(12*850)*1000</f>
        <v>14.1960784313726</v>
      </c>
      <c r="F45" s="148" t="s">
        <v>73</v>
      </c>
      <c r="G45" s="133"/>
      <c r="H45" s="134" t="s">
        <v>98</v>
      </c>
      <c r="I45" s="217">
        <v>144.8</v>
      </c>
      <c r="J45" s="222"/>
      <c r="K45" s="226">
        <f t="shared" si="8"/>
        <v>12.0666666666667</v>
      </c>
      <c r="L45" s="227"/>
      <c r="M45" s="221">
        <f t="shared" si="5"/>
        <v>0</v>
      </c>
      <c r="N45" s="207"/>
    </row>
    <row r="46" ht="18" customHeight="1" spans="1:14">
      <c r="A46" s="96"/>
      <c r="B46" s="145"/>
      <c r="C46" s="146" t="s">
        <v>99</v>
      </c>
      <c r="D46" s="132"/>
      <c r="E46" s="99">
        <f>I46/(12*340)*1000</f>
        <v>21.7156862745098</v>
      </c>
      <c r="F46" s="148" t="s">
        <v>73</v>
      </c>
      <c r="G46" s="133"/>
      <c r="H46" s="134" t="s">
        <v>100</v>
      </c>
      <c r="I46" s="217">
        <v>88.6</v>
      </c>
      <c r="J46" s="222"/>
      <c r="K46" s="226">
        <f t="shared" si="8"/>
        <v>7.38333333333333</v>
      </c>
      <c r="L46" s="227"/>
      <c r="M46" s="221">
        <f t="shared" si="5"/>
        <v>0</v>
      </c>
      <c r="N46" s="207"/>
    </row>
    <row r="47" ht="18" customHeight="1" spans="1:14">
      <c r="A47" s="96"/>
      <c r="B47" s="145"/>
      <c r="C47" s="146" t="s">
        <v>101</v>
      </c>
      <c r="D47" s="132"/>
      <c r="E47" s="99">
        <f>I47/(12*340)*1000</f>
        <v>27.8921568627451</v>
      </c>
      <c r="F47" s="148" t="s">
        <v>73</v>
      </c>
      <c r="G47" s="133"/>
      <c r="H47" s="134" t="s">
        <v>100</v>
      </c>
      <c r="I47" s="217">
        <v>113.8</v>
      </c>
      <c r="J47" s="222"/>
      <c r="K47" s="226">
        <f t="shared" si="8"/>
        <v>9.48333333333333</v>
      </c>
      <c r="L47" s="227"/>
      <c r="M47" s="221">
        <f t="shared" si="5"/>
        <v>0</v>
      </c>
      <c r="N47" s="207"/>
    </row>
    <row r="48" ht="18" customHeight="1" spans="1:14">
      <c r="A48" s="158"/>
      <c r="B48" s="141"/>
      <c r="C48" s="114" t="s">
        <v>102</v>
      </c>
      <c r="D48" s="107"/>
      <c r="E48" s="103">
        <f>I48/(12*350)*1000</f>
        <v>17.6666666666667</v>
      </c>
      <c r="F48" s="62" t="s">
        <v>73</v>
      </c>
      <c r="G48" s="159"/>
      <c r="H48" s="160" t="s">
        <v>103</v>
      </c>
      <c r="I48" s="223">
        <v>74.2</v>
      </c>
      <c r="J48" s="224"/>
      <c r="K48" s="243">
        <f t="shared" si="8"/>
        <v>6.18333333333333</v>
      </c>
      <c r="L48" s="244"/>
      <c r="M48" s="245">
        <f t="shared" si="5"/>
        <v>0</v>
      </c>
      <c r="N48" s="207"/>
    </row>
    <row r="49" ht="13" customHeight="1" spans="1:14">
      <c r="A49" s="161"/>
      <c r="B49" s="161"/>
      <c r="C49" s="118"/>
      <c r="D49" s="162"/>
      <c r="E49" s="163"/>
      <c r="F49" s="120"/>
      <c r="G49" s="164"/>
      <c r="H49" s="117"/>
      <c r="I49" s="247"/>
      <c r="J49" s="29"/>
      <c r="K49" s="258"/>
      <c r="L49" s="259"/>
      <c r="M49" s="260"/>
      <c r="N49" s="207"/>
    </row>
    <row r="50" ht="29.15" customHeight="1" spans="1:14">
      <c r="A50" s="90" t="s">
        <v>104</v>
      </c>
      <c r="B50" s="142"/>
      <c r="C50" s="165" t="s">
        <v>105</v>
      </c>
      <c r="D50" s="166"/>
      <c r="E50" s="167" t="s">
        <v>106</v>
      </c>
      <c r="F50" s="168"/>
      <c r="G50" s="128" t="s">
        <v>107</v>
      </c>
      <c r="H50" s="169" t="s">
        <v>108</v>
      </c>
      <c r="I50" s="261">
        <v>28.35</v>
      </c>
      <c r="J50" s="213"/>
      <c r="K50" s="262"/>
      <c r="L50" s="263"/>
      <c r="M50" s="264">
        <f>I50*J50</f>
        <v>0</v>
      </c>
      <c r="N50" s="207"/>
    </row>
    <row r="51" ht="29.15" customHeight="1" spans="1:14">
      <c r="A51" s="96"/>
      <c r="B51" s="145"/>
      <c r="C51" s="170" t="s">
        <v>109</v>
      </c>
      <c r="D51" s="171"/>
      <c r="E51" s="172">
        <f>I51/3</f>
        <v>14.5</v>
      </c>
      <c r="F51" s="173" t="s">
        <v>29</v>
      </c>
      <c r="G51" s="133"/>
      <c r="H51" s="174" t="s">
        <v>110</v>
      </c>
      <c r="I51" s="265">
        <v>43.5</v>
      </c>
      <c r="J51" s="230"/>
      <c r="K51" s="266"/>
      <c r="L51" s="267"/>
      <c r="M51" s="268">
        <f>I51*J51</f>
        <v>0</v>
      </c>
      <c r="N51" s="207"/>
    </row>
    <row r="52" ht="19" customHeight="1" spans="1:14">
      <c r="A52" s="96"/>
      <c r="B52" s="145"/>
      <c r="C52" s="175" t="s">
        <v>111</v>
      </c>
      <c r="D52" s="176"/>
      <c r="E52" s="177">
        <f>I52/(6*50)*100</f>
        <v>23.2666666666667</v>
      </c>
      <c r="F52" s="173" t="s">
        <v>29</v>
      </c>
      <c r="G52" s="133"/>
      <c r="H52" s="178" t="s">
        <v>112</v>
      </c>
      <c r="I52" s="257">
        <v>69.8</v>
      </c>
      <c r="J52" s="218"/>
      <c r="K52" s="226">
        <f>I52/6</f>
        <v>11.6333333333333</v>
      </c>
      <c r="L52" s="227"/>
      <c r="M52" s="221">
        <f t="shared" ref="M52:M55" si="9">(I52*J52)+(K52*L52)</f>
        <v>0</v>
      </c>
      <c r="N52" s="207"/>
    </row>
    <row r="53" ht="19" customHeight="1" spans="1:14">
      <c r="A53" s="96"/>
      <c r="B53" s="145"/>
      <c r="C53" s="150" t="s">
        <v>113</v>
      </c>
      <c r="D53" s="179"/>
      <c r="E53" s="180">
        <f>I53/(6*350)*1000</f>
        <v>10.0952380952381</v>
      </c>
      <c r="F53" s="181" t="s">
        <v>73</v>
      </c>
      <c r="G53" s="133"/>
      <c r="H53" s="152" t="s">
        <v>114</v>
      </c>
      <c r="I53" s="254">
        <v>21.2</v>
      </c>
      <c r="J53" s="230"/>
      <c r="K53" s="226">
        <f>I53/6</f>
        <v>3.53333333333333</v>
      </c>
      <c r="L53" s="227"/>
      <c r="M53" s="221">
        <f t="shared" si="9"/>
        <v>0</v>
      </c>
      <c r="N53" s="207"/>
    </row>
    <row r="54" ht="19" customHeight="1" spans="1:14">
      <c r="A54" s="96"/>
      <c r="B54" s="145"/>
      <c r="C54" s="182" t="s">
        <v>115</v>
      </c>
      <c r="D54" s="176"/>
      <c r="E54" s="177">
        <f>I54/(12*90)*1000</f>
        <v>48.0555555555556</v>
      </c>
      <c r="F54" s="181" t="s">
        <v>73</v>
      </c>
      <c r="G54" s="133"/>
      <c r="H54" s="155" t="s">
        <v>75</v>
      </c>
      <c r="I54" s="257">
        <v>51.9</v>
      </c>
      <c r="J54" s="218"/>
      <c r="K54" s="226">
        <f>I54/12</f>
        <v>4.325</v>
      </c>
      <c r="L54" s="269"/>
      <c r="M54" s="221">
        <f t="shared" si="9"/>
        <v>0</v>
      </c>
      <c r="N54" s="207"/>
    </row>
    <row r="55" ht="19" customHeight="1" spans="1:14">
      <c r="A55" s="158"/>
      <c r="B55" s="141"/>
      <c r="C55" s="146" t="s">
        <v>116</v>
      </c>
      <c r="D55" s="183"/>
      <c r="E55" s="51">
        <f>I55/(9*50)*100</f>
        <v>6.71111111111111</v>
      </c>
      <c r="F55" s="52" t="s">
        <v>29</v>
      </c>
      <c r="G55" s="133"/>
      <c r="H55" s="134" t="s">
        <v>117</v>
      </c>
      <c r="I55" s="217">
        <v>30.2</v>
      </c>
      <c r="J55" s="222"/>
      <c r="K55" s="243">
        <f>I55/9</f>
        <v>3.35555555555556</v>
      </c>
      <c r="L55" s="244"/>
      <c r="M55" s="245">
        <f t="shared" si="9"/>
        <v>0</v>
      </c>
      <c r="N55" s="207"/>
    </row>
    <row r="56" ht="19" customHeight="1" spans="1:14">
      <c r="A56" s="90" t="s">
        <v>118</v>
      </c>
      <c r="B56" s="142"/>
      <c r="C56" s="104" t="s">
        <v>119</v>
      </c>
      <c r="D56" s="105"/>
      <c r="E56" s="94">
        <f>I56/5</f>
        <v>20.4</v>
      </c>
      <c r="F56" s="44" t="s">
        <v>73</v>
      </c>
      <c r="G56" s="133"/>
      <c r="H56" s="184" t="s">
        <v>120</v>
      </c>
      <c r="I56" s="212">
        <v>102</v>
      </c>
      <c r="J56" s="213"/>
      <c r="K56" s="239">
        <f>I56/8</f>
        <v>12.75</v>
      </c>
      <c r="L56" s="240"/>
      <c r="M56" s="216">
        <f t="shared" ref="M56:M58" si="10">I56*J56</f>
        <v>0</v>
      </c>
      <c r="N56" s="207"/>
    </row>
    <row r="57" ht="19" customHeight="1" spans="1:14">
      <c r="A57" s="158"/>
      <c r="B57" s="141"/>
      <c r="C57" s="185" t="s">
        <v>121</v>
      </c>
      <c r="D57" s="107"/>
      <c r="E57" s="139">
        <f>I57/37</f>
        <v>21.0810810810811</v>
      </c>
      <c r="F57" s="140" t="s">
        <v>73</v>
      </c>
      <c r="G57" s="133"/>
      <c r="H57" s="186" t="s">
        <v>122</v>
      </c>
      <c r="I57" s="223">
        <v>780</v>
      </c>
      <c r="J57" s="224"/>
      <c r="K57" s="226">
        <f>I57/16</f>
        <v>48.75</v>
      </c>
      <c r="L57" s="244"/>
      <c r="M57" s="245">
        <f>(I57*J57)+(K57*L57)</f>
        <v>0</v>
      </c>
      <c r="N57" s="207"/>
    </row>
    <row r="58" ht="19" customHeight="1" spans="1:14">
      <c r="A58" s="187" t="s">
        <v>123</v>
      </c>
      <c r="B58" s="188" t="s">
        <v>124</v>
      </c>
      <c r="C58" s="110" t="s">
        <v>125</v>
      </c>
      <c r="D58" s="111"/>
      <c r="E58" s="43">
        <f>I58/5</f>
        <v>3.3</v>
      </c>
      <c r="F58" s="44" t="s">
        <v>73</v>
      </c>
      <c r="G58" s="133"/>
      <c r="H58" s="184" t="s">
        <v>126</v>
      </c>
      <c r="I58" s="212">
        <v>16.5</v>
      </c>
      <c r="J58" s="213"/>
      <c r="K58" s="270"/>
      <c r="L58" s="271"/>
      <c r="M58" s="272">
        <f t="shared" si="10"/>
        <v>0</v>
      </c>
      <c r="N58" s="207"/>
    </row>
    <row r="59" ht="19" customHeight="1" spans="1:14">
      <c r="A59" s="189"/>
      <c r="B59" s="190"/>
      <c r="C59" s="146" t="s">
        <v>127</v>
      </c>
      <c r="D59" s="183"/>
      <c r="E59" s="177">
        <f>I59/5</f>
        <v>3.4</v>
      </c>
      <c r="F59" s="191" t="s">
        <v>73</v>
      </c>
      <c r="G59" s="133"/>
      <c r="H59" s="155" t="s">
        <v>126</v>
      </c>
      <c r="I59" s="217">
        <v>17</v>
      </c>
      <c r="J59" s="230"/>
      <c r="K59" s="273"/>
      <c r="L59" s="274"/>
      <c r="M59" s="275">
        <f t="shared" ref="M59:M61" si="11">I59*J59</f>
        <v>0</v>
      </c>
      <c r="N59" s="207"/>
    </row>
    <row r="60" ht="19" customHeight="1" spans="1:15">
      <c r="A60" s="189"/>
      <c r="B60" s="192"/>
      <c r="C60" s="114" t="s">
        <v>128</v>
      </c>
      <c r="D60" s="115"/>
      <c r="E60" s="61">
        <f>I60/5</f>
        <v>4.54</v>
      </c>
      <c r="F60" s="62" t="s">
        <v>73</v>
      </c>
      <c r="G60" s="133"/>
      <c r="H60" s="160" t="s">
        <v>126</v>
      </c>
      <c r="I60" s="223">
        <v>22.7</v>
      </c>
      <c r="J60" s="231"/>
      <c r="K60" s="266"/>
      <c r="L60" s="267"/>
      <c r="M60" s="276">
        <f t="shared" si="11"/>
        <v>0</v>
      </c>
      <c r="N60" s="277"/>
      <c r="O60" s="278"/>
    </row>
    <row r="61" ht="19" customHeight="1" spans="1:14">
      <c r="A61" s="189"/>
      <c r="B61" s="188" t="s">
        <v>129</v>
      </c>
      <c r="C61" s="104" t="s">
        <v>130</v>
      </c>
      <c r="D61" s="193"/>
      <c r="E61" s="43">
        <f>I61/8</f>
        <v>6.7</v>
      </c>
      <c r="F61" s="44" t="s">
        <v>73</v>
      </c>
      <c r="G61" s="133"/>
      <c r="H61" s="184" t="s">
        <v>131</v>
      </c>
      <c r="I61" s="212">
        <v>53.6</v>
      </c>
      <c r="J61" s="213"/>
      <c r="K61" s="226">
        <f>I61/8</f>
        <v>6.7</v>
      </c>
      <c r="L61" s="227"/>
      <c r="M61" s="216">
        <f t="shared" ref="M61:M64" si="12">(I61*J61)+(K61*L61)</f>
        <v>0</v>
      </c>
      <c r="N61" s="207"/>
    </row>
    <row r="62" ht="19" customHeight="1" spans="1:14">
      <c r="A62" s="189"/>
      <c r="B62" s="190"/>
      <c r="C62" s="194" t="s">
        <v>132</v>
      </c>
      <c r="D62" s="195"/>
      <c r="E62" s="51">
        <f>I62/8</f>
        <v>5.9</v>
      </c>
      <c r="F62" s="52" t="s">
        <v>73</v>
      </c>
      <c r="G62" s="133"/>
      <c r="H62" s="134" t="s">
        <v>131</v>
      </c>
      <c r="I62" s="217">
        <v>47.2</v>
      </c>
      <c r="J62" s="222"/>
      <c r="K62" s="226">
        <f>I62/8</f>
        <v>5.9</v>
      </c>
      <c r="L62" s="227"/>
      <c r="M62" s="221">
        <f t="shared" si="12"/>
        <v>0</v>
      </c>
      <c r="N62" s="207"/>
    </row>
    <row r="63" ht="19" customHeight="1" spans="1:14">
      <c r="A63" s="189"/>
      <c r="B63" s="190"/>
      <c r="C63" s="196" t="s">
        <v>133</v>
      </c>
      <c r="D63" s="197"/>
      <c r="E63" s="51">
        <f>I63/12</f>
        <v>6</v>
      </c>
      <c r="F63" s="52" t="s">
        <v>73</v>
      </c>
      <c r="G63" s="133"/>
      <c r="H63" s="134" t="s">
        <v>134</v>
      </c>
      <c r="I63" s="217">
        <v>72</v>
      </c>
      <c r="J63" s="222"/>
      <c r="K63" s="226">
        <f>I63/12</f>
        <v>6</v>
      </c>
      <c r="L63" s="227"/>
      <c r="M63" s="221">
        <f t="shared" si="12"/>
        <v>0</v>
      </c>
      <c r="N63" s="207"/>
    </row>
    <row r="64" ht="19" customHeight="1" spans="1:14">
      <c r="A64" s="189"/>
      <c r="B64" s="192"/>
      <c r="C64" s="185" t="s">
        <v>135</v>
      </c>
      <c r="D64" s="198"/>
      <c r="E64" s="61">
        <f>I64/12</f>
        <v>6</v>
      </c>
      <c r="F64" s="62" t="s">
        <v>73</v>
      </c>
      <c r="G64" s="133"/>
      <c r="H64" s="160" t="s">
        <v>134</v>
      </c>
      <c r="I64" s="223">
        <v>72</v>
      </c>
      <c r="J64" s="224"/>
      <c r="K64" s="226">
        <f>I64/12</f>
        <v>6</v>
      </c>
      <c r="L64" s="227"/>
      <c r="M64" s="225">
        <f t="shared" si="12"/>
        <v>0</v>
      </c>
      <c r="N64" s="207"/>
    </row>
    <row r="65" s="3" customFormat="1" ht="19" customHeight="1" spans="1:14">
      <c r="A65" s="189"/>
      <c r="B65" s="188" t="s">
        <v>136</v>
      </c>
      <c r="C65" s="110" t="s">
        <v>137</v>
      </c>
      <c r="D65" s="111"/>
      <c r="E65" s="43">
        <f>I65/2</f>
        <v>4.6</v>
      </c>
      <c r="F65" s="44" t="s">
        <v>73</v>
      </c>
      <c r="G65" s="133"/>
      <c r="H65" s="184" t="s">
        <v>138</v>
      </c>
      <c r="I65" s="212">
        <v>9.2</v>
      </c>
      <c r="J65" s="213"/>
      <c r="K65" s="214"/>
      <c r="L65" s="359"/>
      <c r="M65" s="360">
        <f t="shared" ref="M62:M66" si="13">I65*J65</f>
        <v>0</v>
      </c>
      <c r="N65" s="361"/>
    </row>
    <row r="66" ht="19" customHeight="1" spans="1:14">
      <c r="A66" s="189"/>
      <c r="B66" s="190"/>
      <c r="C66" s="150" t="s">
        <v>139</v>
      </c>
      <c r="D66" s="179"/>
      <c r="E66" s="180">
        <f>I66/10</f>
        <v>4.38</v>
      </c>
      <c r="F66" s="52" t="s">
        <v>73</v>
      </c>
      <c r="G66" s="133"/>
      <c r="H66" s="152" t="s">
        <v>140</v>
      </c>
      <c r="I66" s="254">
        <v>43.8</v>
      </c>
      <c r="J66" s="230"/>
      <c r="K66" s="362"/>
      <c r="L66" s="253"/>
      <c r="M66" s="275">
        <f t="shared" si="13"/>
        <v>0</v>
      </c>
      <c r="N66" s="207"/>
    </row>
    <row r="67" ht="19" customHeight="1" spans="1:14">
      <c r="A67" s="189"/>
      <c r="B67" s="190"/>
      <c r="C67" s="146" t="s">
        <v>141</v>
      </c>
      <c r="D67" s="183"/>
      <c r="E67" s="279">
        <f>I67/5</f>
        <v>3.64</v>
      </c>
      <c r="F67" s="52" t="s">
        <v>73</v>
      </c>
      <c r="G67" s="133"/>
      <c r="H67" s="280" t="s">
        <v>126</v>
      </c>
      <c r="I67" s="257">
        <v>18.2</v>
      </c>
      <c r="J67" s="218"/>
      <c r="K67" s="219"/>
      <c r="L67" s="253"/>
      <c r="M67" s="272">
        <f t="shared" ref="M67" si="14">I67*J67</f>
        <v>0</v>
      </c>
      <c r="N67" s="207"/>
    </row>
    <row r="68" ht="19" customHeight="1" spans="1:15">
      <c r="A68" s="281"/>
      <c r="B68" s="192"/>
      <c r="C68" s="114" t="s">
        <v>142</v>
      </c>
      <c r="D68" s="115"/>
      <c r="E68" s="61">
        <f>I68/(12*250)*1000</f>
        <v>15.6</v>
      </c>
      <c r="F68" s="62" t="s">
        <v>73</v>
      </c>
      <c r="G68" s="159"/>
      <c r="H68" s="160" t="s">
        <v>143</v>
      </c>
      <c r="I68" s="223">
        <v>46.8</v>
      </c>
      <c r="J68" s="224"/>
      <c r="K68" s="243">
        <f>I68/12</f>
        <v>3.9</v>
      </c>
      <c r="L68" s="244"/>
      <c r="M68" s="245">
        <f t="shared" ref="M68:M85" si="15">(I68*J68)+(K68*L68)</f>
        <v>0</v>
      </c>
      <c r="N68" s="277"/>
      <c r="O68" s="278"/>
    </row>
    <row r="69" ht="12" customHeight="1" spans="1:14">
      <c r="A69" s="117"/>
      <c r="B69" s="117"/>
      <c r="C69" s="118"/>
      <c r="D69" s="118"/>
      <c r="E69" s="119"/>
      <c r="F69" s="120"/>
      <c r="G69" s="121"/>
      <c r="H69" s="117"/>
      <c r="I69" s="247"/>
      <c r="J69" s="29"/>
      <c r="K69" s="363"/>
      <c r="L69" s="364"/>
      <c r="M69" s="365"/>
      <c r="N69" s="207"/>
    </row>
    <row r="70" ht="19" customHeight="1" spans="1:14">
      <c r="A70" s="282" t="s">
        <v>144</v>
      </c>
      <c r="B70" s="142" t="s">
        <v>145</v>
      </c>
      <c r="C70" s="104" t="s">
        <v>146</v>
      </c>
      <c r="D70" s="193"/>
      <c r="E70" s="43">
        <f>I70/(6*400)*1000</f>
        <v>22.0833333333333</v>
      </c>
      <c r="F70" s="44" t="s">
        <v>73</v>
      </c>
      <c r="G70" s="45" t="s">
        <v>107</v>
      </c>
      <c r="H70" s="46" t="s">
        <v>147</v>
      </c>
      <c r="I70" s="212">
        <v>53</v>
      </c>
      <c r="J70" s="213"/>
      <c r="K70" s="239">
        <f>I70/6</f>
        <v>8.83333333333333</v>
      </c>
      <c r="L70" s="240"/>
      <c r="M70" s="216">
        <f t="shared" si="15"/>
        <v>0</v>
      </c>
      <c r="N70" s="207"/>
    </row>
    <row r="71" ht="19" customHeight="1" spans="1:14">
      <c r="A71" s="283"/>
      <c r="B71" s="145"/>
      <c r="C71" s="284" t="s">
        <v>148</v>
      </c>
      <c r="D71" s="285"/>
      <c r="E71" s="71">
        <f>I71/(13*360)*1000</f>
        <v>13.034188034188</v>
      </c>
      <c r="F71" s="72" t="s">
        <v>73</v>
      </c>
      <c r="G71" s="53"/>
      <c r="H71" s="54" t="s">
        <v>149</v>
      </c>
      <c r="I71" s="217">
        <v>61</v>
      </c>
      <c r="J71" s="218"/>
      <c r="K71" s="226">
        <f>I71/12</f>
        <v>5.08333333333333</v>
      </c>
      <c r="L71" s="227"/>
      <c r="M71" s="221">
        <f t="shared" si="15"/>
        <v>0</v>
      </c>
      <c r="N71" s="207"/>
    </row>
    <row r="72" ht="19" customHeight="1" spans="1:14">
      <c r="A72" s="283"/>
      <c r="B72" s="145"/>
      <c r="C72" s="284" t="s">
        <v>150</v>
      </c>
      <c r="D72" s="285"/>
      <c r="E72" s="71">
        <f>I72/(12*210)*1000</f>
        <v>19.0476190476191</v>
      </c>
      <c r="F72" s="72" t="s">
        <v>73</v>
      </c>
      <c r="G72" s="53"/>
      <c r="H72" s="54" t="s">
        <v>151</v>
      </c>
      <c r="I72" s="217">
        <v>48</v>
      </c>
      <c r="J72" s="218"/>
      <c r="K72" s="232">
        <f>I72/12</f>
        <v>4</v>
      </c>
      <c r="L72" s="233"/>
      <c r="M72" s="221">
        <f t="shared" si="15"/>
        <v>0</v>
      </c>
      <c r="N72" s="207"/>
    </row>
    <row r="73" ht="19" customHeight="1" spans="1:14">
      <c r="A73" s="283"/>
      <c r="B73" s="141"/>
      <c r="C73" s="185" t="s">
        <v>152</v>
      </c>
      <c r="D73" s="198"/>
      <c r="E73" s="61">
        <f>I73/(12*370)*1000</f>
        <v>14.4144144144144</v>
      </c>
      <c r="F73" s="62" t="s">
        <v>73</v>
      </c>
      <c r="G73" s="53"/>
      <c r="H73" s="63" t="s">
        <v>153</v>
      </c>
      <c r="I73" s="223">
        <v>64</v>
      </c>
      <c r="J73" s="224"/>
      <c r="K73" s="232">
        <f>I73/12</f>
        <v>5.33333333333333</v>
      </c>
      <c r="L73" s="233"/>
      <c r="M73" s="225">
        <f t="shared" si="15"/>
        <v>0</v>
      </c>
      <c r="N73" s="207"/>
    </row>
    <row r="74" ht="29.15" customHeight="1" spans="1:14">
      <c r="A74" s="283"/>
      <c r="B74" s="286" t="s">
        <v>154</v>
      </c>
      <c r="C74" s="287" t="s">
        <v>155</v>
      </c>
      <c r="D74" s="288"/>
      <c r="E74" s="289">
        <f>I74/(12*150)*1000</f>
        <v>31.7777777777778</v>
      </c>
      <c r="F74" s="290" t="s">
        <v>73</v>
      </c>
      <c r="G74" s="53"/>
      <c r="H74" s="291" t="s">
        <v>156</v>
      </c>
      <c r="I74" s="254">
        <v>57.2</v>
      </c>
      <c r="J74" s="230"/>
      <c r="K74" s="366">
        <f>I74/12</f>
        <v>4.76666666666667</v>
      </c>
      <c r="L74" s="367"/>
      <c r="M74" s="228">
        <f t="shared" si="15"/>
        <v>0</v>
      </c>
      <c r="N74" s="207"/>
    </row>
    <row r="75" ht="19" customHeight="1" spans="1:14">
      <c r="A75" s="283"/>
      <c r="B75" s="292"/>
      <c r="C75" s="156" t="s">
        <v>157</v>
      </c>
      <c r="D75" s="293"/>
      <c r="E75" s="177">
        <f>I75/(6*230)*1000</f>
        <v>21.3768115942029</v>
      </c>
      <c r="F75" s="191" t="s">
        <v>73</v>
      </c>
      <c r="G75" s="53"/>
      <c r="H75" s="294" t="s">
        <v>158</v>
      </c>
      <c r="I75" s="257">
        <v>29.5</v>
      </c>
      <c r="J75" s="218"/>
      <c r="K75" s="226">
        <f t="shared" ref="K75:K83" si="16">I75/6</f>
        <v>4.91666666666667</v>
      </c>
      <c r="L75" s="227"/>
      <c r="M75" s="221">
        <f t="shared" si="15"/>
        <v>0</v>
      </c>
      <c r="N75" s="207"/>
    </row>
    <row r="76" ht="29.15" customHeight="1" spans="1:14">
      <c r="A76" s="283"/>
      <c r="B76" s="292"/>
      <c r="C76" s="295" t="s">
        <v>159</v>
      </c>
      <c r="D76" s="296"/>
      <c r="E76" s="71">
        <f>I76/(6*230)*1000</f>
        <v>14.4927536231884</v>
      </c>
      <c r="F76" s="72" t="s">
        <v>73</v>
      </c>
      <c r="G76" s="53"/>
      <c r="H76" s="134" t="s">
        <v>158</v>
      </c>
      <c r="I76" s="257">
        <v>20</v>
      </c>
      <c r="J76" s="222"/>
      <c r="K76" s="239">
        <f t="shared" si="16"/>
        <v>3.33333333333333</v>
      </c>
      <c r="L76" s="240"/>
      <c r="M76" s="221">
        <f t="shared" si="15"/>
        <v>0</v>
      </c>
      <c r="N76" s="207"/>
    </row>
    <row r="77" ht="29.15" customHeight="1" spans="1:14">
      <c r="A77" s="297"/>
      <c r="B77" s="298"/>
      <c r="C77" s="299" t="s">
        <v>160</v>
      </c>
      <c r="D77" s="300"/>
      <c r="E77" s="301">
        <f>I77/(6*50)*100</f>
        <v>15.1666666666667</v>
      </c>
      <c r="F77" s="82" t="s">
        <v>29</v>
      </c>
      <c r="G77" s="53"/>
      <c r="H77" s="63" t="s">
        <v>112</v>
      </c>
      <c r="I77" s="223">
        <v>45.5</v>
      </c>
      <c r="J77" s="224"/>
      <c r="K77" s="368">
        <f t="shared" si="16"/>
        <v>7.58333333333333</v>
      </c>
      <c r="L77" s="244"/>
      <c r="M77" s="245">
        <f t="shared" si="15"/>
        <v>0</v>
      </c>
      <c r="N77" s="207"/>
    </row>
    <row r="78" ht="19" customHeight="1" spans="1:14">
      <c r="A78" s="96" t="s">
        <v>161</v>
      </c>
      <c r="B78" s="145"/>
      <c r="C78" s="302" t="s">
        <v>162</v>
      </c>
      <c r="D78" s="303"/>
      <c r="E78" s="304">
        <f>I78/(6*20)*100</f>
        <v>30.0833333333333</v>
      </c>
      <c r="F78" s="305" t="s">
        <v>29</v>
      </c>
      <c r="G78" s="53"/>
      <c r="H78" s="306" t="s">
        <v>163</v>
      </c>
      <c r="I78" s="369">
        <v>36.1</v>
      </c>
      <c r="J78" s="370"/>
      <c r="K78" s="366">
        <f t="shared" si="16"/>
        <v>6.01666666666667</v>
      </c>
      <c r="L78" s="371"/>
      <c r="M78" s="372">
        <f t="shared" si="15"/>
        <v>0</v>
      </c>
      <c r="N78" s="207"/>
    </row>
    <row r="79" ht="19" customHeight="1" spans="1:14">
      <c r="A79" s="96"/>
      <c r="B79" s="145"/>
      <c r="C79" s="182" t="s">
        <v>164</v>
      </c>
      <c r="D79" s="307"/>
      <c r="E79" s="308">
        <f>I79/6</f>
        <v>4.3</v>
      </c>
      <c r="F79" s="95" t="s">
        <v>29</v>
      </c>
      <c r="G79" s="53"/>
      <c r="H79" s="294" t="s">
        <v>165</v>
      </c>
      <c r="I79" s="265">
        <v>25.8</v>
      </c>
      <c r="J79" s="373"/>
      <c r="K79" s="226">
        <f t="shared" si="16"/>
        <v>4.3</v>
      </c>
      <c r="L79" s="227"/>
      <c r="M79" s="221">
        <f t="shared" si="15"/>
        <v>0</v>
      </c>
      <c r="N79" s="207"/>
    </row>
    <row r="80" ht="19" customHeight="1" spans="1:14">
      <c r="A80" s="96"/>
      <c r="B80" s="145"/>
      <c r="C80" s="309" t="s">
        <v>166</v>
      </c>
      <c r="D80" s="310"/>
      <c r="E80" s="177">
        <f>I80/6</f>
        <v>4.33333333333333</v>
      </c>
      <c r="F80" s="191" t="s">
        <v>29</v>
      </c>
      <c r="G80" s="53"/>
      <c r="H80" s="294" t="s">
        <v>165</v>
      </c>
      <c r="I80" s="257">
        <v>26</v>
      </c>
      <c r="J80" s="218"/>
      <c r="K80" s="226">
        <f t="shared" si="16"/>
        <v>4.33333333333333</v>
      </c>
      <c r="L80" s="227"/>
      <c r="M80" s="221">
        <f t="shared" si="15"/>
        <v>0</v>
      </c>
      <c r="N80" s="207"/>
    </row>
    <row r="81" ht="29" customHeight="1" spans="1:14">
      <c r="A81" s="158"/>
      <c r="B81" s="141"/>
      <c r="C81" s="69" t="s">
        <v>167</v>
      </c>
      <c r="D81" s="310"/>
      <c r="E81" s="311">
        <f>I81/6</f>
        <v>5.65</v>
      </c>
      <c r="F81" s="120" t="s">
        <v>29</v>
      </c>
      <c r="G81" s="53"/>
      <c r="H81" s="312" t="s">
        <v>165</v>
      </c>
      <c r="I81" s="217">
        <v>33.9</v>
      </c>
      <c r="J81" s="222"/>
      <c r="K81" s="243">
        <f t="shared" si="16"/>
        <v>5.65</v>
      </c>
      <c r="L81" s="244"/>
      <c r="M81" s="245">
        <f t="shared" si="15"/>
        <v>0</v>
      </c>
      <c r="N81" s="207"/>
    </row>
    <row r="82" ht="19" customHeight="1" spans="1:14">
      <c r="A82" s="96" t="s">
        <v>168</v>
      </c>
      <c r="B82" s="313"/>
      <c r="C82" s="314" t="s">
        <v>169</v>
      </c>
      <c r="D82" s="315"/>
      <c r="E82" s="43">
        <f>I82/6</f>
        <v>16.4166666666667</v>
      </c>
      <c r="F82" s="44" t="s">
        <v>73</v>
      </c>
      <c r="G82" s="53"/>
      <c r="H82" s="46" t="s">
        <v>170</v>
      </c>
      <c r="I82" s="212">
        <v>98.5</v>
      </c>
      <c r="J82" s="213"/>
      <c r="K82" s="239">
        <f t="shared" si="16"/>
        <v>16.4166666666667</v>
      </c>
      <c r="L82" s="240"/>
      <c r="M82" s="216">
        <f t="shared" si="15"/>
        <v>0</v>
      </c>
      <c r="N82" s="207"/>
    </row>
    <row r="83" ht="19" customHeight="1" spans="1:17">
      <c r="A83" s="96"/>
      <c r="B83" s="316"/>
      <c r="C83" s="317" t="s">
        <v>171</v>
      </c>
      <c r="D83" s="197"/>
      <c r="E83" s="51">
        <f>I83/6</f>
        <v>16.9166666666667</v>
      </c>
      <c r="F83" s="52" t="s">
        <v>73</v>
      </c>
      <c r="G83" s="53"/>
      <c r="H83" s="54" t="s">
        <v>170</v>
      </c>
      <c r="I83" s="217">
        <v>101.5</v>
      </c>
      <c r="J83" s="222"/>
      <c r="K83" s="226">
        <f t="shared" si="16"/>
        <v>16.9166666666667</v>
      </c>
      <c r="L83" s="227"/>
      <c r="M83" s="221">
        <f t="shared" si="15"/>
        <v>0</v>
      </c>
      <c r="N83" s="207"/>
      <c r="Q83" s="207"/>
    </row>
    <row r="84" ht="19" customHeight="1" spans="1:14">
      <c r="A84" s="96"/>
      <c r="B84" s="316"/>
      <c r="C84" s="317" t="s">
        <v>172</v>
      </c>
      <c r="D84" s="197"/>
      <c r="E84" s="177">
        <f>I84/(12*500)*1000</f>
        <v>17.1583333333333</v>
      </c>
      <c r="F84" s="191" t="s">
        <v>73</v>
      </c>
      <c r="G84" s="53"/>
      <c r="H84" s="294" t="s">
        <v>173</v>
      </c>
      <c r="I84" s="217">
        <v>102.95</v>
      </c>
      <c r="J84" s="222"/>
      <c r="K84" s="226">
        <f>I84/12</f>
        <v>8.57916666666667</v>
      </c>
      <c r="L84" s="227"/>
      <c r="M84" s="221">
        <f t="shared" si="15"/>
        <v>0</v>
      </c>
      <c r="N84" s="207"/>
    </row>
    <row r="85" ht="19" customHeight="1" spans="1:17">
      <c r="A85" s="158"/>
      <c r="B85" s="318"/>
      <c r="C85" s="319" t="s">
        <v>174</v>
      </c>
      <c r="D85" s="320"/>
      <c r="E85" s="61">
        <f>I85/(12*500)*1000</f>
        <v>17.1583333333333</v>
      </c>
      <c r="F85" s="62" t="s">
        <v>73</v>
      </c>
      <c r="G85" s="116"/>
      <c r="H85" s="63" t="s">
        <v>173</v>
      </c>
      <c r="I85" s="223">
        <v>102.95</v>
      </c>
      <c r="J85" s="224"/>
      <c r="K85" s="374">
        <f>I85/12</f>
        <v>8.57916666666667</v>
      </c>
      <c r="L85" s="371"/>
      <c r="M85" s="375">
        <f t="shared" si="15"/>
        <v>0</v>
      </c>
      <c r="N85" s="207"/>
      <c r="Q85" s="207"/>
    </row>
    <row r="86" ht="12" customHeight="1" spans="1:14">
      <c r="A86" s="117"/>
      <c r="B86" s="117"/>
      <c r="C86" s="118"/>
      <c r="D86" s="118"/>
      <c r="E86" s="119"/>
      <c r="F86" s="120"/>
      <c r="G86" s="121"/>
      <c r="H86" s="117"/>
      <c r="I86" s="247"/>
      <c r="J86" s="29"/>
      <c r="K86" s="376"/>
      <c r="L86" s="377"/>
      <c r="M86" s="250"/>
      <c r="N86" s="207"/>
    </row>
    <row r="87" ht="19" customHeight="1" spans="1:14">
      <c r="A87" s="187" t="s">
        <v>175</v>
      </c>
      <c r="B87" s="321" t="s">
        <v>176</v>
      </c>
      <c r="C87" s="110" t="s">
        <v>177</v>
      </c>
      <c r="D87" s="322"/>
      <c r="E87" s="323" t="s">
        <v>106</v>
      </c>
      <c r="F87" s="324"/>
      <c r="G87" s="45" t="s">
        <v>178</v>
      </c>
      <c r="H87" s="46" t="s">
        <v>170</v>
      </c>
      <c r="I87" s="378">
        <v>56</v>
      </c>
      <c r="J87" s="213"/>
      <c r="K87" s="239">
        <f>I87/6</f>
        <v>9.33333333333333</v>
      </c>
      <c r="L87" s="240"/>
      <c r="M87" s="228">
        <f t="shared" ref="M87:M98" si="17">(I87*J87)+(K87*L87)</f>
        <v>0</v>
      </c>
      <c r="N87" s="207"/>
    </row>
    <row r="88" ht="19" customHeight="1" spans="1:14">
      <c r="A88" s="189"/>
      <c r="B88" s="141"/>
      <c r="C88" s="325" t="s">
        <v>179</v>
      </c>
      <c r="D88" s="326"/>
      <c r="E88" s="327"/>
      <c r="F88" s="328"/>
      <c r="G88" s="53"/>
      <c r="H88" s="329" t="s">
        <v>180</v>
      </c>
      <c r="I88" s="379">
        <v>27.9</v>
      </c>
      <c r="J88" s="231"/>
      <c r="K88" s="362"/>
      <c r="L88" s="253"/>
      <c r="M88" s="225">
        <f t="shared" si="17"/>
        <v>0</v>
      </c>
      <c r="N88" s="380"/>
    </row>
    <row r="89" ht="19" customHeight="1" spans="1:14">
      <c r="A89" s="189"/>
      <c r="B89" s="321" t="s">
        <v>181</v>
      </c>
      <c r="C89" s="330" t="s">
        <v>182</v>
      </c>
      <c r="D89" s="331" t="s">
        <v>183</v>
      </c>
      <c r="E89" s="332">
        <f>I89/(20*250)*1000</f>
        <v>16.8</v>
      </c>
      <c r="F89" s="44" t="s">
        <v>73</v>
      </c>
      <c r="G89" s="53"/>
      <c r="H89" s="46" t="s">
        <v>184</v>
      </c>
      <c r="I89" s="212">
        <v>84</v>
      </c>
      <c r="J89" s="213"/>
      <c r="K89" s="226">
        <f>I89/20</f>
        <v>4.2</v>
      </c>
      <c r="L89" s="227"/>
      <c r="M89" s="228">
        <f t="shared" si="17"/>
        <v>0</v>
      </c>
      <c r="N89" s="381"/>
    </row>
    <row r="90" ht="19" customHeight="1" spans="1:14">
      <c r="A90" s="189"/>
      <c r="B90" s="145"/>
      <c r="C90" s="333"/>
      <c r="D90" s="334" t="s">
        <v>185</v>
      </c>
      <c r="E90" s="335">
        <f>I90/(20*250)*1000</f>
        <v>16.8</v>
      </c>
      <c r="F90" s="52" t="s">
        <v>73</v>
      </c>
      <c r="G90" s="53"/>
      <c r="H90" s="54" t="s">
        <v>184</v>
      </c>
      <c r="I90" s="217">
        <v>84</v>
      </c>
      <c r="J90" s="222"/>
      <c r="K90" s="236">
        <f>I90/20</f>
        <v>4.2</v>
      </c>
      <c r="L90" s="227"/>
      <c r="M90" s="221">
        <f t="shared" si="17"/>
        <v>0</v>
      </c>
      <c r="N90" s="381"/>
    </row>
    <row r="91" ht="19" customHeight="1" spans="1:14">
      <c r="A91" s="189"/>
      <c r="B91" s="141"/>
      <c r="C91" s="336"/>
      <c r="D91" s="337" t="s">
        <v>186</v>
      </c>
      <c r="E91" s="338">
        <f>I91/(20*250)*1000</f>
        <v>16.8</v>
      </c>
      <c r="F91" s="62" t="s">
        <v>73</v>
      </c>
      <c r="G91" s="53"/>
      <c r="H91" s="63" t="s">
        <v>184</v>
      </c>
      <c r="I91" s="223">
        <v>84</v>
      </c>
      <c r="J91" s="224"/>
      <c r="K91" s="243">
        <f>I91/20</f>
        <v>4.2</v>
      </c>
      <c r="L91" s="244"/>
      <c r="M91" s="245">
        <f t="shared" si="17"/>
        <v>0</v>
      </c>
      <c r="N91" s="381"/>
    </row>
    <row r="92" ht="19" customHeight="1" spans="1:14">
      <c r="A92" s="189"/>
      <c r="B92" s="142" t="s">
        <v>187</v>
      </c>
      <c r="C92" s="143" t="s">
        <v>188</v>
      </c>
      <c r="D92" s="339"/>
      <c r="E92" s="340">
        <f>I92/6</f>
        <v>3.7</v>
      </c>
      <c r="F92" s="127" t="s">
        <v>29</v>
      </c>
      <c r="G92" s="53"/>
      <c r="H92" s="46" t="s">
        <v>165</v>
      </c>
      <c r="I92" s="382">
        <v>22.2</v>
      </c>
      <c r="J92" s="213"/>
      <c r="K92" s="383">
        <f>I92/6</f>
        <v>3.7</v>
      </c>
      <c r="L92" s="384"/>
      <c r="M92" s="216">
        <f t="shared" si="17"/>
        <v>0</v>
      </c>
      <c r="N92" s="381"/>
    </row>
    <row r="93" ht="19" customHeight="1" spans="1:14">
      <c r="A93" s="189"/>
      <c r="B93" s="145"/>
      <c r="C93" s="341" t="s">
        <v>189</v>
      </c>
      <c r="D93" s="342"/>
      <c r="E93" s="279">
        <f>I93/(2*4)</f>
        <v>3.55</v>
      </c>
      <c r="F93" s="120" t="s">
        <v>29</v>
      </c>
      <c r="G93" s="53"/>
      <c r="H93" s="294" t="s">
        <v>190</v>
      </c>
      <c r="I93" s="385">
        <v>28.4</v>
      </c>
      <c r="J93" s="222"/>
      <c r="K93" s="386">
        <f t="shared" ref="K93:K98" si="18">I93/2</f>
        <v>14.2</v>
      </c>
      <c r="L93" s="387"/>
      <c r="M93" s="221">
        <f t="shared" si="17"/>
        <v>0</v>
      </c>
      <c r="N93" s="381"/>
    </row>
    <row r="94" ht="19" customHeight="1" spans="1:14">
      <c r="A94" s="189"/>
      <c r="B94" s="145"/>
      <c r="C94" s="341" t="s">
        <v>191</v>
      </c>
      <c r="D94" s="342"/>
      <c r="E94" s="279">
        <f>I94/6</f>
        <v>8.1</v>
      </c>
      <c r="F94" s="120" t="s">
        <v>29</v>
      </c>
      <c r="G94" s="53"/>
      <c r="H94" s="294" t="s">
        <v>165</v>
      </c>
      <c r="I94" s="385">
        <v>48.6</v>
      </c>
      <c r="J94" s="222"/>
      <c r="K94" s="386">
        <f>I94/6</f>
        <v>8.1</v>
      </c>
      <c r="L94" s="387"/>
      <c r="M94" s="221">
        <f t="shared" si="17"/>
        <v>0</v>
      </c>
      <c r="N94" s="381"/>
    </row>
    <row r="95" ht="19" customHeight="1" spans="1:14">
      <c r="A95" s="189"/>
      <c r="B95" s="145"/>
      <c r="C95" s="341" t="s">
        <v>192</v>
      </c>
      <c r="D95" s="342"/>
      <c r="E95" s="279">
        <f>I95/(2*4)</f>
        <v>7.75</v>
      </c>
      <c r="F95" s="120" t="s">
        <v>29</v>
      </c>
      <c r="G95" s="53"/>
      <c r="H95" s="294" t="s">
        <v>190</v>
      </c>
      <c r="I95" s="385">
        <v>62</v>
      </c>
      <c r="J95" s="222"/>
      <c r="K95" s="386">
        <f t="shared" si="18"/>
        <v>31</v>
      </c>
      <c r="L95" s="387"/>
      <c r="M95" s="221">
        <f t="shared" si="17"/>
        <v>0</v>
      </c>
      <c r="N95" s="381"/>
    </row>
    <row r="96" ht="19" customHeight="1" spans="1:14">
      <c r="A96" s="189"/>
      <c r="B96" s="145"/>
      <c r="C96" s="343" t="s">
        <v>193</v>
      </c>
      <c r="D96" s="343"/>
      <c r="E96" s="51">
        <f>I96/(12*120)*1000</f>
        <v>26.0416666666667</v>
      </c>
      <c r="F96" s="52" t="s">
        <v>73</v>
      </c>
      <c r="G96" s="53"/>
      <c r="H96" s="54" t="s">
        <v>194</v>
      </c>
      <c r="I96" s="385">
        <v>37.5</v>
      </c>
      <c r="J96" s="222"/>
      <c r="K96" s="386">
        <f>I96/12</f>
        <v>3.125</v>
      </c>
      <c r="L96" s="387"/>
      <c r="M96" s="221">
        <f t="shared" si="17"/>
        <v>0</v>
      </c>
      <c r="N96" s="381"/>
    </row>
    <row r="97" ht="19" customHeight="1" spans="1:14">
      <c r="A97" s="189"/>
      <c r="B97" s="145"/>
      <c r="C97" s="343" t="s">
        <v>195</v>
      </c>
      <c r="D97" s="343"/>
      <c r="E97" s="51">
        <f>I97/(12*120)*1000</f>
        <v>26.0416666666667</v>
      </c>
      <c r="F97" s="52" t="s">
        <v>73</v>
      </c>
      <c r="G97" s="53"/>
      <c r="H97" s="54" t="s">
        <v>194</v>
      </c>
      <c r="I97" s="385">
        <v>37.5</v>
      </c>
      <c r="J97" s="222"/>
      <c r="K97" s="386">
        <f>I97/12</f>
        <v>3.125</v>
      </c>
      <c r="L97" s="387"/>
      <c r="M97" s="221">
        <f t="shared" si="17"/>
        <v>0</v>
      </c>
      <c r="N97" s="207"/>
    </row>
    <row r="98" ht="19" customHeight="1" spans="1:14">
      <c r="A98" s="189"/>
      <c r="B98" s="145"/>
      <c r="C98" s="341" t="s">
        <v>196</v>
      </c>
      <c r="D98" s="342"/>
      <c r="E98" s="344">
        <f>I98/(2*4)</f>
        <v>6.75</v>
      </c>
      <c r="F98" s="148" t="s">
        <v>29</v>
      </c>
      <c r="G98" s="53"/>
      <c r="H98" s="54" t="s">
        <v>190</v>
      </c>
      <c r="I98" s="388">
        <v>54</v>
      </c>
      <c r="J98" s="229"/>
      <c r="K98" s="386">
        <f t="shared" si="18"/>
        <v>27</v>
      </c>
      <c r="L98" s="389"/>
      <c r="M98" s="221">
        <f t="shared" si="17"/>
        <v>0</v>
      </c>
      <c r="N98" s="207"/>
    </row>
    <row r="99" ht="60" customHeight="1" spans="1:14">
      <c r="A99" s="281"/>
      <c r="B99" s="141"/>
      <c r="C99" s="345" t="s">
        <v>197</v>
      </c>
      <c r="D99" s="346"/>
      <c r="E99" s="61">
        <f>I99/6</f>
        <v>6.33333333333333</v>
      </c>
      <c r="F99" s="62" t="s">
        <v>73</v>
      </c>
      <c r="G99" s="116"/>
      <c r="H99" s="63" t="s">
        <v>198</v>
      </c>
      <c r="I99" s="223">
        <v>38</v>
      </c>
      <c r="J99" s="224"/>
      <c r="K99" s="390"/>
      <c r="L99" s="391"/>
      <c r="M99" s="392">
        <f>I99*J99</f>
        <v>0</v>
      </c>
      <c r="N99" s="207"/>
    </row>
    <row r="100" ht="25" customHeight="1" spans="1:14">
      <c r="A100" s="347"/>
      <c r="B100" s="347"/>
      <c r="C100" s="348"/>
      <c r="D100" s="348"/>
      <c r="E100" s="349"/>
      <c r="F100" s="350"/>
      <c r="G100" s="351"/>
      <c r="H100" s="351"/>
      <c r="I100" s="393"/>
      <c r="J100" s="351"/>
      <c r="K100" s="351"/>
      <c r="L100" s="351"/>
      <c r="M100" s="394"/>
      <c r="N100" s="207"/>
    </row>
    <row r="101" s="4" customFormat="1" ht="30" customHeight="1" spans="1:13">
      <c r="A101" s="352"/>
      <c r="B101" s="352"/>
      <c r="C101" s="352"/>
      <c r="D101" s="352"/>
      <c r="E101" s="353"/>
      <c r="F101" s="354"/>
      <c r="G101" s="355"/>
      <c r="H101" s="356" t="s">
        <v>199</v>
      </c>
      <c r="I101" s="395"/>
      <c r="J101" s="396">
        <f>SUM(J7:J99)</f>
        <v>0</v>
      </c>
      <c r="K101" s="396"/>
      <c r="L101" s="396">
        <f>SUM(L7:L99)</f>
        <v>0</v>
      </c>
      <c r="M101" s="397">
        <f>SUM(M7:M99)</f>
        <v>0</v>
      </c>
    </row>
    <row r="102" ht="15.75" customHeight="1"/>
    <row r="103" ht="15.75" customHeight="1"/>
    <row r="104" ht="15.75" customHeight="1"/>
    <row r="105" ht="15.75" customHeight="1" spans="13:13">
      <c r="M105" s="398"/>
    </row>
    <row r="106" ht="15.75" customHeight="1" spans="3:13">
      <c r="C106" s="357"/>
      <c r="D106" s="357"/>
      <c r="E106" s="357"/>
      <c r="F106" s="357"/>
      <c r="G106" s="358"/>
      <c r="H106" s="357"/>
      <c r="I106" s="357"/>
      <c r="J106" s="357"/>
      <c r="K106" s="357"/>
      <c r="L106" s="357"/>
      <c r="M106" s="357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135">
    <mergeCell ref="A1:B1"/>
    <mergeCell ref="C1:D1"/>
    <mergeCell ref="E1:G1"/>
    <mergeCell ref="H1:M1"/>
    <mergeCell ref="A2:B2"/>
    <mergeCell ref="C2:D2"/>
    <mergeCell ref="E2:G2"/>
    <mergeCell ref="H2:M2"/>
    <mergeCell ref="A3:B3"/>
    <mergeCell ref="E3:G3"/>
    <mergeCell ref="H3:M3"/>
    <mergeCell ref="A4:B4"/>
    <mergeCell ref="A5:B5"/>
    <mergeCell ref="E6:G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B22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0:D50"/>
    <mergeCell ref="E50:F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7:D87"/>
    <mergeCell ref="C88:D88"/>
    <mergeCell ref="C92:D92"/>
    <mergeCell ref="C93:D93"/>
    <mergeCell ref="C94:D94"/>
    <mergeCell ref="C95:D95"/>
    <mergeCell ref="C96:D96"/>
    <mergeCell ref="C97:D97"/>
    <mergeCell ref="C98:D98"/>
    <mergeCell ref="C99:D99"/>
    <mergeCell ref="C106:M106"/>
    <mergeCell ref="A7:A10"/>
    <mergeCell ref="A11:A21"/>
    <mergeCell ref="A58:A68"/>
    <mergeCell ref="A70:A77"/>
    <mergeCell ref="A87:A99"/>
    <mergeCell ref="B7:B8"/>
    <mergeCell ref="B12:B14"/>
    <mergeCell ref="B17:B18"/>
    <mergeCell ref="B58:B60"/>
    <mergeCell ref="B61:B64"/>
    <mergeCell ref="B65:B68"/>
    <mergeCell ref="B70:B73"/>
    <mergeCell ref="B74:B77"/>
    <mergeCell ref="B87:B88"/>
    <mergeCell ref="B89:B91"/>
    <mergeCell ref="B92:B99"/>
    <mergeCell ref="C89:C91"/>
    <mergeCell ref="G7:G29"/>
    <mergeCell ref="G31:G48"/>
    <mergeCell ref="G50:G68"/>
    <mergeCell ref="G70:G85"/>
    <mergeCell ref="G87:G99"/>
    <mergeCell ref="E87:F88"/>
    <mergeCell ref="A82:B85"/>
    <mergeCell ref="A78:B81"/>
    <mergeCell ref="A26:B27"/>
    <mergeCell ref="A31:B34"/>
    <mergeCell ref="A35:B48"/>
    <mergeCell ref="A56:B57"/>
    <mergeCell ref="A28:B29"/>
    <mergeCell ref="A50:B55"/>
    <mergeCell ref="A23:B25"/>
  </mergeCells>
  <dataValidations count="2">
    <dataValidation type="list" showInputMessage="1" showErrorMessage="1" promptTitle="FACTURE" prompt="Précisez si vous désirez une facture des producteurs en utilisant le menu déroulant : NON ou OUI" sqref="C3">
      <formula1>'menu deroulant'!$B$1:$B$2</formula1>
    </dataValidation>
    <dataValidation type="list" showInputMessage="1" showErrorMessage="1" error="Lieu non desservi" promptTitle="Enlèvement commande" prompt="Préciser le lieu d'enlèvement de votre commande parmi l'une des propositions du menu déroulant (également listées en commentaire)" sqref="C4">
      <formula1>'menu deroulant'!$A$1:$A$15</formula1>
    </dataValidation>
  </dataValidations>
  <hyperlinks>
    <hyperlink ref="H3" r:id="rId3" display="emmanuelle.rat@sfr.fr" tooltip="mailto:emmanuelle.rat@sfr.fr"/>
  </hyperlinks>
  <printOptions horizontalCentered="1"/>
  <pageMargins left="0.196527777777778" right="0.196527777777778" top="0.708333333333333" bottom="0.393055555555556" header="0.314583333333333" footer="0.314583333333333"/>
  <pageSetup paperSize="9" scale="70" orientation="portrait" horizontalDpi="600"/>
  <headerFooter alignWithMargins="0">
    <oddHeader>&amp;L        &amp;14Remises à Flots&amp;C&amp;14Commande avec le Groupe L'INDEPENDANTE&amp;R&amp;14&amp;BAu plus tard le 8 juin 2024      </oddHeader>
  </headerFooter>
  <rowBreaks count="1" manualBreakCount="1">
    <brk id="48" max="16383" man="1"/>
  </rowBreaks>
  <ignoredErrors>
    <ignoredError sqref="E93:E94;E5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6"/>
  <sheetViews>
    <sheetView workbookViewId="0">
      <selection activeCell="C14" sqref="C14"/>
    </sheetView>
  </sheetViews>
  <sheetFormatPr defaultColWidth="14.4571428571429" defaultRowHeight="15" customHeight="1" outlineLevelCol="1"/>
  <cols>
    <col min="1" max="1" width="24.8190476190476" customWidth="1"/>
    <col min="2" max="6" width="10.7238095238095" customWidth="1"/>
  </cols>
  <sheetData>
    <row r="1" customHeight="1" spans="1:2">
      <c r="A1" s="1" t="s">
        <v>200</v>
      </c>
      <c r="B1" s="2" t="s">
        <v>9</v>
      </c>
    </row>
    <row r="2" customHeight="1" spans="1:2">
      <c r="A2" s="1" t="s">
        <v>201</v>
      </c>
      <c r="B2" s="2" t="s">
        <v>202</v>
      </c>
    </row>
    <row r="3" customHeight="1" spans="1:1">
      <c r="A3" s="1" t="s">
        <v>203</v>
      </c>
    </row>
    <row r="4" customHeight="1" spans="1:1">
      <c r="A4" s="1" t="s">
        <v>204</v>
      </c>
    </row>
    <row r="5" customHeight="1" spans="1:1">
      <c r="A5" s="1" t="s">
        <v>205</v>
      </c>
    </row>
    <row r="6" customHeight="1" spans="1:1">
      <c r="A6" s="1" t="s">
        <v>206</v>
      </c>
    </row>
    <row r="7" customHeight="1" spans="1:1">
      <c r="A7" s="1" t="s">
        <v>207</v>
      </c>
    </row>
    <row r="8" customHeight="1" spans="1:1">
      <c r="A8" s="1" t="s">
        <v>208</v>
      </c>
    </row>
    <row r="9" customHeight="1" spans="1:1">
      <c r="A9" s="1" t="s">
        <v>209</v>
      </c>
    </row>
    <row r="10" customHeight="1" spans="1:1">
      <c r="A10" s="1" t="s">
        <v>210</v>
      </c>
    </row>
    <row r="11" customHeight="1" spans="1:1">
      <c r="A11" s="1" t="s">
        <v>13</v>
      </c>
    </row>
    <row r="12" customHeight="1" spans="1:1">
      <c r="A12" s="1" t="s">
        <v>211</v>
      </c>
    </row>
    <row r="13" customHeight="1" spans="1:1">
      <c r="A13" s="1" t="s">
        <v>212</v>
      </c>
    </row>
    <row r="14" customHeight="1" spans="1:1">
      <c r="A14" s="1" t="s">
        <v>213</v>
      </c>
    </row>
    <row r="15" customHeight="1" spans="1:1">
      <c r="A15" s="1" t="s">
        <v>214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COMMANDE</vt:lpstr>
      <vt:lpstr>menu deroulant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Trudie Tamère</dc:creator>
  <cp:lastModifiedBy>Emmanewelle R</cp:lastModifiedBy>
  <dcterms:created xsi:type="dcterms:W3CDTF">2019-05-20T09:57:00Z</dcterms:created>
  <cp:lastPrinted>2024-04-13T13:40:00Z</cp:lastPrinted>
  <dcterms:modified xsi:type="dcterms:W3CDTF">2024-04-16T22:55:48Z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5AC65FDDC78F4F33B2FB41F1043901DC_13</vt:lpwstr>
  </property>
  <property fmtid="{D5CDD505-2E9C-101B-9397-08002B2CF9AE}" pid="3" name="KSOProductBuildVer">
    <vt:lpwstr>1036-12.2.0.16731</vt:lpwstr>
  </property>
</Properties>
</file>