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01536957-D0EB-49F6-819A-E5CDD4257382}" xr6:coauthVersionLast="47" xr6:coauthVersionMax="47" xr10:uidLastSave="{00000000-0000-0000-0000-000000000000}"/>
  <bookViews>
    <workbookView xWindow="-108" yWindow="-108" windowWidth="23256" windowHeight="12528" firstSheet="1" activeTab="1" xr2:uid="{00000000-000D-0000-FFFF-FFFF00000000}"/>
  </bookViews>
  <sheets>
    <sheet name="DATA" sheetId="1" state="hidden" r:id="rId1"/>
    <sheet name="PLANNING" sheetId="4" r:id="rId2"/>
    <sheet name="Liste motifs absence" sheetId="3" r:id="rId3"/>
  </sheets>
  <definedNames>
    <definedName name="Absences">PLANNING!$O$6:$P$52</definedName>
    <definedName name="années">DATA!#REF!</definedName>
    <definedName name="Déduction_auto">'Liste motifs absence'!$C$2:$C$17</definedName>
    <definedName name="Fériés">DATA!$B$1:$B$14</definedName>
    <definedName name="_xlnm.Print_Titles" localSheetId="1">PLANNING!$1:$5</definedName>
    <definedName name="Mois">DATA!$H$1:$H$12</definedName>
    <definedName name="Motifs">'Liste motifs absence'!$B$2:$B$18</definedName>
    <definedName name="Num_Mois">DATA!$H$1:$I$12</definedName>
    <definedName name="Num_Semaine">DATA!#REF!</definedName>
    <definedName name="_xlnm.Print_Area" localSheetId="1">PLANNING!$A$1:$Z$52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4" l="1"/>
  <c r="AA9" i="4"/>
  <c r="AA6" i="4"/>
  <c r="AB15" i="4"/>
  <c r="B1" i="1" l="1"/>
  <c r="B2" i="1" s="1"/>
  <c r="M6" i="4" l="1"/>
  <c r="AA7" i="4" s="1"/>
  <c r="Q46" i="4" l="1"/>
  <c r="Q44" i="4"/>
  <c r="Q35" i="4"/>
  <c r="Q30" i="4"/>
  <c r="Q28" i="4"/>
  <c r="Q26" i="4"/>
  <c r="Q19" i="4"/>
  <c r="Q17" i="4"/>
  <c r="Q7" i="4"/>
  <c r="Q9" i="4"/>
  <c r="Q11" i="4"/>
  <c r="Q12" i="4"/>
  <c r="M52" i="4"/>
  <c r="G52" i="4"/>
  <c r="M51" i="4"/>
  <c r="G51" i="4"/>
  <c r="M48" i="4"/>
  <c r="G48" i="4"/>
  <c r="M47" i="4"/>
  <c r="G47" i="4"/>
  <c r="M46" i="4"/>
  <c r="G46" i="4"/>
  <c r="M45" i="4"/>
  <c r="G45" i="4"/>
  <c r="M44" i="4"/>
  <c r="G44" i="4"/>
  <c r="M43" i="4"/>
  <c r="G43" i="4"/>
  <c r="M42" i="4"/>
  <c r="G42" i="4"/>
  <c r="M39" i="4"/>
  <c r="G39" i="4"/>
  <c r="M38" i="4"/>
  <c r="G38" i="4"/>
  <c r="M37" i="4"/>
  <c r="G37" i="4"/>
  <c r="M36" i="4"/>
  <c r="G36" i="4"/>
  <c r="M35" i="4"/>
  <c r="G35" i="4"/>
  <c r="M34" i="4"/>
  <c r="G34" i="4"/>
  <c r="M33" i="4"/>
  <c r="G33" i="4"/>
  <c r="M30" i="4"/>
  <c r="G30" i="4"/>
  <c r="M29" i="4"/>
  <c r="G29" i="4"/>
  <c r="M28" i="4"/>
  <c r="G28" i="4"/>
  <c r="M27" i="4"/>
  <c r="G27" i="4"/>
  <c r="M26" i="4"/>
  <c r="G26" i="4"/>
  <c r="M25" i="4"/>
  <c r="G25" i="4"/>
  <c r="M24" i="4"/>
  <c r="G24" i="4"/>
  <c r="M21" i="4"/>
  <c r="G21" i="4"/>
  <c r="M20" i="4"/>
  <c r="G20" i="4"/>
  <c r="M19" i="4"/>
  <c r="G19" i="4"/>
  <c r="M18" i="4"/>
  <c r="G18" i="4"/>
  <c r="M17" i="4"/>
  <c r="G17" i="4"/>
  <c r="M16" i="4"/>
  <c r="G16" i="4"/>
  <c r="M15" i="4"/>
  <c r="G15" i="4"/>
  <c r="U15" i="4" s="1"/>
  <c r="G11" i="4"/>
  <c r="AB11" i="4" s="1"/>
  <c r="M7" i="4"/>
  <c r="M8" i="4"/>
  <c r="M9" i="4"/>
  <c r="M10" i="4"/>
  <c r="M11" i="4"/>
  <c r="M12" i="4"/>
  <c r="G7" i="4"/>
  <c r="AB7" i="4" s="1"/>
  <c r="G8" i="4"/>
  <c r="AB8" i="4" s="1"/>
  <c r="G9" i="4"/>
  <c r="AB9" i="4" s="1"/>
  <c r="G10" i="4"/>
  <c r="AB10" i="4" s="1"/>
  <c r="G12" i="4"/>
  <c r="AB12" i="4" s="1"/>
  <c r="G6" i="4"/>
  <c r="AA8" i="4" s="1"/>
  <c r="C2" i="4"/>
  <c r="A6" i="4" s="1"/>
  <c r="Q10" i="4" l="1"/>
  <c r="Q8" i="4"/>
  <c r="Q6" i="4"/>
  <c r="Q13" i="4" s="1"/>
  <c r="AB6" i="4"/>
  <c r="AB13" i="4" s="1"/>
  <c r="AB28" i="4"/>
  <c r="U28" i="4"/>
  <c r="AB44" i="4"/>
  <c r="U44" i="4"/>
  <c r="Q16" i="4"/>
  <c r="AB16" i="4"/>
  <c r="U16" i="4"/>
  <c r="Q20" i="4"/>
  <c r="AB20" i="4"/>
  <c r="U20" i="4"/>
  <c r="AB26" i="4"/>
  <c r="U26" i="4"/>
  <c r="AB30" i="4"/>
  <c r="U30" i="4"/>
  <c r="Q36" i="4"/>
  <c r="AB36" i="4"/>
  <c r="U36" i="4"/>
  <c r="Q42" i="4"/>
  <c r="AB42" i="4"/>
  <c r="U42" i="4"/>
  <c r="G49" i="4"/>
  <c r="AB46" i="4"/>
  <c r="U46" i="4"/>
  <c r="Q52" i="4"/>
  <c r="AB52" i="4"/>
  <c r="U52" i="4"/>
  <c r="M49" i="4"/>
  <c r="AB17" i="4"/>
  <c r="U17" i="4"/>
  <c r="Q21" i="4"/>
  <c r="AB21" i="4"/>
  <c r="U21" i="4"/>
  <c r="Q27" i="4"/>
  <c r="AB27" i="4"/>
  <c r="U27" i="4"/>
  <c r="Q33" i="4"/>
  <c r="AB33" i="4"/>
  <c r="G40" i="4"/>
  <c r="AB37" i="4"/>
  <c r="U37" i="4"/>
  <c r="Q43" i="4"/>
  <c r="AB43" i="4"/>
  <c r="U43" i="4"/>
  <c r="Q47" i="4"/>
  <c r="AB47" i="4"/>
  <c r="U47" i="4"/>
  <c r="Q18" i="4"/>
  <c r="AB18" i="4"/>
  <c r="U18" i="4"/>
  <c r="AB24" i="4"/>
  <c r="U24" i="4"/>
  <c r="Q34" i="4"/>
  <c r="AB34" i="4"/>
  <c r="U34" i="4"/>
  <c r="Q38" i="4"/>
  <c r="AB38" i="4"/>
  <c r="U38" i="4"/>
  <c r="Q48" i="4"/>
  <c r="AB48" i="4"/>
  <c r="U48" i="4"/>
  <c r="AB19" i="4"/>
  <c r="U19" i="4"/>
  <c r="Q25" i="4"/>
  <c r="AB25" i="4"/>
  <c r="U25" i="4"/>
  <c r="Q29" i="4"/>
  <c r="AB29" i="4"/>
  <c r="U29" i="4"/>
  <c r="AB35" i="4"/>
  <c r="U35" i="4"/>
  <c r="Q39" i="4"/>
  <c r="AB39" i="4"/>
  <c r="U39" i="4"/>
  <c r="Q45" i="4"/>
  <c r="AB45" i="4"/>
  <c r="U45" i="4"/>
  <c r="Q51" i="4"/>
  <c r="AB51" i="4"/>
  <c r="G53" i="4"/>
  <c r="U51" i="4"/>
  <c r="M53" i="4"/>
  <c r="U33" i="4"/>
  <c r="M40" i="4"/>
  <c r="M13" i="4"/>
  <c r="Q24" i="4"/>
  <c r="G31" i="4"/>
  <c r="M31" i="4"/>
  <c r="Q15" i="4"/>
  <c r="G22" i="4"/>
  <c r="M22" i="4"/>
  <c r="G13" i="4"/>
  <c r="U12" i="4"/>
  <c r="U7" i="4"/>
  <c r="U10" i="4"/>
  <c r="U8" i="4"/>
  <c r="U11" i="4"/>
  <c r="U9" i="4"/>
  <c r="U6" i="4"/>
  <c r="A7" i="4"/>
  <c r="Q49" i="4" l="1"/>
  <c r="Q40" i="4"/>
  <c r="AB53" i="4"/>
  <c r="W54" i="4" s="1"/>
  <c r="W53" i="4" s="1"/>
  <c r="Q53" i="4"/>
  <c r="G23" i="4"/>
  <c r="M23" i="4" s="1"/>
  <c r="G32" i="4"/>
  <c r="M32" i="4" s="1"/>
  <c r="G50" i="4"/>
  <c r="M50" i="4" s="1"/>
  <c r="AB22" i="4"/>
  <c r="AB40" i="4"/>
  <c r="G41" i="4"/>
  <c r="Y41" i="4" s="1"/>
  <c r="Y40" i="4" s="1"/>
  <c r="U41" i="4" s="1"/>
  <c r="U40" i="4" s="1"/>
  <c r="AB31" i="4"/>
  <c r="AB49" i="4"/>
  <c r="Q22" i="4"/>
  <c r="Q31" i="4"/>
  <c r="G14" i="4"/>
  <c r="A8" i="4"/>
  <c r="M41" i="4" l="1"/>
  <c r="W41" i="4" s="1"/>
  <c r="W40" i="4" s="1"/>
  <c r="W23" i="4"/>
  <c r="W22" i="4" s="1"/>
  <c r="Y23" i="4"/>
  <c r="Y22" i="4" s="1"/>
  <c r="U23" i="4" s="1"/>
  <c r="U22" i="4" s="1"/>
  <c r="Y32" i="4"/>
  <c r="Y31" i="4" s="1"/>
  <c r="U32" i="4" s="1"/>
  <c r="U31" i="4" s="1"/>
  <c r="W32" i="4"/>
  <c r="W31" i="4" s="1"/>
  <c r="W50" i="4"/>
  <c r="W49" i="4" s="1"/>
  <c r="Y50" i="4"/>
  <c r="Y49" i="4" s="1"/>
  <c r="U50" i="4" s="1"/>
  <c r="U49" i="4" s="1"/>
  <c r="G54" i="4" s="1"/>
  <c r="M14" i="4"/>
  <c r="W14" i="4" s="1"/>
  <c r="W13" i="4" s="1"/>
  <c r="Y14" i="4"/>
  <c r="Y13" i="4" s="1"/>
  <c r="U14" i="4" s="1"/>
  <c r="A9" i="4"/>
  <c r="M54" i="4" l="1"/>
  <c r="Y54" i="4"/>
  <c r="Y53" i="4" s="1"/>
  <c r="U54" i="4" s="1"/>
  <c r="U53" i="4" s="1"/>
  <c r="U13" i="4"/>
  <c r="A10" i="4"/>
  <c r="A11" i="4" l="1"/>
  <c r="A12" i="4" s="1"/>
  <c r="A15" i="4" l="1"/>
  <c r="A16" i="4" l="1"/>
  <c r="A17" i="4" l="1"/>
  <c r="A18" i="4" l="1"/>
  <c r="A19" i="4" l="1"/>
  <c r="A20" i="4" l="1"/>
  <c r="A21" i="4" l="1"/>
  <c r="A24" i="4" l="1"/>
  <c r="A25" i="4" l="1"/>
  <c r="A26" i="4" l="1"/>
  <c r="A27" i="4" l="1"/>
  <c r="A28" i="4" l="1"/>
  <c r="A29" i="4" l="1"/>
  <c r="A30" i="4" l="1"/>
  <c r="A33" i="4" l="1"/>
  <c r="A34" i="4" l="1"/>
  <c r="A35" i="4" l="1"/>
  <c r="A36" i="4" l="1"/>
  <c r="A37" i="4" l="1"/>
  <c r="A38" i="4" l="1"/>
  <c r="A39" i="4" l="1"/>
  <c r="A42" i="4" l="1"/>
  <c r="A43" i="4" l="1"/>
  <c r="A44" i="4" l="1"/>
  <c r="A45" i="4" l="1"/>
  <c r="A46" i="4" l="1"/>
  <c r="A47" i="4" l="1"/>
  <c r="A48" i="4" l="1"/>
  <c r="A51" i="4" l="1"/>
  <c r="A52" i="4" l="1"/>
  <c r="B14" i="1" l="1"/>
  <c r="B12" i="1" l="1"/>
  <c r="B13" i="1"/>
  <c r="B11" i="1"/>
  <c r="B9" i="1"/>
  <c r="B5" i="1"/>
  <c r="B10" i="1"/>
  <c r="B6" i="1"/>
  <c r="B7" i="1" l="1"/>
  <c r="B3" i="1"/>
  <c r="B4" i="1"/>
  <c r="B8" i="1"/>
  <c r="B48" i="4" l="1"/>
  <c r="B45" i="4"/>
  <c r="B51" i="4"/>
  <c r="B52" i="4"/>
  <c r="B47" i="4"/>
  <c r="B34" i="4"/>
  <c r="B46" i="4"/>
  <c r="B21" i="4"/>
  <c r="B6" i="4"/>
  <c r="B44" i="4"/>
  <c r="B24" i="4"/>
  <c r="B43" i="4"/>
  <c r="B35" i="4"/>
  <c r="B20" i="4"/>
  <c r="B36" i="4"/>
  <c r="B12" i="4"/>
  <c r="B33" i="4"/>
  <c r="B39" i="4"/>
  <c r="B38" i="4"/>
  <c r="B30" i="4"/>
  <c r="B37" i="4"/>
  <c r="B18" i="4"/>
  <c r="B27" i="4"/>
  <c r="B26" i="4"/>
  <c r="B11" i="4"/>
  <c r="B42" i="4"/>
  <c r="B16" i="4"/>
  <c r="B10" i="4"/>
  <c r="B29" i="4"/>
  <c r="B28" i="4"/>
  <c r="B19" i="4"/>
  <c r="B9" i="4"/>
  <c r="B8" i="4"/>
  <c r="B17" i="4"/>
  <c r="B15" i="4"/>
  <c r="B25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Ophélie RAYNAUD</author>
  </authors>
  <commentList>
    <comment ref="W1" authorId="0" shapeId="0" xr:uid="{E06D8829-BEE0-4936-AD7D-C7AD30F6705C}">
      <text>
        <r>
          <rPr>
            <sz val="10"/>
            <color indexed="81"/>
            <rFont val="Calibri"/>
            <family val="2"/>
            <scheme val="minor"/>
          </rPr>
          <t>Saisissez l'année de votre choix</t>
        </r>
      </text>
    </comment>
    <comment ref="O4" authorId="0" shapeId="0" xr:uid="{FD36F5AC-68A2-45B8-B2C8-2ED1B53E269A}">
      <text>
        <r>
          <rPr>
            <sz val="11"/>
            <color indexed="81"/>
            <rFont val="Calibri"/>
            <family val="2"/>
            <scheme val="minor"/>
          </rPr>
          <t>Choisissez le motif de l'absence avec le menu déroulant</t>
        </r>
      </text>
    </comment>
    <comment ref="Q4" authorId="0" shapeId="0" xr:uid="{6762774B-597D-4D5D-9699-6EBC68C7635C}">
      <text>
        <r>
          <rPr>
            <sz val="11"/>
            <color indexed="81"/>
            <rFont val="Calibri"/>
            <family val="2"/>
            <scheme val="minor"/>
          </rPr>
          <t>Les heures seront automatiquement déduites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0" shapeId="0" xr:uid="{2632A33C-BC3D-43E2-B19D-409F35C50B8E}">
      <text>
        <r>
          <rPr>
            <sz val="11"/>
            <color indexed="81"/>
            <rFont val="Calibri"/>
            <family val="2"/>
            <scheme val="minor"/>
          </rPr>
          <t>Saisissez le nombre d'heures à déduire sous le format 00</t>
        </r>
        <r>
          <rPr>
            <b/>
            <sz val="14"/>
            <color indexed="10"/>
            <rFont val="Calibri"/>
            <family val="2"/>
            <scheme val="minor"/>
          </rPr>
          <t>,</t>
        </r>
        <r>
          <rPr>
            <sz val="11"/>
            <color indexed="81"/>
            <rFont val="Calibri"/>
            <family val="2"/>
            <scheme val="minor"/>
          </rPr>
          <t>00</t>
        </r>
      </text>
    </comment>
    <comment ref="C5" authorId="0" shapeId="0" xr:uid="{BCBBBBE3-2C6B-4D6F-A2DA-9219F2EB6C20}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I5" authorId="0" shapeId="0" xr:uid="{F49CC168-9AC5-4334-BD7C-9938FB3472DE}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</commentList>
</comments>
</file>

<file path=xl/sharedStrings.xml><?xml version="1.0" encoding="utf-8"?>
<sst xmlns="http://schemas.openxmlformats.org/spreadsheetml/2006/main" count="108" uniqueCount="84">
  <si>
    <t>Jour de l'An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</si>
  <si>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</si>
  <si>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</si>
  <si>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</si>
  <si>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</si>
  <si>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</si>
  <si>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</si>
  <si>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</si>
  <si>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</si>
  <si>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</si>
  <si>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</si>
  <si>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</si>
  <si>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</si>
  <si>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Plage B1:B14 nommée "Fériés"</t>
  </si>
  <si>
    <t>Numéro du mois</t>
  </si>
  <si>
    <t>JOURS</t>
  </si>
  <si>
    <t>JANVIER</t>
  </si>
  <si>
    <r>
      <t>F</t>
    </r>
    <r>
      <rPr>
        <sz val="11"/>
        <color theme="1"/>
        <rFont val="Calibri"/>
        <family val="2"/>
      </rPr>
      <t>ÉVRIER</t>
    </r>
  </si>
  <si>
    <t>MARS</t>
  </si>
  <si>
    <r>
      <t>AVRIL</t>
    </r>
    <r>
      <rPr>
        <sz val="11"/>
        <color theme="1"/>
        <rFont val="Calibri"/>
        <family val="2"/>
      </rPr>
      <t/>
    </r>
  </si>
  <si>
    <t>MAI</t>
  </si>
  <si>
    <r>
      <t>JUIN</t>
    </r>
    <r>
      <rPr>
        <sz val="11"/>
        <color theme="1"/>
        <rFont val="Calibri"/>
        <family val="2"/>
      </rPr>
      <t/>
    </r>
  </si>
  <si>
    <t>JUILLET</t>
  </si>
  <si>
    <r>
      <t>AOÛT</t>
    </r>
    <r>
      <rPr>
        <sz val="11"/>
        <color theme="1"/>
        <rFont val="Calibri"/>
        <family val="2"/>
      </rPr>
      <t/>
    </r>
  </si>
  <si>
    <t>SEPTEMBRE</t>
  </si>
  <si>
    <r>
      <t>OCTOBRE</t>
    </r>
    <r>
      <rPr>
        <sz val="11"/>
        <color theme="1"/>
        <rFont val="Calibri"/>
        <family val="2"/>
      </rPr>
      <t/>
    </r>
  </si>
  <si>
    <t>NOVEMBRE</t>
  </si>
  <si>
    <r>
      <t>DÉCEMBRE</t>
    </r>
    <r>
      <rPr>
        <sz val="11"/>
        <color theme="1"/>
        <rFont val="Calibri"/>
        <family val="2"/>
      </rPr>
      <t/>
    </r>
  </si>
  <si>
    <t>Temps de travail contractuel</t>
  </si>
  <si>
    <t>Temps de travail réel</t>
  </si>
  <si>
    <t>Heures complémentaires</t>
  </si>
  <si>
    <t>Heures supplémentaires mensualisées</t>
  </si>
  <si>
    <t>Nombre d'heures déduites</t>
  </si>
  <si>
    <t xml:space="preserve">PLANNING D'ACCUEIL POUR LE MOIS DE </t>
  </si>
  <si>
    <t>Abréviation</t>
  </si>
  <si>
    <t>Motif d'absence</t>
  </si>
  <si>
    <t>Absence non prévue au contrat</t>
  </si>
  <si>
    <t>ANPC</t>
  </si>
  <si>
    <t>NON</t>
  </si>
  <si>
    <t xml:space="preserve">Enfant malade </t>
  </si>
  <si>
    <t>EM</t>
  </si>
  <si>
    <t>OUI</t>
  </si>
  <si>
    <t>Enfant malade rémunéré</t>
  </si>
  <si>
    <t>EMR</t>
  </si>
  <si>
    <t>Maladie assistant(e) maternel(le)</t>
  </si>
  <si>
    <t xml:space="preserve">Journée entière d'absence </t>
  </si>
  <si>
    <t>Accident de travail</t>
  </si>
  <si>
    <t>AT</t>
  </si>
  <si>
    <t>Congés acquis</t>
  </si>
  <si>
    <t>CA</t>
  </si>
  <si>
    <t>Congé de maternité</t>
  </si>
  <si>
    <t>CM</t>
  </si>
  <si>
    <t>Congés déduits mensualisation</t>
  </si>
  <si>
    <t>CDM</t>
  </si>
  <si>
    <t>Accueil non débuté</t>
  </si>
  <si>
    <t>Jours perlés déduits mensualisation</t>
  </si>
  <si>
    <t>JPDM</t>
  </si>
  <si>
    <t>Jour férié acquis</t>
  </si>
  <si>
    <t>JFA</t>
  </si>
  <si>
    <r>
      <t xml:space="preserve">Jour férié </t>
    </r>
    <r>
      <rPr>
        <b/>
        <sz val="11"/>
        <color theme="1"/>
        <rFont val="Calibri"/>
        <family val="2"/>
        <scheme val="minor"/>
      </rPr>
      <t xml:space="preserve">non </t>
    </r>
    <r>
      <rPr>
        <sz val="11"/>
        <color theme="1"/>
        <rFont val="Calibri"/>
        <family val="2"/>
        <scheme val="minor"/>
      </rPr>
      <t>acquis</t>
    </r>
  </si>
  <si>
    <t>JFNA</t>
  </si>
  <si>
    <t>Congés sans solde</t>
  </si>
  <si>
    <t>CSS</t>
  </si>
  <si>
    <r>
      <t xml:space="preserve">UNIQUEMENT </t>
    </r>
    <r>
      <rPr>
        <sz val="11"/>
        <color rgb="FFFF0000"/>
        <rFont val="Calibri"/>
        <family val="2"/>
        <scheme val="minor"/>
      </rPr>
      <t>pour les contrats en année complète</t>
    </r>
  </si>
  <si>
    <r>
      <t>UNIQUEMENT</t>
    </r>
    <r>
      <rPr>
        <sz val="11"/>
        <color rgb="FFFF0000"/>
        <rFont val="Calibri"/>
        <family val="2"/>
        <scheme val="minor"/>
      </rPr>
      <t xml:space="preserve"> pour les contrats en année incomplète</t>
    </r>
    <r>
      <rPr>
        <b/>
        <sz val="11"/>
        <color rgb="FFFF0000"/>
        <rFont val="Calibri"/>
        <family val="2"/>
        <scheme val="minor"/>
      </rPr>
      <t xml:space="preserve"> et pour les congés non acquis la 1ère année et/ou pour les semaines au-delà des 5 semaines de congés annuels</t>
    </r>
  </si>
  <si>
    <t>Semaine employeur</t>
  </si>
  <si>
    <t>SE</t>
  </si>
  <si>
    <t>Contrat terminé</t>
  </si>
  <si>
    <t>CT</t>
  </si>
  <si>
    <t>MAL. ASSMAT</t>
  </si>
  <si>
    <t>Déduction automatique</t>
  </si>
  <si>
    <t>AND</t>
  </si>
  <si>
    <r>
      <t xml:space="preserve">Nombre d'heures </t>
    </r>
    <r>
      <rPr>
        <b/>
        <u val="double"/>
        <sz val="11"/>
        <color rgb="FFFF0000"/>
        <rFont val="Calibri"/>
        <family val="2"/>
        <scheme val="minor"/>
      </rPr>
      <t>à déduire</t>
    </r>
  </si>
  <si>
    <t>Heures contractuelles</t>
  </si>
  <si>
    <t>Arrivée</t>
  </si>
  <si>
    <t>Départ</t>
  </si>
  <si>
    <t>Heures réelles</t>
  </si>
  <si>
    <r>
      <t xml:space="preserve">Heures supplémentaires </t>
    </r>
    <r>
      <rPr>
        <b/>
        <u val="double"/>
        <sz val="9"/>
        <color rgb="FFFF0000"/>
        <rFont val="Calibri"/>
        <family val="2"/>
        <scheme val="minor"/>
      </rPr>
      <t>non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mensualisées</t>
    </r>
  </si>
  <si>
    <t>DUPONT Marie</t>
  </si>
  <si>
    <t>HS</t>
  </si>
  <si>
    <t xml:space="preserve">Pour l'accueil de l'enfant : </t>
  </si>
  <si>
    <t>OCTOBRE</t>
  </si>
  <si>
    <t>Congés familiaux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</si>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</sst>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h:mm;@"/>
    <numFmt numFmtId="166" formatCode="dddd\ dd"/>
    <numFmt numFmtId="167" formatCode="0.00\ &quot;heures&quot;"/>
    <numFmt numFmtId="168" formatCode="0.00\ &quot;heure(s)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indexed="8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81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 val="double"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16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" fontId="0" fillId="3" borderId="0" xfId="0" applyNumberFormat="1" applyFill="1" applyAlignment="1">
      <alignment horizontal="left" vertical="center"/>
    </xf>
    <xf numFmtId="0" fontId="2" fillId="0" borderId="0" xfId="0" applyFont="1"/>
    <xf numFmtId="14" fontId="1" fillId="0" borderId="0" xfId="0" quotePrefix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6" fontId="0" fillId="6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/>
    <xf numFmtId="0" fontId="21" fillId="0" borderId="0" xfId="0" applyFont="1" applyAlignment="1">
      <alignment vertical="center"/>
    </xf>
    <xf numFmtId="166" fontId="0" fillId="6" borderId="13" xfId="0" applyNumberForma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6" fontId="0" fillId="0" borderId="12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165" fontId="0" fillId="8" borderId="2" xfId="0" applyNumberForma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167" fontId="0" fillId="8" borderId="2" xfId="0" applyNumberFormat="1" applyFill="1" applyBorder="1" applyAlignment="1">
      <alignment horizontal="center" vertical="center"/>
    </xf>
    <xf numFmtId="2" fontId="11" fillId="7" borderId="2" xfId="0" applyNumberFormat="1" applyFont="1" applyFill="1" applyBorder="1" applyAlignment="1">
      <alignment horizontal="center" vertical="center"/>
    </xf>
    <xf numFmtId="168" fontId="1" fillId="7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16" fillId="0" borderId="7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167" fontId="0" fillId="0" borderId="7" xfId="0" applyNumberForma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1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8" xfId="0" applyNumberFormat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>
      <alignment horizontal="center" vertical="center"/>
    </xf>
    <xf numFmtId="167" fontId="0" fillId="0" borderId="8" xfId="0" applyNumberFormat="1" applyBorder="1" applyAlignment="1" applyProtection="1">
      <alignment horizontal="center" vertical="center"/>
      <protection locked="0"/>
    </xf>
    <xf numFmtId="2" fontId="16" fillId="0" borderId="9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165" fontId="0" fillId="0" borderId="13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>
      <alignment horizontal="center" vertical="center"/>
    </xf>
    <xf numFmtId="167" fontId="0" fillId="0" borderId="13" xfId="0" applyNumberFormat="1" applyBorder="1" applyAlignment="1" applyProtection="1">
      <alignment horizontal="center" vertical="center"/>
      <protection locked="0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167" fontId="0" fillId="0" borderId="9" xfId="0" applyNumberFormat="1" applyBorder="1" applyAlignment="1" applyProtection="1">
      <alignment horizontal="center" vertical="center"/>
      <protection locked="0"/>
    </xf>
    <xf numFmtId="167" fontId="0" fillId="0" borderId="12" xfId="0" applyNumberFormat="1" applyBorder="1" applyAlignment="1" applyProtection="1">
      <alignment horizontal="center" vertical="center"/>
      <protection locked="0"/>
    </xf>
    <xf numFmtId="2" fontId="0" fillId="7" borderId="13" xfId="0" applyNumberFormat="1" applyFill="1" applyBorder="1" applyAlignment="1">
      <alignment horizontal="center" vertical="center"/>
    </xf>
    <xf numFmtId="0" fontId="21" fillId="5" borderId="0" xfId="0" applyFont="1" applyFill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67" fontId="0" fillId="0" borderId="4" xfId="0" applyNumberFormat="1" applyBorder="1" applyAlignment="1" applyProtection="1">
      <alignment horizontal="center" vertical="center"/>
      <protection locked="0"/>
    </xf>
    <xf numFmtId="167" fontId="0" fillId="0" borderId="6" xfId="0" applyNumberFormat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21" fillId="4" borderId="0" xfId="0" applyFont="1" applyFill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0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17</xdr:row>
      <xdr:rowOff>60960</xdr:rowOff>
    </xdr:from>
    <xdr:to>
      <xdr:col>4</xdr:col>
      <xdr:colOff>621030</xdr:colOff>
      <xdr:row>45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84D773E-FA81-4B87-B124-E766A0F6E12F}"/>
            </a:ext>
          </a:extLst>
        </xdr:cNvPr>
        <xdr:cNvSpPr txBox="1"/>
      </xdr:nvSpPr>
      <xdr:spPr>
        <a:xfrm>
          <a:off x="30480" y="3185160"/>
          <a:ext cx="5535930" cy="509778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rgbClr val="FF0000"/>
              </a:solidFill>
            </a:rPr>
            <a:t>FORMULES POUR</a:t>
          </a:r>
          <a:r>
            <a:rPr lang="fr-FR" sz="1400" b="1" baseline="0">
              <a:solidFill>
                <a:srgbClr val="FF0000"/>
              </a:solidFill>
            </a:rPr>
            <a:t> PLANNING</a:t>
          </a:r>
          <a:endParaRPr lang="fr-FR" sz="1400" b="1">
            <a:solidFill>
              <a:srgbClr val="FF0000"/>
            </a:solidFill>
          </a:endParaRPr>
        </a:p>
        <a:p>
          <a:endParaRPr lang="fr-FR" sz="1400" b="1"/>
        </a:p>
        <a:p>
          <a:r>
            <a:rPr lang="fr-FR" sz="1400" b="1"/>
            <a:t>La </a:t>
          </a:r>
          <a:r>
            <a:rPr lang="fr-FR" sz="1400" b="1">
              <a:solidFill>
                <a:srgbClr val="FF0000"/>
              </a:solidFill>
            </a:rPr>
            <a:t>colonne B</a:t>
          </a:r>
          <a:r>
            <a:rPr lang="fr-FR" sz="1400" b="1"/>
            <a:t> ne sert que pour faire ressortir les jours de weekend (en gris) et les jours fériés en</a:t>
          </a:r>
          <a:r>
            <a:rPr lang="fr-FR" sz="1400" b="1" baseline="0"/>
            <a:t> semaine lundi à vendredi (en rose).</a:t>
          </a:r>
        </a:p>
        <a:p>
          <a:r>
            <a:rPr lang="fr-FR" sz="1400" b="1" baseline="0"/>
            <a:t>Elle est à masquer</a:t>
          </a:r>
        </a:p>
        <a:p>
          <a:endParaRPr lang="fr-FR" sz="1400" b="1" baseline="0"/>
        </a:p>
        <a:p>
          <a:r>
            <a:rPr lang="fr-FR" sz="1400" b="1" baseline="0"/>
            <a:t>La </a:t>
          </a:r>
          <a:r>
            <a:rPr lang="fr-FR" sz="1400" b="1" baseline="0">
              <a:solidFill>
                <a:srgbClr val="FF0000"/>
              </a:solidFill>
            </a:rPr>
            <a:t>ligne 2</a:t>
          </a:r>
          <a:r>
            <a:rPr lang="fr-FR" sz="1400" b="1" baseline="0"/>
            <a:t> peut être masquée aussi. </a:t>
          </a:r>
        </a:p>
        <a:p>
          <a:r>
            <a:rPr lang="fr-FR" sz="1400" b="1" baseline="0"/>
            <a:t>La formule en C2 sert à numériser le mois pour la formule en A6.</a:t>
          </a:r>
        </a:p>
        <a:p>
          <a:endParaRPr lang="fr-FR" sz="1400" b="1" baseline="0"/>
        </a:p>
        <a:p>
          <a:r>
            <a:rPr lang="fr-FR" sz="1400" b="1" baseline="0"/>
            <a:t>A6   </a:t>
          </a:r>
          <a:r>
            <a:rPr lang="fr-FR" sz="1400" b="1" baseline="0">
              <a:solidFill>
                <a:srgbClr val="FF0000"/>
              </a:solidFill>
            </a:rPr>
            <a:t>=DATE($D$1;$C$2;1)-JOURSEM(DATE($D$1;$C$2;1);3)</a:t>
          </a:r>
        </a:p>
        <a:p>
          <a:r>
            <a:rPr lang="fr-FR" sz="1400" b="1">
              <a:solidFill>
                <a:sysClr val="windowText" lastClr="000000"/>
              </a:solidFill>
            </a:rPr>
            <a:t>A7   </a:t>
          </a:r>
          <a:r>
            <a:rPr lang="fr-FR" sz="1400" b="1">
              <a:solidFill>
                <a:srgbClr val="FF0000"/>
              </a:solidFill>
            </a:rPr>
            <a:t>=A6+1 </a:t>
          </a:r>
          <a:r>
            <a:rPr lang="fr-FR" sz="1400" b="1">
              <a:solidFill>
                <a:sysClr val="windowText" lastClr="000000"/>
              </a:solidFill>
            </a:rPr>
            <a:t>incrémentée jusqu'à A33</a:t>
          </a:r>
        </a:p>
        <a:p>
          <a:r>
            <a:rPr lang="fr-FR" sz="1400" b="1">
              <a:solidFill>
                <a:sysClr val="windowText" lastClr="000000"/>
              </a:solidFill>
            </a:rPr>
            <a:t>A34 </a:t>
          </a:r>
          <a:r>
            <a:rPr lang="fr-FR" sz="1400" b="1">
              <a:solidFill>
                <a:srgbClr val="FF0000"/>
              </a:solidFill>
            </a:rPr>
            <a:t>=SIERREUR(SI(OU(A33="";MOIS(A33)&lt;&gt;MOIS(A33+1));"";A33+1);"")</a:t>
          </a:r>
        </a:p>
        <a:p>
          <a:r>
            <a:rPr lang="fr-FR" sz="1400" b="1">
              <a:solidFill>
                <a:sysClr val="windowText" lastClr="000000"/>
              </a:solidFill>
            </a:rPr>
            <a:t>incrémenté</a:t>
          </a:r>
          <a:r>
            <a:rPr lang="fr-FR" sz="1400" b="1" baseline="0">
              <a:solidFill>
                <a:sysClr val="windowText" lastClr="000000"/>
              </a:solidFill>
            </a:rPr>
            <a:t> jusqu'à A47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Si la dernière semaine visible du tableau n'est pas complète passer au mois suivant.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Les cellules C6 à F47 sont au format heure HH:MM</a:t>
          </a:r>
        </a:p>
        <a:p>
          <a:endParaRPr lang="fr-FR" sz="1400" b="1">
            <a:solidFill>
              <a:sysClr val="windowText" lastClr="000000"/>
            </a:solidFill>
          </a:endParaRPr>
        </a:p>
        <a:p>
          <a:r>
            <a:rPr lang="fr-FR" sz="1400" b="1">
              <a:solidFill>
                <a:sysClr val="windowText" lastClr="000000"/>
              </a:solidFill>
            </a:rPr>
            <a:t>3 MFC :</a:t>
          </a:r>
        </a:p>
        <a:p>
          <a:r>
            <a:rPr lang="fr-FR" sz="1400" b="1">
              <a:solidFill>
                <a:sysClr val="windowText" lastClr="000000"/>
              </a:solidFill>
            </a:rPr>
            <a:t>Gris</a:t>
          </a:r>
          <a:r>
            <a:rPr lang="fr-FR" sz="1400" b="1" baseline="0">
              <a:solidFill>
                <a:sysClr val="windowText" lastClr="000000"/>
              </a:solidFill>
            </a:rPr>
            <a:t> pour marquer les WE</a:t>
          </a:r>
        </a:p>
        <a:p>
          <a:r>
            <a:rPr lang="fr-FR" sz="1400" b="1" baseline="0">
              <a:solidFill>
                <a:sysClr val="windowText" lastClr="000000"/>
              </a:solidFill>
            </a:rPr>
            <a:t>Rose pour marquer les Fériés en semaine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6"/>
  <sheetViews>
    <sheetView workbookViewId="0">
      <selection activeCell="F14" sqref="F14"/>
    </sheetView>
  </sheetViews>
  <sheetFormatPr baseColWidth="10" defaultColWidth="10.77734375" defaultRowHeight="14.4" x14ac:dyDescent="0.3"/>
  <cols>
    <col min="1" max="1" width="26" bestFit="1" customWidth="1"/>
    <col min="2" max="2" width="24.5546875" customWidth="1"/>
  </cols>
  <sheetData>
    <row r="1" spans="1:9" x14ac:dyDescent="0.3">
      <c r="A1" s="1" t="s">
        <v>0</v>
      </c>
      <c r="B1" s="8">
        <f>DATE(PLANNING!$W$1,1,1)</f>
        <v>48945</v>
      </c>
      <c r="D1" s="10"/>
      <c r="H1" t="s">
        <v>16</v>
      </c>
      <c r="I1">
        <v>1</v>
      </c>
    </row>
    <row r="2" spans="1:9" x14ac:dyDescent="0.3">
      <c r="A2" s="2" t="s">
        <v>1</v>
      </c>
      <c r="B2" s="8">
        <f>ROUND(DATE(YEAR(B1),4,MOD(234-11*MOD(YEAR(B1),19),30))/7,0)*7-6</f>
        <v>49043</v>
      </c>
      <c r="D2" s="10"/>
      <c r="H2" t="s">
        <v>17</v>
      </c>
      <c r="I2">
        <v>2</v>
      </c>
    </row>
    <row r="3" spans="1:9" x14ac:dyDescent="0.3">
      <c r="A3" s="2" t="s">
        <v>2</v>
      </c>
      <c r="B3" s="8">
        <f>B2+1</f>
        <v>49044</v>
      </c>
      <c r="H3" t="s">
        <v>18</v>
      </c>
      <c r="I3">
        <v>3</v>
      </c>
    </row>
    <row r="4" spans="1:9" x14ac:dyDescent="0.3">
      <c r="A4" s="2" t="s">
        <v>3</v>
      </c>
      <c r="B4" s="8">
        <f>B2+39</f>
        <v>49082</v>
      </c>
      <c r="H4" t="s">
        <v>19</v>
      </c>
      <c r="I4">
        <v>4</v>
      </c>
    </row>
    <row r="5" spans="1:9" x14ac:dyDescent="0.3">
      <c r="A5" s="1" t="s">
        <v>4</v>
      </c>
      <c r="B5" s="8">
        <f>DATE(YEAR(B1),5,1)</f>
        <v>49065</v>
      </c>
      <c r="H5" t="s">
        <v>20</v>
      </c>
      <c r="I5">
        <v>5</v>
      </c>
    </row>
    <row r="6" spans="1:9" x14ac:dyDescent="0.3">
      <c r="A6" s="1" t="s">
        <v>5</v>
      </c>
      <c r="B6" s="8">
        <f>DATE(YEAR(B1),5,8)</f>
        <v>49072</v>
      </c>
      <c r="H6" t="s">
        <v>21</v>
      </c>
      <c r="I6">
        <v>6</v>
      </c>
    </row>
    <row r="7" spans="1:9" x14ac:dyDescent="0.3">
      <c r="A7" s="2" t="s">
        <v>6</v>
      </c>
      <c r="B7" s="8">
        <f>B2+39</f>
        <v>49082</v>
      </c>
      <c r="H7" t="s">
        <v>22</v>
      </c>
      <c r="I7">
        <v>7</v>
      </c>
    </row>
    <row r="8" spans="1:9" x14ac:dyDescent="0.3">
      <c r="A8" s="2" t="s">
        <v>7</v>
      </c>
      <c r="B8" s="8">
        <f>B2+50</f>
        <v>49093</v>
      </c>
      <c r="C8" s="5"/>
      <c r="H8" t="s">
        <v>23</v>
      </c>
      <c r="I8">
        <v>8</v>
      </c>
    </row>
    <row r="9" spans="1:9" x14ac:dyDescent="0.3">
      <c r="A9" s="1" t="s">
        <v>8</v>
      </c>
      <c r="B9" s="8">
        <f>DATE(YEAR(B1),7,14)</f>
        <v>49139</v>
      </c>
      <c r="H9" t="s">
        <v>24</v>
      </c>
      <c r="I9">
        <v>9</v>
      </c>
    </row>
    <row r="10" spans="1:9" x14ac:dyDescent="0.3">
      <c r="A10" s="1" t="s">
        <v>9</v>
      </c>
      <c r="B10" s="8">
        <f>DATE(YEAR(B1),8,15)</f>
        <v>49171</v>
      </c>
      <c r="H10" t="s">
        <v>25</v>
      </c>
      <c r="I10">
        <v>10</v>
      </c>
    </row>
    <row r="11" spans="1:9" x14ac:dyDescent="0.3">
      <c r="A11" s="1" t="s">
        <v>10</v>
      </c>
      <c r="B11" s="8">
        <f>DATE(YEAR(B1),11,1)</f>
        <v>49249</v>
      </c>
      <c r="H11" t="s">
        <v>26</v>
      </c>
      <c r="I11">
        <v>11</v>
      </c>
    </row>
    <row r="12" spans="1:9" x14ac:dyDescent="0.3">
      <c r="A12" s="1" t="s">
        <v>11</v>
      </c>
      <c r="B12" s="8">
        <f>DATE(YEAR(B1),11,11)</f>
        <v>49259</v>
      </c>
      <c r="H12" t="s">
        <v>27</v>
      </c>
      <c r="I12">
        <v>12</v>
      </c>
    </row>
    <row r="13" spans="1:9" x14ac:dyDescent="0.3">
      <c r="A13" s="2" t="s">
        <v>12</v>
      </c>
      <c r="B13" s="8">
        <f>DATE(YEAR(B1),12,25)</f>
        <v>49303</v>
      </c>
    </row>
    <row r="14" spans="1:9" x14ac:dyDescent="0.3">
      <c r="A14" s="3" t="s">
        <v>0</v>
      </c>
      <c r="B14" s="9">
        <f>DATE(YEAR(B1)+1,1,1)</f>
        <v>49310</v>
      </c>
    </row>
    <row r="16" spans="1:9" ht="15.6" x14ac:dyDescent="0.3">
      <c r="B16" s="4" t="s">
        <v>13</v>
      </c>
    </row>
  </sheetData>
  <sheetProtection selectLockedCells="1" selectUnlockedCells="1"/>
  <phoneticPr fontId="5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8039-EFF8-465E-B39E-5B2607C53B27}">
  <dimension ref="A1:AB54"/>
  <sheetViews>
    <sheetView tabSelected="1" topLeftCell="A3" zoomScaleNormal="100" workbookViewId="0">
      <selection activeCell="AC7" sqref="AC7"/>
    </sheetView>
  </sheetViews>
  <sheetFormatPr baseColWidth="10" defaultColWidth="10.77734375" defaultRowHeight="18" customHeight="1" x14ac:dyDescent="0.3"/>
  <cols>
    <col min="1" max="1" width="13.109375" customWidth="1"/>
    <col min="2" max="2" width="3.77734375" hidden="1" customWidth="1"/>
    <col min="3" max="6" width="4.77734375" customWidth="1"/>
    <col min="7" max="8" width="5.77734375" customWidth="1"/>
    <col min="9" max="12" width="4.77734375" customWidth="1"/>
    <col min="13" max="14" width="5.77734375" customWidth="1"/>
    <col min="15" max="16" width="4.77734375" customWidth="1"/>
    <col min="17" max="20" width="5.77734375" customWidth="1"/>
    <col min="21" max="26" width="7.33203125" customWidth="1"/>
    <col min="28" max="28" width="0" hidden="1" customWidth="1"/>
  </cols>
  <sheetData>
    <row r="1" spans="1:28" s="20" customFormat="1" ht="30" customHeight="1" x14ac:dyDescent="0.3">
      <c r="B1" s="21"/>
      <c r="C1" s="21"/>
      <c r="E1" s="97" t="s">
        <v>33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01" t="s">
        <v>81</v>
      </c>
      <c r="S1" s="101"/>
      <c r="T1" s="101"/>
      <c r="U1" s="101"/>
      <c r="W1" s="80">
        <v>2034</v>
      </c>
      <c r="X1" s="80"/>
    </row>
    <row r="2" spans="1:28" ht="15.6" hidden="1" x14ac:dyDescent="0.3">
      <c r="A2" s="7" t="s">
        <v>14</v>
      </c>
      <c r="B2" s="6"/>
      <c r="C2" s="6">
        <f>VLOOKUP(R1,Num_Mois,2,0)</f>
        <v>10</v>
      </c>
    </row>
    <row r="3" spans="1:28" ht="19.95" customHeight="1" x14ac:dyDescent="0.3">
      <c r="A3" s="25" t="s">
        <v>80</v>
      </c>
      <c r="F3" s="61" t="s">
        <v>78</v>
      </c>
      <c r="G3" s="62"/>
      <c r="H3" s="62"/>
      <c r="I3" s="62"/>
      <c r="J3" s="62"/>
      <c r="K3" s="62"/>
      <c r="L3" s="62"/>
      <c r="M3" s="62"/>
      <c r="N3" s="63"/>
    </row>
    <row r="4" spans="1:28" ht="25.05" customHeight="1" x14ac:dyDescent="0.3">
      <c r="A4" s="98" t="s">
        <v>15</v>
      </c>
      <c r="B4" s="16"/>
      <c r="C4" s="98" t="s">
        <v>73</v>
      </c>
      <c r="D4" s="98"/>
      <c r="E4" s="98"/>
      <c r="F4" s="98"/>
      <c r="G4" s="100" t="s">
        <v>28</v>
      </c>
      <c r="H4" s="100"/>
      <c r="I4" s="98" t="s">
        <v>76</v>
      </c>
      <c r="J4" s="98"/>
      <c r="K4" s="98"/>
      <c r="L4" s="98"/>
      <c r="M4" s="89" t="s">
        <v>29</v>
      </c>
      <c r="N4" s="89"/>
      <c r="O4" s="89" t="s">
        <v>45</v>
      </c>
      <c r="P4" s="96"/>
      <c r="Q4" s="90" t="s">
        <v>32</v>
      </c>
      <c r="R4" s="91"/>
      <c r="S4" s="90" t="s">
        <v>72</v>
      </c>
      <c r="T4" s="91"/>
      <c r="U4" s="85" t="s">
        <v>30</v>
      </c>
      <c r="V4" s="86"/>
      <c r="W4" s="81" t="s">
        <v>31</v>
      </c>
      <c r="X4" s="82"/>
      <c r="Y4" s="81" t="s">
        <v>77</v>
      </c>
      <c r="Z4" s="82"/>
    </row>
    <row r="5" spans="1:28" ht="25.05" customHeight="1" x14ac:dyDescent="0.3">
      <c r="A5" s="98"/>
      <c r="B5" s="16"/>
      <c r="C5" s="99" t="s">
        <v>74</v>
      </c>
      <c r="D5" s="99"/>
      <c r="E5" s="99" t="s">
        <v>75</v>
      </c>
      <c r="F5" s="99"/>
      <c r="G5" s="100"/>
      <c r="H5" s="100"/>
      <c r="I5" s="99" t="s">
        <v>74</v>
      </c>
      <c r="J5" s="99"/>
      <c r="K5" s="99" t="s">
        <v>75</v>
      </c>
      <c r="L5" s="99"/>
      <c r="M5" s="89"/>
      <c r="N5" s="89"/>
      <c r="O5" s="89"/>
      <c r="P5" s="96"/>
      <c r="Q5" s="92"/>
      <c r="R5" s="93"/>
      <c r="S5" s="92"/>
      <c r="T5" s="93"/>
      <c r="U5" s="87"/>
      <c r="V5" s="88"/>
      <c r="W5" s="83"/>
      <c r="X5" s="84"/>
      <c r="Y5" s="83"/>
      <c r="Z5" s="84"/>
      <c r="AB5" s="15" t="s">
        <v>79</v>
      </c>
    </row>
    <row r="6" spans="1:28" s="10" customFormat="1" ht="18" customHeight="1" x14ac:dyDescent="0.3">
      <c r="A6" s="17">
        <f>DATE($W$1,$C$2,1)-WEEKDAY(DATE($W$1,$C$2,1),3)</f>
        <v>49212</v>
      </c>
      <c r="B6" s="11" t="str">
        <f>IF($A6="","",IF(AND(ISERROR(VLOOKUP($A6,Fériés,1,0)),WEEKDAY($A6,2)&lt;=5),"",IF(WEEKDAY($A6,2)&gt;5,"we",IF(VLOOKUP($A6,Fériés,1,0),"F",""))))</f>
        <v/>
      </c>
      <c r="C6" s="45">
        <v>0.33333333333333331</v>
      </c>
      <c r="D6" s="45"/>
      <c r="E6" s="67">
        <v>0.75</v>
      </c>
      <c r="F6" s="67"/>
      <c r="G6" s="39">
        <f>(E6-C6)*24</f>
        <v>10</v>
      </c>
      <c r="H6" s="39"/>
      <c r="I6" s="45">
        <v>0.33333333333333331</v>
      </c>
      <c r="J6" s="45"/>
      <c r="K6" s="45">
        <v>0.75</v>
      </c>
      <c r="L6" s="45"/>
      <c r="M6" s="39">
        <f>(K6-I6)*24</f>
        <v>10</v>
      </c>
      <c r="N6" s="39"/>
      <c r="O6" s="104" t="s">
        <v>47</v>
      </c>
      <c r="P6" s="104"/>
      <c r="Q6" s="50" t="str">
        <f>IFERROR(IF(VLOOKUP(O6,'Liste motifs absence'!$B$2:$C$17,2,0)="oui",G6,""),"")</f>
        <v/>
      </c>
      <c r="R6" s="51"/>
      <c r="S6" s="52"/>
      <c r="T6" s="53"/>
      <c r="U6" s="56">
        <f>IF(G6=0,M6,IF(M6=0,0,IF(I6&gt;C6,0,C6-I6)+IF(K6&lt;E6,0,K6-E6))*24)</f>
        <v>0</v>
      </c>
      <c r="V6" s="57"/>
      <c r="W6" s="47"/>
      <c r="X6" s="48"/>
      <c r="Y6" s="47"/>
      <c r="Z6" s="48"/>
      <c r="AA6" s="10" t="b">
        <f>VLOOKUP($O6,'Liste motifs absence'!$B$2:$C$18,2)="NON"</f>
        <v>1</v>
      </c>
      <c r="AB6" s="30">
        <f>IF(OR(O6="CSS",O6="MAL.ASSMAT",O6="EM",O6="JFNA",O6="AND",O6="CT",O6="JFA",O6="EMR"),0,G6)</f>
        <v>10</v>
      </c>
    </row>
    <row r="7" spans="1:28" s="10" customFormat="1" ht="18" customHeight="1" x14ac:dyDescent="0.3">
      <c r="A7" s="17">
        <f>A6+1</f>
        <v>49213</v>
      </c>
      <c r="B7" s="11" t="str">
        <f t="shared" ref="B7:B52" si="0">IF($A7="","",IF(AND(ISERROR(VLOOKUP($A7,Fériés,1,0)),WEEKDAY($A7,2)&lt;=5),"",IF(WEEKDAY($A7,2)&gt;5,"we",IF(VLOOKUP($A7,Fériés,1,0),"F",""))))</f>
        <v/>
      </c>
      <c r="C7" s="45">
        <v>0.33333333333333331</v>
      </c>
      <c r="D7" s="45"/>
      <c r="E7" s="45">
        <v>0.75</v>
      </c>
      <c r="F7" s="45"/>
      <c r="G7" s="39">
        <f t="shared" ref="G7:G12" si="1">(E7-C7)*24</f>
        <v>10</v>
      </c>
      <c r="H7" s="39"/>
      <c r="I7" s="45">
        <v>0.33333333333333331</v>
      </c>
      <c r="J7" s="45"/>
      <c r="K7" s="45">
        <v>0.75</v>
      </c>
      <c r="L7" s="45"/>
      <c r="M7" s="39">
        <f t="shared" ref="M7:M12" si="2">(K7-I7)*24</f>
        <v>10</v>
      </c>
      <c r="N7" s="39"/>
      <c r="O7" s="105" t="s">
        <v>47</v>
      </c>
      <c r="P7" s="106"/>
      <c r="Q7" s="50" t="str">
        <f>IFERROR(IF(VLOOKUP(O7,'Liste motifs absence'!$B$2:$C$17,2,0)="oui",G7,""),"")</f>
        <v/>
      </c>
      <c r="R7" s="51"/>
      <c r="S7" s="52"/>
      <c r="T7" s="53"/>
      <c r="U7" s="56">
        <f t="shared" ref="U7:U12" si="3">IF(G7=0,M7,IF(M7=0,0,IF(I7&gt;C7,0,C7-I7)+IF(K7&lt;E7,0,K7-E7))*24)</f>
        <v>0</v>
      </c>
      <c r="V7" s="57"/>
      <c r="W7" s="47"/>
      <c r="X7" s="48"/>
      <c r="Y7" s="47"/>
      <c r="Z7" s="48"/>
      <c r="AA7" s="10" t="b">
        <f>OR($M6=0,ISNONTEXT($O6))</f>
        <v>0</v>
      </c>
      <c r="AB7" s="31">
        <f>IF(OR(O7="CSS",O7="MAL.ASSMAT",O7="EM",O7="JFNA",O7="AND",O7="CT",O7="JFA",O7="EMR"),0,G7)</f>
        <v>10</v>
      </c>
    </row>
    <row r="8" spans="1:28" s="10" customFormat="1" ht="18" customHeight="1" x14ac:dyDescent="0.3">
      <c r="A8" s="17">
        <f t="shared" ref="A8:A11" si="4">A7+1</f>
        <v>49214</v>
      </c>
      <c r="B8" s="11" t="str">
        <f t="shared" si="0"/>
        <v/>
      </c>
      <c r="C8" s="45">
        <v>0.33333333333333331</v>
      </c>
      <c r="D8" s="45"/>
      <c r="E8" s="45">
        <v>0.75</v>
      </c>
      <c r="F8" s="45"/>
      <c r="G8" s="39">
        <f t="shared" si="1"/>
        <v>10</v>
      </c>
      <c r="H8" s="39"/>
      <c r="I8" s="45">
        <v>0.33333333333333331</v>
      </c>
      <c r="J8" s="45"/>
      <c r="K8" s="45">
        <v>0.54166666666666663</v>
      </c>
      <c r="L8" s="45"/>
      <c r="M8" s="39">
        <f t="shared" si="2"/>
        <v>5</v>
      </c>
      <c r="N8" s="39"/>
      <c r="O8" s="105" t="s">
        <v>71</v>
      </c>
      <c r="P8" s="106"/>
      <c r="Q8" s="50">
        <f>IFERROR(IF(VLOOKUP(O8,'Liste motifs absence'!$B$2:$C$17,2,0)="oui",G8,""),"")</f>
        <v>10</v>
      </c>
      <c r="R8" s="51"/>
      <c r="S8" s="52"/>
      <c r="T8" s="53"/>
      <c r="U8" s="56">
        <f t="shared" si="3"/>
        <v>0</v>
      </c>
      <c r="V8" s="57"/>
      <c r="W8" s="47"/>
      <c r="X8" s="48"/>
      <c r="Y8" s="47"/>
      <c r="Z8" s="48"/>
      <c r="AA8" s="10" t="b">
        <f>AND($G6=0,$M6=0)</f>
        <v>0</v>
      </c>
      <c r="AB8" s="31">
        <f>IF(OR(O8="CSS",O8="MAL.ASSMAT",O8="EM",O8="JFNA",O8="AND",O8="CT",O8="JFA",O8="EMR"),0,G8)</f>
        <v>0</v>
      </c>
    </row>
    <row r="9" spans="1:28" s="10" customFormat="1" ht="18" customHeight="1" x14ac:dyDescent="0.3">
      <c r="A9" s="17">
        <f t="shared" si="4"/>
        <v>49215</v>
      </c>
      <c r="B9" s="11" t="str">
        <f>IF($A9="","",IF(AND(ISERROR(VLOOKUP($A9,Fériés,1,0)),WEEKDAY($A9,2)&lt;=5),"",IF(WEEKDAY($A9,2)&gt;5,"we",IF(VLOOKUP($A9,Fériés,1,0),"F",""))))</f>
        <v/>
      </c>
      <c r="C9" s="45">
        <v>0.33333333333333331</v>
      </c>
      <c r="D9" s="45"/>
      <c r="E9" s="45">
        <v>0.75</v>
      </c>
      <c r="F9" s="45"/>
      <c r="G9" s="39">
        <f t="shared" si="1"/>
        <v>10</v>
      </c>
      <c r="H9" s="39"/>
      <c r="I9" s="45">
        <v>0.33333333333333331</v>
      </c>
      <c r="J9" s="45"/>
      <c r="K9" s="45">
        <v>0.75</v>
      </c>
      <c r="L9" s="45"/>
      <c r="M9" s="39">
        <f t="shared" si="2"/>
        <v>10</v>
      </c>
      <c r="N9" s="39"/>
      <c r="O9" s="105" t="s">
        <v>47</v>
      </c>
      <c r="P9" s="106"/>
      <c r="Q9" s="50" t="str">
        <f>IFERROR(IF(VLOOKUP(O9,'Liste motifs absence'!$B$2:$C$17,2,0)="oui",G9,""),"")</f>
        <v/>
      </c>
      <c r="R9" s="51"/>
      <c r="S9" s="52"/>
      <c r="T9" s="53"/>
      <c r="U9" s="56">
        <f t="shared" si="3"/>
        <v>0</v>
      </c>
      <c r="V9" s="57"/>
      <c r="W9" s="47"/>
      <c r="X9" s="48"/>
      <c r="Y9" s="47"/>
      <c r="Z9" s="48"/>
      <c r="AA9" s="10" t="b">
        <f>$M6&lt;$G6</f>
        <v>0</v>
      </c>
      <c r="AB9" s="31">
        <f>IF(OR(O9="CSS",O9="MAL.ASSMAT",O9="EM",O9="JFNA",O9="AND",O9="CT",O9="JFA",O9="EMR"),0,G9)</f>
        <v>10</v>
      </c>
    </row>
    <row r="10" spans="1:28" s="10" customFormat="1" ht="18" customHeight="1" x14ac:dyDescent="0.3">
      <c r="A10" s="17">
        <f t="shared" si="4"/>
        <v>49216</v>
      </c>
      <c r="B10" s="11" t="str">
        <f t="shared" si="0"/>
        <v/>
      </c>
      <c r="C10" s="45">
        <v>0.33333333333333331</v>
      </c>
      <c r="D10" s="45"/>
      <c r="E10" s="45">
        <v>0.75</v>
      </c>
      <c r="F10" s="45"/>
      <c r="G10" s="39">
        <f t="shared" si="1"/>
        <v>10</v>
      </c>
      <c r="H10" s="39"/>
      <c r="I10" s="45">
        <v>0.33333333333333331</v>
      </c>
      <c r="J10" s="45"/>
      <c r="K10" s="45">
        <v>0.75</v>
      </c>
      <c r="L10" s="45"/>
      <c r="M10" s="39">
        <f t="shared" si="2"/>
        <v>10</v>
      </c>
      <c r="N10" s="39"/>
      <c r="O10" s="105" t="s">
        <v>71</v>
      </c>
      <c r="P10" s="106"/>
      <c r="Q10" s="50">
        <f>IFERROR(IF(VLOOKUP(O10,'Liste motifs absence'!$B$2:$C$17,2,0)="oui",G10,""),"")</f>
        <v>10</v>
      </c>
      <c r="R10" s="51"/>
      <c r="S10" s="52"/>
      <c r="T10" s="53"/>
      <c r="U10" s="56">
        <f t="shared" si="3"/>
        <v>0</v>
      </c>
      <c r="V10" s="57"/>
      <c r="W10" s="47"/>
      <c r="X10" s="48"/>
      <c r="Y10" s="47"/>
      <c r="Z10" s="48"/>
      <c r="AA10" s="10" t="b">
        <f>AND($G6=0,$M6&gt;0)</f>
        <v>0</v>
      </c>
      <c r="AB10" s="31">
        <f>IF(OR(O10="CSS",O10="MAL.ASSMAT",O10="EM",O10="JFNA",O10="AND",O10="CT",O10="JFA",O10="EMR"),0,G10)</f>
        <v>0</v>
      </c>
    </row>
    <row r="11" spans="1:28" s="10" customFormat="1" ht="18" customHeight="1" x14ac:dyDescent="0.3">
      <c r="A11" s="17">
        <f t="shared" si="4"/>
        <v>49217</v>
      </c>
      <c r="B11" s="11" t="str">
        <f t="shared" si="0"/>
        <v>we</v>
      </c>
      <c r="C11" s="45"/>
      <c r="D11" s="45"/>
      <c r="E11" s="45"/>
      <c r="F11" s="45"/>
      <c r="G11" s="39">
        <f>(E11-C11)*24</f>
        <v>0</v>
      </c>
      <c r="H11" s="39"/>
      <c r="I11" s="45"/>
      <c r="J11" s="45"/>
      <c r="K11" s="45"/>
      <c r="L11" s="45"/>
      <c r="M11" s="39">
        <f t="shared" si="2"/>
        <v>0</v>
      </c>
      <c r="N11" s="39"/>
      <c r="O11" s="105"/>
      <c r="P11" s="106"/>
      <c r="Q11" s="50" t="str">
        <f>IFERROR(IF(VLOOKUP(O11,'Liste motifs absence'!$B$2:$C$17,2,0)="oui",G11,""),"")</f>
        <v/>
      </c>
      <c r="R11" s="51"/>
      <c r="S11" s="52"/>
      <c r="T11" s="53"/>
      <c r="U11" s="56">
        <f t="shared" si="3"/>
        <v>0</v>
      </c>
      <c r="V11" s="57"/>
      <c r="W11" s="47"/>
      <c r="X11" s="48"/>
      <c r="Y11" s="47"/>
      <c r="Z11" s="48"/>
      <c r="AB11" s="31">
        <f>IF(OR(O11="CSS",O11="MAL.ASSMAT",O11="EM",O11="JFNA",O11="AND",O11="CT",O11="JFA",O11="EMR"),0,G11)</f>
        <v>0</v>
      </c>
    </row>
    <row r="12" spans="1:28" s="10" customFormat="1" ht="18" customHeight="1" x14ac:dyDescent="0.3">
      <c r="A12" s="22">
        <f>A11+1</f>
        <v>49218</v>
      </c>
      <c r="B12" s="19" t="str">
        <f t="shared" si="0"/>
        <v>we</v>
      </c>
      <c r="C12" s="45"/>
      <c r="D12" s="45"/>
      <c r="E12" s="45"/>
      <c r="F12" s="45"/>
      <c r="G12" s="79">
        <f t="shared" si="1"/>
        <v>0</v>
      </c>
      <c r="H12" s="79"/>
      <c r="I12" s="72"/>
      <c r="J12" s="72"/>
      <c r="K12" s="45"/>
      <c r="L12" s="45"/>
      <c r="M12" s="79">
        <f t="shared" si="2"/>
        <v>0</v>
      </c>
      <c r="N12" s="79"/>
      <c r="O12" s="105"/>
      <c r="P12" s="106"/>
      <c r="Q12" s="75" t="str">
        <f>IFERROR(IF(VLOOKUP(O12,'Liste motifs absence'!$B$2:$C$17,2,0)="oui",G12,""),"")</f>
        <v/>
      </c>
      <c r="R12" s="76"/>
      <c r="S12" s="94"/>
      <c r="T12" s="95"/>
      <c r="U12" s="54">
        <f t="shared" si="3"/>
        <v>0</v>
      </c>
      <c r="V12" s="55"/>
      <c r="W12" s="65"/>
      <c r="X12" s="66"/>
      <c r="Y12" s="65"/>
      <c r="Z12" s="66"/>
      <c r="AB12" s="32">
        <f>IF(OR(O12="CSS",O12="MAL.ASSMAT",O12="EM",O12="JFNA",O12="AND",O12="CT",O12="JFA",O12="EMR"),0,G12)</f>
        <v>0</v>
      </c>
    </row>
    <row r="13" spans="1:28" s="10" customFormat="1" ht="18" customHeight="1" x14ac:dyDescent="0.3">
      <c r="A13" s="38"/>
      <c r="B13" s="38"/>
      <c r="C13" s="38"/>
      <c r="D13" s="38"/>
      <c r="E13" s="38"/>
      <c r="F13" s="38"/>
      <c r="G13" s="39">
        <f>SUM(G6:H12)</f>
        <v>50</v>
      </c>
      <c r="H13" s="39"/>
      <c r="I13" s="40"/>
      <c r="J13" s="40"/>
      <c r="K13" s="40"/>
      <c r="L13" s="40"/>
      <c r="M13" s="41">
        <f>SUM(M6:N12)</f>
        <v>45</v>
      </c>
      <c r="N13" s="41"/>
      <c r="O13" s="42"/>
      <c r="P13" s="42"/>
      <c r="Q13" s="43">
        <f>SUM(Q6:T12)</f>
        <v>20</v>
      </c>
      <c r="R13" s="43"/>
      <c r="S13" s="43"/>
      <c r="T13" s="43"/>
      <c r="U13" s="44">
        <f>IF(U14&lt;0,0,U14)</f>
        <v>0</v>
      </c>
      <c r="V13" s="44"/>
      <c r="W13" s="44">
        <f>IF(W14&lt;0,0,W14)</f>
        <v>0</v>
      </c>
      <c r="X13" s="44"/>
      <c r="Y13" s="44">
        <f>IF(Y14&gt;0,Y14,0)</f>
        <v>0</v>
      </c>
      <c r="Z13" s="44"/>
      <c r="AB13" s="24">
        <f>SUM(AB6:AB12)</f>
        <v>30</v>
      </c>
    </row>
    <row r="14" spans="1:28" s="10" customFormat="1" ht="18" customHeight="1" x14ac:dyDescent="0.3">
      <c r="A14" s="26"/>
      <c r="B14" s="26"/>
      <c r="E14" s="26"/>
      <c r="F14" s="26"/>
      <c r="G14" s="60">
        <f>SUM(U6:V12)</f>
        <v>0</v>
      </c>
      <c r="H14" s="60"/>
      <c r="I14" s="27"/>
      <c r="J14" s="27"/>
      <c r="K14" s="27"/>
      <c r="L14" s="27"/>
      <c r="M14" s="60">
        <f>M13-G14</f>
        <v>45</v>
      </c>
      <c r="N14" s="60"/>
      <c r="O14" s="28"/>
      <c r="P14" s="28"/>
      <c r="Q14" s="60"/>
      <c r="R14" s="60"/>
      <c r="S14" s="28"/>
      <c r="T14" s="28"/>
      <c r="U14" s="60">
        <f>IF((G14-Y13)+AB13&lt;45,(G14-Y13),45-AB13)</f>
        <v>0</v>
      </c>
      <c r="V14" s="60"/>
      <c r="W14" s="64">
        <f>IF(AB13&gt;45,M14-45,0)</f>
        <v>0</v>
      </c>
      <c r="X14" s="64"/>
      <c r="Y14" s="60">
        <f>IF(AB13&lt;45,AB13-45+G14,G14)</f>
        <v>-15</v>
      </c>
      <c r="Z14" s="60"/>
    </row>
    <row r="15" spans="1:28" s="10" customFormat="1" ht="18" customHeight="1" x14ac:dyDescent="0.3">
      <c r="A15" s="23">
        <f>A12+1</f>
        <v>49219</v>
      </c>
      <c r="B15" s="18" t="str">
        <f t="shared" si="0"/>
        <v/>
      </c>
      <c r="C15" s="45">
        <v>0.33333333333333331</v>
      </c>
      <c r="D15" s="45"/>
      <c r="E15" s="67">
        <v>0.75</v>
      </c>
      <c r="F15" s="67"/>
      <c r="G15" s="68">
        <f>(E15-C15)*24</f>
        <v>10</v>
      </c>
      <c r="H15" s="68"/>
      <c r="I15" s="67">
        <v>0.33333333333333331</v>
      </c>
      <c r="J15" s="67"/>
      <c r="K15" s="67">
        <v>0.75</v>
      </c>
      <c r="L15" s="67"/>
      <c r="M15" s="68">
        <f>(K15-I15)*24</f>
        <v>10</v>
      </c>
      <c r="N15" s="68"/>
      <c r="O15" s="69" t="s">
        <v>40</v>
      </c>
      <c r="P15" s="69"/>
      <c r="Q15" s="70">
        <f>IFERROR(IF(VLOOKUP(O15,'Liste motifs absence'!$B$2:$C$17,2,0)="oui",G15,""),"")</f>
        <v>10</v>
      </c>
      <c r="R15" s="71"/>
      <c r="S15" s="77"/>
      <c r="T15" s="78"/>
      <c r="U15" s="56">
        <f>IF(G15=0,M15,IF(M15=0,0,IF(I15&gt;C15,0,C15-I15)+IF(K15&lt;E15,0,K15-E15))*24)</f>
        <v>0</v>
      </c>
      <c r="V15" s="57"/>
      <c r="W15" s="58"/>
      <c r="X15" s="59"/>
      <c r="Y15" s="58"/>
      <c r="Z15" s="59"/>
      <c r="AB15" s="30">
        <f>IF(OR(O15="CSS",O15="MAL.ASSMAT",O15="EM",O15="JFNA",O15="AND",O15="CT",O15="JFA",O15="EMR"),0,G15)</f>
        <v>0</v>
      </c>
    </row>
    <row r="16" spans="1:28" s="10" customFormat="1" ht="18" customHeight="1" x14ac:dyDescent="0.3">
      <c r="A16" s="17">
        <f t="shared" ref="A16:A39" si="5">A15+1</f>
        <v>49220</v>
      </c>
      <c r="B16" s="11" t="str">
        <f t="shared" si="0"/>
        <v/>
      </c>
      <c r="C16" s="45">
        <v>0.33333333333333331</v>
      </c>
      <c r="D16" s="45"/>
      <c r="E16" s="45">
        <v>0.75</v>
      </c>
      <c r="F16" s="45"/>
      <c r="G16" s="46">
        <f t="shared" ref="G16:G19" si="6">(E16-C16)*24</f>
        <v>10</v>
      </c>
      <c r="H16" s="46"/>
      <c r="I16" s="45">
        <v>0.33333333333333331</v>
      </c>
      <c r="J16" s="45"/>
      <c r="K16" s="45">
        <v>0.75</v>
      </c>
      <c r="L16" s="45"/>
      <c r="M16" s="46">
        <f t="shared" ref="M16:M21" si="7">(K16-I16)*24</f>
        <v>10</v>
      </c>
      <c r="N16" s="46"/>
      <c r="O16" s="49"/>
      <c r="P16" s="49"/>
      <c r="Q16" s="50" t="str">
        <f>IFERROR(IF(VLOOKUP(O16,'Liste motifs absence'!$B$2:$C$17,2,0)="oui",G16,""),"")</f>
        <v/>
      </c>
      <c r="R16" s="51"/>
      <c r="S16" s="52"/>
      <c r="T16" s="53"/>
      <c r="U16" s="56">
        <f t="shared" ref="U16:U21" si="8">IF(G16=0,M16,IF(M16=0,0,IF(I16&gt;C16,0,C16-I16)+IF(K16&lt;E16,0,K16-E16))*24)</f>
        <v>0</v>
      </c>
      <c r="V16" s="57"/>
      <c r="W16" s="47"/>
      <c r="X16" s="48"/>
      <c r="Y16" s="47"/>
      <c r="Z16" s="48"/>
      <c r="AB16" s="31">
        <f>IF(OR(O16="CSS",O16="MAL.ASSMAT",O16="EM",O16="JFNA",O16="AND",O16="CT",O16="JFA",O16="EMR"),0,G16)</f>
        <v>10</v>
      </c>
    </row>
    <row r="17" spans="1:28" s="10" customFormat="1" ht="18" customHeight="1" x14ac:dyDescent="0.3">
      <c r="A17" s="17">
        <f t="shared" si="5"/>
        <v>49221</v>
      </c>
      <c r="B17" s="11" t="str">
        <f t="shared" si="0"/>
        <v/>
      </c>
      <c r="C17" s="45">
        <v>0.33333333333333331</v>
      </c>
      <c r="D17" s="45"/>
      <c r="E17" s="45">
        <v>0.75</v>
      </c>
      <c r="F17" s="45"/>
      <c r="G17" s="46">
        <f t="shared" si="6"/>
        <v>10</v>
      </c>
      <c r="H17" s="46"/>
      <c r="I17" s="45">
        <v>0.33333333333333331</v>
      </c>
      <c r="J17" s="45"/>
      <c r="K17" s="45">
        <v>0.75</v>
      </c>
      <c r="L17" s="45"/>
      <c r="M17" s="46">
        <f t="shared" si="7"/>
        <v>10</v>
      </c>
      <c r="N17" s="46"/>
      <c r="O17" s="49"/>
      <c r="P17" s="49"/>
      <c r="Q17" s="50" t="str">
        <f>IFERROR(IF(VLOOKUP(O17,'Liste motifs absence'!$B$2:$C$17,2,0)="oui",G17,""),"")</f>
        <v/>
      </c>
      <c r="R17" s="51"/>
      <c r="S17" s="52"/>
      <c r="T17" s="53"/>
      <c r="U17" s="56">
        <f t="shared" si="8"/>
        <v>0</v>
      </c>
      <c r="V17" s="57"/>
      <c r="W17" s="47"/>
      <c r="X17" s="48"/>
      <c r="Y17" s="47"/>
      <c r="Z17" s="48"/>
      <c r="AB17" s="31">
        <f>IF(OR(O17="CSS",O17="MAL.ASSMAT",O17="EM",O17="JFNA",O17="AND",O17="CT",O17="JFA",O17="EMR"),0,G17)</f>
        <v>10</v>
      </c>
    </row>
    <row r="18" spans="1:28" s="10" customFormat="1" ht="18" customHeight="1" x14ac:dyDescent="0.3">
      <c r="A18" s="17">
        <f t="shared" si="5"/>
        <v>49222</v>
      </c>
      <c r="B18" s="11" t="str">
        <f t="shared" si="0"/>
        <v/>
      </c>
      <c r="C18" s="45">
        <v>0.33333333333333331</v>
      </c>
      <c r="D18" s="45"/>
      <c r="E18" s="45">
        <v>0.75</v>
      </c>
      <c r="F18" s="45"/>
      <c r="G18" s="46">
        <f t="shared" si="6"/>
        <v>10</v>
      </c>
      <c r="H18" s="46"/>
      <c r="I18" s="45">
        <v>0.33333333333333331</v>
      </c>
      <c r="J18" s="45"/>
      <c r="K18" s="45">
        <v>0.75</v>
      </c>
      <c r="L18" s="45"/>
      <c r="M18" s="46">
        <f t="shared" si="7"/>
        <v>10</v>
      </c>
      <c r="N18" s="46"/>
      <c r="O18" s="49"/>
      <c r="P18" s="49"/>
      <c r="Q18" s="50" t="str">
        <f>IFERROR(IF(VLOOKUP(O18,'Liste motifs absence'!$B$2:$C$17,2,0)="oui",G18,""),"")</f>
        <v/>
      </c>
      <c r="R18" s="51"/>
      <c r="S18" s="52"/>
      <c r="T18" s="53"/>
      <c r="U18" s="56">
        <f t="shared" si="8"/>
        <v>0</v>
      </c>
      <c r="V18" s="57"/>
      <c r="W18" s="47"/>
      <c r="X18" s="48"/>
      <c r="Y18" s="47"/>
      <c r="Z18" s="48"/>
      <c r="AB18" s="31">
        <f>IF(OR(O18="CSS",O18="MAL.ASSMAT",O18="EM",O18="JFNA",O18="AND",O18="CT",O18="JFA",O18="EMR"),0,G18)</f>
        <v>10</v>
      </c>
    </row>
    <row r="19" spans="1:28" s="10" customFormat="1" ht="18" customHeight="1" x14ac:dyDescent="0.3">
      <c r="A19" s="17">
        <f t="shared" si="5"/>
        <v>49223</v>
      </c>
      <c r="B19" s="11" t="str">
        <f t="shared" si="0"/>
        <v/>
      </c>
      <c r="C19" s="45">
        <v>0.33333333333333331</v>
      </c>
      <c r="D19" s="45"/>
      <c r="E19" s="45">
        <v>0.75</v>
      </c>
      <c r="F19" s="45"/>
      <c r="G19" s="46">
        <f t="shared" si="6"/>
        <v>10</v>
      </c>
      <c r="H19" s="46"/>
      <c r="I19" s="45">
        <v>0.33333333333333331</v>
      </c>
      <c r="J19" s="45"/>
      <c r="K19" s="45">
        <v>0.75</v>
      </c>
      <c r="L19" s="45"/>
      <c r="M19" s="46">
        <f t="shared" si="7"/>
        <v>10</v>
      </c>
      <c r="N19" s="46"/>
      <c r="O19" s="49"/>
      <c r="P19" s="49"/>
      <c r="Q19" s="50" t="str">
        <f>IFERROR(IF(VLOOKUP(O19,'Liste motifs absence'!$B$2:$C$17,2,0)="oui",G19,""),"")</f>
        <v/>
      </c>
      <c r="R19" s="51"/>
      <c r="S19" s="52"/>
      <c r="T19" s="53"/>
      <c r="U19" s="56">
        <f t="shared" si="8"/>
        <v>0</v>
      </c>
      <c r="V19" s="57"/>
      <c r="W19" s="47"/>
      <c r="X19" s="48"/>
      <c r="Y19" s="47"/>
      <c r="Z19" s="48"/>
      <c r="AB19" s="31">
        <f>IF(OR(O19="CSS",O19="MAL.ASSMAT",O19="EM",O19="JFNA",O19="AND",O19="CT",O19="JFA",O19="EMR"),0,G19)</f>
        <v>10</v>
      </c>
    </row>
    <row r="20" spans="1:28" s="10" customFormat="1" ht="18" customHeight="1" x14ac:dyDescent="0.3">
      <c r="A20" s="17">
        <f t="shared" si="5"/>
        <v>49224</v>
      </c>
      <c r="B20" s="11" t="str">
        <f t="shared" si="0"/>
        <v>we</v>
      </c>
      <c r="C20" s="45"/>
      <c r="D20" s="45"/>
      <c r="E20" s="45"/>
      <c r="F20" s="45"/>
      <c r="G20" s="46">
        <f>(E20-C20)*24</f>
        <v>0</v>
      </c>
      <c r="H20" s="46"/>
      <c r="I20" s="45"/>
      <c r="J20" s="45"/>
      <c r="K20" s="45"/>
      <c r="L20" s="45"/>
      <c r="M20" s="46">
        <f t="shared" si="7"/>
        <v>0</v>
      </c>
      <c r="N20" s="46"/>
      <c r="O20" s="49"/>
      <c r="P20" s="49"/>
      <c r="Q20" s="50" t="str">
        <f>IFERROR(IF(VLOOKUP(O20,'Liste motifs absence'!$B$2:$C$17,2,0)="oui",G20,""),"")</f>
        <v/>
      </c>
      <c r="R20" s="51"/>
      <c r="S20" s="52"/>
      <c r="T20" s="53"/>
      <c r="U20" s="56">
        <f t="shared" si="8"/>
        <v>0</v>
      </c>
      <c r="V20" s="57"/>
      <c r="W20" s="47"/>
      <c r="X20" s="48"/>
      <c r="Y20" s="47"/>
      <c r="Z20" s="48"/>
      <c r="AB20" s="31">
        <f>IF(OR(O20="CSS",O20="MAL.ASSMAT",O20="EM",O20="JFNA",O20="AND",O20="CT",O20="JFA",O20="EMR"),0,G20)</f>
        <v>0</v>
      </c>
    </row>
    <row r="21" spans="1:28" s="10" customFormat="1" ht="18" customHeight="1" x14ac:dyDescent="0.3">
      <c r="A21" s="17">
        <f t="shared" si="5"/>
        <v>49225</v>
      </c>
      <c r="B21" s="11" t="str">
        <f t="shared" si="0"/>
        <v>we</v>
      </c>
      <c r="C21" s="45"/>
      <c r="D21" s="45"/>
      <c r="E21" s="45"/>
      <c r="F21" s="45"/>
      <c r="G21" s="46">
        <f t="shared" ref="G21" si="9">(E21-C21)*24</f>
        <v>0</v>
      </c>
      <c r="H21" s="46"/>
      <c r="I21" s="45"/>
      <c r="J21" s="45"/>
      <c r="K21" s="45"/>
      <c r="L21" s="45"/>
      <c r="M21" s="46">
        <f t="shared" si="7"/>
        <v>0</v>
      </c>
      <c r="N21" s="46"/>
      <c r="O21" s="49"/>
      <c r="P21" s="49"/>
      <c r="Q21" s="50" t="str">
        <f>IFERROR(IF(VLOOKUP(O21,'Liste motifs absence'!$B$2:$C$17,2,0)="oui",G21,""),"")</f>
        <v/>
      </c>
      <c r="R21" s="51"/>
      <c r="S21" s="52"/>
      <c r="T21" s="53"/>
      <c r="U21" s="54">
        <f t="shared" si="8"/>
        <v>0</v>
      </c>
      <c r="V21" s="55"/>
      <c r="W21" s="47"/>
      <c r="X21" s="48"/>
      <c r="Y21" s="47"/>
      <c r="Z21" s="48"/>
      <c r="AB21" s="32">
        <f>IF(OR(O21="CSS",O21="MAL.ASSMAT",O21="EM",O21="JFNA",O21="AND",O21="CT",O21="JFA",O21="EMR"),0,G21)</f>
        <v>0</v>
      </c>
    </row>
    <row r="22" spans="1:28" s="10" customFormat="1" ht="18" customHeight="1" x14ac:dyDescent="0.3">
      <c r="A22" s="38"/>
      <c r="B22" s="38"/>
      <c r="C22" s="38"/>
      <c r="D22" s="38"/>
      <c r="E22" s="38"/>
      <c r="F22" s="38"/>
      <c r="G22" s="39">
        <f>SUM(G15:H21)</f>
        <v>50</v>
      </c>
      <c r="H22" s="39"/>
      <c r="I22" s="40"/>
      <c r="J22" s="40"/>
      <c r="K22" s="40"/>
      <c r="L22" s="40"/>
      <c r="M22" s="41">
        <f>SUM(M15:N21)</f>
        <v>50</v>
      </c>
      <c r="N22" s="41"/>
      <c r="O22" s="42"/>
      <c r="P22" s="42"/>
      <c r="Q22" s="43">
        <f>SUM(Q15:T21)</f>
        <v>10</v>
      </c>
      <c r="R22" s="43"/>
      <c r="S22" s="43"/>
      <c r="T22" s="43"/>
      <c r="U22" s="44">
        <f>IF(U23&lt;0,0,U23)</f>
        <v>0</v>
      </c>
      <c r="V22" s="44"/>
      <c r="W22" s="44">
        <f>IF(W23&lt;0,0,W23)</f>
        <v>0</v>
      </c>
      <c r="X22" s="44"/>
      <c r="Y22" s="44">
        <f>IF(Y23&gt;0,Y23,0)</f>
        <v>0</v>
      </c>
      <c r="Z22" s="44"/>
      <c r="AB22" s="24">
        <f>SUM(AB15:AB21)</f>
        <v>40</v>
      </c>
    </row>
    <row r="23" spans="1:28" s="10" customFormat="1" ht="18" customHeight="1" x14ac:dyDescent="0.3">
      <c r="A23" s="33"/>
      <c r="B23" s="29"/>
      <c r="C23" s="34"/>
      <c r="D23" s="34"/>
      <c r="E23" s="34"/>
      <c r="F23" s="34"/>
      <c r="G23" s="60">
        <f>SUM(U15:V21)</f>
        <v>0</v>
      </c>
      <c r="H23" s="60"/>
      <c r="I23" s="27"/>
      <c r="J23" s="27"/>
      <c r="K23" s="27"/>
      <c r="L23" s="27"/>
      <c r="M23" s="60">
        <f>M22-G23</f>
        <v>50</v>
      </c>
      <c r="N23" s="60"/>
      <c r="O23" s="28"/>
      <c r="P23" s="28"/>
      <c r="Q23" s="60"/>
      <c r="R23" s="60"/>
      <c r="S23" s="28"/>
      <c r="T23" s="28"/>
      <c r="U23" s="60">
        <f>IF((G23-Y22)+AB22&lt;45,(G23-Y22),45-AB22)</f>
        <v>0</v>
      </c>
      <c r="V23" s="60"/>
      <c r="W23" s="64">
        <f>IF(AB22&gt;45,M23-45,0)</f>
        <v>0</v>
      </c>
      <c r="X23" s="64"/>
      <c r="Y23" s="60">
        <f>IF(AB22&lt;45,AB22-45+G23,G23)</f>
        <v>-5</v>
      </c>
      <c r="Z23" s="60"/>
    </row>
    <row r="24" spans="1:28" s="10" customFormat="1" ht="18" customHeight="1" x14ac:dyDescent="0.3">
      <c r="A24" s="17">
        <f>A21+1</f>
        <v>49226</v>
      </c>
      <c r="B24" s="11" t="str">
        <f t="shared" si="0"/>
        <v/>
      </c>
      <c r="C24" s="45">
        <v>0.33333333333333331</v>
      </c>
      <c r="D24" s="45"/>
      <c r="E24" s="45">
        <v>0.75</v>
      </c>
      <c r="F24" s="45"/>
      <c r="G24" s="46">
        <f>(E24-C24)*24</f>
        <v>10</v>
      </c>
      <c r="H24" s="46"/>
      <c r="I24" s="45">
        <v>0.33333333333333331</v>
      </c>
      <c r="J24" s="45"/>
      <c r="K24" s="45">
        <v>0.75</v>
      </c>
      <c r="L24" s="45"/>
      <c r="M24" s="46">
        <f>(K24-I24)*24</f>
        <v>10</v>
      </c>
      <c r="N24" s="46"/>
      <c r="O24" s="49"/>
      <c r="P24" s="49"/>
      <c r="Q24" s="50" t="str">
        <f>IFERROR(IF(VLOOKUP(O24,'Liste motifs absence'!$B$2:$C$17,2,0)="oui",G24,""),"")</f>
        <v/>
      </c>
      <c r="R24" s="51"/>
      <c r="S24" s="52"/>
      <c r="T24" s="53"/>
      <c r="U24" s="56">
        <f>IF(G24=0,M24,IF(M24=0,0,IF(I24&gt;C24,0,C24-I24)+IF(K24&lt;E24,0,K24-E24))*24)</f>
        <v>0</v>
      </c>
      <c r="V24" s="57"/>
      <c r="W24" s="47"/>
      <c r="X24" s="48"/>
      <c r="Y24" s="47"/>
      <c r="Z24" s="48"/>
      <c r="AB24" s="30">
        <f>IF(OR(O24="CSS",O24="MAL.ASSMAT",O24="EM",O24="JFNA",O24="AND",O24="CT",O24="JFA",O24="EMR"),0,G24)</f>
        <v>10</v>
      </c>
    </row>
    <row r="25" spans="1:28" s="10" customFormat="1" ht="18" customHeight="1" x14ac:dyDescent="0.3">
      <c r="A25" s="17">
        <f t="shared" si="5"/>
        <v>49227</v>
      </c>
      <c r="B25" s="11" t="str">
        <f t="shared" si="0"/>
        <v/>
      </c>
      <c r="C25" s="45">
        <v>0.33333333333333331</v>
      </c>
      <c r="D25" s="45"/>
      <c r="E25" s="45">
        <v>0.75</v>
      </c>
      <c r="F25" s="45"/>
      <c r="G25" s="46">
        <f t="shared" ref="G25:G28" si="10">(E25-C25)*24</f>
        <v>10</v>
      </c>
      <c r="H25" s="46"/>
      <c r="I25" s="45">
        <v>0.33333333333333331</v>
      </c>
      <c r="J25" s="45"/>
      <c r="K25" s="45">
        <v>0.75</v>
      </c>
      <c r="L25" s="45"/>
      <c r="M25" s="46">
        <f t="shared" ref="M25:M30" si="11">(K25-I25)*24</f>
        <v>10</v>
      </c>
      <c r="N25" s="46"/>
      <c r="O25" s="49"/>
      <c r="P25" s="49"/>
      <c r="Q25" s="50" t="str">
        <f>IFERROR(IF(VLOOKUP(O25,'Liste motifs absence'!$B$2:$C$17,2,0)="oui",G25,""),"")</f>
        <v/>
      </c>
      <c r="R25" s="51"/>
      <c r="S25" s="52"/>
      <c r="T25" s="53"/>
      <c r="U25" s="56">
        <f t="shared" ref="U25:U30" si="12">IF(G25=0,M25,IF(M25=0,0,IF(I25&gt;C25,0,C25-I25)+IF(K25&lt;E25,0,K25-E25))*24)</f>
        <v>0</v>
      </c>
      <c r="V25" s="57"/>
      <c r="W25" s="47"/>
      <c r="X25" s="48"/>
      <c r="Y25" s="47"/>
      <c r="Z25" s="48"/>
      <c r="AB25" s="31">
        <f>IF(OR(O25="CSS",O25="MAL.ASSMAT",O25="EM",O25="JFNA",O25="AND",O25="CT",O25="JFA",O25="EMR"),0,G25)</f>
        <v>10</v>
      </c>
    </row>
    <row r="26" spans="1:28" s="10" customFormat="1" ht="18" customHeight="1" x14ac:dyDescent="0.3">
      <c r="A26" s="17">
        <f t="shared" si="5"/>
        <v>49228</v>
      </c>
      <c r="B26" s="11" t="str">
        <f t="shared" si="0"/>
        <v/>
      </c>
      <c r="C26" s="45">
        <v>0.33333333333333331</v>
      </c>
      <c r="D26" s="45"/>
      <c r="E26" s="45">
        <v>0.75</v>
      </c>
      <c r="F26" s="45"/>
      <c r="G26" s="46">
        <f t="shared" si="10"/>
        <v>10</v>
      </c>
      <c r="H26" s="46"/>
      <c r="I26" s="45">
        <v>0.33333333333333331</v>
      </c>
      <c r="J26" s="45"/>
      <c r="K26" s="45">
        <v>0.75</v>
      </c>
      <c r="L26" s="45"/>
      <c r="M26" s="46">
        <f t="shared" si="11"/>
        <v>10</v>
      </c>
      <c r="N26" s="46"/>
      <c r="O26" s="49"/>
      <c r="P26" s="49"/>
      <c r="Q26" s="50" t="str">
        <f>IFERROR(IF(VLOOKUP(O26,'Liste motifs absence'!$B$2:$C$17,2,0)="oui",G26,""),"")</f>
        <v/>
      </c>
      <c r="R26" s="51"/>
      <c r="S26" s="52"/>
      <c r="T26" s="53"/>
      <c r="U26" s="56">
        <f t="shared" si="12"/>
        <v>0</v>
      </c>
      <c r="V26" s="57"/>
      <c r="W26" s="47"/>
      <c r="X26" s="48"/>
      <c r="Y26" s="47"/>
      <c r="Z26" s="48"/>
      <c r="AB26" s="31">
        <f>IF(OR(O26="CSS",O26="MAL.ASSMAT",O26="EM",O26="JFNA",O26="AND",O26="CT",O26="JFA",O26="EMR"),0,G26)</f>
        <v>10</v>
      </c>
    </row>
    <row r="27" spans="1:28" s="10" customFormat="1" ht="18" customHeight="1" x14ac:dyDescent="0.3">
      <c r="A27" s="17">
        <f t="shared" si="5"/>
        <v>49229</v>
      </c>
      <c r="B27" s="11" t="str">
        <f t="shared" si="0"/>
        <v/>
      </c>
      <c r="C27" s="45">
        <v>0.33333333333333331</v>
      </c>
      <c r="D27" s="45"/>
      <c r="E27" s="45">
        <v>0.75</v>
      </c>
      <c r="F27" s="45"/>
      <c r="G27" s="46">
        <f t="shared" si="10"/>
        <v>10</v>
      </c>
      <c r="H27" s="46"/>
      <c r="I27" s="45">
        <v>0.33333333333333331</v>
      </c>
      <c r="J27" s="45"/>
      <c r="K27" s="45">
        <v>0.75</v>
      </c>
      <c r="L27" s="45"/>
      <c r="M27" s="46">
        <f t="shared" si="11"/>
        <v>10</v>
      </c>
      <c r="N27" s="46"/>
      <c r="O27" s="49"/>
      <c r="P27" s="49"/>
      <c r="Q27" s="50" t="str">
        <f>IFERROR(IF(VLOOKUP(O27,'Liste motifs absence'!$B$2:$C$17,2,0)="oui",G27,""),"")</f>
        <v/>
      </c>
      <c r="R27" s="51"/>
      <c r="S27" s="52"/>
      <c r="T27" s="53"/>
      <c r="U27" s="56">
        <f t="shared" si="12"/>
        <v>0</v>
      </c>
      <c r="V27" s="57"/>
      <c r="W27" s="47"/>
      <c r="X27" s="48"/>
      <c r="Y27" s="47"/>
      <c r="Z27" s="48"/>
      <c r="AB27" s="31">
        <f>IF(OR(O27="CSS",O27="MAL.ASSMAT",O27="EM",O27="JFNA",O27="AND",O27="CT",O27="JFA",O27="EMR"),0,G27)</f>
        <v>10</v>
      </c>
    </row>
    <row r="28" spans="1:28" s="10" customFormat="1" ht="18" customHeight="1" x14ac:dyDescent="0.3">
      <c r="A28" s="17">
        <f t="shared" si="5"/>
        <v>49230</v>
      </c>
      <c r="B28" s="11" t="str">
        <f t="shared" si="0"/>
        <v/>
      </c>
      <c r="C28" s="45">
        <v>0.33333333333333331</v>
      </c>
      <c r="D28" s="45"/>
      <c r="E28" s="45">
        <v>0.75</v>
      </c>
      <c r="F28" s="45"/>
      <c r="G28" s="46">
        <f t="shared" si="10"/>
        <v>10</v>
      </c>
      <c r="H28" s="46"/>
      <c r="I28" s="45">
        <v>0.33333333333333331</v>
      </c>
      <c r="J28" s="45"/>
      <c r="K28" s="45">
        <v>0.75</v>
      </c>
      <c r="L28" s="45"/>
      <c r="M28" s="46">
        <f t="shared" si="11"/>
        <v>10</v>
      </c>
      <c r="N28" s="46"/>
      <c r="O28" s="49"/>
      <c r="P28" s="49"/>
      <c r="Q28" s="50" t="str">
        <f>IFERROR(IF(VLOOKUP(O28,'Liste motifs absence'!$B$2:$C$17,2,0)="oui",G28,""),"")</f>
        <v/>
      </c>
      <c r="R28" s="51"/>
      <c r="S28" s="52"/>
      <c r="T28" s="53"/>
      <c r="U28" s="56">
        <f t="shared" si="12"/>
        <v>0</v>
      </c>
      <c r="V28" s="57"/>
      <c r="W28" s="47"/>
      <c r="X28" s="48"/>
      <c r="Y28" s="47"/>
      <c r="Z28" s="48"/>
      <c r="AB28" s="31">
        <f>IF(OR(O28="CSS",O28="MAL.ASSMAT",O28="EM",O28="JFNA",O28="AND",O28="CT",O28="JFA",O28="EMR"),0,G28)</f>
        <v>10</v>
      </c>
    </row>
    <row r="29" spans="1:28" s="10" customFormat="1" ht="18" customHeight="1" x14ac:dyDescent="0.3">
      <c r="A29" s="17">
        <f t="shared" si="5"/>
        <v>49231</v>
      </c>
      <c r="B29" s="11" t="str">
        <f t="shared" si="0"/>
        <v>we</v>
      </c>
      <c r="C29" s="45"/>
      <c r="D29" s="45"/>
      <c r="E29" s="45"/>
      <c r="F29" s="45"/>
      <c r="G29" s="46">
        <f>(E29-C29)*24</f>
        <v>0</v>
      </c>
      <c r="H29" s="46"/>
      <c r="I29" s="45"/>
      <c r="J29" s="45"/>
      <c r="K29" s="45"/>
      <c r="L29" s="45"/>
      <c r="M29" s="46">
        <f t="shared" si="11"/>
        <v>0</v>
      </c>
      <c r="N29" s="46"/>
      <c r="O29" s="49"/>
      <c r="P29" s="49"/>
      <c r="Q29" s="50" t="str">
        <f>IFERROR(IF(VLOOKUP(O29,'Liste motifs absence'!$B$2:$C$17,2,0)="oui",G29,""),"")</f>
        <v/>
      </c>
      <c r="R29" s="51"/>
      <c r="S29" s="52"/>
      <c r="T29" s="53"/>
      <c r="U29" s="56">
        <f t="shared" si="12"/>
        <v>0</v>
      </c>
      <c r="V29" s="57"/>
      <c r="W29" s="47"/>
      <c r="X29" s="48"/>
      <c r="Y29" s="47"/>
      <c r="Z29" s="48"/>
      <c r="AB29" s="31">
        <f>IF(OR(O29="CSS",O29="MAL.ASSMAT",O29="EM",O29="JFNA",O29="AND",O29="CT",O29="JFA",O29="EMR"),0,G29)</f>
        <v>0</v>
      </c>
    </row>
    <row r="30" spans="1:28" s="10" customFormat="1" ht="18" customHeight="1" x14ac:dyDescent="0.3">
      <c r="A30" s="17">
        <f t="shared" si="5"/>
        <v>49232</v>
      </c>
      <c r="B30" s="11" t="str">
        <f t="shared" si="0"/>
        <v>we</v>
      </c>
      <c r="C30" s="45"/>
      <c r="D30" s="45"/>
      <c r="E30" s="45"/>
      <c r="F30" s="45"/>
      <c r="G30" s="46">
        <f t="shared" ref="G30" si="13">(E30-C30)*24</f>
        <v>0</v>
      </c>
      <c r="H30" s="46"/>
      <c r="I30" s="45"/>
      <c r="J30" s="45"/>
      <c r="K30" s="45"/>
      <c r="L30" s="45"/>
      <c r="M30" s="46">
        <f t="shared" si="11"/>
        <v>0</v>
      </c>
      <c r="N30" s="46"/>
      <c r="O30" s="49"/>
      <c r="P30" s="49"/>
      <c r="Q30" s="50" t="str">
        <f>IFERROR(IF(VLOOKUP(O30,'Liste motifs absence'!$B$2:$C$17,2,0)="oui",G30,""),"")</f>
        <v/>
      </c>
      <c r="R30" s="51"/>
      <c r="S30" s="52"/>
      <c r="T30" s="53"/>
      <c r="U30" s="54">
        <f t="shared" si="12"/>
        <v>0</v>
      </c>
      <c r="V30" s="55"/>
      <c r="W30" s="47"/>
      <c r="X30" s="48"/>
      <c r="Y30" s="47"/>
      <c r="Z30" s="48"/>
      <c r="AB30" s="32">
        <f>IF(OR(O30="CSS",O30="MAL.ASSMAT",O30="EM",O30="JFNA",O30="AND",O30="CT",O30="JFA",O30="EMR"),0,G30)</f>
        <v>0</v>
      </c>
    </row>
    <row r="31" spans="1:28" s="10" customFormat="1" ht="18" customHeight="1" x14ac:dyDescent="0.3">
      <c r="A31" s="38"/>
      <c r="B31" s="38"/>
      <c r="C31" s="38"/>
      <c r="D31" s="38"/>
      <c r="E31" s="38"/>
      <c r="F31" s="38"/>
      <c r="G31" s="39">
        <f>SUM(G24:H30)</f>
        <v>50</v>
      </c>
      <c r="H31" s="39"/>
      <c r="I31" s="40"/>
      <c r="J31" s="40"/>
      <c r="K31" s="40"/>
      <c r="L31" s="40"/>
      <c r="M31" s="41">
        <f>SUM(M24:N30)</f>
        <v>50</v>
      </c>
      <c r="N31" s="41"/>
      <c r="O31" s="42"/>
      <c r="P31" s="42"/>
      <c r="Q31" s="43">
        <f>SUM(Q24:T30)</f>
        <v>0</v>
      </c>
      <c r="R31" s="43"/>
      <c r="S31" s="43"/>
      <c r="T31" s="43"/>
      <c r="U31" s="44">
        <f>IF(U32&lt;0,0,U32)</f>
        <v>0</v>
      </c>
      <c r="V31" s="44"/>
      <c r="W31" s="44">
        <f>IF(W32&lt;0,0,W32)</f>
        <v>5</v>
      </c>
      <c r="X31" s="44"/>
      <c r="Y31" s="44">
        <f>IF(Y32&gt;0,Y32,0)</f>
        <v>0</v>
      </c>
      <c r="Z31" s="44"/>
      <c r="AB31" s="24">
        <f>SUM(AB24:AB30)</f>
        <v>50</v>
      </c>
    </row>
    <row r="32" spans="1:28" s="10" customFormat="1" ht="18" customHeight="1" x14ac:dyDescent="0.3">
      <c r="A32" s="35"/>
      <c r="B32" s="35"/>
      <c r="C32" s="35"/>
      <c r="D32" s="35"/>
      <c r="E32" s="35"/>
      <c r="F32" s="35"/>
      <c r="G32" s="60">
        <f>SUM(U24:V30)</f>
        <v>0</v>
      </c>
      <c r="H32" s="60"/>
      <c r="I32" s="27"/>
      <c r="J32" s="27"/>
      <c r="K32" s="27"/>
      <c r="L32" s="27"/>
      <c r="M32" s="60">
        <f>M31-G32</f>
        <v>50</v>
      </c>
      <c r="N32" s="60"/>
      <c r="O32" s="28"/>
      <c r="P32" s="28"/>
      <c r="Q32" s="60"/>
      <c r="R32" s="60"/>
      <c r="S32" s="28"/>
      <c r="T32" s="28"/>
      <c r="U32" s="60">
        <f>IF((G32-Y31)+AB31&lt;45,(G32-Y31),45-AB31)</f>
        <v>-5</v>
      </c>
      <c r="V32" s="60"/>
      <c r="W32" s="64">
        <f>IF(AB31&gt;45,M32-45,0)</f>
        <v>5</v>
      </c>
      <c r="X32" s="64"/>
      <c r="Y32" s="60">
        <f>IF(AB31&lt;45,AB31-45+G32,G32)</f>
        <v>0</v>
      </c>
      <c r="Z32" s="60"/>
    </row>
    <row r="33" spans="1:28" s="10" customFormat="1" ht="18" customHeight="1" x14ac:dyDescent="0.3">
      <c r="A33" s="23">
        <f>A30+1</f>
        <v>49233</v>
      </c>
      <c r="B33" s="18" t="str">
        <f t="shared" si="0"/>
        <v/>
      </c>
      <c r="C33" s="67">
        <v>0.33333333333333331</v>
      </c>
      <c r="D33" s="67"/>
      <c r="E33" s="67">
        <v>0.75</v>
      </c>
      <c r="F33" s="67"/>
      <c r="G33" s="68">
        <f>(E33-C33)*24</f>
        <v>10</v>
      </c>
      <c r="H33" s="68"/>
      <c r="I33" s="67"/>
      <c r="J33" s="67"/>
      <c r="K33" s="67"/>
      <c r="L33" s="67"/>
      <c r="M33" s="68">
        <f>(K33-I33)*24</f>
        <v>0</v>
      </c>
      <c r="N33" s="68"/>
      <c r="O33" s="69" t="s">
        <v>47</v>
      </c>
      <c r="P33" s="69"/>
      <c r="Q33" s="70" t="str">
        <f>IFERROR(IF(VLOOKUP(O33,'Liste motifs absence'!$B$2:$C$17,2,0)="oui",G33,""),"")</f>
        <v/>
      </c>
      <c r="R33" s="71"/>
      <c r="S33" s="77"/>
      <c r="T33" s="78"/>
      <c r="U33" s="56">
        <f>IF(G33=0,M33,IF(M33=0,0,IF(I33&gt;C33,0,C33-I33)+IF(K33&lt;E33,0,K33-E33))*24)</f>
        <v>0</v>
      </c>
      <c r="V33" s="57"/>
      <c r="W33" s="58"/>
      <c r="X33" s="59"/>
      <c r="Y33" s="58"/>
      <c r="Z33" s="59"/>
      <c r="AB33" s="30">
        <f>IF(OR(O33="CSS",O33="MAL.ASSMAT",O33="EM",O33="JFNA",O33="AND",O33="CT",O33="JFA",O33="EMR"),0,G33)</f>
        <v>10</v>
      </c>
    </row>
    <row r="34" spans="1:28" s="10" customFormat="1" ht="18" customHeight="1" x14ac:dyDescent="0.3">
      <c r="A34" s="17">
        <f t="shared" si="5"/>
        <v>49234</v>
      </c>
      <c r="B34" s="11" t="str">
        <f t="shared" si="0"/>
        <v/>
      </c>
      <c r="C34" s="45">
        <v>0.33333333333333331</v>
      </c>
      <c r="D34" s="45"/>
      <c r="E34" s="45">
        <v>0.75</v>
      </c>
      <c r="F34" s="45"/>
      <c r="G34" s="46">
        <f t="shared" ref="G34:G37" si="14">(E34-C34)*24</f>
        <v>10</v>
      </c>
      <c r="H34" s="46"/>
      <c r="I34" s="45">
        <v>0.33333333333333331</v>
      </c>
      <c r="J34" s="45"/>
      <c r="K34" s="45">
        <v>0.75</v>
      </c>
      <c r="L34" s="45"/>
      <c r="M34" s="46">
        <f t="shared" ref="M34:M39" si="15">(K34-I34)*24</f>
        <v>10</v>
      </c>
      <c r="N34" s="46"/>
      <c r="O34" s="49"/>
      <c r="P34" s="49"/>
      <c r="Q34" s="50" t="str">
        <f>IFERROR(IF(VLOOKUP(O34,'Liste motifs absence'!$B$2:$C$17,2,0)="oui",G34,""),"")</f>
        <v/>
      </c>
      <c r="R34" s="51"/>
      <c r="S34" s="52"/>
      <c r="T34" s="53"/>
      <c r="U34" s="56">
        <f t="shared" ref="U34:U39" si="16">IF(G34=0,M34,IF(M34=0,0,IF(I34&gt;C34,0,C34-I34)+IF(K34&lt;E34,0,K34-E34))*24)</f>
        <v>0</v>
      </c>
      <c r="V34" s="57"/>
      <c r="W34" s="47"/>
      <c r="X34" s="48"/>
      <c r="Y34" s="47"/>
      <c r="Z34" s="48"/>
      <c r="AB34" s="31">
        <f>IF(OR(O34="CSS",O34="MAL.ASSMAT",O34="EM",O34="JFNA",O34="AND",O34="CT",O34="JFA",O34="EMR"),0,G34)</f>
        <v>10</v>
      </c>
    </row>
    <row r="35" spans="1:28" s="10" customFormat="1" ht="18" customHeight="1" x14ac:dyDescent="0.3">
      <c r="A35" s="17">
        <f t="shared" si="5"/>
        <v>49235</v>
      </c>
      <c r="B35" s="11" t="str">
        <f t="shared" si="0"/>
        <v/>
      </c>
      <c r="C35" s="45">
        <v>0.33333333333333331</v>
      </c>
      <c r="D35" s="45"/>
      <c r="E35" s="45">
        <v>0.75</v>
      </c>
      <c r="F35" s="45"/>
      <c r="G35" s="46">
        <f t="shared" si="14"/>
        <v>10</v>
      </c>
      <c r="H35" s="46"/>
      <c r="I35" s="45">
        <v>0.33333333333333331</v>
      </c>
      <c r="J35" s="45"/>
      <c r="K35" s="45">
        <v>0.75</v>
      </c>
      <c r="L35" s="45"/>
      <c r="M35" s="46">
        <f t="shared" si="15"/>
        <v>10</v>
      </c>
      <c r="N35" s="46"/>
      <c r="O35" s="49"/>
      <c r="P35" s="49"/>
      <c r="Q35" s="50" t="str">
        <f>IFERROR(IF(VLOOKUP(O35,'Liste motifs absence'!$B$2:$C$17,2,0)="oui",G35,""),"")</f>
        <v/>
      </c>
      <c r="R35" s="51"/>
      <c r="S35" s="52"/>
      <c r="T35" s="53"/>
      <c r="U35" s="56">
        <f t="shared" si="16"/>
        <v>0</v>
      </c>
      <c r="V35" s="57"/>
      <c r="W35" s="47"/>
      <c r="X35" s="48"/>
      <c r="Y35" s="47"/>
      <c r="Z35" s="48"/>
      <c r="AB35" s="31">
        <f>IF(OR(O35="CSS",O35="MAL.ASSMAT",O35="EM",O35="JFNA",O35="AND",O35="CT",O35="JFA",O35="EMR"),0,G35)</f>
        <v>10</v>
      </c>
    </row>
    <row r="36" spans="1:28" s="10" customFormat="1" ht="18" customHeight="1" x14ac:dyDescent="0.3">
      <c r="A36" s="17">
        <f t="shared" si="5"/>
        <v>49236</v>
      </c>
      <c r="B36" s="11" t="str">
        <f t="shared" si="0"/>
        <v/>
      </c>
      <c r="C36" s="45">
        <v>0.33333333333333331</v>
      </c>
      <c r="D36" s="45"/>
      <c r="E36" s="45">
        <v>0.75</v>
      </c>
      <c r="F36" s="45"/>
      <c r="G36" s="46">
        <f t="shared" si="14"/>
        <v>10</v>
      </c>
      <c r="H36" s="46"/>
      <c r="I36" s="45">
        <v>0.33333333333333331</v>
      </c>
      <c r="J36" s="45"/>
      <c r="K36" s="45">
        <v>0.75</v>
      </c>
      <c r="L36" s="45"/>
      <c r="M36" s="46">
        <f t="shared" si="15"/>
        <v>10</v>
      </c>
      <c r="N36" s="46"/>
      <c r="O36" s="49"/>
      <c r="P36" s="49"/>
      <c r="Q36" s="50" t="str">
        <f>IFERROR(IF(VLOOKUP(O36,'Liste motifs absence'!$B$2:$C$17,2,0)="oui",G36,""),"")</f>
        <v/>
      </c>
      <c r="R36" s="51"/>
      <c r="S36" s="52"/>
      <c r="T36" s="53"/>
      <c r="U36" s="56">
        <f t="shared" si="16"/>
        <v>0</v>
      </c>
      <c r="V36" s="57"/>
      <c r="W36" s="47"/>
      <c r="X36" s="48"/>
      <c r="Y36" s="47"/>
      <c r="Z36" s="48"/>
      <c r="AB36" s="31">
        <f>IF(OR(O36="CSS",O36="MAL.ASSMAT",O36="EM",O36="JFNA",O36="AND",O36="CT",O36="JFA",O36="EMR"),0,G36)</f>
        <v>10</v>
      </c>
    </row>
    <row r="37" spans="1:28" s="10" customFormat="1" ht="18" customHeight="1" x14ac:dyDescent="0.3">
      <c r="A37" s="17">
        <f t="shared" si="5"/>
        <v>49237</v>
      </c>
      <c r="B37" s="11" t="str">
        <f t="shared" si="0"/>
        <v/>
      </c>
      <c r="C37" s="45">
        <v>0.33333333333333331</v>
      </c>
      <c r="D37" s="45"/>
      <c r="E37" s="45">
        <v>0.75</v>
      </c>
      <c r="F37" s="45"/>
      <c r="G37" s="46">
        <f t="shared" si="14"/>
        <v>10</v>
      </c>
      <c r="H37" s="46"/>
      <c r="I37" s="45">
        <v>0.33333333333333331</v>
      </c>
      <c r="J37" s="45"/>
      <c r="K37" s="45">
        <v>0.75</v>
      </c>
      <c r="L37" s="45"/>
      <c r="M37" s="46">
        <f t="shared" si="15"/>
        <v>10</v>
      </c>
      <c r="N37" s="46"/>
      <c r="O37" s="49"/>
      <c r="P37" s="49"/>
      <c r="Q37" s="50"/>
      <c r="R37" s="51"/>
      <c r="S37" s="52"/>
      <c r="T37" s="53"/>
      <c r="U37" s="56">
        <f t="shared" si="16"/>
        <v>0</v>
      </c>
      <c r="V37" s="57"/>
      <c r="W37" s="47"/>
      <c r="X37" s="48"/>
      <c r="Y37" s="47"/>
      <c r="Z37" s="48"/>
      <c r="AB37" s="31">
        <f>IF(OR(O37="CSS",O37="MAL.ASSMAT",O37="EM",O37="JFNA",O37="AND",O37="CT",O37="JFA",O37="EMR"),0,G37)</f>
        <v>10</v>
      </c>
    </row>
    <row r="38" spans="1:28" s="10" customFormat="1" ht="18" customHeight="1" x14ac:dyDescent="0.3">
      <c r="A38" s="17">
        <f t="shared" si="5"/>
        <v>49238</v>
      </c>
      <c r="B38" s="11" t="str">
        <f t="shared" si="0"/>
        <v>we</v>
      </c>
      <c r="C38" s="45"/>
      <c r="D38" s="45"/>
      <c r="E38" s="45"/>
      <c r="F38" s="45"/>
      <c r="G38" s="46">
        <f>(E38-C38)*24</f>
        <v>0</v>
      </c>
      <c r="H38" s="46"/>
      <c r="I38" s="45"/>
      <c r="J38" s="45"/>
      <c r="K38" s="45"/>
      <c r="L38" s="45"/>
      <c r="M38" s="46">
        <f t="shared" si="15"/>
        <v>0</v>
      </c>
      <c r="N38" s="46"/>
      <c r="O38" s="49"/>
      <c r="P38" s="49"/>
      <c r="Q38" s="50" t="str">
        <f>IFERROR(IF(VLOOKUP(O38,'Liste motifs absence'!$B$2:$C$17,2,0)="oui",G38,""),"")</f>
        <v/>
      </c>
      <c r="R38" s="51"/>
      <c r="S38" s="52"/>
      <c r="T38" s="53"/>
      <c r="U38" s="56">
        <f t="shared" si="16"/>
        <v>0</v>
      </c>
      <c r="V38" s="57"/>
      <c r="W38" s="47"/>
      <c r="X38" s="48"/>
      <c r="Y38" s="47"/>
      <c r="Z38" s="48"/>
      <c r="AB38" s="31">
        <f>IF(OR(O38="CSS",O38="MAL.ASSMAT",O38="EM",O38="JFNA",O38="AND",O38="CT",O38="JFA",O38="EMR"),0,G38)</f>
        <v>0</v>
      </c>
    </row>
    <row r="39" spans="1:28" s="10" customFormat="1" ht="18" customHeight="1" x14ac:dyDescent="0.3">
      <c r="A39" s="17">
        <f t="shared" si="5"/>
        <v>49239</v>
      </c>
      <c r="B39" s="11" t="str">
        <f t="shared" si="0"/>
        <v>we</v>
      </c>
      <c r="C39" s="45"/>
      <c r="D39" s="45"/>
      <c r="E39" s="45"/>
      <c r="F39" s="45"/>
      <c r="G39" s="46">
        <f t="shared" ref="G39" si="17">(E39-C39)*24</f>
        <v>0</v>
      </c>
      <c r="H39" s="46"/>
      <c r="I39" s="45"/>
      <c r="J39" s="45"/>
      <c r="K39" s="45"/>
      <c r="L39" s="45"/>
      <c r="M39" s="46">
        <f t="shared" si="15"/>
        <v>0</v>
      </c>
      <c r="N39" s="46"/>
      <c r="O39" s="49"/>
      <c r="P39" s="49"/>
      <c r="Q39" s="50" t="str">
        <f>IFERROR(IF(VLOOKUP(O39,'Liste motifs absence'!$B$2:$C$17,2,0)="oui",G39,""),"")</f>
        <v/>
      </c>
      <c r="R39" s="51"/>
      <c r="S39" s="52"/>
      <c r="T39" s="53"/>
      <c r="U39" s="54">
        <f t="shared" si="16"/>
        <v>0</v>
      </c>
      <c r="V39" s="55"/>
      <c r="W39" s="47"/>
      <c r="X39" s="48"/>
      <c r="Y39" s="47"/>
      <c r="Z39" s="48"/>
      <c r="AB39" s="32">
        <f>IF(OR(O39="CSS",O39="MAL.ASSMAT",O39="EM",O39="JFNA",O39="AND",O39="CT",O39="JFA",O39="EMR"),0,G39)</f>
        <v>0</v>
      </c>
    </row>
    <row r="40" spans="1:28" s="10" customFormat="1" ht="18" customHeight="1" x14ac:dyDescent="0.3">
      <c r="A40" s="38"/>
      <c r="B40" s="38"/>
      <c r="C40" s="38"/>
      <c r="D40" s="38"/>
      <c r="E40" s="38"/>
      <c r="F40" s="38"/>
      <c r="G40" s="39">
        <f>SUM(G33:H39)</f>
        <v>50</v>
      </c>
      <c r="H40" s="39"/>
      <c r="I40" s="40"/>
      <c r="J40" s="40"/>
      <c r="K40" s="40"/>
      <c r="L40" s="40"/>
      <c r="M40" s="41">
        <f>SUM(M33:N39)</f>
        <v>40</v>
      </c>
      <c r="N40" s="41"/>
      <c r="O40" s="42"/>
      <c r="P40" s="42"/>
      <c r="Q40" s="43">
        <f>SUM(Q33:T39)</f>
        <v>0</v>
      </c>
      <c r="R40" s="43"/>
      <c r="S40" s="43"/>
      <c r="T40" s="43"/>
      <c r="U40" s="44">
        <f>IF(U41&lt;0,0,U41)</f>
        <v>0</v>
      </c>
      <c r="V40" s="44"/>
      <c r="W40" s="44">
        <f>IF(W41&lt;0,0,W41)</f>
        <v>0</v>
      </c>
      <c r="X40" s="44"/>
      <c r="Y40" s="44">
        <f>IF(Y41&gt;0,Y41,0)</f>
        <v>0</v>
      </c>
      <c r="Z40" s="44"/>
      <c r="AB40" s="24">
        <f>SUM(AB33:AB39)</f>
        <v>50</v>
      </c>
    </row>
    <row r="41" spans="1:28" s="10" customFormat="1" ht="18" customHeight="1" x14ac:dyDescent="0.3">
      <c r="A41" s="33"/>
      <c r="B41" s="29"/>
      <c r="C41" s="34"/>
      <c r="D41" s="34"/>
      <c r="E41" s="34"/>
      <c r="F41" s="34"/>
      <c r="G41" s="60">
        <f>SUM(U33:V39)</f>
        <v>0</v>
      </c>
      <c r="H41" s="60"/>
      <c r="I41" s="27"/>
      <c r="J41" s="27"/>
      <c r="K41" s="27"/>
      <c r="L41" s="27"/>
      <c r="M41" s="60">
        <f>M40-G41</f>
        <v>40</v>
      </c>
      <c r="N41" s="60"/>
      <c r="O41" s="28"/>
      <c r="P41" s="28"/>
      <c r="Q41" s="60"/>
      <c r="R41" s="60"/>
      <c r="S41" s="28"/>
      <c r="T41" s="28"/>
      <c r="U41" s="60">
        <f>IF((G41-Y40)+AB40&lt;45,(G41-Y40),45-AB40)</f>
        <v>-5</v>
      </c>
      <c r="V41" s="60"/>
      <c r="W41" s="64">
        <f>IF(AB40&gt;45,M41-45,0)</f>
        <v>-5</v>
      </c>
      <c r="X41" s="64"/>
      <c r="Y41" s="60">
        <f>IF(AB40&lt;45,AB40-45+G41,G41)</f>
        <v>0</v>
      </c>
      <c r="Z41" s="60"/>
    </row>
    <row r="42" spans="1:28" s="10" customFormat="1" ht="18" customHeight="1" x14ac:dyDescent="0.3">
      <c r="A42" s="17">
        <f>IFERROR(IF(OR(A39="",MONTH(A39)&lt;&gt;MONTH(A39+1)),"",A39+1),"")</f>
        <v>49240</v>
      </c>
      <c r="B42" s="11" t="str">
        <f t="shared" si="0"/>
        <v/>
      </c>
      <c r="C42" s="45">
        <v>0.33333333333333331</v>
      </c>
      <c r="D42" s="45"/>
      <c r="E42" s="45">
        <v>0.75</v>
      </c>
      <c r="F42" s="45"/>
      <c r="G42" s="46">
        <f>(E42-C42)*24</f>
        <v>10</v>
      </c>
      <c r="H42" s="46"/>
      <c r="I42" s="45">
        <v>0.33333333333333331</v>
      </c>
      <c r="J42" s="45"/>
      <c r="K42" s="45">
        <v>0.75</v>
      </c>
      <c r="L42" s="45"/>
      <c r="M42" s="46">
        <f>(K42-I42)*24</f>
        <v>10</v>
      </c>
      <c r="N42" s="46"/>
      <c r="O42" s="49"/>
      <c r="P42" s="49"/>
      <c r="Q42" s="50" t="str">
        <f>IFERROR(IF(VLOOKUP(O42,'Liste motifs absence'!$B$2:$C$17,2,0)="oui",G42,""),"")</f>
        <v/>
      </c>
      <c r="R42" s="51"/>
      <c r="S42" s="52"/>
      <c r="T42" s="53"/>
      <c r="U42" s="56">
        <f>IF(G42=0,M42,IF(M42=0,0,IF(I42&gt;C42,0,C42-I42)+IF(K42&lt;E42,0,K42-E42))*24)</f>
        <v>0</v>
      </c>
      <c r="V42" s="57"/>
      <c r="W42" s="47"/>
      <c r="X42" s="48"/>
      <c r="Y42" s="47"/>
      <c r="Z42" s="48"/>
      <c r="AB42" s="30">
        <f>IF(OR(O42="CSS",O42="MAL.ASSMAT",O42="EM",O42="JFNA",O42="AND",O42="CT",O42="JFA",O42="EMR"),0,G42)</f>
        <v>10</v>
      </c>
    </row>
    <row r="43" spans="1:28" s="10" customFormat="1" ht="18" customHeight="1" x14ac:dyDescent="0.3">
      <c r="A43" s="17">
        <f t="shared" ref="A43:A52" si="18">IFERROR(IF(OR(A42="",MONTH(A42)&lt;&gt;MONTH(A42+1)),"",A42+1),"")</f>
        <v>49241</v>
      </c>
      <c r="B43" s="11" t="str">
        <f t="shared" si="0"/>
        <v/>
      </c>
      <c r="C43" s="45">
        <v>0.33333333333333331</v>
      </c>
      <c r="D43" s="45"/>
      <c r="E43" s="45">
        <v>0.75</v>
      </c>
      <c r="F43" s="45"/>
      <c r="G43" s="46">
        <f t="shared" ref="G43:G46" si="19">(E43-C43)*24</f>
        <v>10</v>
      </c>
      <c r="H43" s="46"/>
      <c r="I43" s="45">
        <v>0.33333333333333331</v>
      </c>
      <c r="J43" s="45"/>
      <c r="K43" s="45">
        <v>0.75</v>
      </c>
      <c r="L43" s="45"/>
      <c r="M43" s="46">
        <f t="shared" ref="M43:M48" si="20">(K43-I43)*24</f>
        <v>10</v>
      </c>
      <c r="N43" s="46"/>
      <c r="O43" s="49"/>
      <c r="P43" s="49"/>
      <c r="Q43" s="50" t="str">
        <f>IFERROR(IF(VLOOKUP(O43,'Liste motifs absence'!$B$2:$C$17,2,0)="oui",G43,""),"")</f>
        <v/>
      </c>
      <c r="R43" s="51"/>
      <c r="S43" s="52"/>
      <c r="T43" s="53"/>
      <c r="U43" s="56">
        <f t="shared" ref="U43:U48" si="21">IF(G43=0,M43,IF(M43=0,0,IF(I43&gt;C43,0,C43-I43)+IF(K43&lt;E43,0,K43-E43))*24)</f>
        <v>0</v>
      </c>
      <c r="V43" s="57"/>
      <c r="W43" s="47"/>
      <c r="X43" s="48"/>
      <c r="Y43" s="47"/>
      <c r="Z43" s="48"/>
      <c r="AB43" s="31">
        <f>IF(OR(O43="CSS",O43="MAL.ASSMAT",O43="EM",O43="JFNA",O43="AND",O43="CT",O43="JFA",O43="EMR"),0,G43)</f>
        <v>10</v>
      </c>
    </row>
    <row r="44" spans="1:28" s="10" customFormat="1" ht="18" customHeight="1" x14ac:dyDescent="0.3">
      <c r="A44" s="17">
        <f t="shared" si="18"/>
        <v>49242</v>
      </c>
      <c r="B44" s="11" t="str">
        <f t="shared" si="0"/>
        <v/>
      </c>
      <c r="C44" s="45">
        <v>0.33333333333333331</v>
      </c>
      <c r="D44" s="45"/>
      <c r="E44" s="45">
        <v>0.75</v>
      </c>
      <c r="F44" s="45"/>
      <c r="G44" s="46">
        <f t="shared" si="19"/>
        <v>10</v>
      </c>
      <c r="H44" s="46"/>
      <c r="I44" s="45">
        <v>0.33333333333333331</v>
      </c>
      <c r="J44" s="45"/>
      <c r="K44" s="45">
        <v>0.75</v>
      </c>
      <c r="L44" s="45"/>
      <c r="M44" s="46">
        <f t="shared" si="20"/>
        <v>10</v>
      </c>
      <c r="N44" s="46"/>
      <c r="O44" s="49"/>
      <c r="P44" s="49"/>
      <c r="Q44" s="50" t="str">
        <f>IFERROR(IF(VLOOKUP(O44,'Liste motifs absence'!$B$2:$C$17,2,0)="oui",G44,""),"")</f>
        <v/>
      </c>
      <c r="R44" s="51"/>
      <c r="S44" s="52"/>
      <c r="T44" s="53"/>
      <c r="U44" s="56">
        <f t="shared" si="21"/>
        <v>0</v>
      </c>
      <c r="V44" s="57"/>
      <c r="W44" s="47"/>
      <c r="X44" s="48"/>
      <c r="Y44" s="47"/>
      <c r="Z44" s="48"/>
      <c r="AB44" s="31">
        <f>IF(OR(O44="CSS",O44="MAL.ASSMAT",O44="EM",O44="JFNA",O44="AND",O44="CT",O44="JFA",O44="EMR"),0,G44)</f>
        <v>10</v>
      </c>
    </row>
    <row r="45" spans="1:28" s="10" customFormat="1" ht="18" customHeight="1" x14ac:dyDescent="0.3">
      <c r="A45" s="17">
        <f>IFERROR(IF(OR(A44="",MONTH(A44)&lt;&gt;MONTH(A44+1)),"",A44+1),"")</f>
        <v>49243</v>
      </c>
      <c r="B45" s="11" t="str">
        <f t="shared" si="0"/>
        <v/>
      </c>
      <c r="C45" s="45">
        <v>0.33333333333333331</v>
      </c>
      <c r="D45" s="45"/>
      <c r="E45" s="45">
        <v>0.75</v>
      </c>
      <c r="F45" s="45"/>
      <c r="G45" s="46">
        <f t="shared" si="19"/>
        <v>10</v>
      </c>
      <c r="H45" s="46"/>
      <c r="I45" s="45">
        <v>0.33333333333333331</v>
      </c>
      <c r="J45" s="45"/>
      <c r="K45" s="45">
        <v>0.75</v>
      </c>
      <c r="L45" s="45"/>
      <c r="M45" s="46">
        <f t="shared" si="20"/>
        <v>10</v>
      </c>
      <c r="N45" s="46"/>
      <c r="O45" s="49"/>
      <c r="P45" s="49"/>
      <c r="Q45" s="50" t="str">
        <f>IFERROR(IF(VLOOKUP(O45,'Liste motifs absence'!$B$2:$C$17,2,0)="oui",G45,""),"")</f>
        <v/>
      </c>
      <c r="R45" s="51"/>
      <c r="S45" s="52"/>
      <c r="T45" s="53"/>
      <c r="U45" s="56">
        <f t="shared" si="21"/>
        <v>0</v>
      </c>
      <c r="V45" s="57"/>
      <c r="W45" s="47"/>
      <c r="X45" s="48"/>
      <c r="Y45" s="47"/>
      <c r="Z45" s="48"/>
      <c r="AB45" s="31">
        <f>IF(OR(O45="CSS",O45="MAL.ASSMAT",O45="EM",O45="JFNA",O45="AND",O45="CT",O45="JFA",O45="EMR"),0,G45)</f>
        <v>10</v>
      </c>
    </row>
    <row r="46" spans="1:28" s="10" customFormat="1" ht="18" customHeight="1" x14ac:dyDescent="0.3">
      <c r="A46" s="17">
        <f t="shared" si="18"/>
        <v>49244</v>
      </c>
      <c r="B46" s="11" t="str">
        <f t="shared" si="0"/>
        <v/>
      </c>
      <c r="C46" s="45">
        <v>0.33333333333333331</v>
      </c>
      <c r="D46" s="45"/>
      <c r="E46" s="45">
        <v>0.75</v>
      </c>
      <c r="F46" s="45"/>
      <c r="G46" s="46">
        <f t="shared" si="19"/>
        <v>10</v>
      </c>
      <c r="H46" s="46"/>
      <c r="I46" s="45">
        <v>0.33333333333333331</v>
      </c>
      <c r="J46" s="45"/>
      <c r="K46" s="45">
        <v>0.75</v>
      </c>
      <c r="L46" s="45"/>
      <c r="M46" s="46">
        <f t="shared" si="20"/>
        <v>10</v>
      </c>
      <c r="N46" s="46"/>
      <c r="O46" s="49"/>
      <c r="P46" s="49"/>
      <c r="Q46" s="50" t="str">
        <f>IFERROR(IF(VLOOKUP(O46,'Liste motifs absence'!$B$2:$C$17,2,0)="oui",G46,""),"")</f>
        <v/>
      </c>
      <c r="R46" s="51"/>
      <c r="S46" s="52"/>
      <c r="T46" s="53"/>
      <c r="U46" s="56">
        <f t="shared" si="21"/>
        <v>0</v>
      </c>
      <c r="V46" s="57"/>
      <c r="W46" s="47"/>
      <c r="X46" s="48"/>
      <c r="Y46" s="47"/>
      <c r="Z46" s="48"/>
      <c r="AB46" s="31">
        <f>IF(OR(O46="CSS",O46="MAL.ASSMAT",O46="EM",O46="JFNA",O46="AND",O46="CT",O46="JFA",O46="EMR"),0,G46)</f>
        <v>10</v>
      </c>
    </row>
    <row r="47" spans="1:28" s="10" customFormat="1" ht="18" customHeight="1" x14ac:dyDescent="0.3">
      <c r="A47" s="17">
        <f t="shared" si="18"/>
        <v>49245</v>
      </c>
      <c r="B47" s="11" t="str">
        <f t="shared" si="0"/>
        <v>we</v>
      </c>
      <c r="C47" s="45"/>
      <c r="D47" s="45"/>
      <c r="E47" s="45"/>
      <c r="F47" s="45"/>
      <c r="G47" s="46">
        <f>(E47-C47)*24</f>
        <v>0</v>
      </c>
      <c r="H47" s="46"/>
      <c r="I47" s="45"/>
      <c r="J47" s="45"/>
      <c r="K47" s="45"/>
      <c r="L47" s="45"/>
      <c r="M47" s="46">
        <f t="shared" si="20"/>
        <v>0</v>
      </c>
      <c r="N47" s="46"/>
      <c r="O47" s="49"/>
      <c r="P47" s="49"/>
      <c r="Q47" s="50" t="str">
        <f>IFERROR(IF(VLOOKUP(O47,'Liste motifs absence'!$B$2:$C$17,2,0)="oui",G47,""),"")</f>
        <v/>
      </c>
      <c r="R47" s="51"/>
      <c r="S47" s="52"/>
      <c r="T47" s="53"/>
      <c r="U47" s="56">
        <f t="shared" si="21"/>
        <v>0</v>
      </c>
      <c r="V47" s="57"/>
      <c r="W47" s="47"/>
      <c r="X47" s="48"/>
      <c r="Y47" s="47"/>
      <c r="Z47" s="48"/>
      <c r="AB47" s="31">
        <f>IF(OR(O47="CSS",O47="MAL.ASSMAT",O47="EM",O47="JFNA",O47="AND",O47="CT",O47="JFA",O47="EMR"),0,G47)</f>
        <v>0</v>
      </c>
    </row>
    <row r="48" spans="1:28" s="10" customFormat="1" ht="18" customHeight="1" x14ac:dyDescent="0.3">
      <c r="A48" s="22">
        <f t="shared" si="18"/>
        <v>49246</v>
      </c>
      <c r="B48" s="19" t="str">
        <f t="shared" si="0"/>
        <v>we</v>
      </c>
      <c r="C48" s="72"/>
      <c r="D48" s="72"/>
      <c r="E48" s="72"/>
      <c r="F48" s="72"/>
      <c r="G48" s="73">
        <f t="shared" ref="G48" si="22">(E48-C48)*24</f>
        <v>0</v>
      </c>
      <c r="H48" s="73"/>
      <c r="I48" s="72"/>
      <c r="J48" s="72"/>
      <c r="K48" s="72"/>
      <c r="L48" s="72"/>
      <c r="M48" s="73">
        <f t="shared" si="20"/>
        <v>0</v>
      </c>
      <c r="N48" s="73"/>
      <c r="O48" s="74"/>
      <c r="P48" s="74"/>
      <c r="Q48" s="75" t="str">
        <f>IFERROR(IF(VLOOKUP(O48,'Liste motifs absence'!$B$2:$C$17,2,0)="oui",G48,""),"")</f>
        <v/>
      </c>
      <c r="R48" s="76"/>
      <c r="S48" s="52"/>
      <c r="T48" s="53"/>
      <c r="U48" s="54">
        <f t="shared" si="21"/>
        <v>0</v>
      </c>
      <c r="V48" s="55"/>
      <c r="W48" s="65"/>
      <c r="X48" s="66"/>
      <c r="Y48" s="65"/>
      <c r="Z48" s="66"/>
      <c r="AB48" s="32">
        <f>IF(OR(O48="CSS",O48="MAL.ASSMAT",O48="EM",O48="JFNA",O48="AND",O48="CT",O48="JFA",O48="EMR"),0,G48)</f>
        <v>0</v>
      </c>
    </row>
    <row r="49" spans="1:28" s="10" customFormat="1" ht="18" customHeight="1" x14ac:dyDescent="0.3">
      <c r="A49" s="38"/>
      <c r="B49" s="38"/>
      <c r="C49" s="38"/>
      <c r="D49" s="38"/>
      <c r="E49" s="38"/>
      <c r="F49" s="38"/>
      <c r="G49" s="39">
        <f>SUM(G42:H48)</f>
        <v>50</v>
      </c>
      <c r="H49" s="39"/>
      <c r="I49" s="40"/>
      <c r="J49" s="40"/>
      <c r="K49" s="40"/>
      <c r="L49" s="40"/>
      <c r="M49" s="41">
        <f>SUM(M42:N48)</f>
        <v>50</v>
      </c>
      <c r="N49" s="41"/>
      <c r="O49" s="42"/>
      <c r="P49" s="42"/>
      <c r="Q49" s="43">
        <f>SUM(Q42:T48)</f>
        <v>0</v>
      </c>
      <c r="R49" s="43"/>
      <c r="S49" s="43"/>
      <c r="T49" s="43"/>
      <c r="U49" s="44">
        <f>IF(U50&lt;0,0,U50)</f>
        <v>0</v>
      </c>
      <c r="V49" s="44"/>
      <c r="W49" s="44">
        <f>IF(W50&lt;0,0,W50)</f>
        <v>5</v>
      </c>
      <c r="X49" s="44"/>
      <c r="Y49" s="44">
        <f>IF(Y50&gt;0,Y50,0)</f>
        <v>0</v>
      </c>
      <c r="Z49" s="44"/>
      <c r="AB49" s="24">
        <f>SUM(AB42:AB48)</f>
        <v>50</v>
      </c>
    </row>
    <row r="50" spans="1:28" s="10" customFormat="1" ht="18" customHeight="1" x14ac:dyDescent="0.3">
      <c r="A50" s="33"/>
      <c r="B50" s="29"/>
      <c r="C50" s="34"/>
      <c r="D50" s="34"/>
      <c r="E50" s="34"/>
      <c r="F50" s="34"/>
      <c r="G50" s="60">
        <f>SUM(U42:V48)</f>
        <v>0</v>
      </c>
      <c r="H50" s="60"/>
      <c r="I50" s="27"/>
      <c r="J50" s="27"/>
      <c r="K50" s="27"/>
      <c r="L50" s="27"/>
      <c r="M50" s="60">
        <f>M49-G50</f>
        <v>50</v>
      </c>
      <c r="N50" s="60"/>
      <c r="O50" s="28"/>
      <c r="P50" s="28"/>
      <c r="Q50" s="60"/>
      <c r="R50" s="60"/>
      <c r="S50" s="28"/>
      <c r="T50" s="28"/>
      <c r="U50" s="60">
        <f>IF((G50-Y49)+AB49&lt;45,(G50-Y49),45-AB49)</f>
        <v>-5</v>
      </c>
      <c r="V50" s="60"/>
      <c r="W50" s="64">
        <f>IF(AB49&gt;45,M50-45,0)</f>
        <v>5</v>
      </c>
      <c r="X50" s="64"/>
      <c r="Y50" s="60">
        <f>IF(AB49&lt;45,AB49-45+G50,G50)</f>
        <v>0</v>
      </c>
      <c r="Z50" s="60"/>
    </row>
    <row r="51" spans="1:28" s="10" customFormat="1" ht="18" customHeight="1" x14ac:dyDescent="0.3">
      <c r="A51" s="23">
        <f>IFERROR(IF(OR(A48="",MONTH(A48)&lt;&gt;MONTH(A48+1)),"",A48+1),"")</f>
        <v>49247</v>
      </c>
      <c r="B51" s="18" t="str">
        <f t="shared" si="0"/>
        <v/>
      </c>
      <c r="C51" s="67">
        <v>0.33333333333333331</v>
      </c>
      <c r="D51" s="67"/>
      <c r="E51" s="67">
        <v>0.75</v>
      </c>
      <c r="F51" s="67"/>
      <c r="G51" s="68">
        <f>(E51-C51)*24</f>
        <v>10</v>
      </c>
      <c r="H51" s="68"/>
      <c r="I51" s="67">
        <v>0.33333333333333331</v>
      </c>
      <c r="J51" s="67"/>
      <c r="K51" s="67">
        <v>0.75</v>
      </c>
      <c r="L51" s="67"/>
      <c r="M51" s="68">
        <f>(K51-I51)*24</f>
        <v>10</v>
      </c>
      <c r="N51" s="68"/>
      <c r="O51" s="69"/>
      <c r="P51" s="69"/>
      <c r="Q51" s="70" t="str">
        <f>IFERROR(IF(VLOOKUP(O51,'Liste motifs absence'!$B$2:$C$17,2,0)="oui",G51,""),"")</f>
        <v/>
      </c>
      <c r="R51" s="71"/>
      <c r="S51" s="52"/>
      <c r="T51" s="53"/>
      <c r="U51" s="56">
        <f>IF(G51=0,M51,IF(M51=0,0,IF(I51&gt;C51,0,C51-I51)+IF(K51&lt;E51,0,K51-E51))*24)</f>
        <v>0</v>
      </c>
      <c r="V51" s="57"/>
      <c r="W51" s="58"/>
      <c r="X51" s="59"/>
      <c r="Y51" s="58"/>
      <c r="Z51" s="59"/>
      <c r="AB51" s="30">
        <f>IF(OR(O51="CSS",O51="MAL.ASSMAT",O51="EM",O51="JFNA",O51="AND",O51="CT",O51="JFA",O51="EMR"),0,G51)</f>
        <v>10</v>
      </c>
    </row>
    <row r="52" spans="1:28" s="10" customFormat="1" ht="18" customHeight="1" x14ac:dyDescent="0.3">
      <c r="A52" s="17">
        <f t="shared" si="18"/>
        <v>49248</v>
      </c>
      <c r="B52" s="11" t="str">
        <f t="shared" si="0"/>
        <v/>
      </c>
      <c r="C52" s="45">
        <v>0.33333333333333331</v>
      </c>
      <c r="D52" s="45"/>
      <c r="E52" s="45">
        <v>0.75</v>
      </c>
      <c r="F52" s="45"/>
      <c r="G52" s="46">
        <f t="shared" ref="G52" si="23">(E52-C52)*24</f>
        <v>10</v>
      </c>
      <c r="H52" s="46"/>
      <c r="I52" s="45">
        <v>0.33333333333333331</v>
      </c>
      <c r="J52" s="45"/>
      <c r="K52" s="45">
        <v>0.75</v>
      </c>
      <c r="L52" s="45"/>
      <c r="M52" s="46">
        <f t="shared" ref="M52" si="24">(K52-I52)*24</f>
        <v>10</v>
      </c>
      <c r="N52" s="46"/>
      <c r="O52" s="49"/>
      <c r="P52" s="49"/>
      <c r="Q52" s="50" t="str">
        <f>IFERROR(IF(VLOOKUP(O52,'Liste motifs absence'!$B$2:$C$17,2,0)="oui",G52,""),"")</f>
        <v/>
      </c>
      <c r="R52" s="51"/>
      <c r="S52" s="52"/>
      <c r="T52" s="53"/>
      <c r="U52" s="56">
        <f t="shared" ref="U52" si="25">IF(G52=0,M52,IF(M52=0,0,IF(I52&gt;C52,0,C52-I52)+IF(K52&lt;E52,0,K52-E52))*24)</f>
        <v>0</v>
      </c>
      <c r="V52" s="57"/>
      <c r="W52" s="47"/>
      <c r="X52" s="48"/>
      <c r="Y52" s="47"/>
      <c r="Z52" s="48"/>
      <c r="AB52" s="31">
        <f>IF(OR(O52="CSS",O52="MAL.ASSMAT",O52="EM",O52="JFNA",O52="AND",O52="CT",O52="JFA",O52="EMR"),0,G52)</f>
        <v>10</v>
      </c>
    </row>
    <row r="53" spans="1:28" ht="18" customHeight="1" x14ac:dyDescent="0.3">
      <c r="A53" s="38"/>
      <c r="B53" s="38"/>
      <c r="C53" s="38"/>
      <c r="D53" s="38"/>
      <c r="E53" s="38"/>
      <c r="F53" s="38"/>
      <c r="G53" s="39">
        <f>SUM(G51:H52)</f>
        <v>20</v>
      </c>
      <c r="H53" s="39"/>
      <c r="I53" s="40"/>
      <c r="J53" s="40"/>
      <c r="K53" s="40"/>
      <c r="L53" s="40"/>
      <c r="M53" s="41">
        <f>SUM(M51:N52)</f>
        <v>20</v>
      </c>
      <c r="N53" s="41"/>
      <c r="O53" s="42"/>
      <c r="P53" s="42"/>
      <c r="Q53" s="43">
        <f>SUM(Q51:T52)</f>
        <v>0</v>
      </c>
      <c r="R53" s="43"/>
      <c r="S53" s="43"/>
      <c r="T53" s="43"/>
      <c r="U53" s="44">
        <f>IF(U54&lt;0,0,U54)</f>
        <v>0</v>
      </c>
      <c r="V53" s="44"/>
      <c r="W53" s="44">
        <f>IF(W54&lt;0,0,W54)</f>
        <v>0</v>
      </c>
      <c r="X53" s="44"/>
      <c r="Y53" s="44">
        <f>IF(Y54&gt;0,Y54,0)</f>
        <v>0</v>
      </c>
      <c r="Z53" s="44"/>
      <c r="AB53" s="24">
        <f>SUM(AB51:AB52)</f>
        <v>20</v>
      </c>
    </row>
    <row r="54" spans="1:28" ht="18" customHeight="1" x14ac:dyDescent="0.3">
      <c r="G54" s="102">
        <f>SUM(U46:V52)</f>
        <v>-5</v>
      </c>
      <c r="H54" s="102"/>
      <c r="I54" s="36"/>
      <c r="J54" s="36"/>
      <c r="K54" s="36"/>
      <c r="L54" s="36"/>
      <c r="M54" s="102">
        <f>M53-G54</f>
        <v>25</v>
      </c>
      <c r="N54" s="102"/>
      <c r="O54" s="37"/>
      <c r="P54" s="37"/>
      <c r="Q54" s="102"/>
      <c r="R54" s="102"/>
      <c r="S54" s="37"/>
      <c r="T54" s="37"/>
      <c r="U54" s="102">
        <f>IF((G54-Y53)+AB53&lt;45,(G54-Y53),45-AB53)</f>
        <v>-5</v>
      </c>
      <c r="V54" s="102"/>
      <c r="W54" s="103">
        <f>IF(AB53&gt;45,M54-45,0)</f>
        <v>0</v>
      </c>
      <c r="X54" s="103"/>
      <c r="Y54" s="102">
        <f>IF(AB53&lt;45,AB53-45+G54,G54)</f>
        <v>-30</v>
      </c>
      <c r="Z54" s="102"/>
    </row>
  </sheetData>
  <mergeCells count="553">
    <mergeCell ref="G54:H54"/>
    <mergeCell ref="M54:N54"/>
    <mergeCell ref="Q54:R54"/>
    <mergeCell ref="U54:V54"/>
    <mergeCell ref="W54:X54"/>
    <mergeCell ref="Y54:Z54"/>
    <mergeCell ref="G41:H41"/>
    <mergeCell ref="M41:N41"/>
    <mergeCell ref="Q41:R41"/>
    <mergeCell ref="U41:V41"/>
    <mergeCell ref="W41:X41"/>
    <mergeCell ref="Y41:Z41"/>
    <mergeCell ref="G50:H50"/>
    <mergeCell ref="M50:N50"/>
    <mergeCell ref="Q50:R50"/>
    <mergeCell ref="U50:V50"/>
    <mergeCell ref="W50:X50"/>
    <mergeCell ref="Y50:Z50"/>
    <mergeCell ref="U42:V42"/>
    <mergeCell ref="W42:X42"/>
    <mergeCell ref="Y42:Z42"/>
    <mergeCell ref="U44:V44"/>
    <mergeCell ref="W44:X44"/>
    <mergeCell ref="Y44:Z44"/>
    <mergeCell ref="G23:H23"/>
    <mergeCell ref="M23:N23"/>
    <mergeCell ref="Q23:R23"/>
    <mergeCell ref="U23:V23"/>
    <mergeCell ref="W23:X23"/>
    <mergeCell ref="Y23:Z23"/>
    <mergeCell ref="G32:H32"/>
    <mergeCell ref="M32:N32"/>
    <mergeCell ref="Q32:R32"/>
    <mergeCell ref="U32:V32"/>
    <mergeCell ref="W32:X32"/>
    <mergeCell ref="Y32:Z32"/>
    <mergeCell ref="Y24:Z24"/>
    <mergeCell ref="M24:N24"/>
    <mergeCell ref="O24:P24"/>
    <mergeCell ref="Q24:R24"/>
    <mergeCell ref="S24:T24"/>
    <mergeCell ref="U24:V24"/>
    <mergeCell ref="W24:X24"/>
    <mergeCell ref="U25:V25"/>
    <mergeCell ref="W25:X25"/>
    <mergeCell ref="Y25:Z25"/>
    <mergeCell ref="M26:N26"/>
    <mergeCell ref="O26:P26"/>
    <mergeCell ref="E1:Q1"/>
    <mergeCell ref="C4:F4"/>
    <mergeCell ref="C5:D5"/>
    <mergeCell ref="E5:F5"/>
    <mergeCell ref="C6:D6"/>
    <mergeCell ref="E6:F6"/>
    <mergeCell ref="G4:H5"/>
    <mergeCell ref="A4:A5"/>
    <mergeCell ref="R1:U1"/>
    <mergeCell ref="I4:L4"/>
    <mergeCell ref="I5:J5"/>
    <mergeCell ref="K5:L5"/>
    <mergeCell ref="I6:J6"/>
    <mergeCell ref="C7:D7"/>
    <mergeCell ref="C8:D8"/>
    <mergeCell ref="C9:D9"/>
    <mergeCell ref="C10:D10"/>
    <mergeCell ref="C11:D11"/>
    <mergeCell ref="C12:D12"/>
    <mergeCell ref="K6:L6"/>
    <mergeCell ref="K7:L7"/>
    <mergeCell ref="K8:L8"/>
    <mergeCell ref="K9:L9"/>
    <mergeCell ref="K10:L10"/>
    <mergeCell ref="K11:L11"/>
    <mergeCell ref="K12:L12"/>
    <mergeCell ref="G12:H12"/>
    <mergeCell ref="G6:H6"/>
    <mergeCell ref="G7:H7"/>
    <mergeCell ref="G8:H8"/>
    <mergeCell ref="G9:H9"/>
    <mergeCell ref="G10:H10"/>
    <mergeCell ref="G11:H11"/>
    <mergeCell ref="E7:F7"/>
    <mergeCell ref="E8:F8"/>
    <mergeCell ref="E9:F9"/>
    <mergeCell ref="E10:F10"/>
    <mergeCell ref="I7:J7"/>
    <mergeCell ref="I8:J8"/>
    <mergeCell ref="I9:J9"/>
    <mergeCell ref="I10:J10"/>
    <mergeCell ref="I11:J11"/>
    <mergeCell ref="O4:P5"/>
    <mergeCell ref="O6:P6"/>
    <mergeCell ref="O7:P7"/>
    <mergeCell ref="O8:P8"/>
    <mergeCell ref="O9:P9"/>
    <mergeCell ref="O10:P10"/>
    <mergeCell ref="O11:P11"/>
    <mergeCell ref="M4:N5"/>
    <mergeCell ref="M6:N6"/>
    <mergeCell ref="M7:N7"/>
    <mergeCell ref="M8:N8"/>
    <mergeCell ref="M9:N9"/>
    <mergeCell ref="M10:N10"/>
    <mergeCell ref="S4:T5"/>
    <mergeCell ref="S6:T6"/>
    <mergeCell ref="S7:T7"/>
    <mergeCell ref="S8:T8"/>
    <mergeCell ref="S9:T9"/>
    <mergeCell ref="S10:T10"/>
    <mergeCell ref="Q4:R5"/>
    <mergeCell ref="Q6:R6"/>
    <mergeCell ref="Q7:R7"/>
    <mergeCell ref="Q8:R8"/>
    <mergeCell ref="Q9:R9"/>
    <mergeCell ref="Q10:R10"/>
    <mergeCell ref="W1:X1"/>
    <mergeCell ref="Y4:Z5"/>
    <mergeCell ref="Y6:Z6"/>
    <mergeCell ref="Y7:Z7"/>
    <mergeCell ref="Y8:Z8"/>
    <mergeCell ref="Y9:Z9"/>
    <mergeCell ref="U11:V11"/>
    <mergeCell ref="U12:V12"/>
    <mergeCell ref="W4:X5"/>
    <mergeCell ref="W6:X6"/>
    <mergeCell ref="W7:X7"/>
    <mergeCell ref="W8:X8"/>
    <mergeCell ref="W9:X9"/>
    <mergeCell ref="W10:X10"/>
    <mergeCell ref="W11:X11"/>
    <mergeCell ref="W12:X12"/>
    <mergeCell ref="U4:V5"/>
    <mergeCell ref="U6:V6"/>
    <mergeCell ref="U7:V7"/>
    <mergeCell ref="U8:V8"/>
    <mergeCell ref="U9:V9"/>
    <mergeCell ref="U10:V10"/>
    <mergeCell ref="Y10:Z10"/>
    <mergeCell ref="Y11:Z11"/>
    <mergeCell ref="Y12:Z12"/>
    <mergeCell ref="C15:D15"/>
    <mergeCell ref="E15:F15"/>
    <mergeCell ref="G15:H15"/>
    <mergeCell ref="I15:J15"/>
    <mergeCell ref="K15:L15"/>
    <mergeCell ref="M15:N15"/>
    <mergeCell ref="O15:P15"/>
    <mergeCell ref="M11:N11"/>
    <mergeCell ref="M12:N12"/>
    <mergeCell ref="I12:J12"/>
    <mergeCell ref="Q15:R15"/>
    <mergeCell ref="S15:T15"/>
    <mergeCell ref="U15:V15"/>
    <mergeCell ref="W15:X15"/>
    <mergeCell ref="Y15:Z15"/>
    <mergeCell ref="E11:F11"/>
    <mergeCell ref="E12:F12"/>
    <mergeCell ref="O12:P12"/>
    <mergeCell ref="S11:T11"/>
    <mergeCell ref="S12:T12"/>
    <mergeCell ref="Q11:R11"/>
    <mergeCell ref="Q12:R12"/>
    <mergeCell ref="C16:D16"/>
    <mergeCell ref="E16:F16"/>
    <mergeCell ref="G16:H16"/>
    <mergeCell ref="I16:J16"/>
    <mergeCell ref="K16:L16"/>
    <mergeCell ref="Y16:Z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M16:N16"/>
    <mergeCell ref="O16:P16"/>
    <mergeCell ref="Q16:R16"/>
    <mergeCell ref="S16:T16"/>
    <mergeCell ref="U16:V16"/>
    <mergeCell ref="W16:X16"/>
    <mergeCell ref="U17:V17"/>
    <mergeCell ref="W17:X17"/>
    <mergeCell ref="Y17:Z17"/>
    <mergeCell ref="U18:V18"/>
    <mergeCell ref="W18:X18"/>
    <mergeCell ref="Y18:Z18"/>
    <mergeCell ref="C19:D19"/>
    <mergeCell ref="E19:F19"/>
    <mergeCell ref="G19:H19"/>
    <mergeCell ref="I19:J19"/>
    <mergeCell ref="K19:L19"/>
    <mergeCell ref="Y19:Z19"/>
    <mergeCell ref="M19:N19"/>
    <mergeCell ref="O19:P19"/>
    <mergeCell ref="Q19:R19"/>
    <mergeCell ref="S19:T19"/>
    <mergeCell ref="U19:V19"/>
    <mergeCell ref="W19:X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20:V20"/>
    <mergeCell ref="W20:X20"/>
    <mergeCell ref="Y20:Z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24:D24"/>
    <mergeCell ref="E24:F24"/>
    <mergeCell ref="G24:H24"/>
    <mergeCell ref="I24:J24"/>
    <mergeCell ref="K24:L24"/>
    <mergeCell ref="M28:N28"/>
    <mergeCell ref="O28:P28"/>
    <mergeCell ref="Q28:R28"/>
    <mergeCell ref="S28:T28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6:V26"/>
    <mergeCell ref="W26:X26"/>
    <mergeCell ref="Y26:Z26"/>
    <mergeCell ref="C27:D27"/>
    <mergeCell ref="E27:F27"/>
    <mergeCell ref="G27:H27"/>
    <mergeCell ref="I27:J27"/>
    <mergeCell ref="K27:L27"/>
    <mergeCell ref="Y27:Z27"/>
    <mergeCell ref="M27:N27"/>
    <mergeCell ref="O27:P27"/>
    <mergeCell ref="Q27:R27"/>
    <mergeCell ref="S27:T27"/>
    <mergeCell ref="U27:V27"/>
    <mergeCell ref="W27:X27"/>
    <mergeCell ref="C26:D26"/>
    <mergeCell ref="E26:F26"/>
    <mergeCell ref="G26:H26"/>
    <mergeCell ref="I26:J26"/>
    <mergeCell ref="K26:L26"/>
    <mergeCell ref="Q26:R26"/>
    <mergeCell ref="S26:T26"/>
    <mergeCell ref="W30:X30"/>
    <mergeCell ref="U33:V33"/>
    <mergeCell ref="W33:X33"/>
    <mergeCell ref="Y33:Z33"/>
    <mergeCell ref="U28:V28"/>
    <mergeCell ref="W28:X28"/>
    <mergeCell ref="Y28:Z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C28:D28"/>
    <mergeCell ref="E28:F28"/>
    <mergeCell ref="G28:H28"/>
    <mergeCell ref="I28:J28"/>
    <mergeCell ref="K28:L28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4:V34"/>
    <mergeCell ref="W34:X34"/>
    <mergeCell ref="Y34:Z34"/>
    <mergeCell ref="C35:D35"/>
    <mergeCell ref="E35:F35"/>
    <mergeCell ref="G35:H35"/>
    <mergeCell ref="I35:J35"/>
    <mergeCell ref="K35:L35"/>
    <mergeCell ref="Y35:Z35"/>
    <mergeCell ref="M35:N35"/>
    <mergeCell ref="O35:P35"/>
    <mergeCell ref="Q35:R35"/>
    <mergeCell ref="S35:T35"/>
    <mergeCell ref="U35:V35"/>
    <mergeCell ref="W35:X35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6:V36"/>
    <mergeCell ref="W36:X36"/>
    <mergeCell ref="Y36:Z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C38:D38"/>
    <mergeCell ref="E38:F38"/>
    <mergeCell ref="G38:H38"/>
    <mergeCell ref="I38:J38"/>
    <mergeCell ref="K38:L38"/>
    <mergeCell ref="Y38:Z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M38:N38"/>
    <mergeCell ref="O38:P38"/>
    <mergeCell ref="Q38:R38"/>
    <mergeCell ref="S38:T38"/>
    <mergeCell ref="U38:V38"/>
    <mergeCell ref="W38:X38"/>
    <mergeCell ref="U39:V39"/>
    <mergeCell ref="W39:X39"/>
    <mergeCell ref="Y39:Z39"/>
    <mergeCell ref="C43:D43"/>
    <mergeCell ref="E43:F43"/>
    <mergeCell ref="G43:H43"/>
    <mergeCell ref="I43:J43"/>
    <mergeCell ref="K43:L43"/>
    <mergeCell ref="Y43:Z43"/>
    <mergeCell ref="M43:N43"/>
    <mergeCell ref="O43:P43"/>
    <mergeCell ref="Q43:R43"/>
    <mergeCell ref="S43:T43"/>
    <mergeCell ref="U43:V43"/>
    <mergeCell ref="W43:X43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5:V45"/>
    <mergeCell ref="W45:X45"/>
    <mergeCell ref="Y45:Z45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C46:D46"/>
    <mergeCell ref="E46:F46"/>
    <mergeCell ref="G46:H46"/>
    <mergeCell ref="I46:J46"/>
    <mergeCell ref="K46:L46"/>
    <mergeCell ref="Y46:Z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M46:N46"/>
    <mergeCell ref="O46:P46"/>
    <mergeCell ref="Q46:R46"/>
    <mergeCell ref="S46:T46"/>
    <mergeCell ref="U46:V46"/>
    <mergeCell ref="W46:X46"/>
    <mergeCell ref="U47:V47"/>
    <mergeCell ref="W47:X47"/>
    <mergeCell ref="Y47:Z4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C51:D51"/>
    <mergeCell ref="E51:F51"/>
    <mergeCell ref="G51:H51"/>
    <mergeCell ref="I51:J51"/>
    <mergeCell ref="K51:L51"/>
    <mergeCell ref="U52:V52"/>
    <mergeCell ref="W52:X52"/>
    <mergeCell ref="Y52:Z52"/>
    <mergeCell ref="Y51:Z51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M51:N51"/>
    <mergeCell ref="O51:P51"/>
    <mergeCell ref="Q51:R51"/>
    <mergeCell ref="S51:T51"/>
    <mergeCell ref="U51:V51"/>
    <mergeCell ref="W51:X51"/>
    <mergeCell ref="G14:H14"/>
    <mergeCell ref="M14:N14"/>
    <mergeCell ref="Q14:R14"/>
    <mergeCell ref="F3:N3"/>
    <mergeCell ref="Y14:Z14"/>
    <mergeCell ref="W14:X14"/>
    <mergeCell ref="U14:V14"/>
    <mergeCell ref="G13:H13"/>
    <mergeCell ref="M13:N13"/>
    <mergeCell ref="A13:F13"/>
    <mergeCell ref="I13:L13"/>
    <mergeCell ref="O13:P13"/>
    <mergeCell ref="Q13:T13"/>
    <mergeCell ref="Y13:Z13"/>
    <mergeCell ref="W13:X13"/>
    <mergeCell ref="U13:V13"/>
    <mergeCell ref="A22:F22"/>
    <mergeCell ref="G22:H22"/>
    <mergeCell ref="I22:L22"/>
    <mergeCell ref="M22:N22"/>
    <mergeCell ref="O22:P22"/>
    <mergeCell ref="Q22:T22"/>
    <mergeCell ref="U22:V22"/>
    <mergeCell ref="W22:X22"/>
    <mergeCell ref="Y22:Z22"/>
    <mergeCell ref="A31:F31"/>
    <mergeCell ref="G31:H31"/>
    <mergeCell ref="I31:L31"/>
    <mergeCell ref="M31:N31"/>
    <mergeCell ref="O31:P31"/>
    <mergeCell ref="Q31:T31"/>
    <mergeCell ref="U31:V31"/>
    <mergeCell ref="W31:X31"/>
    <mergeCell ref="Y31:Z31"/>
    <mergeCell ref="C30:D30"/>
    <mergeCell ref="E30:F30"/>
    <mergeCell ref="G30:H30"/>
    <mergeCell ref="I30:J30"/>
    <mergeCell ref="K30:L30"/>
    <mergeCell ref="Y30:Z30"/>
    <mergeCell ref="M30:N30"/>
    <mergeCell ref="O30:P30"/>
    <mergeCell ref="Q30:R30"/>
    <mergeCell ref="S30:T30"/>
    <mergeCell ref="U30:V30"/>
    <mergeCell ref="A40:F40"/>
    <mergeCell ref="G40:H40"/>
    <mergeCell ref="I40:L40"/>
    <mergeCell ref="M40:N40"/>
    <mergeCell ref="O40:P40"/>
    <mergeCell ref="Q40:T40"/>
    <mergeCell ref="U40:V40"/>
    <mergeCell ref="W40:X40"/>
    <mergeCell ref="Y40:Z40"/>
    <mergeCell ref="A49:F49"/>
    <mergeCell ref="G49:H49"/>
    <mergeCell ref="I49:L49"/>
    <mergeCell ref="M49:N49"/>
    <mergeCell ref="O49:P49"/>
    <mergeCell ref="Q49:T49"/>
    <mergeCell ref="U49:V49"/>
    <mergeCell ref="W49:X49"/>
    <mergeCell ref="Y49:Z49"/>
    <mergeCell ref="A53:F53"/>
    <mergeCell ref="G53:H53"/>
    <mergeCell ref="I53:L53"/>
    <mergeCell ref="M53:N53"/>
    <mergeCell ref="O53:P53"/>
    <mergeCell ref="Q53:T53"/>
    <mergeCell ref="U53:V53"/>
    <mergeCell ref="W53:X53"/>
    <mergeCell ref="Y53:Z53"/>
  </mergeCells>
  <conditionalFormatting sqref="A6:A53">
    <cfRule type="expression" dxfId="27" priority="22">
      <formula>$B6="F"</formula>
    </cfRule>
  </conditionalFormatting>
  <conditionalFormatting sqref="R1">
    <cfRule type="expression" dxfId="26" priority="40">
      <formula>$R$1&lt;&gt;""</formula>
    </cfRule>
  </conditionalFormatting>
  <conditionalFormatting sqref="W1">
    <cfRule type="expression" dxfId="25" priority="36">
      <formula>$W$1&lt;&gt;""</formula>
    </cfRule>
  </conditionalFormatting>
  <conditionalFormatting sqref="S6:T12">
    <cfRule type="expression" dxfId="4" priority="6">
      <formula>AND($G6=0,$M6=0)</formula>
    </cfRule>
    <cfRule type="expression" dxfId="2" priority="1">
      <formula>AND($G6=0,$M6&gt;0)</formula>
    </cfRule>
  </conditionalFormatting>
  <conditionalFormatting sqref="O6:P12">
    <cfRule type="expression" dxfId="23" priority="8">
      <formula>AND($G6=0,$M6=0)</formula>
    </cfRule>
    <cfRule type="expression" dxfId="22" priority="9">
      <formula>OR($M6=0,ISNONTEXT($O6))</formula>
    </cfRule>
    <cfRule type="expression" dxfId="21" priority="5">
      <formula>$M6&lt;$G6</formula>
    </cfRule>
    <cfRule type="expression" dxfId="20" priority="3">
      <formula>AND($G6=0,$M6&gt;0)</formula>
    </cfRule>
  </conditionalFormatting>
  <conditionalFormatting sqref="Q6:R12">
    <cfRule type="expression" dxfId="18" priority="7">
      <formula>AND($G6=0,$M6=0)</formula>
    </cfRule>
    <cfRule type="expression" dxfId="19" priority="4">
      <formula>$M6&lt;$G6</formula>
    </cfRule>
    <cfRule type="expression" dxfId="17" priority="2">
      <formula>AND($G6=0,$M6&gt;0)</formula>
    </cfRule>
  </conditionalFormatting>
  <dataValidations count="2">
    <dataValidation type="list" allowBlank="1" showInputMessage="1" showErrorMessage="1" sqref="O51:O52 O6:O12 O24:O30 O15:O21 O33:O39 O42:O48" xr:uid="{0A4BBF34-C050-46A8-BABF-658CB7879DE1}">
      <formula1>Motifs</formula1>
    </dataValidation>
    <dataValidation type="list" allowBlank="1" showInputMessage="1" showErrorMessage="1" sqref="R1" xr:uid="{4C778174-08B9-4D67-AC50-B25D96502B30}">
      <formula1>Mois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2" max="16383" man="1"/>
  </rowBreaks>
  <ignoredErrors>
    <ignoredError sqref="G6:H6 N6 R6 G7:H12 M7:N12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60F7CE43-AD50-4B96-ADC4-A27BBB31B999}">
            <xm:f>VLOOKUP($O6,'Liste motifs absence'!$B$2:$C$18,2)="NON"</xm:f>
            <x14:dxf>
              <fill>
                <patternFill>
                  <bgColor theme="0" tint="-0.14996795556505021"/>
                </patternFill>
              </fill>
            </x14:dxf>
          </x14:cfRule>
          <xm:sqref>Q6:Q12</xm:sqref>
        </x14:conditionalFormatting>
        <x14:conditionalFormatting xmlns:xm="http://schemas.microsoft.com/office/excel/2006/main">
          <x14:cfRule type="expression" priority="10" id="{92CBAF46-FB85-41E5-8879-9620358EBFC5}">
            <xm:f>VLOOKUP($O6,'Liste motifs absence'!$B$2:$C$18,2)="NON"</xm:f>
            <x14:dxf>
              <fill>
                <patternFill>
                  <bgColor theme="0" tint="-0.14996795556505021"/>
                </patternFill>
              </fill>
            </x14:dxf>
          </x14:cfRule>
          <xm:sqref>S6:T12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9082-B368-4550-96B8-76338D8EB230}">
  <sheetPr>
    <tabColor theme="7" tint="0.79998168889431442"/>
  </sheetPr>
  <dimension ref="A1:D46"/>
  <sheetViews>
    <sheetView workbookViewId="0">
      <selection activeCell="C19" sqref="C19"/>
    </sheetView>
  </sheetViews>
  <sheetFormatPr baseColWidth="10" defaultRowHeight="18" customHeight="1" x14ac:dyDescent="0.3"/>
  <cols>
    <col min="1" max="1" width="29.88671875" style="12" bestFit="1" customWidth="1"/>
    <col min="2" max="2" width="12.33203125" style="12" bestFit="1" customWidth="1"/>
    <col min="3" max="3" width="23.5546875" style="12" bestFit="1" customWidth="1"/>
    <col min="4" max="16384" width="11.5546875" style="12"/>
  </cols>
  <sheetData>
    <row r="1" spans="1:4" ht="18" customHeight="1" x14ac:dyDescent="0.3">
      <c r="A1" s="14" t="s">
        <v>35</v>
      </c>
      <c r="B1" s="14" t="s">
        <v>34</v>
      </c>
      <c r="C1" s="14" t="s">
        <v>70</v>
      </c>
    </row>
    <row r="2" spans="1:4" ht="18" customHeight="1" x14ac:dyDescent="0.3">
      <c r="A2" s="15" t="s">
        <v>36</v>
      </c>
      <c r="B2" s="15" t="s">
        <v>37</v>
      </c>
      <c r="C2" s="15" t="s">
        <v>38</v>
      </c>
    </row>
    <row r="3" spans="1:4" ht="18" customHeight="1" x14ac:dyDescent="0.3">
      <c r="A3" s="15" t="s">
        <v>54</v>
      </c>
      <c r="B3" s="15" t="s">
        <v>71</v>
      </c>
      <c r="C3" s="15" t="s">
        <v>41</v>
      </c>
    </row>
    <row r="4" spans="1:4" ht="18" customHeight="1" x14ac:dyDescent="0.3">
      <c r="A4" s="15" t="s">
        <v>46</v>
      </c>
      <c r="B4" s="15" t="s">
        <v>47</v>
      </c>
      <c r="C4" s="15" t="s">
        <v>38</v>
      </c>
    </row>
    <row r="5" spans="1:4" ht="18" customHeight="1" x14ac:dyDescent="0.3">
      <c r="A5" s="15" t="s">
        <v>48</v>
      </c>
      <c r="B5" s="15" t="s">
        <v>49</v>
      </c>
      <c r="C5" s="15" t="s">
        <v>38</v>
      </c>
    </row>
    <row r="6" spans="1:4" ht="18" customHeight="1" x14ac:dyDescent="0.3">
      <c r="A6" s="15" t="s">
        <v>82</v>
      </c>
      <c r="B6" s="15" t="s">
        <v>83</v>
      </c>
      <c r="C6" s="15" t="s">
        <v>38</v>
      </c>
    </row>
    <row r="7" spans="1:4" ht="18" customHeight="1" x14ac:dyDescent="0.3">
      <c r="A7" s="15" t="s">
        <v>50</v>
      </c>
      <c r="B7" s="15" t="s">
        <v>51</v>
      </c>
      <c r="C7" s="15" t="s">
        <v>41</v>
      </c>
    </row>
    <row r="8" spans="1:4" ht="18" customHeight="1" x14ac:dyDescent="0.3">
      <c r="A8" s="15" t="s">
        <v>61</v>
      </c>
      <c r="B8" s="15" t="s">
        <v>62</v>
      </c>
      <c r="C8" s="15" t="s">
        <v>41</v>
      </c>
      <c r="D8" s="13" t="s">
        <v>63</v>
      </c>
    </row>
    <row r="9" spans="1:4" ht="18" customHeight="1" x14ac:dyDescent="0.3">
      <c r="A9" s="15" t="s">
        <v>52</v>
      </c>
      <c r="B9" s="15" t="s">
        <v>53</v>
      </c>
      <c r="C9" s="15" t="s">
        <v>38</v>
      </c>
      <c r="D9" s="13" t="s">
        <v>64</v>
      </c>
    </row>
    <row r="10" spans="1:4" ht="18" customHeight="1" x14ac:dyDescent="0.3">
      <c r="A10" s="15" t="s">
        <v>67</v>
      </c>
      <c r="B10" s="15" t="s">
        <v>68</v>
      </c>
      <c r="C10" s="15" t="s">
        <v>41</v>
      </c>
    </row>
    <row r="11" spans="1:4" ht="18" customHeight="1" x14ac:dyDescent="0.3">
      <c r="A11" s="15" t="s">
        <v>39</v>
      </c>
      <c r="B11" s="15" t="s">
        <v>40</v>
      </c>
      <c r="C11" s="15" t="s">
        <v>41</v>
      </c>
    </row>
    <row r="12" spans="1:4" ht="18" customHeight="1" x14ac:dyDescent="0.3">
      <c r="A12" s="15" t="s">
        <v>42</v>
      </c>
      <c r="B12" s="15" t="s">
        <v>43</v>
      </c>
      <c r="C12" s="15" t="s">
        <v>38</v>
      </c>
    </row>
    <row r="13" spans="1:4" ht="18" customHeight="1" x14ac:dyDescent="0.3">
      <c r="A13" s="15" t="s">
        <v>44</v>
      </c>
      <c r="B13" s="15" t="s">
        <v>69</v>
      </c>
      <c r="C13" s="15" t="s">
        <v>41</v>
      </c>
    </row>
    <row r="14" spans="1:4" ht="18" customHeight="1" x14ac:dyDescent="0.3">
      <c r="A14" s="15" t="s">
        <v>55</v>
      </c>
      <c r="B14" s="15" t="s">
        <v>56</v>
      </c>
      <c r="C14" s="15" t="s">
        <v>38</v>
      </c>
    </row>
    <row r="15" spans="1:4" ht="18" customHeight="1" x14ac:dyDescent="0.3">
      <c r="A15" s="15" t="s">
        <v>57</v>
      </c>
      <c r="B15" s="15" t="s">
        <v>58</v>
      </c>
      <c r="C15" s="15" t="s">
        <v>38</v>
      </c>
    </row>
    <row r="16" spans="1:4" ht="18" customHeight="1" x14ac:dyDescent="0.3">
      <c r="A16" s="15" t="s">
        <v>59</v>
      </c>
      <c r="B16" s="15" t="s">
        <v>60</v>
      </c>
      <c r="C16" s="15" t="s">
        <v>41</v>
      </c>
    </row>
    <row r="17" spans="1:3" ht="18" customHeight="1" x14ac:dyDescent="0.3">
      <c r="A17" s="15" t="s">
        <v>65</v>
      </c>
      <c r="B17" s="15" t="s">
        <v>66</v>
      </c>
      <c r="C17" s="15" t="s">
        <v>38</v>
      </c>
    </row>
    <row r="18" spans="1:3" ht="18" customHeight="1" x14ac:dyDescent="0.3">
      <c r="A18" s="10"/>
      <c r="B18" s="10">
        <v>0</v>
      </c>
      <c r="C18" s="10">
        <v>0</v>
      </c>
    </row>
    <row r="19" spans="1:3" ht="18" customHeight="1" x14ac:dyDescent="0.3">
      <c r="A19" s="10"/>
      <c r="B19" s="10"/>
      <c r="C19" s="10"/>
    </row>
    <row r="20" spans="1:3" ht="18" customHeight="1" x14ac:dyDescent="0.3">
      <c r="A20" s="10"/>
      <c r="B20" s="10"/>
      <c r="C20" s="10"/>
    </row>
    <row r="21" spans="1:3" ht="18" customHeight="1" x14ac:dyDescent="0.3">
      <c r="A21" s="10"/>
      <c r="B21" s="10"/>
      <c r="C21" s="10"/>
    </row>
    <row r="22" spans="1:3" ht="18" customHeight="1" x14ac:dyDescent="0.3">
      <c r="A22" s="10"/>
      <c r="B22" s="10"/>
      <c r="C22" s="10"/>
    </row>
    <row r="23" spans="1:3" ht="18" customHeight="1" x14ac:dyDescent="0.3">
      <c r="A23" s="10"/>
      <c r="B23" s="10"/>
      <c r="C23" s="10"/>
    </row>
    <row r="24" spans="1:3" ht="18" customHeight="1" x14ac:dyDescent="0.3">
      <c r="A24" s="10"/>
      <c r="B24" s="10"/>
      <c r="C24" s="10"/>
    </row>
    <row r="25" spans="1:3" ht="18" customHeight="1" x14ac:dyDescent="0.3">
      <c r="A25" s="10"/>
      <c r="B25" s="10"/>
      <c r="C25" s="10"/>
    </row>
    <row r="26" spans="1:3" ht="18" customHeight="1" x14ac:dyDescent="0.3">
      <c r="A26" s="10"/>
      <c r="B26" s="10"/>
      <c r="C26" s="10"/>
    </row>
    <row r="27" spans="1:3" ht="18" customHeight="1" x14ac:dyDescent="0.3">
      <c r="A27" s="10"/>
      <c r="B27" s="10"/>
      <c r="C27" s="10"/>
    </row>
    <row r="28" spans="1:3" ht="18" customHeight="1" x14ac:dyDescent="0.3">
      <c r="A28" s="10"/>
      <c r="B28" s="10"/>
      <c r="C28" s="10"/>
    </row>
    <row r="29" spans="1:3" ht="18" customHeight="1" x14ac:dyDescent="0.3">
      <c r="A29" s="10"/>
      <c r="B29" s="10"/>
      <c r="C29" s="10"/>
    </row>
    <row r="30" spans="1:3" ht="18" customHeight="1" x14ac:dyDescent="0.3">
      <c r="A30" s="10"/>
      <c r="B30" s="10"/>
      <c r="C30" s="10"/>
    </row>
    <row r="31" spans="1:3" ht="18" customHeight="1" x14ac:dyDescent="0.3">
      <c r="A31" s="10"/>
      <c r="B31" s="10"/>
      <c r="C31" s="10"/>
    </row>
    <row r="32" spans="1:3" ht="18" customHeight="1" x14ac:dyDescent="0.3">
      <c r="A32" s="10"/>
      <c r="B32" s="10"/>
      <c r="C32" s="10"/>
    </row>
    <row r="33" spans="1:3" ht="18" customHeight="1" x14ac:dyDescent="0.3">
      <c r="A33" s="10"/>
      <c r="B33" s="10"/>
      <c r="C33" s="10"/>
    </row>
    <row r="34" spans="1:3" ht="18" customHeight="1" x14ac:dyDescent="0.3">
      <c r="A34" s="10"/>
      <c r="B34" s="10"/>
      <c r="C34" s="10"/>
    </row>
    <row r="35" spans="1:3" ht="18" customHeight="1" x14ac:dyDescent="0.3">
      <c r="A35" s="10"/>
      <c r="B35" s="10"/>
      <c r="C35" s="10"/>
    </row>
    <row r="36" spans="1:3" ht="18" customHeight="1" x14ac:dyDescent="0.3">
      <c r="A36" s="10"/>
      <c r="B36" s="10"/>
      <c r="C36" s="10"/>
    </row>
    <row r="37" spans="1:3" ht="18" customHeight="1" x14ac:dyDescent="0.3">
      <c r="A37" s="10"/>
      <c r="B37" s="10"/>
      <c r="C37" s="10"/>
    </row>
    <row r="38" spans="1:3" ht="18" customHeight="1" x14ac:dyDescent="0.3">
      <c r="A38" s="10"/>
      <c r="B38" s="10"/>
      <c r="C38" s="10"/>
    </row>
    <row r="39" spans="1:3" ht="18" customHeight="1" x14ac:dyDescent="0.3">
      <c r="A39" s="10"/>
      <c r="B39" s="10"/>
      <c r="C39" s="10"/>
    </row>
    <row r="40" spans="1:3" ht="18" customHeight="1" x14ac:dyDescent="0.3">
      <c r="A40" s="10"/>
      <c r="B40" s="10"/>
      <c r="C40" s="10"/>
    </row>
    <row r="41" spans="1:3" ht="18" customHeight="1" x14ac:dyDescent="0.3">
      <c r="A41" s="10"/>
      <c r="B41" s="10"/>
      <c r="C41" s="10"/>
    </row>
    <row r="42" spans="1:3" ht="18" customHeight="1" x14ac:dyDescent="0.3">
      <c r="A42" s="10"/>
      <c r="B42" s="10"/>
      <c r="C42" s="10"/>
    </row>
    <row r="43" spans="1:3" ht="18" customHeight="1" x14ac:dyDescent="0.3">
      <c r="A43" s="10"/>
      <c r="B43" s="10"/>
      <c r="C43" s="10"/>
    </row>
    <row r="44" spans="1:3" ht="18" customHeight="1" x14ac:dyDescent="0.3">
      <c r="A44" s="10"/>
      <c r="B44" s="10"/>
      <c r="C44" s="10"/>
    </row>
    <row r="45" spans="1:3" ht="18" customHeight="1" x14ac:dyDescent="0.3">
      <c r="A45" s="10"/>
      <c r="B45" s="10"/>
      <c r="C45" s="10"/>
    </row>
    <row r="46" spans="1:3" ht="18" customHeight="1" x14ac:dyDescent="0.3">
      <c r="A46" s="10"/>
      <c r="B46" s="10"/>
      <c r="C46" s="10"/>
    </row>
  </sheetData>
  <sortState xmlns:xlrd2="http://schemas.microsoft.com/office/spreadsheetml/2017/richdata2" ref="A2:C13">
    <sortCondition ref="A2:A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DATA</vt:lpstr>
      <vt:lpstr>PLANNING</vt:lpstr>
      <vt:lpstr>Liste motifs absence</vt:lpstr>
      <vt:lpstr>Absences</vt:lpstr>
      <vt:lpstr>Déduction_auto</vt:lpstr>
      <vt:lpstr>Fériés</vt:lpstr>
      <vt:lpstr>PLANNING!Impression_des_titres</vt:lpstr>
      <vt:lpstr>Mois</vt:lpstr>
      <vt:lpstr>Motifs</vt:lpstr>
      <vt:lpstr>Num_Mois</vt:lpstr>
      <vt:lpstr>PLANNING!Zone_d_impression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marc willard</cp:lastModifiedBy>
  <cp:lastPrinted>2024-04-11T14:15:36Z</cp:lastPrinted>
  <dcterms:created xsi:type="dcterms:W3CDTF">2024-04-02T04:35:55Z</dcterms:created>
  <dcterms:modified xsi:type="dcterms:W3CDTF">2024-04-13T10:58:18Z</dcterms:modified>
</cp:coreProperties>
</file>