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E0341EF-6C5B-44F2-B7B4-F6B78F940D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 DEMANDE" sheetId="109" r:id="rId1"/>
    <sheet name="1-PLANNING " sheetId="1" r:id="rId2"/>
    <sheet name="2-LISTE VILLE-KM" sheetId="107" r:id="rId3"/>
    <sheet name="3-KM-INDEM" sheetId="106" r:id="rId4"/>
    <sheet name="4-CALCUL INDEM" sheetId="108" r:id="rId5"/>
    <sheet name="5-RESULTAT" sheetId="112" r:id="rId6"/>
  </sheets>
  <definedNames>
    <definedName name="Bareme">'4-CALCUL INDEM'!$B$6:$H$6</definedName>
    <definedName name="Noms">'4-CALCUL INDEM'!$A$7:$A$12</definedName>
    <definedName name="tablo_indemn">'4-CALCUL INDEM'!$B$7:$H$12</definedName>
    <definedName name="tablo_villes">'2-LISTE VILLE-KM'!$A:$B</definedName>
    <definedName name="_xlnm.Print_Area" localSheetId="5">'5-RESULTAT'!$A$1:$I$57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7" i="1"/>
  <c r="F8" i="1"/>
  <c r="F9" i="1"/>
  <c r="F10" i="1"/>
  <c r="F11" i="1"/>
  <c r="F6" i="1"/>
  <c r="H48" i="112"/>
  <c r="H40" i="112"/>
  <c r="H32" i="112"/>
  <c r="H24" i="112"/>
  <c r="H16" i="112"/>
  <c r="H8" i="112"/>
  <c r="H52" i="112"/>
  <c r="H53" i="112"/>
  <c r="H54" i="112"/>
  <c r="H55" i="112"/>
  <c r="H56" i="112"/>
  <c r="H57" i="112"/>
  <c r="H12" i="108"/>
  <c r="G12" i="108"/>
  <c r="F12" i="108"/>
  <c r="E12" i="108"/>
  <c r="D12" i="108"/>
  <c r="C12" i="108"/>
  <c r="H11" i="108"/>
  <c r="G11" i="108"/>
  <c r="F11" i="108"/>
  <c r="E11" i="108"/>
  <c r="D11" i="108"/>
  <c r="H9" i="108"/>
  <c r="G9" i="108"/>
  <c r="F9" i="108"/>
  <c r="E9" i="108"/>
  <c r="D9" i="108"/>
  <c r="H8" i="108"/>
  <c r="G8" i="108"/>
  <c r="F8" i="108"/>
  <c r="E8" i="108"/>
  <c r="D8" i="108"/>
  <c r="H7" i="108"/>
  <c r="G7" i="108"/>
  <c r="F7" i="108"/>
  <c r="E7" i="108"/>
  <c r="D7" i="108"/>
  <c r="E57" i="112"/>
  <c r="D57" i="112"/>
  <c r="C57" i="112"/>
  <c r="G56" i="112"/>
  <c r="F56" i="112"/>
  <c r="D56" i="112"/>
  <c r="C56" i="112"/>
  <c r="G55" i="112"/>
  <c r="D55" i="112"/>
  <c r="C55" i="112"/>
  <c r="G57" i="112"/>
  <c r="F57" i="112"/>
  <c r="E56" i="112"/>
  <c r="F55" i="112"/>
  <c r="E55" i="112"/>
  <c r="G54" i="112"/>
  <c r="F54" i="112"/>
  <c r="E54" i="112"/>
  <c r="D54" i="112"/>
  <c r="C54" i="112"/>
  <c r="E53" i="112"/>
  <c r="D53" i="112"/>
  <c r="G53" i="112"/>
  <c r="F53" i="112"/>
  <c r="C53" i="112"/>
  <c r="G52" i="112"/>
  <c r="F52" i="112"/>
  <c r="E52" i="112"/>
  <c r="C52" i="112"/>
  <c r="D52" i="112"/>
  <c r="H10" i="108"/>
  <c r="G10" i="108"/>
  <c r="C11" i="108"/>
  <c r="F10" i="108"/>
  <c r="E10" i="108"/>
  <c r="D10" i="108"/>
  <c r="C10" i="108"/>
  <c r="C9" i="108"/>
  <c r="C8" i="108"/>
  <c r="C7" i="108"/>
  <c r="H48" i="1" l="1"/>
  <c r="H36" i="1"/>
  <c r="H47" i="1"/>
  <c r="H32" i="1"/>
  <c r="H10" i="1"/>
  <c r="H14" i="1"/>
  <c r="H7" i="1"/>
  <c r="H3" i="1"/>
  <c r="H20" i="1"/>
  <c r="H24" i="1"/>
  <c r="H29" i="1"/>
  <c r="H35" i="1"/>
  <c r="H39" i="1"/>
  <c r="H44" i="1"/>
  <c r="H11" i="1"/>
  <c r="H15" i="1"/>
  <c r="H6" i="1"/>
  <c r="H2" i="1"/>
  <c r="H21" i="1"/>
  <c r="H26" i="1"/>
  <c r="H30" i="1"/>
  <c r="H40" i="1"/>
  <c r="H45" i="1"/>
  <c r="H12" i="1"/>
  <c r="H16" i="1"/>
  <c r="H5" i="1"/>
  <c r="H18" i="1"/>
  <c r="H22" i="1"/>
  <c r="H27" i="1"/>
  <c r="H31" i="1"/>
  <c r="H37" i="1"/>
  <c r="H42" i="1"/>
  <c r="H46" i="1"/>
  <c r="H13" i="1"/>
  <c r="H8" i="1"/>
  <c r="H4" i="1"/>
  <c r="H19" i="1"/>
  <c r="H23" i="1"/>
  <c r="H28" i="1"/>
  <c r="H34" i="1"/>
  <c r="H38" i="1"/>
  <c r="H43" i="1"/>
  <c r="I10" i="108"/>
  <c r="I7" i="108"/>
  <c r="I8" i="108"/>
  <c r="I9" i="108"/>
  <c r="I11" i="108"/>
  <c r="I12" i="108"/>
  <c r="G57" i="1" a="1"/>
  <c r="G52" i="1" a="1"/>
  <c r="E55" i="1" a="1"/>
  <c r="C53" i="1" a="1"/>
  <c r="E54" i="1" a="1"/>
  <c r="E57" i="1" a="1"/>
  <c r="B54" i="1" a="1"/>
  <c r="E56" i="1" a="1"/>
  <c r="H52" i="1" a="1"/>
  <c r="D55" i="1" a="1"/>
  <c r="H54" i="1" a="1"/>
  <c r="B52" i="1" a="1"/>
  <c r="E52" i="1" a="1"/>
  <c r="C57" i="1" a="1"/>
  <c r="H55" i="1" a="1"/>
  <c r="C52" i="1" a="1"/>
  <c r="C56" i="1" a="1"/>
  <c r="G53" i="1" a="1"/>
  <c r="B55" i="1" a="1"/>
  <c r="D53" i="1" a="1"/>
  <c r="F54" i="1" a="1"/>
  <c r="B57" i="1" a="1"/>
  <c r="D52" i="1" a="1"/>
  <c r="B56" i="1" a="1"/>
  <c r="D56" i="1" a="1"/>
  <c r="H56" i="1" a="1"/>
  <c r="G55" i="1" a="1"/>
  <c r="G54" i="1" a="1"/>
  <c r="H57" i="1" a="1"/>
  <c r="B53" i="1" a="1"/>
  <c r="D54" i="1" a="1"/>
  <c r="G56" i="1" a="1"/>
  <c r="F52" i="1" a="1"/>
  <c r="F55" i="1" a="1"/>
  <c r="H53" i="1" a="1"/>
  <c r="C55" i="1" a="1"/>
  <c r="F57" i="1" a="1"/>
  <c r="C54" i="1" a="1"/>
  <c r="F56" i="1" a="1"/>
  <c r="F53" i="1" a="1"/>
  <c r="D57" i="1" a="1"/>
  <c r="E53" i="1" a="1"/>
  <c r="E53" i="1" l="1"/>
  <c r="D57" i="1"/>
  <c r="F53" i="1"/>
  <c r="F56" i="1"/>
  <c r="C54" i="1"/>
  <c r="F57" i="1"/>
  <c r="C55" i="1"/>
  <c r="H53" i="1"/>
  <c r="F55" i="1"/>
  <c r="F52" i="1"/>
  <c r="G56" i="1"/>
  <c r="D54" i="1"/>
  <c r="B53" i="1"/>
  <c r="H57" i="1"/>
  <c r="G54" i="1"/>
  <c r="G55" i="1"/>
  <c r="H56" i="1"/>
  <c r="D56" i="1"/>
  <c r="B56" i="1"/>
  <c r="D52" i="1"/>
  <c r="B57" i="1"/>
  <c r="F54" i="1"/>
  <c r="D53" i="1"/>
  <c r="B55" i="1"/>
  <c r="G53" i="1"/>
  <c r="C56" i="1"/>
  <c r="C52" i="1"/>
  <c r="H55" i="1"/>
  <c r="C57" i="1"/>
  <c r="E52" i="1"/>
  <c r="B52" i="1"/>
  <c r="H54" i="1"/>
  <c r="D55" i="1"/>
  <c r="H52" i="1"/>
  <c r="E56" i="1"/>
  <c r="B54" i="1"/>
  <c r="E57" i="1"/>
  <c r="E54" i="1"/>
  <c r="C53" i="1"/>
  <c r="E55" i="1"/>
  <c r="G52" i="1"/>
  <c r="G57" i="1"/>
  <c r="J33" i="1"/>
  <c r="I56" i="1" s="1"/>
  <c r="J25" i="1"/>
  <c r="I55" i="1" s="1"/>
  <c r="J41" i="1"/>
  <c r="I57" i="1" s="1"/>
  <c r="J1" i="1"/>
  <c r="I52" i="1" s="1"/>
  <c r="J17" i="1"/>
  <c r="I54" i="1" s="1"/>
  <c r="J9" i="1"/>
  <c r="I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<sst xmlns="http://schemas.openxmlformats.org/spreadsheetml/2006/main" count="719" uniqueCount="270">
  <si>
    <t xml:space="preserve"> </t>
  </si>
  <si>
    <t>Matin</t>
  </si>
  <si>
    <t>Après-Midi</t>
  </si>
  <si>
    <t>POSEURS</t>
  </si>
  <si>
    <t>CLIENT</t>
  </si>
  <si>
    <t>VILLE</t>
  </si>
  <si>
    <t>FRANCK</t>
  </si>
  <si>
    <t>THIERRY</t>
  </si>
  <si>
    <t>ADAO</t>
  </si>
  <si>
    <t>STEPHANE</t>
  </si>
  <si>
    <t>SYLVAIN</t>
  </si>
  <si>
    <t>MARVIN</t>
  </si>
  <si>
    <t>Z1</t>
  </si>
  <si>
    <t>KMS</t>
  </si>
  <si>
    <t>Z2</t>
  </si>
  <si>
    <t>Z3</t>
  </si>
  <si>
    <t>Z4</t>
  </si>
  <si>
    <t>Z5</t>
  </si>
  <si>
    <t>Z6</t>
  </si>
  <si>
    <t>Z7</t>
  </si>
  <si>
    <t>ZONE</t>
  </si>
  <si>
    <t>ABLEIGE</t>
  </si>
  <si>
    <t>ACHERES</t>
  </si>
  <si>
    <t>ANDILLY</t>
  </si>
  <si>
    <t>ANDRESY</t>
  </si>
  <si>
    <t>ARGENTEUIL</t>
  </si>
  <si>
    <t>ARNOUVILLE</t>
  </si>
  <si>
    <t>ASNIERES SUR SEINE</t>
  </si>
  <si>
    <t>ATTAINVILLE</t>
  </si>
  <si>
    <t>AUBERGENVILLE</t>
  </si>
  <si>
    <t>AUBERVILLIERS</t>
  </si>
  <si>
    <t>AUVERS SUR OISE</t>
  </si>
  <si>
    <t>INDEMNITES TRAJETS POSEURS</t>
  </si>
  <si>
    <t>JANVIER 2024</t>
  </si>
  <si>
    <t>BAREME</t>
  </si>
  <si>
    <t>TOTAL</t>
  </si>
  <si>
    <t>NBRE JOURS</t>
  </si>
  <si>
    <t>FEVRIER 2024 - SEMAINE 07</t>
  </si>
  <si>
    <t>LUNDI 12 FEVRIER 2024</t>
  </si>
  <si>
    <t>MARDI 13 FEVRIER 2024</t>
  </si>
  <si>
    <t>MERCREDI 14 FEVRIER 2024</t>
  </si>
  <si>
    <t>JEUDI 15 FEVRIER 2024</t>
  </si>
  <si>
    <t>VENDREDI 16 FEVRIER 2024</t>
  </si>
  <si>
    <t>à</t>
  </si>
  <si>
    <t>de</t>
  </si>
  <si>
    <t>MONTANT INDEMNITE</t>
  </si>
  <si>
    <t>TRUC</t>
  </si>
  <si>
    <t>MUCHE</t>
  </si>
  <si>
    <t>MACHIN</t>
  </si>
  <si>
    <t>BIDULE</t>
  </si>
  <si>
    <t>CHOSE</t>
  </si>
  <si>
    <t>DUPONT</t>
  </si>
  <si>
    <t>DURAND</t>
  </si>
  <si>
    <t>MONSIEUR X</t>
  </si>
  <si>
    <t>MADAME Y</t>
  </si>
  <si>
    <t>INCONNU</t>
  </si>
  <si>
    <t>OBER</t>
  </si>
  <si>
    <t>MOREAU</t>
  </si>
  <si>
    <t>DUBOIS</t>
  </si>
  <si>
    <t>LAURENT</t>
  </si>
  <si>
    <t>MOREL</t>
  </si>
  <si>
    <t>ROUX</t>
  </si>
  <si>
    <t>BLANC</t>
  </si>
  <si>
    <t>BOYER</t>
  </si>
  <si>
    <t>ROUSSEAU</t>
  </si>
  <si>
    <t>SIMON</t>
  </si>
  <si>
    <t>VALERE</t>
  </si>
  <si>
    <t>THOMAS</t>
  </si>
  <si>
    <t>MARTIN</t>
  </si>
  <si>
    <t>PETIT</t>
  </si>
  <si>
    <t>ROBERT</t>
  </si>
  <si>
    <t>WANG</t>
  </si>
  <si>
    <t>NGUYEN</t>
  </si>
  <si>
    <t>SMITH</t>
  </si>
  <si>
    <t>PETERS</t>
  </si>
  <si>
    <t>SISLEY</t>
  </si>
  <si>
    <t>DELORME</t>
  </si>
  <si>
    <t>PARIZOT</t>
  </si>
  <si>
    <t>CASANOVA</t>
  </si>
  <si>
    <t>OURNAC</t>
  </si>
  <si>
    <t xml:space="preserve">EXPLICATIONS : </t>
  </si>
  <si>
    <t>dans l'onglet 2 :</t>
  </si>
  <si>
    <t xml:space="preserve">dans l'onglet 1 : </t>
  </si>
  <si>
    <t>dans l'onglet 3 :</t>
  </si>
  <si>
    <t>un tableau indiquant le montant de l'indemnité par tranche de 5 ou 10 kms</t>
  </si>
  <si>
    <t>dans l'onglet 4 :</t>
  </si>
  <si>
    <t xml:space="preserve">Ma demande : </t>
  </si>
  <si>
    <t>la liste des villes dans lesquelles ils sont susceptibles d'aller et le nombre de km entre le dépôt et le client</t>
  </si>
  <si>
    <t xml:space="preserve">dans l'onglet 5 : </t>
  </si>
  <si>
    <t>le planning des poseurs indiquant le nom et la ville du client où les poseurs doivent se rendrent</t>
  </si>
  <si>
    <t>STÉPHANE</t>
  </si>
  <si>
    <t>SAINT DENIS</t>
  </si>
  <si>
    <t>FRANCONVILLE</t>
  </si>
  <si>
    <t>PARIS</t>
  </si>
  <si>
    <t>PONTOISE</t>
  </si>
  <si>
    <t xml:space="preserve">1-j'aimerais que dans le premier onglet, lorsque je renseigne le nom des villes dans le planning, la couleur soit renseignée </t>
  </si>
  <si>
    <t>un tableau regroupant les informations par poseurs, le nombre de jour et le total (que je dois faire parvenir au prestataire paie)</t>
  </si>
  <si>
    <t>le résultat (mais sans formule) que j'aimerais obtenir avec des formules</t>
  </si>
  <si>
    <t xml:space="preserve">automatiquement  MAIS en retenant la ville la plus loin (par ligne et par poseur). </t>
  </si>
  <si>
    <t>En vous remerciant par avance car je perds un temps fou toutes les semaines sur ce fichu planning…</t>
  </si>
  <si>
    <t xml:space="preserve">VILLES </t>
  </si>
  <si>
    <t>NBRE KM</t>
  </si>
  <si>
    <t>BAILLET EN FRANCE</t>
  </si>
  <si>
    <t>BEAUCHAMP</t>
  </si>
  <si>
    <t>BEAUMONT SUR OISE</t>
  </si>
  <si>
    <t>BELLOY EN FRANCE</t>
  </si>
  <si>
    <t>BESSANCOURT</t>
  </si>
  <si>
    <t>BETHEMONT LA FORET</t>
  </si>
  <si>
    <t>BEZONS</t>
  </si>
  <si>
    <t>BLANC MESNIL</t>
  </si>
  <si>
    <t>BOBIGNY</t>
  </si>
  <si>
    <t>BOIS COLOMBES</t>
  </si>
  <si>
    <t>BOISSY L'AILLERIE</t>
  </si>
  <si>
    <t>BOUFFEMONT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</si>
  <si>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</si>
  <si>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</si>
  <si>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</si>
  <si>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</si>
  <si>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</si>
  <si>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</si>
  <si>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</si>
  <si>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</si>
  <si>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</si>
  <si>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</si>
  <si>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</si>
  <si>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</si>
  <si>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</si>
  <si>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CHAUMONTEL</t>
  </si>
  <si>
    <t>CLICHY</t>
  </si>
  <si>
    <t>COLOMBES</t>
  </si>
  <si>
    <t>CONDECOURT</t>
  </si>
  <si>
    <t>CONFLANS SAINT HONORINE</t>
  </si>
  <si>
    <t>CORMEILLES EN PARISIS</t>
  </si>
  <si>
    <t>COURBEVOIE</t>
  </si>
  <si>
    <t>COURDIMANCHE</t>
  </si>
  <si>
    <t>COYE LA FORET</t>
  </si>
  <si>
    <t>CROISSY SUR SEINE</t>
  </si>
  <si>
    <t>DAMMARTIN EN GOELE</t>
  </si>
  <si>
    <t>DEUIL LA BARRE</t>
  </si>
  <si>
    <t>DOMONT</t>
  </si>
  <si>
    <t>EAUBONNE</t>
  </si>
  <si>
    <t>ECOUEN</t>
  </si>
  <si>
    <t>ENGHIEN LES BAINS</t>
  </si>
  <si>
    <t>ENNERY</t>
  </si>
  <si>
    <t>EPINAY SUR SEINE</t>
  </si>
  <si>
    <t>EQUEVILLY</t>
  </si>
  <si>
    <t>ERAGNY SUR OISE</t>
  </si>
  <si>
    <t>ERMONT</t>
  </si>
  <si>
    <t>EZANVILLE</t>
  </si>
  <si>
    <t>FONTENAY AUX ROSES</t>
  </si>
  <si>
    <t>FONTENAY EN PARISIS</t>
  </si>
  <si>
    <t>FOSSE</t>
  </si>
  <si>
    <t>FOURQUEUX</t>
  </si>
  <si>
    <t>FREMECOURT</t>
  </si>
  <si>
    <t>FREPILLON</t>
  </si>
  <si>
    <t>FRESNOY EN THELLE</t>
  </si>
  <si>
    <t>GARGES LES GONESSES</t>
  </si>
  <si>
    <t>GENAINVILLE</t>
  </si>
  <si>
    <t>GENICOURT</t>
  </si>
  <si>
    <t>GENNEVILLIERS</t>
  </si>
  <si>
    <t>GONESSE</t>
  </si>
  <si>
    <t>GOUSSAINVILLE</t>
  </si>
  <si>
    <t>GROSLAY</t>
  </si>
  <si>
    <t>HERBLAY</t>
  </si>
  <si>
    <t>JOUY LE MOUTIER</t>
  </si>
  <si>
    <t>LA VILLENEUVE SAINT MARTIN</t>
  </si>
  <si>
    <t>LAMORLAYE</t>
  </si>
  <si>
    <t>LE CHESNAY</t>
  </si>
  <si>
    <t>LE MESNIL AUBRY</t>
  </si>
  <si>
    <t>LE MESNIL LE ROI</t>
  </si>
  <si>
    <t>LE PERCHAY</t>
  </si>
  <si>
    <t>LE PERRAY EN YVELINES</t>
  </si>
  <si>
    <t>LE PIN</t>
  </si>
  <si>
    <t>LE PLESSIS BOUCHARD</t>
  </si>
  <si>
    <t>LE RAINCY</t>
  </si>
  <si>
    <t>LE THILLAY</t>
  </si>
  <si>
    <t>LEVALLOIS</t>
  </si>
  <si>
    <t xml:space="preserve">L'ISLE ADAM </t>
  </si>
  <si>
    <t>LOUVRES</t>
  </si>
  <si>
    <t>LUZARCHES</t>
  </si>
  <si>
    <t>MAFFLIERS</t>
  </si>
  <si>
    <t>MAGNY EN VEXIN</t>
  </si>
  <si>
    <t>MAISONS ALFORT</t>
  </si>
  <si>
    <t>MAISONS LAFITTE</t>
  </si>
  <si>
    <t>MAREIL EN FRANCE</t>
  </si>
  <si>
    <t>MARGENCY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</si>
  <si>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</si>
  <si>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</si>
  <si>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</si>
  <si>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</si>
  <si>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</si>
  <si>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</si>
  <si>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</si>
  <si>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</si>
  <si>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</si>
  <si>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</si>
  <si>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MONTLIGNON</t>
  </si>
  <si>
    <t>MONTMAGNY</t>
  </si>
  <si>
    <t>MONTMORENCY</t>
  </si>
  <si>
    <t>MONTSOULT</t>
  </si>
  <si>
    <t>MOURS</t>
  </si>
  <si>
    <t>NANTERRE</t>
  </si>
  <si>
    <t>NESLES LA VALLEE</t>
  </si>
  <si>
    <t>NOISY LE SEC</t>
  </si>
  <si>
    <t>OSNY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</si>
  <si>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</si>
  <si>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</si>
  <si>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</si>
  <si>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</si>
  <si>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</si>
  <si>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</si>
  <si>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</si>
  <si>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GERMAIN EN LAYE</t>
  </si>
  <si>
    <t>SAINT GERVAIS</t>
  </si>
  <si>
    <t>SAINT GRATIEN</t>
  </si>
  <si>
    <t>SAINT LEU LA FORET</t>
  </si>
  <si>
    <t>SAINT MARD</t>
  </si>
  <si>
    <t>SAINT OUEN L'AUMONE</t>
  </si>
  <si>
    <t>SAINT PATHUS</t>
  </si>
  <si>
    <t>SAINT PRIX</t>
  </si>
  <si>
    <t>SAINT WITZ</t>
  </si>
  <si>
    <t>SAINTE GENEVIEVE</t>
  </si>
  <si>
    <t>SANNOIS</t>
  </si>
  <si>
    <t>SARCELLES</t>
  </si>
  <si>
    <t>SARTROUVILLE</t>
  </si>
  <si>
    <t>SCEAUX</t>
  </si>
  <si>
    <t>SEUGY</t>
  </si>
  <si>
    <t>SILLY TILLARD</t>
  </si>
  <si>
    <t>SOISY SOUS MONTMORENCY</t>
  </si>
  <si>
    <t>STAINS</t>
  </si>
  <si>
    <t>TAVERNY</t>
  </si>
  <si>
    <t>TORCY</t>
  </si>
  <si>
    <t>TREMBLAY EN FRANCE</t>
  </si>
  <si>
    <t>TRIEL SUR SEINE</t>
  </si>
  <si>
    <t>VAUREAL</t>
  </si>
  <si>
    <t>VELIZY VILLACOUBLAY</t>
  </si>
  <si>
    <t>VEMARS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</si>
  <si>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</si>
  <si>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</si>
  <si>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</si>
  <si>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</si>
  <si>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</si>
  <si>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</si>
  <si>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</si>
  <si>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</si>
  <si>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</si>
  <si>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</si>
  <si>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COMMENY</t>
  </si>
  <si>
    <t>2-que dans l'onglet 4, le tableau puisse se remplir tout seul via des formules, par rapport aux infos du 1er onglet.</t>
  </si>
  <si>
    <t>NBRE JR</t>
  </si>
  <si>
    <t>Par exemple,si Franck va à Paris et à Saint Denis dans la même journée, il faut que la couleur rose s'affiche ainsi que la ville Paris</t>
  </si>
  <si>
    <t>Et je dois faire le même pour le planning des techniciens du SAV</t>
  </si>
  <si>
    <t>FEVRIER SEM 7</t>
  </si>
  <si>
    <t>&lt;100</t>
  </si>
  <si>
    <t>23 réel</t>
  </si>
  <si>
    <t>&gt;0</t>
  </si>
  <si>
    <t>NBJ</t>
  </si>
  <si>
    <t>&lt;=5</t>
  </si>
  <si>
    <t>&lt;=10</t>
  </si>
  <si>
    <t>&lt;=20</t>
  </si>
  <si>
    <t>&lt;=30</t>
  </si>
  <si>
    <t>&lt;=40</t>
  </si>
  <si>
    <t>&lt;=50</t>
  </si>
  <si>
    <t>&gt;5</t>
  </si>
  <si>
    <t>&gt;10</t>
  </si>
  <si>
    <t>&gt;20</t>
  </si>
  <si>
    <t>&gt;30</t>
  </si>
  <si>
    <t>&gt;40</t>
  </si>
  <si>
    <t>&gt;50</t>
  </si>
  <si>
    <t>Km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</si>
</sst>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\-??\ _F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ill="0" applyBorder="0" applyAlignment="0" applyProtection="0"/>
  </cellStyleXfs>
  <cellXfs count="137">
    <xf numFmtId="0" fontId="0" fillId="0" borderId="0" xfId="0"/>
    <xf numFmtId="0" fontId="0" fillId="0" borderId="6" xfId="0" applyBorder="1"/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/>
    <xf numFmtId="49" fontId="1" fillId="0" borderId="0" xfId="1" applyNumberFormat="1" applyFont="1"/>
    <xf numFmtId="0" fontId="4" fillId="0" borderId="21" xfId="1" applyFont="1" applyBorder="1"/>
    <xf numFmtId="164" fontId="5" fillId="3" borderId="22" xfId="2" applyFont="1" applyFill="1" applyBorder="1" applyAlignment="1" applyProtection="1">
      <alignment horizontal="center"/>
    </xf>
    <xf numFmtId="164" fontId="5" fillId="4" borderId="22" xfId="2" applyFont="1" applyFill="1" applyBorder="1" applyAlignment="1" applyProtection="1">
      <alignment horizontal="center"/>
    </xf>
    <xf numFmtId="164" fontId="5" fillId="5" borderId="22" xfId="2" applyFont="1" applyFill="1" applyBorder="1" applyAlignment="1" applyProtection="1">
      <alignment horizontal="center"/>
    </xf>
    <xf numFmtId="16" fontId="5" fillId="0" borderId="22" xfId="1" applyNumberFormat="1" applyFont="1" applyBorder="1" applyAlignment="1">
      <alignment horizontal="center"/>
    </xf>
    <xf numFmtId="16" fontId="6" fillId="0" borderId="24" xfId="1" applyNumberFormat="1" applyFont="1" applyBorder="1" applyAlignment="1">
      <alignment horizontal="center"/>
    </xf>
    <xf numFmtId="16" fontId="5" fillId="0" borderId="34" xfId="1" applyNumberFormat="1" applyFont="1" applyBorder="1" applyAlignment="1">
      <alignment horizontal="center"/>
    </xf>
    <xf numFmtId="16" fontId="5" fillId="0" borderId="35" xfId="1" applyNumberFormat="1" applyFont="1" applyBorder="1" applyAlignment="1">
      <alignment horizontal="center"/>
    </xf>
    <xf numFmtId="0" fontId="4" fillId="0" borderId="14" xfId="1" applyFont="1" applyBorder="1"/>
    <xf numFmtId="165" fontId="6" fillId="0" borderId="8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20" xfId="1" applyFont="1" applyBorder="1"/>
    <xf numFmtId="0" fontId="3" fillId="0" borderId="7" xfId="1" applyBorder="1"/>
    <xf numFmtId="0" fontId="3" fillId="0" borderId="11" xfId="1" applyBorder="1"/>
    <xf numFmtId="0" fontId="4" fillId="0" borderId="36" xfId="1" applyFont="1" applyBorder="1"/>
    <xf numFmtId="165" fontId="6" fillId="0" borderId="3" xfId="1" applyNumberFormat="1" applyFont="1" applyBorder="1"/>
    <xf numFmtId="0" fontId="6" fillId="0" borderId="11" xfId="1" applyFont="1" applyBorder="1"/>
    <xf numFmtId="0" fontId="4" fillId="0" borderId="12" xfId="1" applyFont="1" applyBorder="1"/>
    <xf numFmtId="165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6" fillId="0" borderId="15" xfId="1" applyFont="1" applyBorder="1"/>
    <xf numFmtId="0" fontId="3" fillId="0" borderId="9" xfId="1" applyBorder="1"/>
    <xf numFmtId="0" fontId="3" fillId="0" borderId="15" xfId="1" applyBorder="1"/>
    <xf numFmtId="0" fontId="4" fillId="0" borderId="17" xfId="1" applyFont="1" applyBorder="1"/>
    <xf numFmtId="165" fontId="6" fillId="0" borderId="18" xfId="1" applyNumberFormat="1" applyFont="1" applyBorder="1" applyAlignment="1">
      <alignment horizontal="right"/>
    </xf>
    <xf numFmtId="165" fontId="6" fillId="0" borderId="37" xfId="1" applyNumberFormat="1" applyFont="1" applyBorder="1" applyAlignment="1">
      <alignment horizontal="right"/>
    </xf>
    <xf numFmtId="165" fontId="6" fillId="0" borderId="18" xfId="1" applyNumberFormat="1" applyFont="1" applyBorder="1"/>
    <xf numFmtId="0" fontId="6" fillId="0" borderId="19" xfId="1" applyFont="1" applyBorder="1"/>
    <xf numFmtId="0" fontId="3" fillId="0" borderId="38" xfId="1" applyBorder="1"/>
    <xf numFmtId="0" fontId="3" fillId="0" borderId="19" xfId="1" applyBorder="1"/>
    <xf numFmtId="0" fontId="0" fillId="0" borderId="33" xfId="0" applyBorder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/>
    <xf numFmtId="0" fontId="11" fillId="3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0" fillId="6" borderId="6" xfId="0" applyFill="1" applyBorder="1"/>
    <xf numFmtId="0" fontId="0" fillId="0" borderId="43" xfId="0" applyBorder="1"/>
    <xf numFmtId="0" fontId="0" fillId="3" borderId="4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11" fillId="0" borderId="43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1" fillId="6" borderId="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0" fillId="7" borderId="0" xfId="0" applyFill="1"/>
    <xf numFmtId="164" fontId="5" fillId="7" borderId="22" xfId="2" applyFont="1" applyFill="1" applyBorder="1" applyAlignment="1" applyProtection="1">
      <alignment horizontal="center"/>
    </xf>
    <xf numFmtId="0" fontId="0" fillId="7" borderId="19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12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9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164" fontId="5" fillId="9" borderId="22" xfId="2" applyFont="1" applyFill="1" applyBorder="1" applyAlignment="1" applyProtection="1">
      <alignment horizontal="center"/>
    </xf>
    <xf numFmtId="164" fontId="5" fillId="11" borderId="22" xfId="2" applyFont="1" applyFill="1" applyBorder="1" applyAlignment="1" applyProtection="1">
      <alignment horizontal="center"/>
    </xf>
    <xf numFmtId="164" fontId="5" fillId="10" borderId="22" xfId="2" applyFont="1" applyFill="1" applyBorder="1" applyAlignment="1" applyProtection="1">
      <alignment horizontal="center"/>
    </xf>
    <xf numFmtId="0" fontId="0" fillId="11" borderId="6" xfId="0" applyFill="1" applyBorder="1"/>
    <xf numFmtId="0" fontId="11" fillId="11" borderId="3" xfId="0" applyFont="1" applyFill="1" applyBorder="1" applyAlignment="1">
      <alignment vertical="center"/>
    </xf>
    <xf numFmtId="0" fontId="11" fillId="10" borderId="3" xfId="0" applyFont="1" applyFill="1" applyBorder="1" applyAlignment="1">
      <alignment vertical="center"/>
    </xf>
    <xf numFmtId="0" fontId="0" fillId="9" borderId="25" xfId="0" applyFill="1" applyBorder="1"/>
    <xf numFmtId="0" fontId="0" fillId="0" borderId="47" xfId="0" applyBorder="1"/>
    <xf numFmtId="0" fontId="0" fillId="0" borderId="48" xfId="0" applyBorder="1"/>
    <xf numFmtId="0" fontId="0" fillId="9" borderId="13" xfId="0" applyFill="1" applyBorder="1" applyAlignment="1">
      <alignment horizontal="center"/>
    </xf>
    <xf numFmtId="0" fontId="0" fillId="0" borderId="16" xfId="0" applyBorder="1"/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19" xfId="0" applyBorder="1"/>
    <xf numFmtId="0" fontId="11" fillId="0" borderId="47" xfId="0" applyFont="1" applyBorder="1" applyAlignment="1">
      <alignment vertical="center"/>
    </xf>
    <xf numFmtId="16" fontId="13" fillId="0" borderId="24" xfId="1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0" fillId="3" borderId="44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9" fontId="1" fillId="0" borderId="0" xfId="1" applyNumberFormat="1" applyFont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7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C19"/>
  <sheetViews>
    <sheetView workbookViewId="0">
      <selection activeCell="B14" sqref="B14"/>
    </sheetView>
  </sheetViews>
  <sheetFormatPr baseColWidth="10" defaultRowHeight="15" x14ac:dyDescent="0.25"/>
  <cols>
    <col min="2" max="2" width="18" bestFit="1" customWidth="1"/>
    <col min="3" max="3" width="123.42578125" bestFit="1" customWidth="1"/>
  </cols>
  <sheetData>
    <row r="2" spans="2:3" x14ac:dyDescent="0.25">
      <c r="B2" s="79" t="s">
        <v>80</v>
      </c>
    </row>
    <row r="3" spans="2:3" x14ac:dyDescent="0.25">
      <c r="B3" t="s">
        <v>82</v>
      </c>
      <c r="C3" t="s">
        <v>89</v>
      </c>
    </row>
    <row r="5" spans="2:3" x14ac:dyDescent="0.25">
      <c r="B5" t="s">
        <v>81</v>
      </c>
      <c r="C5" t="s">
        <v>87</v>
      </c>
    </row>
    <row r="7" spans="2:3" x14ac:dyDescent="0.25">
      <c r="B7" t="s">
        <v>83</v>
      </c>
      <c r="C7" t="s">
        <v>84</v>
      </c>
    </row>
    <row r="9" spans="2:3" x14ac:dyDescent="0.25">
      <c r="B9" t="s">
        <v>85</v>
      </c>
      <c r="C9" t="s">
        <v>96</v>
      </c>
    </row>
    <row r="11" spans="2:3" x14ac:dyDescent="0.25">
      <c r="B11" t="s">
        <v>88</v>
      </c>
      <c r="C11" t="s">
        <v>97</v>
      </c>
    </row>
    <row r="13" spans="2:3" x14ac:dyDescent="0.25">
      <c r="B13" t="s">
        <v>86</v>
      </c>
      <c r="C13" t="s">
        <v>95</v>
      </c>
    </row>
    <row r="14" spans="2:3" x14ac:dyDescent="0.25">
      <c r="C14" t="s">
        <v>98</v>
      </c>
    </row>
    <row r="15" spans="2:3" x14ac:dyDescent="0.25">
      <c r="C15" t="s">
        <v>250</v>
      </c>
    </row>
    <row r="16" spans="2:3" x14ac:dyDescent="0.25">
      <c r="C16" t="s">
        <v>248</v>
      </c>
    </row>
    <row r="18" spans="3:3" x14ac:dyDescent="0.25">
      <c r="C18" t="s">
        <v>99</v>
      </c>
    </row>
    <row r="19" spans="3:3" x14ac:dyDescent="0.25">
      <c r="C19" t="s">
        <v>251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7"/>
  <sheetViews>
    <sheetView tabSelected="1" zoomScaleNormal="100" workbookViewId="0">
      <selection activeCell="E59" sqref="E59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</cols>
  <sheetData>
    <row r="1" spans="1:11" ht="24.95" customHeight="1" thickBot="1" x14ac:dyDescent="0.3">
      <c r="A1" s="121" t="s">
        <v>37</v>
      </c>
      <c r="B1" s="121"/>
      <c r="C1" s="121"/>
      <c r="D1" s="121"/>
      <c r="E1" s="121"/>
      <c r="H1" s="65" t="s">
        <v>8</v>
      </c>
      <c r="I1" s="112" t="s">
        <v>256</v>
      </c>
      <c r="J1" s="112">
        <f>SUM(H2:H8)</f>
        <v>5</v>
      </c>
      <c r="K1" s="112"/>
    </row>
    <row r="2" spans="1:11" ht="15.75" thickBot="1" x14ac:dyDescent="0.3">
      <c r="H2" s="84">
        <f>COUNTIFS($F$6:$F$47,I2,$F$6:$F$47,J2,$A$6:$A$47,"ADAO")</f>
        <v>0</v>
      </c>
      <c r="I2" t="s">
        <v>255</v>
      </c>
      <c r="J2" t="s">
        <v>257</v>
      </c>
    </row>
    <row r="3" spans="1:11" ht="18" customHeight="1" thickBot="1" x14ac:dyDescent="0.35">
      <c r="A3" s="39" t="s">
        <v>0</v>
      </c>
      <c r="B3" s="122" t="s">
        <v>38</v>
      </c>
      <c r="C3" s="123"/>
      <c r="D3" s="123"/>
      <c r="E3" s="124"/>
      <c r="H3" s="111">
        <f>COUNTIFS($F$6:$F$47,I3,$F$6:$F$47,J3,$A$6:$A$47,"ADAO")</f>
        <v>1</v>
      </c>
      <c r="I3" t="s">
        <v>263</v>
      </c>
      <c r="J3" t="s">
        <v>258</v>
      </c>
    </row>
    <row r="4" spans="1:11" ht="18" customHeight="1" x14ac:dyDescent="0.35">
      <c r="B4" s="125" t="s">
        <v>1</v>
      </c>
      <c r="C4" s="125"/>
      <c r="D4" s="125" t="s">
        <v>2</v>
      </c>
      <c r="E4" s="125"/>
      <c r="H4" s="67">
        <f>COUNTIFS($F$6:$F$47,I4,$F$6:$F$47,J4,$A$6:$A$47,"ADAO")</f>
        <v>1</v>
      </c>
      <c r="I4" t="s">
        <v>264</v>
      </c>
      <c r="J4" t="s">
        <v>259</v>
      </c>
    </row>
    <row r="5" spans="1:11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113" t="s">
        <v>269</v>
      </c>
      <c r="G5" s="113"/>
      <c r="H5" s="68">
        <f>COUNTIFS($F$6:$F$47,I5,$F$6:$F$47,J5,$A$6:$A$47,"ADAO")</f>
        <v>2</v>
      </c>
      <c r="I5" t="s">
        <v>265</v>
      </c>
      <c r="J5" t="s">
        <v>260</v>
      </c>
    </row>
    <row r="6" spans="1:11" ht="17.45" customHeight="1" x14ac:dyDescent="0.25">
      <c r="A6" s="1" t="s">
        <v>8</v>
      </c>
      <c r="B6" s="42" t="s">
        <v>46</v>
      </c>
      <c r="C6" s="43" t="s">
        <v>26</v>
      </c>
      <c r="D6" s="43" t="s">
        <v>51</v>
      </c>
      <c r="E6" s="43" t="s">
        <v>25</v>
      </c>
      <c r="F6" s="3">
        <f t="shared" ref="F6:F11" si="0">IFERROR(MAX(VLOOKUP(C6,tablo_villes,2,0),VLOOKUP(E6,tablo_villes,2,0)),"")</f>
        <v>15</v>
      </c>
      <c r="H6" s="87">
        <f>COUNTIFS($F$6:$F$47,I6,$F$6:$F$47,J6,$A$6:$A$47,"ADAO")</f>
        <v>0</v>
      </c>
      <c r="I6" t="s">
        <v>266</v>
      </c>
      <c r="J6" s="110" t="s">
        <v>261</v>
      </c>
      <c r="K6" s="110"/>
    </row>
    <row r="7" spans="1:11" ht="17.45" customHeight="1" x14ac:dyDescent="0.25">
      <c r="A7" s="1" t="s">
        <v>6</v>
      </c>
      <c r="B7" s="38" t="s">
        <v>47</v>
      </c>
      <c r="C7" s="47" t="s">
        <v>23</v>
      </c>
      <c r="D7" s="43" t="s">
        <v>51</v>
      </c>
      <c r="E7" s="43" t="s">
        <v>25</v>
      </c>
      <c r="F7" s="3">
        <f t="shared" si="0"/>
        <v>9.4</v>
      </c>
      <c r="H7" s="85">
        <f>COUNTIFS($F$6:$F$47,I7,$F$6:$F$47,J7,$A$6:$A$47,"ADAO")</f>
        <v>0</v>
      </c>
      <c r="I7" t="s">
        <v>267</v>
      </c>
      <c r="J7" s="110" t="s">
        <v>262</v>
      </c>
      <c r="K7" s="110"/>
    </row>
    <row r="8" spans="1:11" ht="17.45" customHeight="1" thickBot="1" x14ac:dyDescent="0.3">
      <c r="A8" s="1" t="s">
        <v>11</v>
      </c>
      <c r="B8" s="44" t="s">
        <v>48</v>
      </c>
      <c r="C8" s="43" t="s">
        <v>27</v>
      </c>
      <c r="D8" s="43" t="s">
        <v>51</v>
      </c>
      <c r="E8" s="43" t="s">
        <v>25</v>
      </c>
      <c r="F8" s="3">
        <f t="shared" si="0"/>
        <v>14</v>
      </c>
      <c r="H8" s="78">
        <f>COUNTIFS($F$6:$F$47,I8,$F$6:$F$47,J8,$A$6:$A$47,"ADAO")</f>
        <v>1</v>
      </c>
      <c r="I8" t="s">
        <v>268</v>
      </c>
      <c r="J8" s="110" t="s">
        <v>253</v>
      </c>
      <c r="K8" s="110"/>
    </row>
    <row r="9" spans="1:11" ht="17.45" customHeight="1" x14ac:dyDescent="0.25">
      <c r="A9" s="1" t="s">
        <v>10</v>
      </c>
      <c r="B9" s="42" t="s">
        <v>49</v>
      </c>
      <c r="C9" s="45" t="s">
        <v>31</v>
      </c>
      <c r="D9" s="45" t="s">
        <v>51</v>
      </c>
      <c r="E9" s="45" t="s">
        <v>25</v>
      </c>
      <c r="F9" s="3">
        <f t="shared" si="0"/>
        <v>12</v>
      </c>
      <c r="H9" s="65" t="s">
        <v>6</v>
      </c>
      <c r="I9" s="112" t="s">
        <v>256</v>
      </c>
      <c r="J9" s="112">
        <f>SUM(H10:H16)</f>
        <v>5</v>
      </c>
      <c r="K9" s="112"/>
    </row>
    <row r="10" spans="1:11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1" t="s">
        <v>153</v>
      </c>
      <c r="F10" s="3">
        <f t="shared" si="0"/>
        <v>33.299999999999997</v>
      </c>
      <c r="H10" s="84">
        <f>COUNTIFS($F$6:$F$47,I10,$F$6:$F$47,J10,$A$6:$A$47,"FRANCK")</f>
        <v>0</v>
      </c>
      <c r="I10" t="s">
        <v>255</v>
      </c>
      <c r="J10" t="s">
        <v>257</v>
      </c>
    </row>
    <row r="11" spans="1:11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0"/>
        <v/>
      </c>
      <c r="H11" s="66">
        <f>COUNTIFS($F$6:$F$47,I11,$F$6:$F$47,J11,$A$6:$A$47,"FRANCK")</f>
        <v>3</v>
      </c>
      <c r="I11" t="s">
        <v>263</v>
      </c>
      <c r="J11" t="s">
        <v>258</v>
      </c>
    </row>
    <row r="12" spans="1:11" ht="18" customHeight="1" thickBot="1" x14ac:dyDescent="0.3">
      <c r="B12" s="118" t="s">
        <v>39</v>
      </c>
      <c r="C12" s="119"/>
      <c r="D12" s="119"/>
      <c r="E12" s="120"/>
      <c r="H12" s="67">
        <f>COUNTIFS($F$6:$F$47,I12,$F$6:$F$47,J12,$A$6:$A$47,"FRANCK")</f>
        <v>0</v>
      </c>
      <c r="I12" t="s">
        <v>264</v>
      </c>
      <c r="J12" t="s">
        <v>259</v>
      </c>
    </row>
    <row r="13" spans="1:11" ht="18" customHeight="1" x14ac:dyDescent="0.35">
      <c r="B13" s="114" t="s">
        <v>1</v>
      </c>
      <c r="C13" s="114"/>
      <c r="D13" s="114" t="s">
        <v>2</v>
      </c>
      <c r="E13" s="114"/>
      <c r="H13" s="68">
        <f>COUNTIFS($F$6:$F$47,I13,$F$6:$F$47,J13,$A$6:$A$47,"FRANCK")</f>
        <v>2</v>
      </c>
      <c r="I13" t="s">
        <v>265</v>
      </c>
      <c r="J13" t="s">
        <v>260</v>
      </c>
    </row>
    <row r="14" spans="1:11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113" t="s">
        <v>269</v>
      </c>
      <c r="G14" s="113"/>
      <c r="H14" s="87">
        <f>COUNTIFS($F$6:$F$47,I14,$F$6:$F$47,J14,$A$6:$A$47,"FRANCK")</f>
        <v>0</v>
      </c>
      <c r="I14" s="110" t="s">
        <v>266</v>
      </c>
      <c r="J14" t="s">
        <v>261</v>
      </c>
    </row>
    <row r="15" spans="1:11" ht="17.45" customHeight="1" x14ac:dyDescent="0.25">
      <c r="A15" s="1" t="s">
        <v>8</v>
      </c>
      <c r="B15" s="43" t="s">
        <v>52</v>
      </c>
      <c r="C15" s="43" t="s">
        <v>28</v>
      </c>
      <c r="D15" s="42" t="s">
        <v>54</v>
      </c>
      <c r="E15" s="43" t="s">
        <v>22</v>
      </c>
      <c r="F15" s="3">
        <f t="shared" ref="F15:F20" si="1">IFERROR(MAX(VLOOKUP(C15,tablo_villes,2,0),VLOOKUP(E15,tablo_villes,2,0)),"")</f>
        <v>28</v>
      </c>
      <c r="H15" s="85">
        <f>COUNTIFS($F$6:$F$47,I15,$F$6:$F$47,J15,$A$6:$A$47,"FRANCK")</f>
        <v>0</v>
      </c>
      <c r="I15" s="110" t="s">
        <v>267</v>
      </c>
      <c r="J15" t="s">
        <v>262</v>
      </c>
    </row>
    <row r="16" spans="1:11" ht="17.45" customHeight="1" thickBot="1" x14ac:dyDescent="0.3">
      <c r="A16" s="1" t="s">
        <v>6</v>
      </c>
      <c r="B16" s="47" t="s">
        <v>52</v>
      </c>
      <c r="C16" s="47" t="s">
        <v>28</v>
      </c>
      <c r="D16" s="38" t="s">
        <v>54</v>
      </c>
      <c r="E16" s="43" t="s">
        <v>22</v>
      </c>
      <c r="F16" s="3">
        <f t="shared" si="1"/>
        <v>28</v>
      </c>
      <c r="H16" s="78">
        <f>COUNTIFS($F$6:$F$47,I16,$F$6:$F$47,J16,$A$6:$A$47,"FRANCK")</f>
        <v>0</v>
      </c>
      <c r="I16" s="110" t="s">
        <v>268</v>
      </c>
      <c r="J16" t="s">
        <v>253</v>
      </c>
    </row>
    <row r="17" spans="1:11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43" t="s">
        <v>22</v>
      </c>
      <c r="F17" s="3">
        <f t="shared" si="1"/>
        <v>28</v>
      </c>
      <c r="H17" s="65" t="s">
        <v>11</v>
      </c>
      <c r="I17" s="112" t="s">
        <v>256</v>
      </c>
      <c r="J17" s="112">
        <f>SUM(H18:H24)</f>
        <v>5</v>
      </c>
      <c r="K17" s="112"/>
    </row>
    <row r="18" spans="1:11" ht="17.45" customHeight="1" x14ac:dyDescent="0.25">
      <c r="A18" s="1" t="s">
        <v>10</v>
      </c>
      <c r="B18" s="45" t="s">
        <v>53</v>
      </c>
      <c r="C18" s="45" t="s">
        <v>24</v>
      </c>
      <c r="D18" s="42" t="s">
        <v>55</v>
      </c>
      <c r="E18" s="45" t="s">
        <v>25</v>
      </c>
      <c r="F18" s="3">
        <f t="shared" si="1"/>
        <v>25</v>
      </c>
      <c r="H18" s="84">
        <f>COUNTIFS($F$6:$F$47,I18,$F$6:$F$47,J18,$A$6:$A$47,"MARVIN")</f>
        <v>0</v>
      </c>
      <c r="I18" t="s">
        <v>255</v>
      </c>
      <c r="J18" t="s">
        <v>257</v>
      </c>
    </row>
    <row r="19" spans="1:11" ht="17.45" customHeight="1" x14ac:dyDescent="0.25">
      <c r="A19" s="1" t="s">
        <v>7</v>
      </c>
      <c r="B19" s="1" t="s">
        <v>53</v>
      </c>
      <c r="C19" s="1" t="s">
        <v>24</v>
      </c>
      <c r="D19" s="38" t="s">
        <v>55</v>
      </c>
      <c r="E19" s="1" t="s">
        <v>25</v>
      </c>
      <c r="F19" s="3">
        <f t="shared" si="1"/>
        <v>25</v>
      </c>
      <c r="H19" s="66">
        <f>COUNTIFS($F$6:$F$47,I19,$F$6:$F$47,J19,$A$6:$A$47,"MARVIN")</f>
        <v>0</v>
      </c>
      <c r="I19" t="s">
        <v>263</v>
      </c>
      <c r="J19" t="s">
        <v>258</v>
      </c>
    </row>
    <row r="20" spans="1:11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1"/>
        <v/>
      </c>
      <c r="H20" s="67">
        <f>COUNTIFS($F$6:$F$47,I20,$F$6:$F$47,J20,$A$6:$A$47,"MARVIN")</f>
        <v>1</v>
      </c>
      <c r="I20" t="s">
        <v>264</v>
      </c>
      <c r="J20" t="s">
        <v>259</v>
      </c>
    </row>
    <row r="21" spans="1:11" ht="18" customHeight="1" thickBot="1" x14ac:dyDescent="0.35">
      <c r="B21" s="115" t="s">
        <v>40</v>
      </c>
      <c r="C21" s="116"/>
      <c r="D21" s="116"/>
      <c r="E21" s="117"/>
      <c r="H21" s="68">
        <f>COUNTIFS($F$6:$F$47,I21,$F$6:$F$47,J21,$A$6:$A$47,"MARVIN")</f>
        <v>2</v>
      </c>
      <c r="I21" t="s">
        <v>265</v>
      </c>
      <c r="J21" t="s">
        <v>260</v>
      </c>
    </row>
    <row r="22" spans="1:11" ht="18" customHeight="1" x14ac:dyDescent="0.35">
      <c r="B22" s="114" t="s">
        <v>1</v>
      </c>
      <c r="C22" s="114"/>
      <c r="D22" s="114" t="s">
        <v>2</v>
      </c>
      <c r="E22" s="114"/>
      <c r="H22" s="87">
        <f>COUNTIFS($F$6:$F$47,I22,$F$6:$F$47,J22,$A$6:$A$47,"MARVIN")</f>
        <v>1</v>
      </c>
      <c r="I22" s="110" t="s">
        <v>266</v>
      </c>
      <c r="J22" t="s">
        <v>261</v>
      </c>
    </row>
    <row r="23" spans="1:11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113" t="s">
        <v>269</v>
      </c>
      <c r="G23" s="113"/>
      <c r="H23" s="85">
        <f>COUNTIFS($F$6:$F$47,I23,$F$6:$F$47,J23,$A$6:$A$47,"MARVIN")</f>
        <v>1</v>
      </c>
      <c r="I23" s="110" t="s">
        <v>267</v>
      </c>
      <c r="J23" t="s">
        <v>262</v>
      </c>
    </row>
    <row r="24" spans="1:11" ht="17.45" customHeight="1" thickBot="1" x14ac:dyDescent="0.3">
      <c r="A24" s="1" t="s">
        <v>8</v>
      </c>
      <c r="B24" s="43" t="s">
        <v>57</v>
      </c>
      <c r="C24" s="43" t="s">
        <v>31</v>
      </c>
      <c r="D24" s="43" t="s">
        <v>61</v>
      </c>
      <c r="E24" s="43" t="s">
        <v>24</v>
      </c>
      <c r="F24" s="3">
        <f t="shared" ref="F24:F29" si="2">IFERROR(MAX(VLOOKUP(C24,tablo_villes,2,0),VLOOKUP(E24,tablo_villes,2,0)),"")</f>
        <v>25</v>
      </c>
      <c r="H24" s="78">
        <f>COUNTIFS($F$6:$F$47,I24,$F$6:$F$47,J24,$A$6:$A$47,"MARVIN")</f>
        <v>0</v>
      </c>
      <c r="I24" s="110" t="s">
        <v>268</v>
      </c>
      <c r="J24" t="s">
        <v>253</v>
      </c>
    </row>
    <row r="25" spans="1:11" ht="17.45" customHeight="1" x14ac:dyDescent="0.25">
      <c r="A25" s="1" t="s">
        <v>6</v>
      </c>
      <c r="B25" s="47" t="s">
        <v>56</v>
      </c>
      <c r="C25" s="47" t="s">
        <v>25</v>
      </c>
      <c r="D25" s="43" t="s">
        <v>60</v>
      </c>
      <c r="E25" s="43" t="s">
        <v>25</v>
      </c>
      <c r="F25" s="3">
        <f t="shared" si="2"/>
        <v>9.4</v>
      </c>
      <c r="H25" s="69" t="s">
        <v>10</v>
      </c>
      <c r="I25" s="112" t="s">
        <v>256</v>
      </c>
      <c r="J25" s="112">
        <f>SUM(H26:H32)</f>
        <v>5</v>
      </c>
      <c r="K25" s="112"/>
    </row>
    <row r="26" spans="1:11" ht="17.45" customHeight="1" x14ac:dyDescent="0.25">
      <c r="A26" s="1" t="s">
        <v>11</v>
      </c>
      <c r="B26" s="43" t="s">
        <v>58</v>
      </c>
      <c r="C26" s="43" t="s">
        <v>22</v>
      </c>
      <c r="D26" s="43" t="s">
        <v>62</v>
      </c>
      <c r="E26" s="43" t="s">
        <v>26</v>
      </c>
      <c r="F26" s="3">
        <f t="shared" si="2"/>
        <v>28</v>
      </c>
      <c r="H26" s="84">
        <f>COUNTIFS($F$6:$F$47,I26,$F$6:$F$47,J26,$A$6:$A$47,"SYLVAIN")</f>
        <v>0</v>
      </c>
      <c r="I26" t="s">
        <v>255</v>
      </c>
      <c r="J26" t="s">
        <v>257</v>
      </c>
    </row>
    <row r="27" spans="1:11" ht="17.45" customHeight="1" x14ac:dyDescent="0.25">
      <c r="A27" s="1" t="s">
        <v>10</v>
      </c>
      <c r="B27" s="45" t="s">
        <v>58</v>
      </c>
      <c r="C27" s="45" t="s">
        <v>22</v>
      </c>
      <c r="D27" s="45" t="s">
        <v>62</v>
      </c>
      <c r="E27" s="45" t="s">
        <v>26</v>
      </c>
      <c r="F27" s="3">
        <f t="shared" si="2"/>
        <v>28</v>
      </c>
      <c r="H27" s="66">
        <f>COUNTIFS($F$6:$F$47,I27,$F$6:$F$47,J27,$A$6:$A$47,"SYLVAIN")</f>
        <v>0</v>
      </c>
      <c r="I27" t="s">
        <v>263</v>
      </c>
      <c r="J27" t="s">
        <v>258</v>
      </c>
    </row>
    <row r="28" spans="1:11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1" t="s">
        <v>21</v>
      </c>
      <c r="F28" s="3">
        <f t="shared" si="2"/>
        <v>31</v>
      </c>
      <c r="H28" s="67">
        <f>COUNTIFS($F$6:$F$47,I28,$F$6:$F$47,J28,$A$6:$A$47,"SYLVAIN")</f>
        <v>2</v>
      </c>
      <c r="I28" t="s">
        <v>264</v>
      </c>
      <c r="J28" t="s">
        <v>259</v>
      </c>
    </row>
    <row r="29" spans="1:11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2"/>
        <v/>
      </c>
      <c r="H29" s="68">
        <f>COUNTIFS($F$6:$F$47,I29,$F$6:$F$47,J29,$A$6:$A$47,"SYLVAIN")</f>
        <v>2</v>
      </c>
      <c r="I29" t="s">
        <v>265</v>
      </c>
      <c r="J29" t="s">
        <v>260</v>
      </c>
    </row>
    <row r="30" spans="1:11" ht="18" customHeight="1" thickBot="1" x14ac:dyDescent="0.35">
      <c r="B30" s="115" t="s">
        <v>41</v>
      </c>
      <c r="C30" s="116"/>
      <c r="D30" s="116"/>
      <c r="E30" s="117"/>
      <c r="H30" s="87">
        <f>COUNTIFS($F$6:$F$47,I30,$F$6:$F$47,J30,$A$6:$A$47,"SYLVAIN")</f>
        <v>0</v>
      </c>
      <c r="I30" s="110" t="s">
        <v>266</v>
      </c>
      <c r="J30" t="s">
        <v>261</v>
      </c>
    </row>
    <row r="31" spans="1:11" ht="18" customHeight="1" x14ac:dyDescent="0.35">
      <c r="B31" s="114" t="s">
        <v>1</v>
      </c>
      <c r="C31" s="114"/>
      <c r="D31" s="114" t="s">
        <v>2</v>
      </c>
      <c r="E31" s="114"/>
      <c r="H31" s="85">
        <f>COUNTIFS($F$6:$F$47,I31,$F$6:$F$47,J31,$A$6:$A$47,"SYLVAIN")</f>
        <v>1</v>
      </c>
      <c r="I31" s="110" t="s">
        <v>267</v>
      </c>
      <c r="J31" t="s">
        <v>262</v>
      </c>
    </row>
    <row r="32" spans="1:11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113" t="s">
        <v>269</v>
      </c>
      <c r="G32" s="113"/>
      <c r="H32" s="78">
        <f>COUNTIFS($F$6:$F$47,I32,$F$6:$F$47,J32,$A$6:$A$47,"SYLVAIN")</f>
        <v>0</v>
      </c>
      <c r="I32" s="110" t="s">
        <v>268</v>
      </c>
      <c r="J32" t="s">
        <v>253</v>
      </c>
    </row>
    <row r="33" spans="1:11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43" t="s">
        <v>93</v>
      </c>
      <c r="F33" s="3">
        <f t="shared" ref="F33:F38" si="3">IFERROR(MAX(VLOOKUP(C33,tablo_villes,2,0),VLOOKUP(E33,tablo_villes,2,0)),"")</f>
        <v>60</v>
      </c>
      <c r="H33" s="69" t="s">
        <v>7</v>
      </c>
      <c r="I33" s="112" t="s">
        <v>256</v>
      </c>
      <c r="J33" s="112">
        <f>SUM(H34:H40)</f>
        <v>5</v>
      </c>
      <c r="K33" s="112"/>
    </row>
    <row r="34" spans="1:11" ht="17.45" customHeight="1" x14ac:dyDescent="0.25">
      <c r="A34" s="1" t="s">
        <v>6</v>
      </c>
      <c r="B34" s="47" t="s">
        <v>65</v>
      </c>
      <c r="C34" s="47" t="s">
        <v>22</v>
      </c>
      <c r="D34" s="43" t="s">
        <v>72</v>
      </c>
      <c r="E34" s="43" t="s">
        <v>27</v>
      </c>
      <c r="F34" s="3">
        <f t="shared" si="3"/>
        <v>28</v>
      </c>
      <c r="H34" s="84">
        <f>COUNTIFS($F$6:$F$47,I34,$F$6:$F$47,J34,$A$6:$A$47,"THIERRY")</f>
        <v>0</v>
      </c>
      <c r="I34" t="s">
        <v>255</v>
      </c>
      <c r="J34" t="s">
        <v>257</v>
      </c>
    </row>
    <row r="35" spans="1:11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43" t="s">
        <v>29</v>
      </c>
      <c r="F35" s="3">
        <f t="shared" si="3"/>
        <v>49.3</v>
      </c>
      <c r="H35" s="66">
        <f>COUNTIFS($F$6:$F$47,I35,$F$6:$F$47,J35,$A$6:$A$47,"THIERRY")</f>
        <v>0</v>
      </c>
      <c r="I35" t="s">
        <v>263</v>
      </c>
      <c r="J35" t="s">
        <v>258</v>
      </c>
    </row>
    <row r="36" spans="1:11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45" t="s">
        <v>29</v>
      </c>
      <c r="F36" s="3">
        <f t="shared" si="3"/>
        <v>49.3</v>
      </c>
      <c r="H36" s="67">
        <f>COUNTIFS($F$6:$F$47,I36,$F$6:$F$47,J36,$A$6:$A$47,"THIERRY")</f>
        <v>0</v>
      </c>
      <c r="I36" t="s">
        <v>264</v>
      </c>
      <c r="J36" t="s">
        <v>259</v>
      </c>
    </row>
    <row r="37" spans="1:11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1" t="s">
        <v>29</v>
      </c>
      <c r="F37" s="3">
        <f t="shared" si="3"/>
        <v>49.3</v>
      </c>
      <c r="H37" s="68">
        <f>COUNTIFS($F$6:$F$47,I37,$F$6:$F$47,J37,$A$6:$A$47,"THIERRY")</f>
        <v>2</v>
      </c>
      <c r="I37" t="s">
        <v>265</v>
      </c>
      <c r="J37" t="s">
        <v>260</v>
      </c>
    </row>
    <row r="38" spans="1:11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2" t="s">
        <v>23</v>
      </c>
      <c r="F38" s="3">
        <f t="shared" si="3"/>
        <v>4.4000000000000004</v>
      </c>
      <c r="H38" s="87">
        <f>COUNTIFS($F$6:$F$47,I38,$F$6:$F$47,J38,$A$6:$A$47,"THIERRY")</f>
        <v>2</v>
      </c>
      <c r="I38" s="110" t="s">
        <v>266</v>
      </c>
      <c r="J38" t="s">
        <v>261</v>
      </c>
    </row>
    <row r="39" spans="1:11" ht="18" customHeight="1" thickBot="1" x14ac:dyDescent="0.35">
      <c r="B39" s="115" t="s">
        <v>42</v>
      </c>
      <c r="C39" s="116"/>
      <c r="D39" s="116"/>
      <c r="E39" s="117"/>
      <c r="H39" s="85">
        <f>COUNTIFS($F$6:$F$47,I39,$F$6:$F$47,J39,$A$6:$A$47,"THIERRY")</f>
        <v>1</v>
      </c>
      <c r="I39" s="110" t="s">
        <v>267</v>
      </c>
      <c r="J39" t="s">
        <v>262</v>
      </c>
    </row>
    <row r="40" spans="1:11" ht="18" customHeight="1" thickBot="1" x14ac:dyDescent="0.4">
      <c r="B40" s="114" t="s">
        <v>1</v>
      </c>
      <c r="C40" s="114"/>
      <c r="D40" s="114" t="s">
        <v>2</v>
      </c>
      <c r="E40" s="114"/>
      <c r="H40" s="78">
        <f>COUNTIFS($F$6:$F$47,I40,$F$6:$F$47,J40,$A$6:$A$47,"THIERRY")</f>
        <v>0</v>
      </c>
      <c r="I40" s="110" t="s">
        <v>268</v>
      </c>
      <c r="J40" t="s">
        <v>253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113" t="s">
        <v>269</v>
      </c>
      <c r="G41" s="113"/>
      <c r="H41" s="69" t="s">
        <v>9</v>
      </c>
      <c r="I41" s="112" t="s">
        <v>256</v>
      </c>
      <c r="J41" s="112">
        <f>SUM(H42:H48)</f>
        <v>2</v>
      </c>
      <c r="K41" s="112"/>
    </row>
    <row r="42" spans="1:11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43" t="s">
        <v>25</v>
      </c>
      <c r="F42" s="3">
        <f t="shared" ref="F42:F47" si="4">IFERROR(MAX(VLOOKUP(C42,tablo_villes,2,0),VLOOKUP(E42,tablo_villes,2,0)),"")</f>
        <v>9.4</v>
      </c>
      <c r="H42" s="84">
        <f>COUNTIFS($F$6:$F$47,I42,$F$6:$F$47,J42,$A$6:$A$47,"STEPHANE")</f>
        <v>1</v>
      </c>
      <c r="I42" t="s">
        <v>255</v>
      </c>
      <c r="J42" t="s">
        <v>257</v>
      </c>
    </row>
    <row r="43" spans="1:11" ht="17.45" customHeight="1" x14ac:dyDescent="0.25">
      <c r="A43" s="1" t="s">
        <v>6</v>
      </c>
      <c r="B43" s="47" t="s">
        <v>71</v>
      </c>
      <c r="C43" s="47" t="s">
        <v>25</v>
      </c>
      <c r="D43" s="43" t="s">
        <v>75</v>
      </c>
      <c r="E43" s="43" t="s">
        <v>23</v>
      </c>
      <c r="F43" s="3">
        <f t="shared" si="4"/>
        <v>9.4</v>
      </c>
      <c r="H43" s="66">
        <f>COUNTIFS($F$6:$F$47,I43,$F$6:$F$47,J43,$A$6:$A$47,"STEPHANE")</f>
        <v>0</v>
      </c>
      <c r="I43" t="s">
        <v>263</v>
      </c>
      <c r="J43" t="s">
        <v>258</v>
      </c>
    </row>
    <row r="44" spans="1:11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43" t="s">
        <v>21</v>
      </c>
      <c r="F44" s="3">
        <f t="shared" si="4"/>
        <v>31</v>
      </c>
      <c r="H44" s="67">
        <f>COUNTIFS($F$6:$F$47,I44,$F$6:$F$47,J44,$A$6:$A$47,"STEPHANE")</f>
        <v>0</v>
      </c>
      <c r="I44" t="s">
        <v>264</v>
      </c>
      <c r="J44" t="s">
        <v>259</v>
      </c>
    </row>
    <row r="45" spans="1:11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45" t="s">
        <v>31</v>
      </c>
      <c r="F45" s="3">
        <f t="shared" si="4"/>
        <v>14</v>
      </c>
      <c r="H45" s="68">
        <f>COUNTIFS($F$6:$F$47,I45,$F$6:$F$47,J45,$A$6:$A$47,"STEPHANE")</f>
        <v>1</v>
      </c>
      <c r="I45" t="s">
        <v>265</v>
      </c>
      <c r="J45" t="s">
        <v>260</v>
      </c>
    </row>
    <row r="46" spans="1:11" ht="17.45" customHeight="1" x14ac:dyDescent="0.25">
      <c r="A46" s="1" t="s">
        <v>7</v>
      </c>
      <c r="B46" s="1" t="s">
        <v>73</v>
      </c>
      <c r="C46" s="1" t="s">
        <v>22</v>
      </c>
      <c r="D46" s="1" t="s">
        <v>78</v>
      </c>
      <c r="E46" s="1" t="s">
        <v>24</v>
      </c>
      <c r="F46" s="3">
        <f t="shared" si="4"/>
        <v>28</v>
      </c>
      <c r="H46" s="87">
        <f>COUNTIFS($F$6:$F$47,I46,$F$6:$F$47,J46,$A$6:$A$47,"STEPHANE")</f>
        <v>0</v>
      </c>
      <c r="I46" s="110" t="s">
        <v>266</v>
      </c>
      <c r="J46" t="s">
        <v>261</v>
      </c>
    </row>
    <row r="47" spans="1:11" ht="17.45" customHeight="1" x14ac:dyDescent="0.25">
      <c r="A47" s="1" t="s">
        <v>9</v>
      </c>
      <c r="B47" s="1" t="s">
        <v>73</v>
      </c>
      <c r="C47" s="2" t="s">
        <v>22</v>
      </c>
      <c r="D47" s="1" t="s">
        <v>79</v>
      </c>
      <c r="E47" s="1" t="s">
        <v>28</v>
      </c>
      <c r="F47" s="3">
        <f t="shared" si="4"/>
        <v>28</v>
      </c>
      <c r="H47" s="85">
        <f>COUNTIFS($F$6:$F$47,I47,$F$6:$F$47,J47,$A$6:$A$47,"STEPHANE")</f>
        <v>0</v>
      </c>
      <c r="I47" s="110" t="s">
        <v>267</v>
      </c>
      <c r="J47" t="s">
        <v>262</v>
      </c>
    </row>
    <row r="48" spans="1:11" ht="15.75" thickBot="1" x14ac:dyDescent="0.3">
      <c r="H48" s="78">
        <f>COUNTIFS($F$6:$F$47,I48,$F$6:$F$47,J48,$A$6:$A$47,"STEPHANE")</f>
        <v>0</v>
      </c>
      <c r="I48" s="110" t="s">
        <v>268</v>
      </c>
      <c r="J48" t="s">
        <v>253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26" t="s">
        <v>252</v>
      </c>
      <c r="G50" s="126"/>
      <c r="H50" s="126"/>
      <c r="I50" s="5"/>
    </row>
    <row r="51" spans="1:9" ht="24" thickBot="1" x14ac:dyDescent="0.3">
      <c r="A51" s="127" t="s">
        <v>34</v>
      </c>
      <c r="B51" s="90">
        <v>1</v>
      </c>
      <c r="C51" s="8">
        <v>1.75</v>
      </c>
      <c r="D51" s="9">
        <v>2.5</v>
      </c>
      <c r="E51" s="10">
        <v>3.75</v>
      </c>
      <c r="F51" s="91">
        <v>4.5</v>
      </c>
      <c r="G51" s="92">
        <v>5.5</v>
      </c>
      <c r="H51" s="76">
        <v>6.2</v>
      </c>
      <c r="I51" s="109" t="s">
        <v>249</v>
      </c>
    </row>
    <row r="52" spans="1:9" ht="15.75" x14ac:dyDescent="0.25">
      <c r="A52" s="128" t="s">
        <v>8</v>
      </c>
      <c r="B52" s="129" cm="1">
        <f t="array" aca="1" ref="B52" ca="1">INDEX(tablo_indemn,MATCH($A52,Noms,0),MATCH(B$51,Bareme,0))*INDIRECT("$H"&amp;COLUMN())</f>
        <v>0</v>
      </c>
      <c r="C52" s="129" cm="1">
        <f t="array" aca="1" ref="C52" ca="1">INDEX(tablo_indemn,MATCH($A52,Noms,0),MATCH(C$51,Bareme,0))*INDIRECT("$H"&amp;COLUMN())</f>
        <v>15.75</v>
      </c>
      <c r="D52" s="129" cm="1">
        <f t="array" aca="1" ref="D52" ca="1">INDEX(tablo_indemn,MATCH($A52,Noms,0),MATCH(D$51,Bareme,0))*INDIRECT("$H"&amp;COLUMN())</f>
        <v>22.5</v>
      </c>
      <c r="E52" s="129" cm="1">
        <f t="array" aca="1" ref="E52" ca="1">INDEX(tablo_indemn,MATCH($A52,Noms,0),MATCH(E$51,Bareme,0))*INDIRECT("$H"&amp;COLUMN())</f>
        <v>67.5</v>
      </c>
      <c r="F52" s="129" cm="1">
        <f t="array" aca="1" ref="F52" ca="1">INDEX(tablo_indemn,MATCH($A52,Noms,0),MATCH(F$51,Bareme,0))*INDIRECT("$H"&amp;COLUMN())</f>
        <v>0</v>
      </c>
      <c r="G52" s="129" cm="1">
        <f t="array" aca="1" ref="G52" ca="1">INDEX(tablo_indemn,MATCH($A52,Noms,0),MATCH(G$51,Bareme,0))*INDIRECT("$H"&amp;COLUMN())</f>
        <v>0</v>
      </c>
      <c r="H52" s="129" cm="1">
        <f t="array" aca="1" ref="H52" ca="1">INDEX(tablo_indemn,MATCH($A52,Noms,0),MATCH(H$51,Bareme,0))*INDIRECT("$H"&amp;COLUMN())</f>
        <v>55.800000000000004</v>
      </c>
      <c r="I52" s="130">
        <f>J1</f>
        <v>5</v>
      </c>
    </row>
    <row r="53" spans="1:9" ht="15.75" x14ac:dyDescent="0.25">
      <c r="A53" s="131" t="s">
        <v>6</v>
      </c>
      <c r="B53" s="129" cm="1">
        <f t="array" aca="1" ref="B53" ca="1">INDEX(tablo_indemn,MATCH($A53,Noms,0),MATCH(B$51,Bareme,0))*INDIRECT("$H"&amp;COLUMN()+8)</f>
        <v>0</v>
      </c>
      <c r="C53" s="129" cm="1">
        <f t="array" aca="1" ref="C53" ca="1">INDEX(tablo_indemn,MATCH($A53,Noms,0),MATCH(C$51,Bareme,0))*INDIRECT("$H"&amp;COLUMN()+8)</f>
        <v>21</v>
      </c>
      <c r="D53" s="129" cm="1">
        <f t="array" aca="1" ref="D53" ca="1">INDEX(tablo_indemn,MATCH($A53,Noms,0),MATCH(D$51,Bareme,0))*INDIRECT("$H"&amp;COLUMN()+8)</f>
        <v>0</v>
      </c>
      <c r="E53" s="129" cm="1">
        <f t="array" aca="1" ref="E53" ca="1">INDEX(tablo_indemn,MATCH($A53,Noms,0),MATCH(E$51,Bareme,0))*INDIRECT("$H"&amp;COLUMN()+8)</f>
        <v>30</v>
      </c>
      <c r="F53" s="129" cm="1">
        <f t="array" aca="1" ref="F53" ca="1">INDEX(tablo_indemn,MATCH($A53,Noms,0),MATCH(F$51,Bareme,0))*INDIRECT("$H"&amp;COLUMN()+8)</f>
        <v>0</v>
      </c>
      <c r="G53" s="129" cm="1">
        <f t="array" aca="1" ref="G53" ca="1">INDEX(tablo_indemn,MATCH($A53,Noms,0),MATCH(G$51,Bareme,0))*INDIRECT("$H"&amp;COLUMN()+8)</f>
        <v>0</v>
      </c>
      <c r="H53" s="129" cm="1">
        <f t="array" aca="1" ref="H53" ca="1">INDEX(tablo_indemn,MATCH($A53,Noms,0),MATCH(H$51,Bareme,0))*INDIRECT("$H"&amp;COLUMN()+8)</f>
        <v>0</v>
      </c>
      <c r="I53" s="132">
        <f>J9</f>
        <v>5</v>
      </c>
    </row>
    <row r="54" spans="1:9" ht="15.75" x14ac:dyDescent="0.25">
      <c r="A54" s="131" t="s">
        <v>11</v>
      </c>
      <c r="B54" s="129" cm="1">
        <f t="array" aca="1" ref="B54" ca="1">INDEX(tablo_indemn,MATCH($A54,Noms,0),MATCH(B$51,Bareme,0))*INDIRECT("$H"&amp;COLUMN()+16)</f>
        <v>0</v>
      </c>
      <c r="C54" s="129" cm="1">
        <f t="array" aca="1" ref="C54" ca="1">INDEX(tablo_indemn,MATCH($A54,Noms,0),MATCH(C$51,Bareme,0))*INDIRECT("$H"&amp;COLUMN()+16)</f>
        <v>0</v>
      </c>
      <c r="D54" s="129" cm="1">
        <f t="array" aca="1" ref="D54" ca="1">INDEX(tablo_indemn,MATCH($A54,Noms,0),MATCH(D$51,Bareme,0))*INDIRECT("$H"&amp;COLUMN()+16)</f>
        <v>22.5</v>
      </c>
      <c r="E54" s="129" cm="1">
        <f t="array" aca="1" ref="E54" ca="1">INDEX(tablo_indemn,MATCH($A54,Noms,0),MATCH(E$51,Bareme,0))*INDIRECT("$H"&amp;COLUMN()+16)</f>
        <v>67.5</v>
      </c>
      <c r="F54" s="129" cm="1">
        <f t="array" aca="1" ref="F54" ca="1">INDEX(tablo_indemn,MATCH($A54,Noms,0),MATCH(F$51,Bareme,0))*INDIRECT("$H"&amp;COLUMN()+16)</f>
        <v>40.5</v>
      </c>
      <c r="G54" s="129" cm="1">
        <f t="array" aca="1" ref="G54" ca="1">INDEX(tablo_indemn,MATCH($A54,Noms,0),MATCH(G$51,Bareme,0))*INDIRECT("$H"&amp;COLUMN()+16)</f>
        <v>49.5</v>
      </c>
      <c r="H54" s="129" cm="1">
        <f t="array" aca="1" ref="H54" ca="1">INDEX(tablo_indemn,MATCH($A54,Noms,0),MATCH(H$51,Bareme,0))*INDIRECT("$H"&amp;COLUMN()+16)</f>
        <v>0</v>
      </c>
      <c r="I54" s="132">
        <f>J17</f>
        <v>5</v>
      </c>
    </row>
    <row r="55" spans="1:9" ht="15.75" x14ac:dyDescent="0.25">
      <c r="A55" s="131" t="s">
        <v>10</v>
      </c>
      <c r="B55" s="129" cm="1">
        <f t="array" aca="1" ref="B55" ca="1">INDEX(tablo_indemn,MATCH($A55,Noms,0),MATCH(B$51,Bareme,0))*INDIRECT("$H"&amp;COLUMN()+24)</f>
        <v>0</v>
      </c>
      <c r="C55" s="129" cm="1">
        <f t="array" aca="1" ref="C55" ca="1">INDEX(tablo_indemn,MATCH($A55,Noms,0),MATCH(C$51,Bareme,0))*INDIRECT("$H"&amp;COLUMN()+24)</f>
        <v>0</v>
      </c>
      <c r="D55" s="129" cm="1">
        <f t="array" aca="1" ref="D55" ca="1">INDEX(tablo_indemn,MATCH($A55,Noms,0),MATCH(D$51,Bareme,0))*INDIRECT("$H"&amp;COLUMN()+24)</f>
        <v>5</v>
      </c>
      <c r="E55" s="129" cm="1">
        <f t="array" aca="1" ref="E55" ca="1">INDEX(tablo_indemn,MATCH($A55,Noms,0),MATCH(E$51,Bareme,0))*INDIRECT("$H"&amp;COLUMN()+24)</f>
        <v>7.5</v>
      </c>
      <c r="F55" s="129" cm="1">
        <f t="array" aca="1" ref="F55" ca="1">INDEX(tablo_indemn,MATCH($A55,Noms,0),MATCH(F$51,Bareme,0))*INDIRECT("$H"&amp;COLUMN()+24)</f>
        <v>0</v>
      </c>
      <c r="G55" s="129" cm="1">
        <f t="array" aca="1" ref="G55" ca="1">INDEX(tablo_indemn,MATCH($A55,Noms,0),MATCH(G$51,Bareme,0))*INDIRECT("$H"&amp;COLUMN()+24)</f>
        <v>5.5</v>
      </c>
      <c r="H55" s="129" cm="1">
        <f t="array" aca="1" ref="H55" ca="1">INDEX(tablo_indemn,MATCH($A55,Noms,0),MATCH(H$51,Bareme,0))*INDIRECT("$H"&amp;COLUMN()+24)</f>
        <v>0</v>
      </c>
      <c r="I55" s="132">
        <f>J25</f>
        <v>5</v>
      </c>
    </row>
    <row r="56" spans="1:9" ht="15.75" x14ac:dyDescent="0.25">
      <c r="A56" s="133" t="s">
        <v>7</v>
      </c>
      <c r="B56" s="129" cm="1">
        <f t="array" aca="1" ref="B56" ca="1">INDEX(tablo_indemn,MATCH($A56,Noms,0),MATCH(B$51,Bareme,0))*INDIRECT("$H"&amp;COLUMN()+32)</f>
        <v>0</v>
      </c>
      <c r="C56" s="129" cm="1">
        <f t="array" aca="1" ref="C56" ca="1">INDEX(tablo_indemn,MATCH($A56,Noms,0),MATCH(C$51,Bareme,0))*INDIRECT("$H"&amp;COLUMN()+32)</f>
        <v>0</v>
      </c>
      <c r="D56" s="129" cm="1">
        <f t="array" aca="1" ref="D56" ca="1">INDEX(tablo_indemn,MATCH($A56,Noms,0),MATCH(D$51,Bareme,0))*INDIRECT("$H"&amp;COLUMN()+32)</f>
        <v>0</v>
      </c>
      <c r="E56" s="129" cm="1">
        <f t="array" aca="1" ref="E56" ca="1">INDEX(tablo_indemn,MATCH($A56,Noms,0),MATCH(E$51,Bareme,0))*INDIRECT("$H"&amp;COLUMN()+32)</f>
        <v>45</v>
      </c>
      <c r="F56" s="129" cm="1">
        <f t="array" aca="1" ref="F56" ca="1">INDEX(tablo_indemn,MATCH($A56,Noms,0),MATCH(F$51,Bareme,0))*INDIRECT("$H"&amp;COLUMN()+32)</f>
        <v>54</v>
      </c>
      <c r="G56" s="129" cm="1">
        <f t="array" aca="1" ref="G56" ca="1">INDEX(tablo_indemn,MATCH($A56,Noms,0),MATCH(G$51,Bareme,0))*INDIRECT("$H"&amp;COLUMN()+32)</f>
        <v>33</v>
      </c>
      <c r="H56" s="129" cm="1">
        <f t="array" aca="1" ref="H56" ca="1">INDEX(tablo_indemn,MATCH($A56,Noms,0),MATCH(H$51,Bareme,0))*INDIRECT("$H"&amp;COLUMN()+32)</f>
        <v>0</v>
      </c>
      <c r="I56" s="134">
        <f>J33</f>
        <v>5</v>
      </c>
    </row>
    <row r="57" spans="1:9" ht="16.5" thickBot="1" x14ac:dyDescent="0.3">
      <c r="A57" s="135" t="s">
        <v>9</v>
      </c>
      <c r="B57" s="129" cm="1">
        <f t="array" aca="1" ref="B57" ca="1">INDEX(tablo_indemn,MATCH($A57,Noms,0),MATCH(B$51,Bareme,0))*INDIRECT("$H"&amp;COLUMN()+40)</f>
        <v>5</v>
      </c>
      <c r="C57" s="129" cm="1">
        <f t="array" aca="1" ref="C57" ca="1">INDEX(tablo_indemn,MATCH($A57,Noms,0),MATCH(C$51,Bareme,0))*INDIRECT("$H"&amp;COLUMN()+40)</f>
        <v>0</v>
      </c>
      <c r="D57" s="129" cm="1">
        <f t="array" aca="1" ref="D57" ca="1">INDEX(tablo_indemn,MATCH($A57,Noms,0),MATCH(D$51,Bareme,0))*INDIRECT("$H"&amp;COLUMN()+40)</f>
        <v>0</v>
      </c>
      <c r="E57" s="129" cm="1">
        <f t="array" aca="1" ref="E57" ca="1">INDEX(tablo_indemn,MATCH($A57,Noms,0),MATCH(E$51,Bareme,0))*INDIRECT("$H"&amp;COLUMN()+40)</f>
        <v>33.75</v>
      </c>
      <c r="F57" s="129" cm="1">
        <f t="array" aca="1" ref="F57" ca="1">INDEX(tablo_indemn,MATCH($A57,Noms,0),MATCH(F$51,Bareme,0))*INDIRECT("$H"&amp;COLUMN()+40)</f>
        <v>0</v>
      </c>
      <c r="G57" s="129" cm="1">
        <f t="array" aca="1" ref="G57" ca="1">INDEX(tablo_indemn,MATCH($A57,Noms,0),MATCH(G$51,Bareme,0))*INDIRECT("$H"&amp;COLUMN()+40)</f>
        <v>0</v>
      </c>
      <c r="H57" s="129" cm="1">
        <f t="array" aca="1" ref="H57" ca="1">INDEX(tablo_indemn,MATCH($A57,Noms,0),MATCH(H$51,Bareme,0))*INDIRECT("$H"&amp;COLUMN()+40)</f>
        <v>0</v>
      </c>
      <c r="I57" s="136">
        <f>J41</f>
        <v>2</v>
      </c>
    </row>
  </sheetData>
  <mergeCells count="17">
    <mergeCell ref="F50:H50"/>
    <mergeCell ref="A1:E1"/>
    <mergeCell ref="B3:E3"/>
    <mergeCell ref="B4:C4"/>
    <mergeCell ref="D4:E4"/>
    <mergeCell ref="B13:C13"/>
    <mergeCell ref="D13:E13"/>
    <mergeCell ref="B40:C40"/>
    <mergeCell ref="D40:E40"/>
    <mergeCell ref="B21:E21"/>
    <mergeCell ref="B12:E12"/>
    <mergeCell ref="B30:E30"/>
    <mergeCell ref="B39:E39"/>
    <mergeCell ref="B22:C22"/>
    <mergeCell ref="D22:E22"/>
    <mergeCell ref="B31:C31"/>
    <mergeCell ref="D31:E31"/>
  </mergeCells>
  <conditionalFormatting sqref="C6:C11">
    <cfRule type="expression" dxfId="69" priority="71" stopIfTrue="1">
      <formula>AND(VLOOKUP(C6,tablo_villes,2,0)&gt;VLOOKUP(E6,tablo_villes,2,0),VLOOKUP(C6,tablo_villes,2,0)&lt;=5)</formula>
    </cfRule>
    <cfRule type="expression" dxfId="68" priority="72" stopIfTrue="1">
      <formula>AND(VLOOKUP(C6,tablo_villes,2,0)&gt;VLOOKUP(E6,tablo_villes,2,0),VLOOKUP(C6,tablo_villes,2,0)&lt;=10)</formula>
    </cfRule>
    <cfRule type="expression" dxfId="67" priority="73" stopIfTrue="1">
      <formula>AND(VLOOKUP(C6,tablo_villes,2,0)&gt;VLOOKUP(E6,tablo_villes,2,0),VLOOKUP(C6,tablo_villes,2,0)&lt;=20)</formula>
    </cfRule>
    <cfRule type="expression" dxfId="66" priority="74" stopIfTrue="1">
      <formula>AND(VLOOKUP(C6,tablo_villes,2,0)&gt;VLOOKUP(E6,tablo_villes,2,0),VLOOKUP(C6,tablo_villes,2,0)&lt;=30)</formula>
    </cfRule>
    <cfRule type="expression" dxfId="65" priority="75" stopIfTrue="1">
      <formula>AND(VLOOKUP(C6,tablo_villes,2,0)&gt;VLOOKUP(E6,tablo_villes,2,0),VLOOKUP(C6,tablo_villes,2,0)&lt;=40)</formula>
    </cfRule>
    <cfRule type="expression" dxfId="64" priority="76" stopIfTrue="1">
      <formula>AND(VLOOKUP(C6,tablo_villes,2,0)&gt;VLOOKUP(E6,tablo_villes,2,0),VLOOKUP(C6,tablo_villes,2,0)&lt;=50)</formula>
    </cfRule>
    <cfRule type="expression" dxfId="63" priority="77">
      <formula>AND(VLOOKUP(C6,tablo_villes,2,0)&gt;VLOOKUP(E6,tablo_villes,2,0),VLOOKUP(C6,tablo_villes,2,0)&lt;100)</formula>
    </cfRule>
  </conditionalFormatting>
  <conditionalFormatting sqref="C15:C20">
    <cfRule type="expression" dxfId="62" priority="64" stopIfTrue="1">
      <formula>AND(VLOOKUP(C15,tablo_villes,2,0)&gt;VLOOKUP(E15,tablo_villes,2,0),VLOOKUP(C15,tablo_villes,2,0)&lt;=5)</formula>
    </cfRule>
    <cfRule type="expression" dxfId="61" priority="65" stopIfTrue="1">
      <formula>AND(VLOOKUP(C15,tablo_villes,2,0)&gt;VLOOKUP(E15,tablo_villes,2,0),VLOOKUP(C15,tablo_villes,2,0)&lt;=10)</formula>
    </cfRule>
    <cfRule type="expression" dxfId="60" priority="66" stopIfTrue="1">
      <formula>AND(VLOOKUP(C15,tablo_villes,2,0)&gt;VLOOKUP(E15,tablo_villes,2,0),VLOOKUP(C15,tablo_villes,2,0)&lt;=20)</formula>
    </cfRule>
    <cfRule type="expression" dxfId="59" priority="67" stopIfTrue="1">
      <formula>AND(VLOOKUP(C15,tablo_villes,2,0)&gt;VLOOKUP(E15,tablo_villes,2,0),VLOOKUP(C15,tablo_villes,2,0)&lt;=30)</formula>
    </cfRule>
    <cfRule type="expression" dxfId="58" priority="68" stopIfTrue="1">
      <formula>AND(VLOOKUP(C15,tablo_villes,2,0)&gt;VLOOKUP(E15,tablo_villes,2,0),VLOOKUP(C15,tablo_villes,2,0)&lt;=40)</formula>
    </cfRule>
    <cfRule type="expression" dxfId="57" priority="69" stopIfTrue="1">
      <formula>AND(VLOOKUP(C15,tablo_villes,2,0)&gt;VLOOKUP(E15,tablo_villes,2,0),VLOOKUP(C15,tablo_villes,2,0)&lt;=50)</formula>
    </cfRule>
    <cfRule type="expression" dxfId="56" priority="70">
      <formula>AND(VLOOKUP(C15,tablo_villes,2,0)&gt;VLOOKUP(E15,tablo_villes,2,0),VLOOKUP(C15,tablo_villes,2,0)&lt;100)</formula>
    </cfRule>
  </conditionalFormatting>
  <conditionalFormatting sqref="C24:C29">
    <cfRule type="expression" dxfId="55" priority="57" stopIfTrue="1">
      <formula>AND(VLOOKUP(C24,tablo_villes,2,0)&gt;VLOOKUP(E24,tablo_villes,2,0),VLOOKUP(C24,tablo_villes,2,0)&lt;=5)</formula>
    </cfRule>
    <cfRule type="expression" dxfId="54" priority="58" stopIfTrue="1">
      <formula>AND(VLOOKUP(C24,tablo_villes,2,0)&gt;VLOOKUP(E24,tablo_villes,2,0),VLOOKUP(C24,tablo_villes,2,0)&lt;=10)</formula>
    </cfRule>
    <cfRule type="expression" dxfId="53" priority="59" stopIfTrue="1">
      <formula>AND(VLOOKUP(C24,tablo_villes,2,0)&gt;VLOOKUP(E24,tablo_villes,2,0),VLOOKUP(C24,tablo_villes,2,0)&lt;=20)</formula>
    </cfRule>
    <cfRule type="expression" dxfId="52" priority="60" stopIfTrue="1">
      <formula>AND(VLOOKUP(C24,tablo_villes,2,0)&gt;VLOOKUP(E24,tablo_villes,2,0),VLOOKUP(C24,tablo_villes,2,0)&lt;=30)</formula>
    </cfRule>
    <cfRule type="expression" dxfId="51" priority="61" stopIfTrue="1">
      <formula>AND(VLOOKUP(C24,tablo_villes,2,0)&gt;VLOOKUP(E24,tablo_villes,2,0),VLOOKUP(C24,tablo_villes,2,0)&lt;=40)</formula>
    </cfRule>
    <cfRule type="expression" dxfId="50" priority="62" stopIfTrue="1">
      <formula>AND(VLOOKUP(C24,tablo_villes,2,0)&gt;VLOOKUP(E24,tablo_villes,2,0),VLOOKUP(C24,tablo_villes,2,0)&lt;=50)</formula>
    </cfRule>
    <cfRule type="expression" dxfId="49" priority="63">
      <formula>AND(VLOOKUP(C24,tablo_villes,2,0)&gt;VLOOKUP(E24,tablo_villes,2,0),VLOOKUP(C24,tablo_villes,2,0)&lt;100)</formula>
    </cfRule>
  </conditionalFormatting>
  <conditionalFormatting sqref="C33:C38">
    <cfRule type="expression" dxfId="48" priority="50" stopIfTrue="1">
      <formula>AND(VLOOKUP(C33,tablo_villes,2,0)&gt;VLOOKUP(E33,tablo_villes,2,0),VLOOKUP(C33,tablo_villes,2,0)&lt;=5)</formula>
    </cfRule>
    <cfRule type="expression" dxfId="47" priority="51" stopIfTrue="1">
      <formula>AND(VLOOKUP(C33,tablo_villes,2,0)&gt;VLOOKUP(E33,tablo_villes,2,0),VLOOKUP(C33,tablo_villes,2,0)&lt;=10)</formula>
    </cfRule>
    <cfRule type="expression" dxfId="46" priority="52" stopIfTrue="1">
      <formula>AND(VLOOKUP(C33,tablo_villes,2,0)&gt;VLOOKUP(E33,tablo_villes,2,0),VLOOKUP(C33,tablo_villes,2,0)&lt;=20)</formula>
    </cfRule>
    <cfRule type="expression" dxfId="45" priority="53" stopIfTrue="1">
      <formula>AND(VLOOKUP(C33,tablo_villes,2,0)&gt;VLOOKUP(E33,tablo_villes,2,0),VLOOKUP(C33,tablo_villes,2,0)&lt;=30)</formula>
    </cfRule>
    <cfRule type="expression" dxfId="44" priority="54" stopIfTrue="1">
      <formula>AND(VLOOKUP(C33,tablo_villes,2,0)&gt;VLOOKUP(E33,tablo_villes,2,0),VLOOKUP(C33,tablo_villes,2,0)&lt;=40)</formula>
    </cfRule>
    <cfRule type="expression" dxfId="43" priority="55" stopIfTrue="1">
      <formula>AND(VLOOKUP(C33,tablo_villes,2,0)&gt;VLOOKUP(E33,tablo_villes,2,0),VLOOKUP(C33,tablo_villes,2,0)&lt;=50)</formula>
    </cfRule>
    <cfRule type="expression" dxfId="42" priority="56">
      <formula>AND(VLOOKUP(C33,tablo_villes,2,0)&gt;VLOOKUP(E33,tablo_villes,2,0),VLOOKUP(C33,tablo_villes,2,0)&lt;100)</formula>
    </cfRule>
  </conditionalFormatting>
  <conditionalFormatting sqref="C42:C47">
    <cfRule type="expression" dxfId="41" priority="43" stopIfTrue="1">
      <formula>AND(VLOOKUP(C42,tablo_villes,2,0)&gt;VLOOKUP(E42,tablo_villes,2,0),VLOOKUP(C42,tablo_villes,2,0)&lt;=5)</formula>
    </cfRule>
    <cfRule type="expression" dxfId="40" priority="44" stopIfTrue="1">
      <formula>AND(VLOOKUP(C42,tablo_villes,2,0)&gt;VLOOKUP(E42,tablo_villes,2,0),VLOOKUP(C42,tablo_villes,2,0)&lt;=10)</formula>
    </cfRule>
    <cfRule type="expression" dxfId="39" priority="45" stopIfTrue="1">
      <formula>AND(VLOOKUP(C42,tablo_villes,2,0)&gt;VLOOKUP(E42,tablo_villes,2,0),VLOOKUP(C42,tablo_villes,2,0)&lt;=20)</formula>
    </cfRule>
    <cfRule type="expression" dxfId="38" priority="46" stopIfTrue="1">
      <formula>AND(VLOOKUP(C42,tablo_villes,2,0)&gt;VLOOKUP(E42,tablo_villes,2,0),VLOOKUP(C42,tablo_villes,2,0)&lt;=30)</formula>
    </cfRule>
    <cfRule type="expression" dxfId="37" priority="47" stopIfTrue="1">
      <formula>AND(VLOOKUP(C42,tablo_villes,2,0)&gt;VLOOKUP(E42,tablo_villes,2,0),VLOOKUP(C42,tablo_villes,2,0)&lt;=40)</formula>
    </cfRule>
    <cfRule type="expression" dxfId="36" priority="48" stopIfTrue="1">
      <formula>AND(VLOOKUP(C42,tablo_villes,2,0)&gt;VLOOKUP(E42,tablo_villes,2,0),VLOOKUP(C42,tablo_villes,2,0)&lt;=50)</formula>
    </cfRule>
    <cfRule type="expression" dxfId="35" priority="49">
      <formula>AND(VLOOKUP(C42,tablo_villes,2,0)&gt;VLOOKUP(E42,tablo_villes,2,0),VLOOKUP(C42,tablo_villes,2,0)&lt;100)</formula>
    </cfRule>
  </conditionalFormatting>
  <conditionalFormatting sqref="E6:E11">
    <cfRule type="expression" dxfId="34" priority="36" stopIfTrue="1">
      <formula>AND(VLOOKUP(C6,tablo_villes,2,0)&lt;=VLOOKUP(E6,tablo_villes,2,0),VLOOKUP(E6,tablo_villes,2,0)&lt;=5)</formula>
    </cfRule>
    <cfRule type="expression" dxfId="33" priority="37" stopIfTrue="1">
      <formula>AND(VLOOKUP(C6,tablo_villes,2,0)&lt;=VLOOKUP(E6,tablo_villes,2,0),VLOOKUP(E6,tablo_villes,2,0)&lt;=10)</formula>
    </cfRule>
    <cfRule type="expression" dxfId="32" priority="38" stopIfTrue="1">
      <formula>AND(VLOOKUP(C6,tablo_villes,2,0)&lt;=VLOOKUP(E6,tablo_villes,2,0),VLOOKUP(E6,tablo_villes,2,0)&lt;=20)</formula>
    </cfRule>
    <cfRule type="expression" dxfId="31" priority="39" stopIfTrue="1">
      <formula>AND(VLOOKUP(C6,tablo_villes,2,0)&lt;=VLOOKUP(E6,tablo_villes,2,0),VLOOKUP(E6,tablo_villes,2,0)&lt;=30)</formula>
    </cfRule>
    <cfRule type="expression" dxfId="30" priority="40" stopIfTrue="1">
      <formula>AND(VLOOKUP(C6,tablo_villes,2,0)&lt;=VLOOKUP(E6,tablo_villes,2,0),VLOOKUP(E6,tablo_villes,2,0)&lt;=40)</formula>
    </cfRule>
    <cfRule type="expression" dxfId="29" priority="41" stopIfTrue="1">
      <formula>AND(VLOOKUP(C6,tablo_villes,2,0)&lt;=VLOOKUP(E6,tablo_villes,2,0),VLOOKUP(E6,tablo_villes,2,0)&lt;=50)</formula>
    </cfRule>
    <cfRule type="expression" dxfId="28" priority="42">
      <formula>AND(VLOOKUP(C6,tablo_villes,2,0)&lt;=VLOOKUP(E6,tablo_villes,2,0),VLOOKUP(E6,tablo_villes,2,0)&lt;100)</formula>
    </cfRule>
  </conditionalFormatting>
  <conditionalFormatting sqref="E15:E20">
    <cfRule type="expression" dxfId="27" priority="29" stopIfTrue="1">
      <formula>AND(VLOOKUP(C15,tablo_villes,2,0)&lt;=VLOOKUP(E15,tablo_villes,2,0),VLOOKUP(E15,tablo_villes,2,0)&lt;=5)</formula>
    </cfRule>
    <cfRule type="expression" dxfId="26" priority="30" stopIfTrue="1">
      <formula>AND(VLOOKUP(C15,tablo_villes,2,0)&lt;=VLOOKUP(E15,tablo_villes,2,0),VLOOKUP(E15,tablo_villes,2,0)&lt;=10)</formula>
    </cfRule>
    <cfRule type="expression" dxfId="25" priority="31" stopIfTrue="1">
      <formula>AND(VLOOKUP(C15,tablo_villes,2,0)&lt;=VLOOKUP(E15,tablo_villes,2,0),VLOOKUP(E15,tablo_villes,2,0)&lt;=20)</formula>
    </cfRule>
    <cfRule type="expression" dxfId="24" priority="32" stopIfTrue="1">
      <formula>AND(VLOOKUP(C15,tablo_villes,2,0)&lt;=VLOOKUP(E15,tablo_villes,2,0),VLOOKUP(E15,tablo_villes,2,0)&lt;=30)</formula>
    </cfRule>
    <cfRule type="expression" dxfId="23" priority="33" stopIfTrue="1">
      <formula>AND(VLOOKUP(C15,tablo_villes,2,0)&lt;=VLOOKUP(E15,tablo_villes,2,0),VLOOKUP(E15,tablo_villes,2,0)&lt;=40)</formula>
    </cfRule>
    <cfRule type="expression" dxfId="22" priority="34" stopIfTrue="1">
      <formula>AND(VLOOKUP(C15,tablo_villes,2,0)&lt;=VLOOKUP(E15,tablo_villes,2,0),VLOOKUP(E15,tablo_villes,2,0)&lt;=50)</formula>
    </cfRule>
    <cfRule type="expression" dxfId="21" priority="35">
      <formula>AND(VLOOKUP(C15,tablo_villes,2,0)&lt;=VLOOKUP(E15,tablo_villes,2,0),VLOOKUP(E15,tablo_villes,2,0)&lt;100)</formula>
    </cfRule>
  </conditionalFormatting>
  <conditionalFormatting sqref="E24:E29">
    <cfRule type="expression" dxfId="20" priority="22" stopIfTrue="1">
      <formula>AND(VLOOKUP(C24,tablo_villes,2,0)&lt;=VLOOKUP(E24,tablo_villes,2,0),VLOOKUP(E24,tablo_villes,2,0)&lt;=5)</formula>
    </cfRule>
    <cfRule type="expression" dxfId="19" priority="23" stopIfTrue="1">
      <formula>AND(VLOOKUP(C24,tablo_villes,2,0)&lt;=VLOOKUP(E24,tablo_villes,2,0),VLOOKUP(E24,tablo_villes,2,0)&lt;=10)</formula>
    </cfRule>
    <cfRule type="expression" dxfId="18" priority="24" stopIfTrue="1">
      <formula>AND(VLOOKUP(C24,tablo_villes,2,0)&lt;=VLOOKUP(E24,tablo_villes,2,0),VLOOKUP(E24,tablo_villes,2,0)&lt;=20)</formula>
    </cfRule>
    <cfRule type="expression" dxfId="17" priority="25" stopIfTrue="1">
      <formula>AND(VLOOKUP(C24,tablo_villes,2,0)&lt;=VLOOKUP(E24,tablo_villes,2,0),VLOOKUP(E24,tablo_villes,2,0)&lt;=30)</formula>
    </cfRule>
    <cfRule type="expression" dxfId="16" priority="26" stopIfTrue="1">
      <formula>AND(VLOOKUP(C24,tablo_villes,2,0)&lt;=VLOOKUP(E24,tablo_villes,2,0),VLOOKUP(E24,tablo_villes,2,0)&lt;=40)</formula>
    </cfRule>
    <cfRule type="expression" dxfId="15" priority="27" stopIfTrue="1">
      <formula>AND(VLOOKUP(C24,tablo_villes,2,0)&lt;=VLOOKUP(E24,tablo_villes,2,0),VLOOKUP(E24,tablo_villes,2,0)&lt;=50)</formula>
    </cfRule>
    <cfRule type="expression" dxfId="14" priority="28">
      <formula>AND(VLOOKUP(C24,tablo_villes,2,0)&lt;=VLOOKUP(E24,tablo_villes,2,0),VLOOKUP(E24,tablo_villes,2,0)&lt;100)</formula>
    </cfRule>
  </conditionalFormatting>
  <conditionalFormatting sqref="E33:E38">
    <cfRule type="expression" dxfId="13" priority="15" stopIfTrue="1">
      <formula>AND(VLOOKUP(C33,tablo_villes,2,0)&lt;=VLOOKUP(E33,tablo_villes,2,0),VLOOKUP(E33,tablo_villes,2,0)&lt;=5)</formula>
    </cfRule>
    <cfRule type="expression" dxfId="12" priority="16" stopIfTrue="1">
      <formula>AND(VLOOKUP(C33,tablo_villes,2,0)&lt;=VLOOKUP(E33,tablo_villes,2,0),VLOOKUP(E33,tablo_villes,2,0)&lt;=10)</formula>
    </cfRule>
    <cfRule type="expression" dxfId="11" priority="17" stopIfTrue="1">
      <formula>AND(VLOOKUP(C33,tablo_villes,2,0)&lt;=VLOOKUP(E33,tablo_villes,2,0),VLOOKUP(E33,tablo_villes,2,0)&lt;=20)</formula>
    </cfRule>
    <cfRule type="expression" dxfId="10" priority="18" stopIfTrue="1">
      <formula>AND(VLOOKUP(C33,tablo_villes,2,0)&lt;=VLOOKUP(E33,tablo_villes,2,0),VLOOKUP(E33,tablo_villes,2,0)&lt;=30)</formula>
    </cfRule>
    <cfRule type="expression" dxfId="9" priority="19" stopIfTrue="1">
      <formula>AND(VLOOKUP(C33,tablo_villes,2,0)&lt;=VLOOKUP(E33,tablo_villes,2,0),VLOOKUP(E33,tablo_villes,2,0)&lt;=40)</formula>
    </cfRule>
    <cfRule type="expression" dxfId="8" priority="20" stopIfTrue="1">
      <formula>AND(VLOOKUP(C33,tablo_villes,2,0)&lt;=VLOOKUP(E33,tablo_villes,2,0),VLOOKUP(E33,tablo_villes,2,0)&lt;=50)</formula>
    </cfRule>
    <cfRule type="expression" dxfId="7" priority="21">
      <formula>AND(VLOOKUP(C33,tablo_villes,2,0)&lt;=VLOOKUP(E33,tablo_villes,2,0),VLOOKUP(E33,tablo_villes,2,0)&lt;100)</formula>
    </cfRule>
  </conditionalFormatting>
  <conditionalFormatting sqref="E42:E47">
    <cfRule type="expression" dxfId="6" priority="8" stopIfTrue="1">
      <formula>AND(VLOOKUP(C42,tablo_villes,2,0)&lt;=VLOOKUP(E42,tablo_villes,2,0),VLOOKUP(E42,tablo_villes,2,0)&lt;=5)</formula>
    </cfRule>
    <cfRule type="expression" dxfId="5" priority="9" stopIfTrue="1">
      <formula>AND(VLOOKUP(C42,tablo_villes,2,0)&lt;=VLOOKUP(E42,tablo_villes,2,0),VLOOKUP(E42,tablo_villes,2,0)&lt;=10)</formula>
    </cfRule>
    <cfRule type="expression" dxfId="4" priority="10" stopIfTrue="1">
      <formula>AND(VLOOKUP(C42,tablo_villes,2,0)&lt;=VLOOKUP(E42,tablo_villes,2,0),VLOOKUP(E42,tablo_villes,2,0)&lt;=20)</formula>
    </cfRule>
    <cfRule type="expression" dxfId="3" priority="11" stopIfTrue="1">
      <formula>AND(VLOOKUP(C42,tablo_villes,2,0)&lt;=VLOOKUP(E42,tablo_villes,2,0),VLOOKUP(E42,tablo_villes,2,0)&lt;=30)</formula>
    </cfRule>
    <cfRule type="expression" dxfId="2" priority="12" stopIfTrue="1">
      <formula>AND(VLOOKUP(C42,tablo_villes,2,0)&lt;=VLOOKUP(E42,tablo_villes,2,0),VLOOKUP(E42,tablo_villes,2,0)&lt;=40)</formula>
    </cfRule>
    <cfRule type="expression" dxfId="1" priority="13" stopIfTrue="1">
      <formula>AND(VLOOKUP(C42,tablo_villes,2,0)&lt;=VLOOKUP(E42,tablo_villes,2,0),VLOOKUP(E42,tablo_villes,2,0)&lt;=50)</formula>
    </cfRule>
    <cfRule type="expression" dxfId="0" priority="14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162"/>
  <sheetViews>
    <sheetView workbookViewId="0">
      <selection activeCell="I47" sqref="I47"/>
    </sheetView>
  </sheetViews>
  <sheetFormatPr baseColWidth="10" defaultRowHeight="15" x14ac:dyDescent="0.25"/>
  <cols>
    <col min="1" max="1" width="26.85546875" bestFit="1" customWidth="1"/>
    <col min="3" max="3" width="25.85546875" bestFit="1" customWidth="1"/>
  </cols>
  <sheetData>
    <row r="1" spans="1:2" x14ac:dyDescent="0.25">
      <c r="A1" t="s">
        <v>100</v>
      </c>
      <c r="B1" t="s">
        <v>101</v>
      </c>
    </row>
    <row r="2" spans="1:2" x14ac:dyDescent="0.25">
      <c r="A2" s="83" t="s">
        <v>21</v>
      </c>
      <c r="B2">
        <v>31</v>
      </c>
    </row>
    <row r="3" spans="1:2" x14ac:dyDescent="0.25">
      <c r="A3" s="80" t="s">
        <v>22</v>
      </c>
      <c r="B3">
        <v>28</v>
      </c>
    </row>
    <row r="4" spans="1:2" x14ac:dyDescent="0.25">
      <c r="A4" s="81" t="s">
        <v>23</v>
      </c>
      <c r="B4">
        <v>4.4000000000000004</v>
      </c>
    </row>
    <row r="5" spans="1:2" x14ac:dyDescent="0.25">
      <c r="A5" s="80" t="s">
        <v>24</v>
      </c>
      <c r="B5">
        <v>25</v>
      </c>
    </row>
    <row r="6" spans="1:2" x14ac:dyDescent="0.25">
      <c r="A6" s="70" t="s">
        <v>25</v>
      </c>
      <c r="B6">
        <v>9.4</v>
      </c>
    </row>
    <row r="7" spans="1:2" x14ac:dyDescent="0.25">
      <c r="A7" s="71" t="s">
        <v>26</v>
      </c>
      <c r="B7">
        <v>15</v>
      </c>
    </row>
    <row r="8" spans="1:2" x14ac:dyDescent="0.25">
      <c r="A8" s="71" t="s">
        <v>27</v>
      </c>
      <c r="B8">
        <v>14</v>
      </c>
    </row>
    <row r="9" spans="1:2" x14ac:dyDescent="0.25">
      <c r="A9" s="71" t="s">
        <v>28</v>
      </c>
      <c r="B9">
        <v>15</v>
      </c>
    </row>
    <row r="10" spans="1:2" x14ac:dyDescent="0.25">
      <c r="A10" s="82" t="s">
        <v>29</v>
      </c>
      <c r="B10">
        <v>49.3</v>
      </c>
    </row>
    <row r="11" spans="1:2" x14ac:dyDescent="0.25">
      <c r="A11" s="71" t="s">
        <v>30</v>
      </c>
      <c r="B11">
        <v>19</v>
      </c>
    </row>
    <row r="12" spans="1:2" x14ac:dyDescent="0.25">
      <c r="A12" s="71" t="s">
        <v>31</v>
      </c>
      <c r="B12">
        <v>12</v>
      </c>
    </row>
    <row r="13" spans="1:2" x14ac:dyDescent="0.25">
      <c r="A13" s="70" t="s">
        <v>102</v>
      </c>
      <c r="B13">
        <v>9.5</v>
      </c>
    </row>
    <row r="14" spans="1:2" x14ac:dyDescent="0.25">
      <c r="A14" s="70" t="s">
        <v>103</v>
      </c>
      <c r="B14">
        <v>11.9</v>
      </c>
    </row>
    <row r="15" spans="1:2" x14ac:dyDescent="0.25">
      <c r="A15" s="80" t="s">
        <v>104</v>
      </c>
      <c r="B15">
        <v>26</v>
      </c>
    </row>
    <row r="16" spans="1:2" x14ac:dyDescent="0.25">
      <c r="A16" s="71" t="s">
        <v>105</v>
      </c>
      <c r="B16">
        <v>17.399999999999999</v>
      </c>
    </row>
    <row r="17" spans="1:2" x14ac:dyDescent="0.25">
      <c r="A17" s="81" t="s">
        <v>106</v>
      </c>
      <c r="B17">
        <v>4.2</v>
      </c>
    </row>
    <row r="18" spans="1:2" x14ac:dyDescent="0.25">
      <c r="A18" s="70" t="s">
        <v>107</v>
      </c>
      <c r="B18">
        <v>8.6999999999999993</v>
      </c>
    </row>
    <row r="19" spans="1:2" x14ac:dyDescent="0.25">
      <c r="A19" s="71" t="s">
        <v>108</v>
      </c>
      <c r="B19">
        <v>18</v>
      </c>
    </row>
    <row r="20" spans="1:2" x14ac:dyDescent="0.25">
      <c r="A20" s="80" t="s">
        <v>109</v>
      </c>
      <c r="B20">
        <v>25</v>
      </c>
    </row>
    <row r="21" spans="1:2" x14ac:dyDescent="0.25">
      <c r="A21" s="80" t="s">
        <v>110</v>
      </c>
      <c r="B21">
        <v>25</v>
      </c>
    </row>
    <row r="22" spans="1:2" x14ac:dyDescent="0.25">
      <c r="A22" s="71" t="s">
        <v>111</v>
      </c>
      <c r="B22">
        <v>15.7</v>
      </c>
    </row>
    <row r="23" spans="1:2" x14ac:dyDescent="0.25">
      <c r="A23" s="80" t="s">
        <v>112</v>
      </c>
      <c r="B23">
        <v>27.4</v>
      </c>
    </row>
    <row r="24" spans="1:2" x14ac:dyDescent="0.25">
      <c r="A24" s="70" t="s">
        <v>113</v>
      </c>
      <c r="B24">
        <v>8.3000000000000007</v>
      </c>
    </row>
    <row r="25" spans="1:2" x14ac:dyDescent="0.25">
      <c r="A25" s="83" t="s">
        <v>114</v>
      </c>
      <c r="B25">
        <v>32.299999999999997</v>
      </c>
    </row>
    <row r="26" spans="1:2" x14ac:dyDescent="0.25">
      <c r="A26" s="80" t="s">
        <v>115</v>
      </c>
      <c r="B26">
        <v>25</v>
      </c>
    </row>
    <row r="27" spans="1:2" x14ac:dyDescent="0.25">
      <c r="A27" s="75" t="s">
        <v>116</v>
      </c>
      <c r="B27">
        <v>58.2</v>
      </c>
    </row>
    <row r="28" spans="1:2" x14ac:dyDescent="0.25">
      <c r="A28" s="83" t="s">
        <v>117</v>
      </c>
      <c r="B28">
        <v>32.200000000000003</v>
      </c>
    </row>
    <row r="29" spans="1:2" x14ac:dyDescent="0.25">
      <c r="A29" s="71" t="s">
        <v>118</v>
      </c>
      <c r="B29">
        <v>16</v>
      </c>
    </row>
    <row r="30" spans="1:2" x14ac:dyDescent="0.25">
      <c r="A30" s="83" t="s">
        <v>119</v>
      </c>
      <c r="B30">
        <v>30.6</v>
      </c>
    </row>
    <row r="31" spans="1:2" x14ac:dyDescent="0.25">
      <c r="A31" s="80" t="s">
        <v>120</v>
      </c>
      <c r="B31">
        <v>21</v>
      </c>
    </row>
    <row r="32" spans="1:2" x14ac:dyDescent="0.25">
      <c r="A32" s="80" t="s">
        <v>121</v>
      </c>
      <c r="B32">
        <v>23</v>
      </c>
    </row>
    <row r="33" spans="1:2" x14ac:dyDescent="0.25">
      <c r="A33" s="80" t="s">
        <v>122</v>
      </c>
      <c r="B33">
        <v>27.4</v>
      </c>
    </row>
    <row r="34" spans="1:2" x14ac:dyDescent="0.25">
      <c r="A34" s="75" t="s">
        <v>123</v>
      </c>
      <c r="B34">
        <v>57</v>
      </c>
    </row>
    <row r="35" spans="1:2" x14ac:dyDescent="0.25">
      <c r="A35" s="80" t="s">
        <v>124</v>
      </c>
      <c r="B35">
        <v>27.5</v>
      </c>
    </row>
    <row r="36" spans="1:2" x14ac:dyDescent="0.25">
      <c r="A36" s="83" t="s">
        <v>125</v>
      </c>
      <c r="B36">
        <v>33.5</v>
      </c>
    </row>
    <row r="37" spans="1:2" x14ac:dyDescent="0.25">
      <c r="A37" s="75" t="s">
        <v>126</v>
      </c>
      <c r="B37">
        <v>55.4</v>
      </c>
    </row>
    <row r="38" spans="1:2" x14ac:dyDescent="0.25">
      <c r="A38" s="80" t="s">
        <v>127</v>
      </c>
      <c r="B38">
        <v>23</v>
      </c>
    </row>
    <row r="39" spans="1:2" x14ac:dyDescent="0.25">
      <c r="A39" s="71" t="s">
        <v>128</v>
      </c>
      <c r="B39">
        <v>16</v>
      </c>
    </row>
    <row r="40" spans="1:2" x14ac:dyDescent="0.25">
      <c r="A40" s="71" t="s">
        <v>129</v>
      </c>
      <c r="B40">
        <v>13.5</v>
      </c>
    </row>
    <row r="41" spans="1:2" x14ac:dyDescent="0.25">
      <c r="A41" s="83" t="s">
        <v>247</v>
      </c>
      <c r="B41">
        <v>38</v>
      </c>
    </row>
    <row r="42" spans="1:2" x14ac:dyDescent="0.25">
      <c r="A42" s="83" t="s">
        <v>130</v>
      </c>
      <c r="B42">
        <v>32.9</v>
      </c>
    </row>
    <row r="43" spans="1:2" x14ac:dyDescent="0.25">
      <c r="A43" s="71" t="s">
        <v>131</v>
      </c>
      <c r="B43">
        <v>18</v>
      </c>
    </row>
    <row r="44" spans="1:2" x14ac:dyDescent="0.25">
      <c r="A44" s="71" t="s">
        <v>132</v>
      </c>
      <c r="B44">
        <v>13</v>
      </c>
    </row>
    <row r="45" spans="1:2" x14ac:dyDescent="0.25">
      <c r="A45" s="71" t="s">
        <v>133</v>
      </c>
      <c r="B45">
        <v>15</v>
      </c>
    </row>
    <row r="46" spans="1:2" x14ac:dyDescent="0.25">
      <c r="A46" s="80" t="s">
        <v>134</v>
      </c>
      <c r="B46">
        <v>29</v>
      </c>
    </row>
    <row r="47" spans="1:2" x14ac:dyDescent="0.25">
      <c r="A47" s="83" t="s">
        <v>135</v>
      </c>
      <c r="B47">
        <v>29.2</v>
      </c>
    </row>
    <row r="48" spans="1:2" x14ac:dyDescent="0.25">
      <c r="A48" s="80" t="s">
        <v>136</v>
      </c>
      <c r="B48">
        <v>25</v>
      </c>
    </row>
    <row r="49" spans="1:2" x14ac:dyDescent="0.25">
      <c r="A49" s="82" t="s">
        <v>137</v>
      </c>
      <c r="B49">
        <v>48</v>
      </c>
    </row>
    <row r="50" spans="1:2" x14ac:dyDescent="0.25">
      <c r="A50" s="70" t="s">
        <v>138</v>
      </c>
      <c r="B50">
        <v>7.7</v>
      </c>
    </row>
    <row r="51" spans="1:2" x14ac:dyDescent="0.25">
      <c r="A51" s="70" t="s">
        <v>139</v>
      </c>
      <c r="B51">
        <v>7.4</v>
      </c>
    </row>
    <row r="52" spans="1:2" x14ac:dyDescent="0.25">
      <c r="A52" s="81" t="s">
        <v>140</v>
      </c>
      <c r="B52">
        <v>4.0999999999999996</v>
      </c>
    </row>
    <row r="53" spans="1:2" x14ac:dyDescent="0.25">
      <c r="A53" s="71" t="s">
        <v>141</v>
      </c>
      <c r="B53">
        <v>11</v>
      </c>
    </row>
    <row r="54" spans="1:2" x14ac:dyDescent="0.25">
      <c r="A54" s="71" t="s">
        <v>142</v>
      </c>
      <c r="B54">
        <v>11</v>
      </c>
    </row>
    <row r="55" spans="1:2" x14ac:dyDescent="0.25">
      <c r="A55" s="80" t="s">
        <v>143</v>
      </c>
      <c r="B55">
        <v>26.5</v>
      </c>
    </row>
    <row r="56" spans="1:2" x14ac:dyDescent="0.25">
      <c r="A56" s="71" t="s">
        <v>144</v>
      </c>
      <c r="B56">
        <v>12</v>
      </c>
    </row>
    <row r="57" spans="1:2" x14ac:dyDescent="0.25">
      <c r="A57" s="82" t="s">
        <v>145</v>
      </c>
      <c r="B57">
        <v>45</v>
      </c>
    </row>
    <row r="58" spans="1:2" x14ac:dyDescent="0.25">
      <c r="A58" s="71" t="s">
        <v>146</v>
      </c>
      <c r="B58">
        <v>18</v>
      </c>
    </row>
    <row r="59" spans="1:2" x14ac:dyDescent="0.25">
      <c r="A59" s="81" t="s">
        <v>147</v>
      </c>
      <c r="B59">
        <v>3.2</v>
      </c>
    </row>
    <row r="60" spans="1:2" x14ac:dyDescent="0.25">
      <c r="A60" s="71" t="s">
        <v>148</v>
      </c>
      <c r="B60">
        <v>11</v>
      </c>
    </row>
    <row r="61" spans="1:2" x14ac:dyDescent="0.25">
      <c r="A61" s="82" t="s">
        <v>149</v>
      </c>
      <c r="B61">
        <v>46.5</v>
      </c>
    </row>
    <row r="62" spans="1:2" x14ac:dyDescent="0.25">
      <c r="A62" s="80" t="s">
        <v>150</v>
      </c>
      <c r="B62">
        <v>22.2</v>
      </c>
    </row>
    <row r="63" spans="1:2" x14ac:dyDescent="0.25">
      <c r="A63" s="80" t="s">
        <v>151</v>
      </c>
      <c r="B63">
        <v>29</v>
      </c>
    </row>
    <row r="64" spans="1:2" x14ac:dyDescent="0.25">
      <c r="A64" s="83" t="s">
        <v>152</v>
      </c>
      <c r="B64">
        <v>37</v>
      </c>
    </row>
    <row r="65" spans="1:2" x14ac:dyDescent="0.25">
      <c r="A65" s="70" t="s">
        <v>92</v>
      </c>
      <c r="B65">
        <v>5.0999999999999996</v>
      </c>
    </row>
    <row r="66" spans="1:2" x14ac:dyDescent="0.25">
      <c r="A66" s="83" t="s">
        <v>153</v>
      </c>
      <c r="B66">
        <v>33.299999999999997</v>
      </c>
    </row>
    <row r="67" spans="1:2" x14ac:dyDescent="0.25">
      <c r="A67" s="70" t="s">
        <v>154</v>
      </c>
      <c r="B67">
        <v>6</v>
      </c>
    </row>
    <row r="68" spans="1:2" x14ac:dyDescent="0.25">
      <c r="A68" s="83" t="s">
        <v>155</v>
      </c>
      <c r="B68">
        <v>33.6</v>
      </c>
    </row>
    <row r="69" spans="1:2" x14ac:dyDescent="0.25">
      <c r="A69" s="80" t="s">
        <v>156</v>
      </c>
      <c r="B69">
        <v>23.8</v>
      </c>
    </row>
    <row r="70" spans="1:2" x14ac:dyDescent="0.25">
      <c r="A70" s="82" t="s">
        <v>157</v>
      </c>
      <c r="B70">
        <v>50</v>
      </c>
    </row>
    <row r="71" spans="1:2" x14ac:dyDescent="0.25">
      <c r="A71" s="80" t="s">
        <v>158</v>
      </c>
      <c r="B71">
        <v>25</v>
      </c>
    </row>
    <row r="72" spans="1:2" x14ac:dyDescent="0.25">
      <c r="A72" s="71" t="s">
        <v>159</v>
      </c>
      <c r="B72">
        <v>12</v>
      </c>
    </row>
    <row r="73" spans="1:2" x14ac:dyDescent="0.25">
      <c r="A73" s="83" t="s">
        <v>160</v>
      </c>
      <c r="B73">
        <v>32</v>
      </c>
    </row>
    <row r="74" spans="1:2" x14ac:dyDescent="0.25">
      <c r="A74" s="80" t="s">
        <v>161</v>
      </c>
      <c r="B74">
        <v>24</v>
      </c>
    </row>
    <row r="75" spans="1:2" x14ac:dyDescent="0.25">
      <c r="A75" s="70" t="s">
        <v>162</v>
      </c>
      <c r="B75">
        <v>8.3000000000000007</v>
      </c>
    </row>
    <row r="76" spans="1:2" x14ac:dyDescent="0.25">
      <c r="A76" s="70" t="s">
        <v>163</v>
      </c>
      <c r="B76">
        <v>8.3000000000000007</v>
      </c>
    </row>
    <row r="77" spans="1:2" x14ac:dyDescent="0.25">
      <c r="A77" s="80" t="s">
        <v>164</v>
      </c>
      <c r="B77">
        <v>23.2</v>
      </c>
    </row>
    <row r="78" spans="1:2" x14ac:dyDescent="0.25">
      <c r="A78" s="83" t="s">
        <v>165</v>
      </c>
      <c r="B78">
        <v>32</v>
      </c>
    </row>
    <row r="79" spans="1:2" x14ac:dyDescent="0.25">
      <c r="A79" s="80" t="s">
        <v>166</v>
      </c>
      <c r="B79">
        <v>27</v>
      </c>
    </row>
    <row r="80" spans="1:2" x14ac:dyDescent="0.25">
      <c r="A80" s="83" t="s">
        <v>167</v>
      </c>
      <c r="B80">
        <v>34</v>
      </c>
    </row>
    <row r="81" spans="1:2" x14ac:dyDescent="0.25">
      <c r="A81" s="80" t="s">
        <v>168</v>
      </c>
      <c r="B81">
        <v>19</v>
      </c>
    </row>
    <row r="82" spans="1:2" x14ac:dyDescent="0.25">
      <c r="A82" s="83" t="s">
        <v>169</v>
      </c>
      <c r="B82">
        <v>31.2</v>
      </c>
    </row>
    <row r="83" spans="1:2" x14ac:dyDescent="0.25">
      <c r="A83" s="83" t="s">
        <v>170</v>
      </c>
      <c r="B83">
        <v>35.9</v>
      </c>
    </row>
    <row r="84" spans="1:2" x14ac:dyDescent="0.25">
      <c r="A84" s="75" t="s">
        <v>171</v>
      </c>
      <c r="B84">
        <v>60</v>
      </c>
    </row>
    <row r="85" spans="1:2" x14ac:dyDescent="0.25">
      <c r="A85" s="75" t="s">
        <v>172</v>
      </c>
      <c r="B85">
        <v>52</v>
      </c>
    </row>
    <row r="86" spans="1:2" x14ac:dyDescent="0.25">
      <c r="A86" s="81" t="s">
        <v>173</v>
      </c>
      <c r="B86">
        <v>1.9</v>
      </c>
    </row>
    <row r="87" spans="1:2" x14ac:dyDescent="0.25">
      <c r="A87" s="83" t="s">
        <v>174</v>
      </c>
      <c r="B87">
        <v>29</v>
      </c>
    </row>
    <row r="88" spans="1:2" x14ac:dyDescent="0.25">
      <c r="A88" s="83" t="s">
        <v>175</v>
      </c>
      <c r="B88">
        <v>34</v>
      </c>
    </row>
    <row r="89" spans="1:2" x14ac:dyDescent="0.25">
      <c r="A89" s="71" t="s">
        <v>176</v>
      </c>
      <c r="B89">
        <v>18</v>
      </c>
    </row>
    <row r="90" spans="1:2" x14ac:dyDescent="0.25">
      <c r="A90" s="80" t="s">
        <v>177</v>
      </c>
      <c r="B90">
        <v>23</v>
      </c>
    </row>
    <row r="91" spans="1:2" x14ac:dyDescent="0.25">
      <c r="A91" s="80" t="s">
        <v>178</v>
      </c>
      <c r="B91">
        <v>28</v>
      </c>
    </row>
    <row r="92" spans="1:2" x14ac:dyDescent="0.25">
      <c r="A92" s="80" t="s">
        <v>179</v>
      </c>
      <c r="B92">
        <v>23.4</v>
      </c>
    </row>
    <row r="93" spans="1:2" x14ac:dyDescent="0.25">
      <c r="A93" s="71" t="s">
        <v>180</v>
      </c>
      <c r="B93">
        <v>15</v>
      </c>
    </row>
    <row r="94" spans="1:2" x14ac:dyDescent="0.25">
      <c r="A94" s="82" t="s">
        <v>181</v>
      </c>
      <c r="B94">
        <v>44.7</v>
      </c>
    </row>
    <row r="95" spans="1:2" x14ac:dyDescent="0.25">
      <c r="A95" s="82" t="s">
        <v>182</v>
      </c>
      <c r="B95">
        <v>40.200000000000003</v>
      </c>
    </row>
    <row r="96" spans="1:2" x14ac:dyDescent="0.25">
      <c r="A96" s="83" t="s">
        <v>183</v>
      </c>
      <c r="B96">
        <v>31.8</v>
      </c>
    </row>
    <row r="97" spans="1:2" x14ac:dyDescent="0.25">
      <c r="A97" s="80" t="s">
        <v>184</v>
      </c>
      <c r="B97">
        <v>19.3</v>
      </c>
    </row>
    <row r="98" spans="1:2" x14ac:dyDescent="0.25">
      <c r="A98" s="81" t="s">
        <v>185</v>
      </c>
      <c r="B98">
        <v>3.5</v>
      </c>
    </row>
    <row r="99" spans="1:2" x14ac:dyDescent="0.25">
      <c r="A99" s="83" t="s">
        <v>186</v>
      </c>
      <c r="B99">
        <v>34.299999999999997</v>
      </c>
    </row>
    <row r="100" spans="1:2" x14ac:dyDescent="0.25">
      <c r="A100" s="80" t="s">
        <v>187</v>
      </c>
      <c r="B100">
        <v>28</v>
      </c>
    </row>
    <row r="101" spans="1:2" x14ac:dyDescent="0.25">
      <c r="A101" s="80" t="s">
        <v>188</v>
      </c>
      <c r="B101">
        <v>23</v>
      </c>
    </row>
    <row r="102" spans="1:2" x14ac:dyDescent="0.25">
      <c r="A102" s="80" t="s">
        <v>189</v>
      </c>
      <c r="B102">
        <v>20</v>
      </c>
    </row>
    <row r="103" spans="1:2" x14ac:dyDescent="0.25">
      <c r="A103" s="71" t="s">
        <v>190</v>
      </c>
      <c r="B103">
        <v>13</v>
      </c>
    </row>
    <row r="104" spans="1:2" x14ac:dyDescent="0.25">
      <c r="A104" s="83" t="s">
        <v>191</v>
      </c>
      <c r="B104">
        <v>39.299999999999997</v>
      </c>
    </row>
    <row r="105" spans="1:2" x14ac:dyDescent="0.25">
      <c r="A105" s="71" t="s">
        <v>192</v>
      </c>
      <c r="B105">
        <v>11</v>
      </c>
    </row>
    <row r="106" spans="1:2" x14ac:dyDescent="0.25">
      <c r="A106" s="83" t="s">
        <v>193</v>
      </c>
      <c r="B106">
        <v>38.9</v>
      </c>
    </row>
    <row r="107" spans="1:2" x14ac:dyDescent="0.25">
      <c r="A107" s="82" t="s">
        <v>194</v>
      </c>
      <c r="B107">
        <v>45.1</v>
      </c>
    </row>
    <row r="108" spans="1:2" x14ac:dyDescent="0.25">
      <c r="A108" s="70" t="s">
        <v>195</v>
      </c>
      <c r="B108">
        <v>7.9</v>
      </c>
    </row>
    <row r="109" spans="1:2" x14ac:dyDescent="0.25">
      <c r="A109" s="81" t="s">
        <v>196</v>
      </c>
      <c r="B109">
        <v>2.8</v>
      </c>
    </row>
    <row r="110" spans="1:2" x14ac:dyDescent="0.25">
      <c r="A110" s="70" t="s">
        <v>197</v>
      </c>
      <c r="B110">
        <v>9.4</v>
      </c>
    </row>
    <row r="111" spans="1:2" x14ac:dyDescent="0.25">
      <c r="A111" s="70" t="s">
        <v>198</v>
      </c>
      <c r="B111">
        <v>6.4</v>
      </c>
    </row>
    <row r="112" spans="1:2" x14ac:dyDescent="0.25">
      <c r="A112" s="71" t="s">
        <v>199</v>
      </c>
      <c r="B112">
        <v>13</v>
      </c>
    </row>
    <row r="113" spans="1:3" x14ac:dyDescent="0.25">
      <c r="A113" s="80" t="s">
        <v>200</v>
      </c>
      <c r="B113">
        <v>24</v>
      </c>
    </row>
    <row r="114" spans="1:3" x14ac:dyDescent="0.25">
      <c r="A114" s="80" t="s">
        <v>201</v>
      </c>
      <c r="B114">
        <v>22</v>
      </c>
    </row>
    <row r="115" spans="1:3" x14ac:dyDescent="0.25">
      <c r="A115" s="80" t="s">
        <v>202</v>
      </c>
      <c r="B115">
        <v>27.7</v>
      </c>
    </row>
    <row r="116" spans="1:3" x14ac:dyDescent="0.25">
      <c r="A116" s="80" t="s">
        <v>203</v>
      </c>
      <c r="B116">
        <v>27</v>
      </c>
    </row>
    <row r="117" spans="1:3" x14ac:dyDescent="0.25">
      <c r="A117" s="80" t="s">
        <v>204</v>
      </c>
      <c r="B117">
        <v>22</v>
      </c>
    </row>
    <row r="118" spans="1:3" x14ac:dyDescent="0.25">
      <c r="A118" s="80" t="s">
        <v>93</v>
      </c>
      <c r="B118">
        <v>60</v>
      </c>
      <c r="C118" t="s">
        <v>254</v>
      </c>
    </row>
    <row r="119" spans="1:3" x14ac:dyDescent="0.25">
      <c r="A119" s="80" t="s">
        <v>205</v>
      </c>
      <c r="B119">
        <v>21</v>
      </c>
    </row>
    <row r="120" spans="1:3" x14ac:dyDescent="0.25">
      <c r="A120" s="71" t="s">
        <v>206</v>
      </c>
      <c r="B120">
        <v>12</v>
      </c>
    </row>
    <row r="121" spans="1:3" x14ac:dyDescent="0.25">
      <c r="A121" s="83" t="s">
        <v>207</v>
      </c>
      <c r="B121">
        <v>32</v>
      </c>
    </row>
    <row r="122" spans="1:3" x14ac:dyDescent="0.25">
      <c r="A122" s="80" t="s">
        <v>94</v>
      </c>
      <c r="B122">
        <v>20</v>
      </c>
    </row>
    <row r="123" spans="1:3" x14ac:dyDescent="0.25">
      <c r="A123" s="75" t="s">
        <v>208</v>
      </c>
      <c r="B123">
        <v>55</v>
      </c>
    </row>
    <row r="124" spans="1:3" x14ac:dyDescent="0.25">
      <c r="A124" s="80" t="s">
        <v>209</v>
      </c>
      <c r="B124">
        <v>25</v>
      </c>
    </row>
    <row r="125" spans="1:3" x14ac:dyDescent="0.25">
      <c r="A125" s="83" t="s">
        <v>210</v>
      </c>
      <c r="B125">
        <v>30</v>
      </c>
    </row>
    <row r="126" spans="1:3" x14ac:dyDescent="0.25">
      <c r="A126" s="71" t="s">
        <v>211</v>
      </c>
      <c r="B126">
        <v>11</v>
      </c>
    </row>
    <row r="127" spans="1:3" x14ac:dyDescent="0.25">
      <c r="A127" s="71" t="s">
        <v>91</v>
      </c>
      <c r="B127">
        <v>18.899999999999999</v>
      </c>
    </row>
    <row r="128" spans="1:3" x14ac:dyDescent="0.25">
      <c r="A128" s="83" t="s">
        <v>212</v>
      </c>
      <c r="B128">
        <v>33</v>
      </c>
    </row>
    <row r="129" spans="1:2" x14ac:dyDescent="0.25">
      <c r="A129" s="82" t="s">
        <v>213</v>
      </c>
      <c r="B129">
        <v>48.3</v>
      </c>
    </row>
    <row r="130" spans="1:2" x14ac:dyDescent="0.25">
      <c r="A130" s="70" t="s">
        <v>214</v>
      </c>
      <c r="B130">
        <v>9.6</v>
      </c>
    </row>
    <row r="131" spans="1:2" x14ac:dyDescent="0.25">
      <c r="A131" s="81" t="s">
        <v>215</v>
      </c>
      <c r="B131">
        <v>0</v>
      </c>
    </row>
    <row r="132" spans="1:2" x14ac:dyDescent="0.25">
      <c r="A132" s="82" t="s">
        <v>216</v>
      </c>
      <c r="B132">
        <v>41</v>
      </c>
    </row>
    <row r="133" spans="1:2" x14ac:dyDescent="0.25">
      <c r="A133" s="71" t="s">
        <v>217</v>
      </c>
      <c r="B133">
        <v>18.600000000000001</v>
      </c>
    </row>
    <row r="134" spans="1:2" x14ac:dyDescent="0.25">
      <c r="A134" s="75" t="s">
        <v>218</v>
      </c>
      <c r="B134">
        <v>57</v>
      </c>
    </row>
    <row r="135" spans="1:2" x14ac:dyDescent="0.25">
      <c r="A135" s="81" t="s">
        <v>219</v>
      </c>
      <c r="B135">
        <v>1.2</v>
      </c>
    </row>
    <row r="136" spans="1:2" x14ac:dyDescent="0.25">
      <c r="A136" s="83" t="s">
        <v>220</v>
      </c>
      <c r="B136">
        <v>37.1</v>
      </c>
    </row>
    <row r="137" spans="1:2" x14ac:dyDescent="0.25">
      <c r="A137" s="82" t="s">
        <v>221</v>
      </c>
      <c r="B137">
        <v>42.4</v>
      </c>
    </row>
    <row r="138" spans="1:2" x14ac:dyDescent="0.25">
      <c r="A138" s="81" t="s">
        <v>222</v>
      </c>
      <c r="B138">
        <v>2.5</v>
      </c>
    </row>
    <row r="139" spans="1:2" x14ac:dyDescent="0.25">
      <c r="A139" s="71" t="s">
        <v>223</v>
      </c>
      <c r="B139">
        <v>11</v>
      </c>
    </row>
    <row r="140" spans="1:2" x14ac:dyDescent="0.25">
      <c r="A140" s="71" t="s">
        <v>224</v>
      </c>
      <c r="B140">
        <v>17</v>
      </c>
    </row>
    <row r="141" spans="1:2" x14ac:dyDescent="0.25">
      <c r="A141" s="75" t="s">
        <v>225</v>
      </c>
      <c r="B141">
        <v>50.4</v>
      </c>
    </row>
    <row r="142" spans="1:2" x14ac:dyDescent="0.25">
      <c r="A142" s="80" t="s">
        <v>226</v>
      </c>
      <c r="B142">
        <v>22</v>
      </c>
    </row>
    <row r="143" spans="1:2" x14ac:dyDescent="0.25">
      <c r="A143" s="75" t="s">
        <v>227</v>
      </c>
      <c r="B143">
        <v>50.8</v>
      </c>
    </row>
    <row r="144" spans="1:2" x14ac:dyDescent="0.25">
      <c r="A144" s="81" t="s">
        <v>228</v>
      </c>
      <c r="B144">
        <v>4.5999999999999996</v>
      </c>
    </row>
    <row r="145" spans="1:2" x14ac:dyDescent="0.25">
      <c r="A145" s="80" t="s">
        <v>229</v>
      </c>
      <c r="B145">
        <v>21.4</v>
      </c>
    </row>
    <row r="146" spans="1:2" x14ac:dyDescent="0.25">
      <c r="A146" s="81" t="s">
        <v>230</v>
      </c>
      <c r="B146">
        <v>3.6</v>
      </c>
    </row>
    <row r="147" spans="1:2" x14ac:dyDescent="0.25">
      <c r="A147" s="75" t="s">
        <v>231</v>
      </c>
      <c r="B147">
        <v>56</v>
      </c>
    </row>
    <row r="148" spans="1:2" x14ac:dyDescent="0.25">
      <c r="A148" s="83" t="s">
        <v>232</v>
      </c>
      <c r="B148">
        <v>36</v>
      </c>
    </row>
    <row r="149" spans="1:2" x14ac:dyDescent="0.25">
      <c r="A149" s="83" t="s">
        <v>233</v>
      </c>
      <c r="B149">
        <v>35</v>
      </c>
    </row>
    <row r="150" spans="1:2" x14ac:dyDescent="0.25">
      <c r="A150" s="80" t="s">
        <v>234</v>
      </c>
      <c r="B150">
        <v>26</v>
      </c>
    </row>
    <row r="151" spans="1:2" x14ac:dyDescent="0.25">
      <c r="A151" s="83" t="s">
        <v>235</v>
      </c>
      <c r="B151">
        <v>38</v>
      </c>
    </row>
    <row r="152" spans="1:2" x14ac:dyDescent="0.25">
      <c r="A152" s="83" t="s">
        <v>236</v>
      </c>
      <c r="B152">
        <v>40</v>
      </c>
    </row>
    <row r="153" spans="1:2" x14ac:dyDescent="0.25">
      <c r="A153" s="75" t="s">
        <v>237</v>
      </c>
      <c r="B153">
        <v>58</v>
      </c>
    </row>
    <row r="154" spans="1:2" x14ac:dyDescent="0.25">
      <c r="A154" s="82" t="s">
        <v>238</v>
      </c>
      <c r="B154">
        <v>44.1</v>
      </c>
    </row>
    <row r="155" spans="1:2" x14ac:dyDescent="0.25">
      <c r="A155" s="80" t="s">
        <v>239</v>
      </c>
      <c r="B155">
        <v>19.5</v>
      </c>
    </row>
    <row r="156" spans="1:2" x14ac:dyDescent="0.25">
      <c r="A156" s="71" t="s">
        <v>240</v>
      </c>
      <c r="B156">
        <v>14</v>
      </c>
    </row>
    <row r="157" spans="1:2" x14ac:dyDescent="0.25">
      <c r="A157" s="83" t="s">
        <v>241</v>
      </c>
      <c r="B157">
        <v>31</v>
      </c>
    </row>
    <row r="158" spans="1:2" x14ac:dyDescent="0.25">
      <c r="A158" s="71" t="s">
        <v>242</v>
      </c>
      <c r="B158">
        <v>14</v>
      </c>
    </row>
    <row r="159" spans="1:2" x14ac:dyDescent="0.25">
      <c r="A159" s="71" t="s">
        <v>243</v>
      </c>
      <c r="B159">
        <v>14.5</v>
      </c>
    </row>
    <row r="160" spans="1:2" x14ac:dyDescent="0.25">
      <c r="A160" s="71" t="s">
        <v>244</v>
      </c>
      <c r="B160">
        <v>16</v>
      </c>
    </row>
    <row r="161" spans="1:2" x14ac:dyDescent="0.25">
      <c r="A161" s="83" t="s">
        <v>245</v>
      </c>
      <c r="B161">
        <v>34</v>
      </c>
    </row>
    <row r="162" spans="1:2" x14ac:dyDescent="0.25">
      <c r="A162" s="82" t="s">
        <v>246</v>
      </c>
      <c r="B162">
        <v>47.3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8"/>
  <sheetViews>
    <sheetView workbookViewId="0">
      <selection activeCell="G2" sqref="G2:G8"/>
    </sheetView>
  </sheetViews>
  <sheetFormatPr baseColWidth="10" defaultRowHeight="15" x14ac:dyDescent="0.25"/>
  <cols>
    <col min="1" max="6" width="11.42578125" style="3"/>
    <col min="7" max="7" width="20.85546875" style="3" bestFit="1" customWidth="1"/>
    <col min="8" max="8" width="17.5703125" bestFit="1" customWidth="1"/>
  </cols>
  <sheetData>
    <row r="1" spans="1:7" ht="15.75" thickBot="1" x14ac:dyDescent="0.3">
      <c r="A1" s="57" t="s">
        <v>20</v>
      </c>
      <c r="B1" s="58" t="s">
        <v>44</v>
      </c>
      <c r="C1" s="58"/>
      <c r="D1" s="58" t="s">
        <v>43</v>
      </c>
      <c r="E1" s="58"/>
      <c r="F1" s="58" t="s">
        <v>13</v>
      </c>
      <c r="G1" s="59" t="s">
        <v>45</v>
      </c>
    </row>
    <row r="2" spans="1:7" x14ac:dyDescent="0.25">
      <c r="A2" s="55" t="s">
        <v>12</v>
      </c>
      <c r="B2" s="56" t="s">
        <v>44</v>
      </c>
      <c r="C2" s="56">
        <v>0</v>
      </c>
      <c r="D2" s="56" t="s">
        <v>43</v>
      </c>
      <c r="E2" s="56">
        <v>5</v>
      </c>
      <c r="F2" s="56" t="s">
        <v>13</v>
      </c>
      <c r="G2" s="86">
        <v>1</v>
      </c>
    </row>
    <row r="3" spans="1:7" x14ac:dyDescent="0.25">
      <c r="A3" s="49" t="s">
        <v>14</v>
      </c>
      <c r="B3" s="48" t="s">
        <v>44</v>
      </c>
      <c r="C3" s="48">
        <v>5.01</v>
      </c>
      <c r="D3" s="48" t="s">
        <v>43</v>
      </c>
      <c r="E3" s="48">
        <v>10</v>
      </c>
      <c r="F3" s="48" t="s">
        <v>13</v>
      </c>
      <c r="G3" s="50">
        <v>1.75</v>
      </c>
    </row>
    <row r="4" spans="1:7" x14ac:dyDescent="0.25">
      <c r="A4" s="49" t="s">
        <v>15</v>
      </c>
      <c r="B4" s="48" t="s">
        <v>44</v>
      </c>
      <c r="C4" s="48">
        <v>10.01</v>
      </c>
      <c r="D4" s="48" t="s">
        <v>43</v>
      </c>
      <c r="E4" s="48">
        <v>20</v>
      </c>
      <c r="F4" s="48" t="s">
        <v>13</v>
      </c>
      <c r="G4" s="51">
        <v>2.5</v>
      </c>
    </row>
    <row r="5" spans="1:7" x14ac:dyDescent="0.25">
      <c r="A5" s="49" t="s">
        <v>16</v>
      </c>
      <c r="B5" s="48" t="s">
        <v>44</v>
      </c>
      <c r="C5" s="48">
        <v>20.010000000000002</v>
      </c>
      <c r="D5" s="48" t="s">
        <v>43</v>
      </c>
      <c r="E5" s="48">
        <v>30</v>
      </c>
      <c r="F5" s="48" t="s">
        <v>13</v>
      </c>
      <c r="G5" s="52">
        <v>3.75</v>
      </c>
    </row>
    <row r="6" spans="1:7" x14ac:dyDescent="0.25">
      <c r="A6" s="49" t="s">
        <v>17</v>
      </c>
      <c r="B6" s="48" t="s">
        <v>44</v>
      </c>
      <c r="C6" s="48">
        <v>30.01</v>
      </c>
      <c r="D6" s="48" t="s">
        <v>43</v>
      </c>
      <c r="E6" s="48">
        <v>40</v>
      </c>
      <c r="F6" s="48" t="s">
        <v>13</v>
      </c>
      <c r="G6" s="88">
        <v>4.5</v>
      </c>
    </row>
    <row r="7" spans="1:7" x14ac:dyDescent="0.25">
      <c r="A7" s="49" t="s">
        <v>18</v>
      </c>
      <c r="B7" s="48" t="s">
        <v>44</v>
      </c>
      <c r="C7" s="48">
        <v>40.01</v>
      </c>
      <c r="D7" s="48" t="s">
        <v>43</v>
      </c>
      <c r="E7" s="48">
        <v>50</v>
      </c>
      <c r="F7" s="48" t="s">
        <v>13</v>
      </c>
      <c r="G7" s="89">
        <v>5.5</v>
      </c>
    </row>
    <row r="8" spans="1:7" ht="15.75" thickBot="1" x14ac:dyDescent="0.3">
      <c r="A8" s="53" t="s">
        <v>19</v>
      </c>
      <c r="B8" s="54" t="s">
        <v>44</v>
      </c>
      <c r="C8" s="54">
        <v>50.01</v>
      </c>
      <c r="D8" s="54" t="s">
        <v>43</v>
      </c>
      <c r="E8" s="54">
        <v>60</v>
      </c>
      <c r="F8" s="54" t="s">
        <v>13</v>
      </c>
      <c r="G8" s="77">
        <v>6.2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4:L20"/>
  <sheetViews>
    <sheetView workbookViewId="0">
      <selection activeCell="A7" sqref="A7:A12"/>
    </sheetView>
  </sheetViews>
  <sheetFormatPr baseColWidth="10" defaultRowHeight="15" x14ac:dyDescent="0.25"/>
  <cols>
    <col min="9" max="9" width="10.28515625" bestFit="1" customWidth="1"/>
    <col min="10" max="10" width="16.7109375" bestFit="1" customWidth="1"/>
  </cols>
  <sheetData>
    <row r="4" spans="1:12" ht="20.25" x14ac:dyDescent="0.3">
      <c r="A4" s="4" t="s">
        <v>32</v>
      </c>
      <c r="B4" s="5"/>
      <c r="C4" s="5"/>
      <c r="D4" s="4"/>
      <c r="E4" s="5"/>
      <c r="F4" s="126" t="s">
        <v>33</v>
      </c>
      <c r="G4" s="126"/>
      <c r="H4" s="126"/>
      <c r="I4" s="126"/>
      <c r="J4" s="5"/>
      <c r="K4" s="5"/>
      <c r="L4" s="5"/>
    </row>
    <row r="5" spans="1:12" ht="21" thickBot="1" x14ac:dyDescent="0.35">
      <c r="A5" s="4"/>
      <c r="B5" s="5"/>
      <c r="C5" s="5"/>
      <c r="D5" s="4"/>
      <c r="E5" s="5"/>
      <c r="F5" s="6"/>
      <c r="G5" s="6"/>
      <c r="H5" s="5"/>
      <c r="I5" s="5"/>
      <c r="J5" s="5"/>
      <c r="K5" s="5"/>
      <c r="L5" s="5"/>
    </row>
    <row r="6" spans="1:12" ht="18.75" thickBot="1" x14ac:dyDescent="0.3">
      <c r="A6" s="7" t="s">
        <v>34</v>
      </c>
      <c r="B6" s="90">
        <v>1</v>
      </c>
      <c r="C6" s="8">
        <v>1.75</v>
      </c>
      <c r="D6" s="9">
        <v>2.5</v>
      </c>
      <c r="E6" s="10">
        <v>3.75</v>
      </c>
      <c r="F6" s="91">
        <v>4.5</v>
      </c>
      <c r="G6" s="92">
        <v>5.5</v>
      </c>
      <c r="H6" s="76">
        <v>6.2</v>
      </c>
      <c r="I6" s="11" t="s">
        <v>35</v>
      </c>
      <c r="J6" s="12" t="s">
        <v>36</v>
      </c>
      <c r="K6" s="13" t="s">
        <v>0</v>
      </c>
      <c r="L6" s="14" t="s">
        <v>0</v>
      </c>
    </row>
    <row r="7" spans="1:12" ht="15.75" x14ac:dyDescent="0.25">
      <c r="A7" s="15" t="s">
        <v>6</v>
      </c>
      <c r="B7" s="16">
        <v>9</v>
      </c>
      <c r="C7" s="16">
        <f t="shared" ref="C7:H7" si="0">SUM(C6)*4</f>
        <v>7</v>
      </c>
      <c r="D7" s="16">
        <f t="shared" si="0"/>
        <v>10</v>
      </c>
      <c r="E7" s="16">
        <f t="shared" si="0"/>
        <v>15</v>
      </c>
      <c r="F7" s="16">
        <f t="shared" si="0"/>
        <v>18</v>
      </c>
      <c r="G7" s="16">
        <f t="shared" si="0"/>
        <v>22</v>
      </c>
      <c r="H7" s="16">
        <f t="shared" si="0"/>
        <v>24.8</v>
      </c>
      <c r="I7" s="18">
        <f t="shared" ref="I7:I12" si="1">SUM(B7:H7)</f>
        <v>105.8</v>
      </c>
      <c r="J7" s="19">
        <v>15</v>
      </c>
      <c r="K7" s="20"/>
      <c r="L7" s="21"/>
    </row>
    <row r="8" spans="1:12" ht="15.75" x14ac:dyDescent="0.25">
      <c r="A8" s="22" t="s">
        <v>7</v>
      </c>
      <c r="B8" s="17">
        <v>12</v>
      </c>
      <c r="C8" s="17">
        <f t="shared" ref="C8:H8" si="2">SUM(C6)*6</f>
        <v>10.5</v>
      </c>
      <c r="D8" s="17">
        <f t="shared" si="2"/>
        <v>15</v>
      </c>
      <c r="E8" s="17">
        <f t="shared" si="2"/>
        <v>22.5</v>
      </c>
      <c r="F8" s="17">
        <f t="shared" si="2"/>
        <v>27</v>
      </c>
      <c r="G8" s="17">
        <f t="shared" si="2"/>
        <v>33</v>
      </c>
      <c r="H8" s="17">
        <f t="shared" si="2"/>
        <v>37.200000000000003</v>
      </c>
      <c r="I8" s="23">
        <f t="shared" si="1"/>
        <v>157.19999999999999</v>
      </c>
      <c r="J8" s="24">
        <v>22</v>
      </c>
      <c r="K8" s="20"/>
      <c r="L8" s="21"/>
    </row>
    <row r="9" spans="1:12" ht="15.75" x14ac:dyDescent="0.25">
      <c r="A9" s="22" t="s">
        <v>8</v>
      </c>
      <c r="B9" s="17">
        <v>9</v>
      </c>
      <c r="C9" s="17">
        <f t="shared" ref="C9:H9" si="3">SUM(C6)*9</f>
        <v>15.75</v>
      </c>
      <c r="D9" s="17">
        <f t="shared" si="3"/>
        <v>22.5</v>
      </c>
      <c r="E9" s="17">
        <f t="shared" si="3"/>
        <v>33.75</v>
      </c>
      <c r="F9" s="17">
        <f t="shared" si="3"/>
        <v>40.5</v>
      </c>
      <c r="G9" s="17">
        <f t="shared" si="3"/>
        <v>49.5</v>
      </c>
      <c r="H9" s="17">
        <f t="shared" si="3"/>
        <v>55.800000000000004</v>
      </c>
      <c r="I9" s="23">
        <f t="shared" si="1"/>
        <v>226.8</v>
      </c>
      <c r="J9" s="24">
        <v>19</v>
      </c>
      <c r="K9" s="20"/>
      <c r="L9" s="21"/>
    </row>
    <row r="10" spans="1:12" ht="15.75" x14ac:dyDescent="0.25">
      <c r="A10" s="22" t="s">
        <v>10</v>
      </c>
      <c r="B10" s="17">
        <v>7</v>
      </c>
      <c r="C10" s="17">
        <f>SUM(C6)*12</f>
        <v>21</v>
      </c>
      <c r="D10" s="17">
        <f>SUM(D6)*1</f>
        <v>2.5</v>
      </c>
      <c r="E10" s="17">
        <f>SUM(E6)*1</f>
        <v>3.75</v>
      </c>
      <c r="F10" s="17">
        <f>SUM(F6)*1</f>
        <v>4.5</v>
      </c>
      <c r="G10" s="17">
        <f>SUM(G6)*1</f>
        <v>5.5</v>
      </c>
      <c r="H10" s="17">
        <f>SUM(H6)*1</f>
        <v>6.2</v>
      </c>
      <c r="I10" s="23">
        <f t="shared" si="1"/>
        <v>50.45</v>
      </c>
      <c r="J10" s="24">
        <v>22</v>
      </c>
      <c r="K10" s="20"/>
      <c r="L10" s="21"/>
    </row>
    <row r="11" spans="1:12" ht="15.75" x14ac:dyDescent="0.25">
      <c r="A11" s="25" t="s">
        <v>11</v>
      </c>
      <c r="B11" s="26">
        <v>10</v>
      </c>
      <c r="C11" s="26">
        <f t="shared" ref="C11:H11" si="4">SUM(C6)*9</f>
        <v>15.75</v>
      </c>
      <c r="D11" s="26">
        <f t="shared" si="4"/>
        <v>22.5</v>
      </c>
      <c r="E11" s="26">
        <f t="shared" si="4"/>
        <v>33.75</v>
      </c>
      <c r="F11" s="26">
        <f t="shared" si="4"/>
        <v>40.5</v>
      </c>
      <c r="G11" s="26">
        <f t="shared" si="4"/>
        <v>49.5</v>
      </c>
      <c r="H11" s="26">
        <f t="shared" si="4"/>
        <v>55.800000000000004</v>
      </c>
      <c r="I11" s="27">
        <f t="shared" si="1"/>
        <v>227.8</v>
      </c>
      <c r="J11" s="28">
        <v>22</v>
      </c>
      <c r="K11" s="29"/>
      <c r="L11" s="30"/>
    </row>
    <row r="12" spans="1:12" ht="16.5" thickBot="1" x14ac:dyDescent="0.3">
      <c r="A12" s="31" t="s">
        <v>9</v>
      </c>
      <c r="B12" s="32">
        <v>5</v>
      </c>
      <c r="C12" s="33">
        <f t="shared" ref="C12:H12" si="5">SUM(C6)*9</f>
        <v>15.75</v>
      </c>
      <c r="D12" s="33">
        <f t="shared" si="5"/>
        <v>22.5</v>
      </c>
      <c r="E12" s="33">
        <f t="shared" si="5"/>
        <v>33.75</v>
      </c>
      <c r="F12" s="33">
        <f t="shared" si="5"/>
        <v>40.5</v>
      </c>
      <c r="G12" s="33">
        <f t="shared" si="5"/>
        <v>49.5</v>
      </c>
      <c r="H12" s="33">
        <f t="shared" si="5"/>
        <v>55.800000000000004</v>
      </c>
      <c r="I12" s="34">
        <f t="shared" si="1"/>
        <v>222.8</v>
      </c>
      <c r="J12" s="35">
        <v>7</v>
      </c>
      <c r="K12" s="36"/>
      <c r="L12" s="37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F14" s="3"/>
      <c r="I14" s="5"/>
      <c r="J14" s="5"/>
      <c r="K14" s="5"/>
      <c r="L14" s="5"/>
    </row>
    <row r="15" spans="1:12" x14ac:dyDescent="0.25">
      <c r="F15" s="3"/>
    </row>
    <row r="16" spans="1:12" x14ac:dyDescent="0.25">
      <c r="F16" s="3"/>
      <c r="I16" s="5"/>
      <c r="J16" s="5"/>
      <c r="K16" s="5"/>
      <c r="L16" s="5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</sheetData>
  <mergeCells count="1"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57"/>
  <sheetViews>
    <sheetView topLeftCell="A31" zoomScaleNormal="100" workbookViewId="0">
      <selection activeCell="A50" sqref="A50:I57"/>
    </sheetView>
  </sheetViews>
  <sheetFormatPr baseColWidth="10" defaultRowHeight="15" x14ac:dyDescent="0.25"/>
  <cols>
    <col min="1" max="1" width="10.28515625" customWidth="1"/>
    <col min="2" max="5" width="20.7109375" customWidth="1"/>
    <col min="9" max="9" width="5.5703125" customWidth="1"/>
  </cols>
  <sheetData>
    <row r="1" spans="1:8" ht="24.95" customHeight="1" thickBot="1" x14ac:dyDescent="0.3">
      <c r="A1" s="121" t="s">
        <v>37</v>
      </c>
      <c r="B1" s="121"/>
      <c r="C1" s="121"/>
      <c r="D1" s="121"/>
      <c r="E1" s="121"/>
      <c r="G1" s="97" t="s">
        <v>8</v>
      </c>
      <c r="H1" s="98"/>
    </row>
    <row r="2" spans="1:8" ht="15.75" thickBot="1" x14ac:dyDescent="0.3">
      <c r="G2" s="99"/>
      <c r="H2" s="100"/>
    </row>
    <row r="3" spans="1:8" ht="18" customHeight="1" thickBot="1" x14ac:dyDescent="0.35">
      <c r="A3" s="39" t="s">
        <v>0</v>
      </c>
      <c r="B3" s="122" t="s">
        <v>38</v>
      </c>
      <c r="C3" s="123"/>
      <c r="D3" s="123"/>
      <c r="E3" s="124"/>
      <c r="G3" s="101">
        <v>1</v>
      </c>
      <c r="H3" s="100"/>
    </row>
    <row r="4" spans="1:8" ht="18" customHeight="1" x14ac:dyDescent="0.35">
      <c r="B4" s="125" t="s">
        <v>1</v>
      </c>
      <c r="C4" s="125"/>
      <c r="D4" s="125" t="s">
        <v>2</v>
      </c>
      <c r="E4" s="125"/>
      <c r="G4" s="102">
        <v>1</v>
      </c>
      <c r="H4" s="100"/>
    </row>
    <row r="5" spans="1:8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G5" s="103">
        <v>2</v>
      </c>
      <c r="H5" s="100"/>
    </row>
    <row r="6" spans="1:8" ht="17.45" customHeight="1" x14ac:dyDescent="0.25">
      <c r="A6" s="1" t="s">
        <v>8</v>
      </c>
      <c r="B6" s="42" t="s">
        <v>46</v>
      </c>
      <c r="C6" s="62" t="s">
        <v>26</v>
      </c>
      <c r="D6" s="43" t="s">
        <v>51</v>
      </c>
      <c r="E6" s="43" t="s">
        <v>25</v>
      </c>
      <c r="G6" s="104"/>
      <c r="H6" s="100"/>
    </row>
    <row r="7" spans="1:8" ht="17.45" customHeight="1" x14ac:dyDescent="0.25">
      <c r="A7" s="1" t="s">
        <v>6</v>
      </c>
      <c r="B7" s="38" t="s">
        <v>47</v>
      </c>
      <c r="C7" s="47" t="s">
        <v>23</v>
      </c>
      <c r="D7" s="43" t="s">
        <v>51</v>
      </c>
      <c r="E7" s="61" t="s">
        <v>25</v>
      </c>
      <c r="G7" s="105"/>
      <c r="H7" s="100" t="s">
        <v>249</v>
      </c>
    </row>
    <row r="8" spans="1:8" ht="17.45" customHeight="1" thickBot="1" x14ac:dyDescent="0.3">
      <c r="A8" s="1" t="s">
        <v>11</v>
      </c>
      <c r="B8" s="44" t="s">
        <v>48</v>
      </c>
      <c r="C8" s="62" t="s">
        <v>27</v>
      </c>
      <c r="D8" s="43" t="s">
        <v>51</v>
      </c>
      <c r="E8" s="43" t="s">
        <v>25</v>
      </c>
      <c r="G8" s="106">
        <v>1</v>
      </c>
      <c r="H8" s="107">
        <f>SUM(G2:G8)</f>
        <v>5</v>
      </c>
    </row>
    <row r="9" spans="1:8" ht="17.45" customHeight="1" x14ac:dyDescent="0.25">
      <c r="A9" s="1" t="s">
        <v>10</v>
      </c>
      <c r="B9" s="42" t="s">
        <v>49</v>
      </c>
      <c r="C9" s="63" t="s">
        <v>31</v>
      </c>
      <c r="D9" s="45" t="s">
        <v>51</v>
      </c>
      <c r="E9" s="45" t="s">
        <v>25</v>
      </c>
      <c r="G9" s="97" t="s">
        <v>6</v>
      </c>
      <c r="H9" s="98"/>
    </row>
    <row r="10" spans="1:8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93" t="s">
        <v>153</v>
      </c>
      <c r="G10" s="99"/>
      <c r="H10" s="100"/>
    </row>
    <row r="11" spans="1:8" ht="17.45" customHeight="1" thickBot="1" x14ac:dyDescent="0.3">
      <c r="A11" s="1" t="s">
        <v>9</v>
      </c>
      <c r="B11" s="60"/>
      <c r="C11" s="2"/>
      <c r="D11" s="2"/>
      <c r="E11" s="2"/>
      <c r="G11" s="101">
        <v>3</v>
      </c>
      <c r="H11" s="100"/>
    </row>
    <row r="12" spans="1:8" ht="18" customHeight="1" thickBot="1" x14ac:dyDescent="0.3">
      <c r="B12" s="118" t="s">
        <v>39</v>
      </c>
      <c r="C12" s="119"/>
      <c r="D12" s="119"/>
      <c r="E12" s="120"/>
      <c r="G12" s="102"/>
      <c r="H12" s="100"/>
    </row>
    <row r="13" spans="1:8" ht="18" customHeight="1" x14ac:dyDescent="0.35">
      <c r="B13" s="114" t="s">
        <v>1</v>
      </c>
      <c r="C13" s="114"/>
      <c r="D13" s="114" t="s">
        <v>2</v>
      </c>
      <c r="E13" s="114"/>
      <c r="G13" s="103">
        <v>2</v>
      </c>
      <c r="H13" s="100"/>
    </row>
    <row r="14" spans="1:8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G14" s="104"/>
      <c r="H14" s="100"/>
    </row>
    <row r="15" spans="1:8" ht="17.45" customHeight="1" x14ac:dyDescent="0.25">
      <c r="A15" s="1" t="s">
        <v>8</v>
      </c>
      <c r="B15" s="43" t="s">
        <v>52</v>
      </c>
      <c r="C15" s="43" t="s">
        <v>28</v>
      </c>
      <c r="D15" s="42" t="s">
        <v>54</v>
      </c>
      <c r="E15" s="72" t="s">
        <v>22</v>
      </c>
      <c r="G15" s="105"/>
      <c r="H15" s="100" t="s">
        <v>249</v>
      </c>
    </row>
    <row r="16" spans="1:8" ht="17.45" customHeight="1" thickBot="1" x14ac:dyDescent="0.3">
      <c r="A16" s="1" t="s">
        <v>6</v>
      </c>
      <c r="B16" s="47" t="s">
        <v>52</v>
      </c>
      <c r="C16" s="43" t="s">
        <v>28</v>
      </c>
      <c r="D16" s="38" t="s">
        <v>54</v>
      </c>
      <c r="E16" s="72" t="s">
        <v>22</v>
      </c>
      <c r="G16" s="106"/>
      <c r="H16" s="107">
        <f>SUM(G10:G16)</f>
        <v>5</v>
      </c>
    </row>
    <row r="17" spans="1:8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72" t="s">
        <v>22</v>
      </c>
      <c r="G17" s="97" t="s">
        <v>11</v>
      </c>
      <c r="H17" s="98"/>
    </row>
    <row r="18" spans="1:8" ht="17.45" customHeight="1" x14ac:dyDescent="0.25">
      <c r="A18" s="1" t="s">
        <v>10</v>
      </c>
      <c r="B18" s="45" t="s">
        <v>53</v>
      </c>
      <c r="C18" s="73" t="s">
        <v>24</v>
      </c>
      <c r="D18" s="42" t="s">
        <v>55</v>
      </c>
      <c r="E18" s="42" t="s">
        <v>25</v>
      </c>
      <c r="G18" s="99"/>
      <c r="H18" s="100"/>
    </row>
    <row r="19" spans="1:8" ht="17.45" customHeight="1" x14ac:dyDescent="0.25">
      <c r="A19" s="1" t="s">
        <v>7</v>
      </c>
      <c r="B19" s="1" t="s">
        <v>53</v>
      </c>
      <c r="C19" s="64" t="s">
        <v>24</v>
      </c>
      <c r="D19" s="38" t="s">
        <v>55</v>
      </c>
      <c r="E19" s="1" t="s">
        <v>25</v>
      </c>
      <c r="G19" s="101"/>
      <c r="H19" s="100"/>
    </row>
    <row r="20" spans="1:8" ht="17.45" customHeight="1" thickBot="1" x14ac:dyDescent="0.3">
      <c r="A20" s="1" t="s">
        <v>9</v>
      </c>
      <c r="B20" s="2"/>
      <c r="C20" s="2"/>
      <c r="D20" s="2"/>
      <c r="E20" s="2"/>
      <c r="G20" s="102">
        <v>1</v>
      </c>
      <c r="H20" s="100"/>
    </row>
    <row r="21" spans="1:8" ht="18" customHeight="1" thickBot="1" x14ac:dyDescent="0.35">
      <c r="B21" s="115" t="s">
        <v>40</v>
      </c>
      <c r="C21" s="116"/>
      <c r="D21" s="116"/>
      <c r="E21" s="117"/>
      <c r="G21" s="103">
        <v>2</v>
      </c>
      <c r="H21" s="100"/>
    </row>
    <row r="22" spans="1:8" ht="18" customHeight="1" x14ac:dyDescent="0.35">
      <c r="B22" s="114" t="s">
        <v>1</v>
      </c>
      <c r="C22" s="114"/>
      <c r="D22" s="114" t="s">
        <v>2</v>
      </c>
      <c r="E22" s="114"/>
      <c r="G22" s="104">
        <v>1</v>
      </c>
      <c r="H22" s="100"/>
    </row>
    <row r="23" spans="1:8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G23" s="105">
        <v>1</v>
      </c>
      <c r="H23" s="100" t="s">
        <v>249</v>
      </c>
    </row>
    <row r="24" spans="1:8" ht="17.45" customHeight="1" thickBot="1" x14ac:dyDescent="0.3">
      <c r="A24" s="1" t="s">
        <v>8</v>
      </c>
      <c r="B24" s="43" t="s">
        <v>57</v>
      </c>
      <c r="C24" s="43" t="s">
        <v>31</v>
      </c>
      <c r="D24" s="43" t="s">
        <v>61</v>
      </c>
      <c r="E24" s="72" t="s">
        <v>24</v>
      </c>
      <c r="G24" s="106"/>
      <c r="H24" s="107">
        <f>SUM(G18:G24)</f>
        <v>5</v>
      </c>
    </row>
    <row r="25" spans="1:8" ht="17.45" customHeight="1" x14ac:dyDescent="0.25">
      <c r="A25" s="1" t="s">
        <v>6</v>
      </c>
      <c r="B25" s="47" t="s">
        <v>56</v>
      </c>
      <c r="C25" s="43" t="s">
        <v>25</v>
      </c>
      <c r="D25" s="43" t="s">
        <v>60</v>
      </c>
      <c r="E25" s="61" t="s">
        <v>25</v>
      </c>
      <c r="G25" s="108" t="s">
        <v>10</v>
      </c>
      <c r="H25" s="98"/>
    </row>
    <row r="26" spans="1:8" ht="17.45" customHeight="1" x14ac:dyDescent="0.25">
      <c r="A26" s="1" t="s">
        <v>11</v>
      </c>
      <c r="B26" s="43" t="s">
        <v>58</v>
      </c>
      <c r="C26" s="72" t="s">
        <v>22</v>
      </c>
      <c r="D26" s="43" t="s">
        <v>62</v>
      </c>
      <c r="E26" s="43" t="s">
        <v>26</v>
      </c>
      <c r="G26" s="99"/>
      <c r="H26" s="100"/>
    </row>
    <row r="27" spans="1:8" ht="17.45" customHeight="1" x14ac:dyDescent="0.25">
      <c r="A27" s="1" t="s">
        <v>10</v>
      </c>
      <c r="B27" s="45" t="s">
        <v>58</v>
      </c>
      <c r="C27" s="73" t="s">
        <v>22</v>
      </c>
      <c r="D27" s="45" t="s">
        <v>62</v>
      </c>
      <c r="E27" s="45" t="s">
        <v>26</v>
      </c>
      <c r="G27" s="101"/>
      <c r="H27" s="100"/>
    </row>
    <row r="28" spans="1:8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93" t="s">
        <v>21</v>
      </c>
      <c r="G28" s="102">
        <v>2</v>
      </c>
      <c r="H28" s="100"/>
    </row>
    <row r="29" spans="1:8" ht="17.45" customHeight="1" thickBot="1" x14ac:dyDescent="0.3">
      <c r="A29" s="1" t="s">
        <v>9</v>
      </c>
      <c r="B29" s="2"/>
      <c r="C29" s="2"/>
      <c r="D29" s="2"/>
      <c r="E29" s="2"/>
      <c r="G29" s="103">
        <v>2</v>
      </c>
      <c r="H29" s="100"/>
    </row>
    <row r="30" spans="1:8" ht="18" customHeight="1" thickBot="1" x14ac:dyDescent="0.35">
      <c r="B30" s="115" t="s">
        <v>41</v>
      </c>
      <c r="C30" s="116"/>
      <c r="D30" s="116"/>
      <c r="E30" s="117"/>
      <c r="G30" s="104"/>
      <c r="H30" s="100"/>
    </row>
    <row r="31" spans="1:8" ht="18" customHeight="1" x14ac:dyDescent="0.35">
      <c r="B31" s="114" t="s">
        <v>1</v>
      </c>
      <c r="C31" s="114"/>
      <c r="D31" s="114" t="s">
        <v>2</v>
      </c>
      <c r="E31" s="114"/>
      <c r="G31" s="105">
        <v>1</v>
      </c>
      <c r="H31" s="100" t="s">
        <v>249</v>
      </c>
    </row>
    <row r="32" spans="1:8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G32" s="106"/>
      <c r="H32" s="107">
        <f>SUM(G26:G32)</f>
        <v>5</v>
      </c>
    </row>
    <row r="33" spans="1:8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74" t="s">
        <v>93</v>
      </c>
      <c r="G33" s="108" t="s">
        <v>7</v>
      </c>
      <c r="H33" s="98"/>
    </row>
    <row r="34" spans="1:8" ht="17.45" customHeight="1" x14ac:dyDescent="0.25">
      <c r="A34" s="1" t="s">
        <v>6</v>
      </c>
      <c r="B34" s="47" t="s">
        <v>65</v>
      </c>
      <c r="C34" s="43" t="s">
        <v>22</v>
      </c>
      <c r="D34" s="43" t="s">
        <v>72</v>
      </c>
      <c r="E34" s="72" t="s">
        <v>27</v>
      </c>
      <c r="G34" s="99"/>
      <c r="H34" s="100"/>
    </row>
    <row r="35" spans="1:8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95" t="s">
        <v>29</v>
      </c>
      <c r="G35" s="101"/>
      <c r="H35" s="100"/>
    </row>
    <row r="36" spans="1:8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95" t="s">
        <v>29</v>
      </c>
      <c r="G36" s="102"/>
      <c r="H36" s="100"/>
    </row>
    <row r="37" spans="1:8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95" t="s">
        <v>29</v>
      </c>
      <c r="G37" s="103">
        <v>2</v>
      </c>
      <c r="H37" s="100"/>
    </row>
    <row r="38" spans="1:8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96" t="s">
        <v>23</v>
      </c>
      <c r="G38" s="104">
        <v>2</v>
      </c>
      <c r="H38" s="100"/>
    </row>
    <row r="39" spans="1:8" ht="18" customHeight="1" thickBot="1" x14ac:dyDescent="0.35">
      <c r="B39" s="115" t="s">
        <v>42</v>
      </c>
      <c r="C39" s="116"/>
      <c r="D39" s="116"/>
      <c r="E39" s="117"/>
      <c r="G39" s="105">
        <v>1</v>
      </c>
      <c r="H39" s="100" t="s">
        <v>249</v>
      </c>
    </row>
    <row r="40" spans="1:8" ht="18" customHeight="1" thickBot="1" x14ac:dyDescent="0.4">
      <c r="B40" s="114" t="s">
        <v>1</v>
      </c>
      <c r="C40" s="114"/>
      <c r="D40" s="114" t="s">
        <v>2</v>
      </c>
      <c r="E40" s="114"/>
      <c r="G40" s="106"/>
      <c r="H40" s="107">
        <f>SUM(G34:G40)</f>
        <v>5</v>
      </c>
    </row>
    <row r="41" spans="1:8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G41" s="108" t="s">
        <v>90</v>
      </c>
      <c r="H41" s="98"/>
    </row>
    <row r="42" spans="1:8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61" t="s">
        <v>25</v>
      </c>
      <c r="G42" s="99">
        <v>1</v>
      </c>
      <c r="H42" s="100"/>
    </row>
    <row r="43" spans="1:8" ht="17.45" customHeight="1" x14ac:dyDescent="0.25">
      <c r="A43" s="1" t="s">
        <v>6</v>
      </c>
      <c r="B43" s="47" t="s">
        <v>71</v>
      </c>
      <c r="C43" s="61" t="s">
        <v>25</v>
      </c>
      <c r="D43" s="43" t="s">
        <v>75</v>
      </c>
      <c r="E43" s="43" t="s">
        <v>23</v>
      </c>
      <c r="G43" s="101"/>
      <c r="H43" s="100"/>
    </row>
    <row r="44" spans="1:8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94" t="s">
        <v>21</v>
      </c>
      <c r="G44" s="102"/>
      <c r="H44" s="100"/>
    </row>
    <row r="45" spans="1:8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63" t="s">
        <v>31</v>
      </c>
      <c r="G45" s="103">
        <v>1</v>
      </c>
      <c r="H45" s="100"/>
    </row>
    <row r="46" spans="1:8" ht="17.45" customHeight="1" x14ac:dyDescent="0.25">
      <c r="A46" s="1" t="s">
        <v>7</v>
      </c>
      <c r="B46" s="1" t="s">
        <v>73</v>
      </c>
      <c r="C46" s="64" t="s">
        <v>22</v>
      </c>
      <c r="D46" s="1" t="s">
        <v>78</v>
      </c>
      <c r="E46" s="1" t="s">
        <v>24</v>
      </c>
      <c r="G46" s="104"/>
      <c r="H46" s="100"/>
    </row>
    <row r="47" spans="1:8" ht="17.45" customHeight="1" x14ac:dyDescent="0.25">
      <c r="A47" s="1" t="s">
        <v>9</v>
      </c>
      <c r="B47" s="1" t="s">
        <v>73</v>
      </c>
      <c r="C47" s="64" t="s">
        <v>22</v>
      </c>
      <c r="D47" s="1" t="s">
        <v>79</v>
      </c>
      <c r="E47" s="1" t="s">
        <v>28</v>
      </c>
      <c r="G47" s="105"/>
      <c r="H47" s="100" t="s">
        <v>249</v>
      </c>
    </row>
    <row r="48" spans="1:8" ht="15.75" thickBot="1" x14ac:dyDescent="0.3">
      <c r="G48" s="106"/>
      <c r="H48" s="107">
        <f>SUM(G42:G48)</f>
        <v>2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26" t="s">
        <v>252</v>
      </c>
      <c r="G50" s="126"/>
      <c r="H50" s="126"/>
      <c r="I50" s="5"/>
    </row>
    <row r="51" spans="1:9" ht="24" thickBot="1" x14ac:dyDescent="0.3">
      <c r="A51" s="7" t="s">
        <v>34</v>
      </c>
      <c r="B51" s="90">
        <v>1</v>
      </c>
      <c r="C51" s="8">
        <v>1.75</v>
      </c>
      <c r="D51" s="9">
        <v>2.5</v>
      </c>
      <c r="E51" s="10">
        <v>3.75</v>
      </c>
      <c r="F51" s="91">
        <v>4.5</v>
      </c>
      <c r="G51" s="92">
        <v>5.5</v>
      </c>
      <c r="H51" s="76">
        <v>6.2</v>
      </c>
      <c r="I51" s="109" t="s">
        <v>249</v>
      </c>
    </row>
    <row r="52" spans="1:9" ht="15.75" x14ac:dyDescent="0.25">
      <c r="A52" s="15" t="s">
        <v>8</v>
      </c>
      <c r="B52" s="16">
        <v>0</v>
      </c>
      <c r="C52" s="16">
        <f>SUM(C51)*1</f>
        <v>1.75</v>
      </c>
      <c r="D52" s="16">
        <f>SUM(D51)*1</f>
        <v>2.5</v>
      </c>
      <c r="E52" s="16">
        <f>SUM(E51)*2</f>
        <v>7.5</v>
      </c>
      <c r="F52" s="17">
        <f>SUM(F51)*0</f>
        <v>0</v>
      </c>
      <c r="G52" s="17">
        <f>SUM(G51)*0</f>
        <v>0</v>
      </c>
      <c r="H52" s="17">
        <f>SUM(H51)*1</f>
        <v>6.2</v>
      </c>
      <c r="I52" s="19">
        <v>5</v>
      </c>
    </row>
    <row r="53" spans="1:9" ht="15.75" x14ac:dyDescent="0.25">
      <c r="A53" s="22" t="s">
        <v>6</v>
      </c>
      <c r="B53" s="17">
        <v>0</v>
      </c>
      <c r="C53" s="17">
        <f>SUM(C51)*3</f>
        <v>5.25</v>
      </c>
      <c r="D53" s="17">
        <f>SUM(D51)*0</f>
        <v>0</v>
      </c>
      <c r="E53" s="17">
        <f>SUM(E51)*2</f>
        <v>7.5</v>
      </c>
      <c r="F53" s="17">
        <f>SUM(F51)*0</f>
        <v>0</v>
      </c>
      <c r="G53" s="17">
        <f>SUM(G51)*0</f>
        <v>0</v>
      </c>
      <c r="H53" s="17">
        <f>SUM(H51)*0</f>
        <v>0</v>
      </c>
      <c r="I53" s="24">
        <v>5</v>
      </c>
    </row>
    <row r="54" spans="1:9" ht="15.75" x14ac:dyDescent="0.25">
      <c r="A54" s="22" t="s">
        <v>11</v>
      </c>
      <c r="B54" s="17">
        <v>0</v>
      </c>
      <c r="C54" s="17">
        <f>SUM(C51)*0</f>
        <v>0</v>
      </c>
      <c r="D54" s="17">
        <f>SUM(D51)*1</f>
        <v>2.5</v>
      </c>
      <c r="E54" s="17">
        <f>SUM(E51)*2</f>
        <v>7.5</v>
      </c>
      <c r="F54" s="17">
        <f>SUM(F51)*1</f>
        <v>4.5</v>
      </c>
      <c r="G54" s="17">
        <f>SUM(G51)*1</f>
        <v>5.5</v>
      </c>
      <c r="H54" s="17">
        <f>SUM(H51)*0</f>
        <v>0</v>
      </c>
      <c r="I54" s="24">
        <v>5</v>
      </c>
    </row>
    <row r="55" spans="1:9" ht="15.75" x14ac:dyDescent="0.25">
      <c r="A55" s="22" t="s">
        <v>10</v>
      </c>
      <c r="B55" s="16">
        <v>0</v>
      </c>
      <c r="C55" s="16">
        <f>SUM(C51)*0</f>
        <v>0</v>
      </c>
      <c r="D55" s="16">
        <f>SUM(D51)*2</f>
        <v>5</v>
      </c>
      <c r="E55" s="16">
        <f>SUM(E51)*2</f>
        <v>7.5</v>
      </c>
      <c r="F55" s="17">
        <f>SUM(F51)*0</f>
        <v>0</v>
      </c>
      <c r="G55" s="17">
        <f>SUM(G51)*1</f>
        <v>5.5</v>
      </c>
      <c r="H55" s="17">
        <f>SUM(H51)*0</f>
        <v>0</v>
      </c>
      <c r="I55" s="24">
        <v>5</v>
      </c>
    </row>
    <row r="56" spans="1:9" ht="15.75" x14ac:dyDescent="0.25">
      <c r="A56" s="25" t="s">
        <v>7</v>
      </c>
      <c r="B56" s="16">
        <v>0</v>
      </c>
      <c r="C56" s="16">
        <f>SUM(C51)*0</f>
        <v>0</v>
      </c>
      <c r="D56" s="16">
        <f>SUM(D51)*0</f>
        <v>0</v>
      </c>
      <c r="E56" s="16">
        <f>SUM(E51)*2</f>
        <v>7.5</v>
      </c>
      <c r="F56" s="17">
        <f>SUM(F51)*2</f>
        <v>9</v>
      </c>
      <c r="G56" s="17">
        <f>SUM(G51)*1</f>
        <v>5.5</v>
      </c>
      <c r="H56" s="17">
        <f>SUM(H51)*1</f>
        <v>6.2</v>
      </c>
      <c r="I56" s="28">
        <v>5</v>
      </c>
    </row>
    <row r="57" spans="1:9" ht="16.5" thickBot="1" x14ac:dyDescent="0.3">
      <c r="A57" s="31" t="s">
        <v>9</v>
      </c>
      <c r="B57" s="16">
        <v>1</v>
      </c>
      <c r="C57" s="16">
        <f>SUM(C51)*0</f>
        <v>0</v>
      </c>
      <c r="D57" s="16">
        <f>SUM(D51)*0</f>
        <v>0</v>
      </c>
      <c r="E57" s="16">
        <f>SUM(E51)*1</f>
        <v>3.75</v>
      </c>
      <c r="F57" s="17">
        <f>SUM(F51)*0</f>
        <v>0</v>
      </c>
      <c r="G57" s="17">
        <f>SUM(G51)*0</f>
        <v>0</v>
      </c>
      <c r="H57" s="17">
        <f>SUM(H51)*0</f>
        <v>0</v>
      </c>
      <c r="I57" s="35">
        <v>2</v>
      </c>
    </row>
  </sheetData>
  <mergeCells count="17">
    <mergeCell ref="B13:C13"/>
    <mergeCell ref="D13:E13"/>
    <mergeCell ref="A1:E1"/>
    <mergeCell ref="B3:E3"/>
    <mergeCell ref="B4:C4"/>
    <mergeCell ref="D4:E4"/>
    <mergeCell ref="B12:E12"/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53:E54 E56:E57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 DEMANDE</vt:lpstr>
      <vt:lpstr>1-PLANNING </vt:lpstr>
      <vt:lpstr>2-LISTE VILLE-KM</vt:lpstr>
      <vt:lpstr>3-KM-INDEM</vt:lpstr>
      <vt:lpstr>4-CALCUL INDEM</vt:lpstr>
      <vt:lpstr>5-RESULTAT</vt:lpstr>
      <vt:lpstr>Bareme</vt:lpstr>
      <vt:lpstr>Noms</vt:lpstr>
      <vt:lpstr>tablo_indemn</vt:lpstr>
      <vt:lpstr>tablo_villes</vt:lpstr>
      <vt:lpstr>'5-RESULTAT'!Zone_d_impression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vianney TISSOT</cp:lastModifiedBy>
  <cp:lastPrinted>2024-02-18T21:35:36Z</cp:lastPrinted>
  <dcterms:created xsi:type="dcterms:W3CDTF">2021-11-02T13:38:10Z</dcterms:created>
  <dcterms:modified xsi:type="dcterms:W3CDTF">2024-02-18T21:37:25Z</dcterms:modified>
</cp:coreProperties>
</file>