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0802\Downloads\"/>
    </mc:Choice>
  </mc:AlternateContent>
  <xr:revisionPtr revIDLastSave="0" documentId="13_ncr:1_{A528F5EE-362D-4C66-BD63-CA1568C21B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TAIL DES VENTES" sheetId="1" r:id="rId1"/>
    <sheet name="Feuil1" sheetId="3" r:id="rId2"/>
  </sheets>
  <definedNames>
    <definedName name="_xlnm._FilterDatabase" localSheetId="0" hidden="1">'DETAIL DES VENTES'!$B$1:$AB$281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ENZd6Xl68q/UD/2O7e1O/aVT811EDsSBoFj4xswgSY4="/>
    </ext>
  </extLst>
</workbook>
</file>

<file path=xl/calcChain.xml><?xml version="1.0" encoding="utf-8"?>
<calcChain xmlns="http://schemas.openxmlformats.org/spreadsheetml/2006/main">
  <c r="N289" i="1" l="1" a="1"/>
  <c r="N289" i="1" s="1"/>
  <c r="W289" i="1" a="1"/>
  <c r="W289" i="1" s="1"/>
  <c r="X289" i="1" a="1"/>
  <c r="X289" i="1" s="1"/>
  <c r="Y289" i="1" a="1"/>
  <c r="Y289" i="1" s="1"/>
  <c r="O289" i="1" a="1"/>
  <c r="O289" i="1" s="1"/>
  <c r="P289" i="1" a="1"/>
  <c r="P289" i="1" s="1"/>
  <c r="Q289" i="1" a="1"/>
  <c r="Q289" i="1" s="1"/>
  <c r="R289" i="1" a="1"/>
  <c r="R289" i="1" s="1"/>
  <c r="S289" i="1" a="1"/>
  <c r="S289" i="1" s="1"/>
  <c r="T289" i="1" a="1"/>
  <c r="T289" i="1" s="1"/>
  <c r="U289" i="1" a="1"/>
  <c r="U289" i="1" s="1"/>
  <c r="V289" i="1" a="1"/>
  <c r="V289" i="1" s="1"/>
  <c r="Z289" i="1" l="1"/>
  <c r="T186" i="1"/>
  <c r="R186" i="1"/>
  <c r="P186" i="1"/>
  <c r="M186" i="1"/>
  <c r="L186" i="1"/>
  <c r="J186" i="1"/>
  <c r="J246" i="1"/>
  <c r="P179" i="1" l="1"/>
  <c r="R179" i="1" s="1"/>
  <c r="T241" i="1"/>
  <c r="R241" i="1"/>
  <c r="P241" i="1"/>
  <c r="T240" i="1"/>
  <c r="R240" i="1"/>
  <c r="P240" i="1"/>
  <c r="T239" i="1"/>
  <c r="R239" i="1"/>
  <c r="P239" i="1"/>
  <c r="T238" i="1"/>
  <c r="R238" i="1"/>
  <c r="P238" i="1"/>
  <c r="T237" i="1"/>
  <c r="R237" i="1"/>
  <c r="P237" i="1"/>
  <c r="P184" i="1"/>
  <c r="R184" i="1" s="1"/>
  <c r="T236" i="1"/>
  <c r="R236" i="1"/>
  <c r="P236" i="1"/>
  <c r="P183" i="1"/>
  <c r="R183" i="1" s="1"/>
  <c r="T235" i="1"/>
  <c r="R235" i="1"/>
  <c r="P235" i="1"/>
  <c r="T234" i="1"/>
  <c r="R234" i="1"/>
  <c r="P234" i="1"/>
  <c r="T233" i="1"/>
  <c r="R233" i="1"/>
  <c r="P233" i="1"/>
  <c r="T232" i="1"/>
  <c r="R232" i="1"/>
  <c r="P232" i="1"/>
  <c r="P175" i="1"/>
  <c r="R175" i="1" s="1"/>
  <c r="T231" i="1"/>
  <c r="R231" i="1"/>
  <c r="P231" i="1"/>
  <c r="T230" i="1"/>
  <c r="R230" i="1"/>
  <c r="P230" i="1"/>
  <c r="T229" i="1"/>
  <c r="R229" i="1"/>
  <c r="P229" i="1"/>
  <c r="P180" i="1"/>
  <c r="R180" i="1" s="1"/>
  <c r="T228" i="1"/>
  <c r="R228" i="1"/>
  <c r="P228" i="1"/>
  <c r="T227" i="1"/>
  <c r="R227" i="1"/>
  <c r="P227" i="1"/>
  <c r="T226" i="1"/>
  <c r="R226" i="1"/>
  <c r="P226" i="1"/>
  <c r="T225" i="1"/>
  <c r="R225" i="1"/>
  <c r="P225" i="1"/>
  <c r="T224" i="1"/>
  <c r="R224" i="1"/>
  <c r="P224" i="1"/>
  <c r="T223" i="1"/>
  <c r="R223" i="1"/>
  <c r="P223" i="1"/>
  <c r="P177" i="1"/>
  <c r="R177" i="1" s="1"/>
  <c r="T222" i="1"/>
  <c r="R222" i="1"/>
  <c r="P222" i="1"/>
  <c r="T221" i="1"/>
  <c r="R221" i="1"/>
  <c r="P221" i="1"/>
  <c r="T220" i="1"/>
  <c r="R220" i="1"/>
  <c r="P220" i="1"/>
  <c r="P173" i="1"/>
  <c r="R173" i="1" s="1"/>
  <c r="P182" i="1"/>
  <c r="R182" i="1" s="1"/>
  <c r="T219" i="1"/>
  <c r="R219" i="1"/>
  <c r="P219" i="1"/>
  <c r="T218" i="1"/>
  <c r="R218" i="1"/>
  <c r="P218" i="1"/>
  <c r="T217" i="1"/>
  <c r="R217" i="1"/>
  <c r="P217" i="1"/>
  <c r="T216" i="1"/>
  <c r="R216" i="1"/>
  <c r="P216" i="1"/>
  <c r="T215" i="1"/>
  <c r="R215" i="1"/>
  <c r="P215" i="1"/>
  <c r="T214" i="1"/>
  <c r="R214" i="1"/>
  <c r="P214" i="1"/>
  <c r="T213" i="1"/>
  <c r="R213" i="1"/>
  <c r="P213" i="1"/>
  <c r="T212" i="1"/>
  <c r="R212" i="1"/>
  <c r="P212" i="1"/>
  <c r="T211" i="1"/>
  <c r="R211" i="1"/>
  <c r="P211" i="1"/>
  <c r="T210" i="1"/>
  <c r="R210" i="1"/>
  <c r="P210" i="1"/>
  <c r="T209" i="1"/>
  <c r="R209" i="1"/>
  <c r="P209" i="1"/>
  <c r="P185" i="1"/>
  <c r="R185" i="1" s="1"/>
  <c r="T208" i="1"/>
  <c r="R208" i="1"/>
  <c r="P208" i="1"/>
  <c r="T207" i="1"/>
  <c r="R207" i="1"/>
  <c r="P207" i="1"/>
  <c r="T206" i="1"/>
  <c r="R206" i="1"/>
  <c r="P206" i="1"/>
  <c r="T205" i="1"/>
  <c r="R205" i="1"/>
  <c r="P205" i="1"/>
  <c r="T204" i="1"/>
  <c r="R204" i="1"/>
  <c r="P204" i="1"/>
  <c r="T203" i="1"/>
  <c r="R203" i="1"/>
  <c r="P203" i="1"/>
  <c r="T202" i="1"/>
  <c r="R202" i="1"/>
  <c r="P202" i="1"/>
  <c r="T201" i="1"/>
  <c r="R201" i="1"/>
  <c r="P201" i="1"/>
  <c r="T200" i="1"/>
  <c r="R200" i="1"/>
  <c r="P200" i="1"/>
  <c r="T199" i="1"/>
  <c r="R199" i="1"/>
  <c r="P199" i="1"/>
  <c r="T198" i="1"/>
  <c r="R198" i="1"/>
  <c r="P198" i="1"/>
  <c r="P176" i="1"/>
  <c r="R176" i="1" s="1"/>
  <c r="P187" i="1"/>
  <c r="R187" i="1" s="1"/>
  <c r="T197" i="1"/>
  <c r="R197" i="1"/>
  <c r="P197" i="1"/>
  <c r="T196" i="1"/>
  <c r="R196" i="1"/>
  <c r="P196" i="1"/>
  <c r="T195" i="1"/>
  <c r="R195" i="1"/>
  <c r="P195" i="1"/>
  <c r="T194" i="1"/>
  <c r="R194" i="1"/>
  <c r="P194" i="1"/>
  <c r="T193" i="1"/>
  <c r="R193" i="1"/>
  <c r="P193" i="1"/>
  <c r="P172" i="1"/>
  <c r="R172" i="1" s="1"/>
  <c r="T192" i="1"/>
  <c r="R192" i="1"/>
  <c r="P192" i="1"/>
  <c r="T191" i="1"/>
  <c r="R191" i="1"/>
  <c r="P191" i="1"/>
  <c r="T190" i="1"/>
  <c r="R190" i="1"/>
  <c r="P190" i="1"/>
  <c r="T189" i="1"/>
  <c r="R189" i="1"/>
  <c r="P189" i="1"/>
  <c r="T188" i="1"/>
  <c r="R188" i="1"/>
  <c r="P188" i="1"/>
  <c r="J245" i="1" l="1"/>
  <c r="J243" i="1" l="1"/>
  <c r="Q267" i="1" l="1"/>
  <c r="J162" i="1"/>
  <c r="J239" i="1" l="1"/>
  <c r="T263" i="1" l="1"/>
  <c r="R263" i="1"/>
  <c r="P263" i="1"/>
  <c r="M263" i="1"/>
  <c r="L263" i="1"/>
  <c r="J263" i="1"/>
  <c r="T262" i="1"/>
  <c r="R262" i="1"/>
  <c r="P262" i="1"/>
  <c r="M262" i="1"/>
  <c r="L262" i="1"/>
  <c r="J262" i="1"/>
  <c r="T261" i="1"/>
  <c r="R261" i="1"/>
  <c r="P261" i="1"/>
  <c r="M261" i="1"/>
  <c r="L261" i="1"/>
  <c r="J261" i="1"/>
  <c r="T260" i="1"/>
  <c r="R260" i="1"/>
  <c r="P260" i="1"/>
  <c r="M260" i="1"/>
  <c r="L260" i="1"/>
  <c r="J260" i="1"/>
  <c r="T259" i="1"/>
  <c r="R259" i="1"/>
  <c r="P259" i="1"/>
  <c r="M259" i="1"/>
  <c r="L259" i="1"/>
  <c r="J259" i="1"/>
  <c r="T258" i="1"/>
  <c r="R258" i="1"/>
  <c r="P258" i="1"/>
  <c r="M258" i="1"/>
  <c r="L258" i="1"/>
  <c r="J258" i="1"/>
  <c r="T257" i="1"/>
  <c r="R257" i="1"/>
  <c r="P257" i="1"/>
  <c r="M257" i="1"/>
  <c r="L257" i="1"/>
  <c r="J257" i="1"/>
  <c r="T256" i="1"/>
  <c r="R256" i="1"/>
  <c r="P256" i="1"/>
  <c r="M256" i="1"/>
  <c r="L256" i="1"/>
  <c r="J256" i="1"/>
  <c r="T255" i="1"/>
  <c r="R255" i="1"/>
  <c r="P255" i="1"/>
  <c r="M255" i="1"/>
  <c r="L255" i="1"/>
  <c r="J255" i="1"/>
  <c r="T254" i="1"/>
  <c r="R254" i="1"/>
  <c r="P254" i="1"/>
  <c r="M254" i="1"/>
  <c r="L254" i="1"/>
  <c r="J254" i="1"/>
  <c r="T253" i="1"/>
  <c r="R253" i="1"/>
  <c r="P253" i="1"/>
  <c r="M253" i="1"/>
  <c r="L253" i="1"/>
  <c r="J253" i="1"/>
  <c r="T252" i="1"/>
  <c r="R252" i="1"/>
  <c r="P252" i="1"/>
  <c r="M252" i="1"/>
  <c r="L252" i="1"/>
  <c r="J252" i="1"/>
  <c r="T251" i="1"/>
  <c r="R251" i="1"/>
  <c r="P251" i="1"/>
  <c r="M251" i="1"/>
  <c r="L251" i="1"/>
  <c r="J251" i="1"/>
  <c r="T250" i="1"/>
  <c r="R250" i="1"/>
  <c r="P250" i="1"/>
  <c r="M250" i="1"/>
  <c r="L250" i="1"/>
  <c r="J250" i="1"/>
  <c r="T249" i="1"/>
  <c r="R249" i="1"/>
  <c r="P249" i="1"/>
  <c r="M249" i="1"/>
  <c r="L249" i="1"/>
  <c r="J249" i="1"/>
  <c r="T248" i="1"/>
  <c r="R248" i="1"/>
  <c r="P248" i="1"/>
  <c r="M248" i="1"/>
  <c r="L248" i="1"/>
  <c r="J248" i="1"/>
  <c r="T247" i="1"/>
  <c r="R247" i="1"/>
  <c r="P247" i="1"/>
  <c r="M247" i="1"/>
  <c r="L247" i="1"/>
  <c r="J247" i="1"/>
  <c r="T246" i="1"/>
  <c r="R246" i="1"/>
  <c r="P246" i="1"/>
  <c r="M246" i="1"/>
  <c r="L246" i="1"/>
  <c r="T245" i="1"/>
  <c r="R245" i="1"/>
  <c r="P245" i="1"/>
  <c r="M245" i="1"/>
  <c r="L245" i="1"/>
  <c r="T244" i="1"/>
  <c r="R244" i="1"/>
  <c r="P244" i="1"/>
  <c r="M244" i="1"/>
  <c r="L244" i="1"/>
  <c r="T243" i="1"/>
  <c r="R243" i="1"/>
  <c r="P243" i="1"/>
  <c r="M243" i="1"/>
  <c r="L243" i="1"/>
  <c r="P181" i="1"/>
  <c r="R181" i="1" s="1"/>
  <c r="M181" i="1"/>
  <c r="L181" i="1"/>
  <c r="J181" i="1"/>
  <c r="P162" i="1"/>
  <c r="R162" i="1" s="1"/>
  <c r="T162" i="1" s="1"/>
  <c r="M162" i="1"/>
  <c r="L162" i="1"/>
  <c r="P174" i="1"/>
  <c r="R174" i="1" s="1"/>
  <c r="M174" i="1"/>
  <c r="L174" i="1"/>
  <c r="J174" i="1"/>
  <c r="P163" i="1"/>
  <c r="R163" i="1" s="1"/>
  <c r="M163" i="1"/>
  <c r="L163" i="1"/>
  <c r="J163" i="1"/>
  <c r="P157" i="1"/>
  <c r="R157" i="1" s="1"/>
  <c r="M157" i="1"/>
  <c r="L157" i="1"/>
  <c r="J157" i="1"/>
  <c r="P154" i="1"/>
  <c r="R154" i="1" s="1"/>
  <c r="M154" i="1"/>
  <c r="L154" i="1"/>
  <c r="J154" i="1"/>
  <c r="P178" i="1"/>
  <c r="R178" i="1" s="1"/>
  <c r="M178" i="1"/>
  <c r="L178" i="1"/>
  <c r="J178" i="1"/>
  <c r="T242" i="1"/>
  <c r="R242" i="1"/>
  <c r="P242" i="1"/>
  <c r="M242" i="1"/>
  <c r="L242" i="1"/>
  <c r="J242" i="1"/>
  <c r="M179" i="1"/>
  <c r="L179" i="1"/>
  <c r="J179" i="1"/>
  <c r="T179" i="1" s="1"/>
  <c r="P166" i="1"/>
  <c r="R166" i="1" s="1"/>
  <c r="M166" i="1"/>
  <c r="L166" i="1"/>
  <c r="J166" i="1"/>
  <c r="M241" i="1"/>
  <c r="L241" i="1"/>
  <c r="J241" i="1"/>
  <c r="M240" i="1"/>
  <c r="L240" i="1"/>
  <c r="J240" i="1"/>
  <c r="M239" i="1"/>
  <c r="L239" i="1"/>
  <c r="J188" i="1"/>
  <c r="L188" i="1"/>
  <c r="M188" i="1"/>
  <c r="J189" i="1"/>
  <c r="L189" i="1"/>
  <c r="M189" i="1"/>
  <c r="J190" i="1"/>
  <c r="L190" i="1"/>
  <c r="M190" i="1"/>
  <c r="J147" i="1"/>
  <c r="L147" i="1"/>
  <c r="M147" i="1"/>
  <c r="J170" i="1"/>
  <c r="L170" i="1"/>
  <c r="M170" i="1"/>
  <c r="J191" i="1"/>
  <c r="L191" i="1"/>
  <c r="M191" i="1"/>
  <c r="J192" i="1"/>
  <c r="L192" i="1"/>
  <c r="M192" i="1"/>
  <c r="J171" i="1"/>
  <c r="L171" i="1"/>
  <c r="M171" i="1"/>
  <c r="J172" i="1"/>
  <c r="T172" i="1" s="1"/>
  <c r="L172" i="1"/>
  <c r="M172" i="1"/>
  <c r="J167" i="1"/>
  <c r="L167" i="1"/>
  <c r="M167" i="1"/>
  <c r="J193" i="1"/>
  <c r="L193" i="1"/>
  <c r="M193" i="1"/>
  <c r="J194" i="1"/>
  <c r="L194" i="1"/>
  <c r="M194" i="1"/>
  <c r="J153" i="1"/>
  <c r="L153" i="1"/>
  <c r="M153" i="1"/>
  <c r="J195" i="1"/>
  <c r="L195" i="1"/>
  <c r="M195" i="1"/>
  <c r="J196" i="1"/>
  <c r="L196" i="1"/>
  <c r="M196" i="1"/>
  <c r="J197" i="1"/>
  <c r="L197" i="1"/>
  <c r="M197" i="1"/>
  <c r="J187" i="1"/>
  <c r="T187" i="1" s="1"/>
  <c r="L187" i="1"/>
  <c r="M187" i="1"/>
  <c r="J176" i="1"/>
  <c r="T176" i="1" s="1"/>
  <c r="L176" i="1"/>
  <c r="M176" i="1"/>
  <c r="J198" i="1"/>
  <c r="L198" i="1"/>
  <c r="M198" i="1"/>
  <c r="J199" i="1"/>
  <c r="L199" i="1"/>
  <c r="M199" i="1"/>
  <c r="J200" i="1"/>
  <c r="L200" i="1"/>
  <c r="M200" i="1"/>
  <c r="J201" i="1"/>
  <c r="L201" i="1"/>
  <c r="M201" i="1"/>
  <c r="J202" i="1"/>
  <c r="L202" i="1"/>
  <c r="M202" i="1"/>
  <c r="J203" i="1"/>
  <c r="L203" i="1"/>
  <c r="M203" i="1"/>
  <c r="J204" i="1"/>
  <c r="L204" i="1"/>
  <c r="M204" i="1"/>
  <c r="J205" i="1"/>
  <c r="L205" i="1"/>
  <c r="M205" i="1"/>
  <c r="J164" i="1"/>
  <c r="L164" i="1"/>
  <c r="M164" i="1"/>
  <c r="J206" i="1"/>
  <c r="L206" i="1"/>
  <c r="M206" i="1"/>
  <c r="J155" i="1"/>
  <c r="L155" i="1"/>
  <c r="M155" i="1"/>
  <c r="J159" i="1"/>
  <c r="L159" i="1"/>
  <c r="M159" i="1"/>
  <c r="J207" i="1"/>
  <c r="L207" i="1"/>
  <c r="M207" i="1"/>
  <c r="J208" i="1"/>
  <c r="L208" i="1"/>
  <c r="M208" i="1"/>
  <c r="J185" i="1"/>
  <c r="T185" i="1" s="1"/>
  <c r="L185" i="1"/>
  <c r="M185" i="1"/>
  <c r="J209" i="1"/>
  <c r="L209" i="1"/>
  <c r="M209" i="1"/>
  <c r="J210" i="1"/>
  <c r="L210" i="1"/>
  <c r="M210" i="1"/>
  <c r="J211" i="1"/>
  <c r="L211" i="1"/>
  <c r="M211" i="1"/>
  <c r="J212" i="1"/>
  <c r="L212" i="1"/>
  <c r="M212" i="1"/>
  <c r="J213" i="1"/>
  <c r="L213" i="1"/>
  <c r="M213" i="1"/>
  <c r="J214" i="1"/>
  <c r="L214" i="1"/>
  <c r="M214" i="1"/>
  <c r="J215" i="1"/>
  <c r="L215" i="1"/>
  <c r="M215" i="1"/>
  <c r="J143" i="1"/>
  <c r="L143" i="1"/>
  <c r="M143" i="1"/>
  <c r="J216" i="1"/>
  <c r="L216" i="1"/>
  <c r="M216" i="1"/>
  <c r="J148" i="1"/>
  <c r="L148" i="1"/>
  <c r="M148" i="1"/>
  <c r="J151" i="1"/>
  <c r="L151" i="1"/>
  <c r="M151" i="1"/>
  <c r="J146" i="1"/>
  <c r="L146" i="1"/>
  <c r="M146" i="1"/>
  <c r="J217" i="1"/>
  <c r="L217" i="1"/>
  <c r="M217" i="1"/>
  <c r="J218" i="1"/>
  <c r="L218" i="1"/>
  <c r="M218" i="1"/>
  <c r="J219" i="1"/>
  <c r="L219" i="1"/>
  <c r="M219" i="1"/>
  <c r="J152" i="1"/>
  <c r="L152" i="1"/>
  <c r="M152" i="1"/>
  <c r="J182" i="1"/>
  <c r="T182" i="1" s="1"/>
  <c r="L182" i="1"/>
  <c r="M182" i="1"/>
  <c r="J173" i="1"/>
  <c r="T173" i="1" s="1"/>
  <c r="L173" i="1"/>
  <c r="M173" i="1"/>
  <c r="J150" i="1"/>
  <c r="L150" i="1"/>
  <c r="M150" i="1"/>
  <c r="J142" i="1"/>
  <c r="L142" i="1"/>
  <c r="M142" i="1"/>
  <c r="J220" i="1"/>
  <c r="L220" i="1"/>
  <c r="M220" i="1"/>
  <c r="J221" i="1"/>
  <c r="L221" i="1"/>
  <c r="M221" i="1"/>
  <c r="J222" i="1"/>
  <c r="L222" i="1"/>
  <c r="M222" i="1"/>
  <c r="J177" i="1"/>
  <c r="T177" i="1" s="1"/>
  <c r="L177" i="1"/>
  <c r="M177" i="1"/>
  <c r="J223" i="1"/>
  <c r="L223" i="1"/>
  <c r="M223" i="1"/>
  <c r="J224" i="1"/>
  <c r="L224" i="1"/>
  <c r="M224" i="1"/>
  <c r="J225" i="1"/>
  <c r="L225" i="1"/>
  <c r="M225" i="1"/>
  <c r="J226" i="1"/>
  <c r="L226" i="1"/>
  <c r="M226" i="1"/>
  <c r="J227" i="1"/>
  <c r="L227" i="1"/>
  <c r="M227" i="1"/>
  <c r="J149" i="1"/>
  <c r="L149" i="1"/>
  <c r="M149" i="1"/>
  <c r="J228" i="1"/>
  <c r="L228" i="1"/>
  <c r="M228" i="1"/>
  <c r="J180" i="1"/>
  <c r="T180" i="1" s="1"/>
  <c r="L180" i="1"/>
  <c r="M180" i="1"/>
  <c r="J165" i="1"/>
  <c r="L165" i="1"/>
  <c r="M165" i="1"/>
  <c r="J229" i="1"/>
  <c r="L229" i="1"/>
  <c r="M229" i="1"/>
  <c r="J230" i="1"/>
  <c r="L230" i="1"/>
  <c r="M230" i="1"/>
  <c r="J231" i="1"/>
  <c r="L231" i="1"/>
  <c r="M231" i="1"/>
  <c r="J156" i="1"/>
  <c r="L156" i="1"/>
  <c r="M156" i="1"/>
  <c r="J158" i="1"/>
  <c r="L158" i="1"/>
  <c r="M158" i="1"/>
  <c r="J169" i="1"/>
  <c r="L169" i="1"/>
  <c r="M169" i="1"/>
  <c r="J175" i="1"/>
  <c r="T175" i="1" s="1"/>
  <c r="L175" i="1"/>
  <c r="M175" i="1"/>
  <c r="J161" i="1"/>
  <c r="L161" i="1"/>
  <c r="M161" i="1"/>
  <c r="J144" i="1"/>
  <c r="L144" i="1"/>
  <c r="M144" i="1"/>
  <c r="J232" i="1"/>
  <c r="L232" i="1"/>
  <c r="M232" i="1"/>
  <c r="J233" i="1"/>
  <c r="L233" i="1"/>
  <c r="M233" i="1"/>
  <c r="J234" i="1"/>
  <c r="L234" i="1"/>
  <c r="M234" i="1"/>
  <c r="J145" i="1"/>
  <c r="L145" i="1"/>
  <c r="M145" i="1"/>
  <c r="J235" i="1"/>
  <c r="L235" i="1"/>
  <c r="M235" i="1"/>
  <c r="T181" i="1" l="1"/>
  <c r="T178" i="1"/>
  <c r="T174" i="1"/>
  <c r="T166" i="1"/>
  <c r="T163" i="1"/>
  <c r="T154" i="1"/>
  <c r="T157" i="1"/>
  <c r="J238" i="1"/>
  <c r="J237" i="1"/>
  <c r="J160" i="1"/>
  <c r="J184" i="1"/>
  <c r="T184" i="1" s="1"/>
  <c r="J236" i="1"/>
  <c r="J168" i="1"/>
  <c r="J183" i="1"/>
  <c r="T183" i="1" s="1"/>
  <c r="P160" i="1"/>
  <c r="R160" i="1" s="1"/>
  <c r="P168" i="1"/>
  <c r="R168" i="1" s="1"/>
  <c r="P145" i="1"/>
  <c r="R145" i="1" s="1"/>
  <c r="T145" i="1" s="1"/>
  <c r="P144" i="1"/>
  <c r="R144" i="1" s="1"/>
  <c r="T144" i="1" s="1"/>
  <c r="P161" i="1"/>
  <c r="R161" i="1" s="1"/>
  <c r="T161" i="1" s="1"/>
  <c r="P169" i="1"/>
  <c r="R169" i="1" s="1"/>
  <c r="T169" i="1" s="1"/>
  <c r="P158" i="1"/>
  <c r="R158" i="1" s="1"/>
  <c r="T158" i="1" s="1"/>
  <c r="P156" i="1"/>
  <c r="R156" i="1" s="1"/>
  <c r="T156" i="1" s="1"/>
  <c r="P165" i="1"/>
  <c r="R165" i="1" s="1"/>
  <c r="T165" i="1" s="1"/>
  <c r="P139" i="1"/>
  <c r="R139" i="1" s="1"/>
  <c r="P149" i="1"/>
  <c r="R149" i="1" s="1"/>
  <c r="T149" i="1" s="1"/>
  <c r="M238" i="1"/>
  <c r="M237" i="1"/>
  <c r="M160" i="1"/>
  <c r="M184" i="1"/>
  <c r="M236" i="1"/>
  <c r="M168" i="1"/>
  <c r="M183" i="1"/>
  <c r="M139" i="1"/>
  <c r="L238" i="1"/>
  <c r="L237" i="1"/>
  <c r="L160" i="1"/>
  <c r="L184" i="1"/>
  <c r="L236" i="1"/>
  <c r="L168" i="1"/>
  <c r="L183" i="1"/>
  <c r="L139" i="1"/>
  <c r="T168" i="1" l="1"/>
  <c r="T160" i="1"/>
  <c r="P120" i="1"/>
  <c r="R120" i="1" s="1"/>
  <c r="P117" i="1"/>
  <c r="R117" i="1" s="1"/>
  <c r="M120" i="1"/>
  <c r="L120" i="1"/>
  <c r="J120" i="1"/>
  <c r="M117" i="1"/>
  <c r="L117" i="1"/>
  <c r="J117" i="1"/>
  <c r="T117" i="1" l="1"/>
  <c r="T120" i="1"/>
  <c r="J139" i="1"/>
  <c r="T139" i="1" s="1"/>
  <c r="P137" i="1"/>
  <c r="R137" i="1" s="1"/>
  <c r="M137" i="1"/>
  <c r="L137" i="1"/>
  <c r="J137" i="1"/>
  <c r="P118" i="1"/>
  <c r="R118" i="1" s="1"/>
  <c r="M118" i="1"/>
  <c r="L118" i="1"/>
  <c r="J118" i="1"/>
  <c r="P119" i="1"/>
  <c r="R119" i="1" s="1"/>
  <c r="M119" i="1"/>
  <c r="L119" i="1"/>
  <c r="J119" i="1"/>
  <c r="P122" i="1"/>
  <c r="R122" i="1" s="1"/>
  <c r="M122" i="1"/>
  <c r="L122" i="1"/>
  <c r="J122" i="1"/>
  <c r="P123" i="1"/>
  <c r="R123" i="1" s="1"/>
  <c r="M123" i="1"/>
  <c r="L123" i="1"/>
  <c r="J123" i="1"/>
  <c r="J112" i="1"/>
  <c r="J113" i="1"/>
  <c r="J124" i="1"/>
  <c r="J141" i="1"/>
  <c r="J126" i="1"/>
  <c r="P112" i="1"/>
  <c r="R112" i="1" s="1"/>
  <c r="M112" i="1"/>
  <c r="L112" i="1"/>
  <c r="P113" i="1"/>
  <c r="R113" i="1" s="1"/>
  <c r="M113" i="1"/>
  <c r="L113" i="1"/>
  <c r="P124" i="1"/>
  <c r="R124" i="1" s="1"/>
  <c r="M124" i="1"/>
  <c r="L124" i="1"/>
  <c r="T137" i="1" l="1"/>
  <c r="T124" i="1"/>
  <c r="T123" i="1"/>
  <c r="T122" i="1"/>
  <c r="T119" i="1"/>
  <c r="T118" i="1"/>
  <c r="T113" i="1"/>
  <c r="T112" i="1"/>
  <c r="Y280" i="1" a="1"/>
  <c r="Y280" i="1" s="1"/>
  <c r="X280" i="1" a="1"/>
  <c r="X280" i="1" s="1"/>
  <c r="W280" i="1" a="1"/>
  <c r="W280" i="1" s="1"/>
  <c r="V280" i="1" a="1"/>
  <c r="V280" i="1" s="1"/>
  <c r="U280" i="1" a="1"/>
  <c r="U280" i="1" s="1"/>
  <c r="T280" i="1"/>
  <c r="S280" i="1"/>
  <c r="R280" i="1"/>
  <c r="Q280" i="1"/>
  <c r="P280" i="1"/>
  <c r="O280" i="1"/>
  <c r="N280" i="1"/>
  <c r="Y279" i="1" a="1"/>
  <c r="Y279" i="1" s="1"/>
  <c r="X279" i="1" a="1"/>
  <c r="X279" i="1" s="1"/>
  <c r="W279" i="1" a="1"/>
  <c r="W279" i="1" s="1"/>
  <c r="V279" i="1" a="1"/>
  <c r="V279" i="1" s="1"/>
  <c r="U279" i="1" a="1"/>
  <c r="U279" i="1" s="1"/>
  <c r="T279" i="1"/>
  <c r="S279" i="1"/>
  <c r="R279" i="1"/>
  <c r="Q279" i="1"/>
  <c r="P279" i="1"/>
  <c r="O279" i="1"/>
  <c r="N279" i="1"/>
  <c r="F270" i="1"/>
  <c r="S267" i="1"/>
  <c r="F271" i="1" s="1"/>
  <c r="N267" i="1"/>
  <c r="F278" i="1" s="1"/>
  <c r="I266" i="1"/>
  <c r="F277" i="1" s="1"/>
  <c r="G266" i="1"/>
  <c r="F276" i="1" s="1"/>
  <c r="P109" i="1"/>
  <c r="R109" i="1" s="1"/>
  <c r="M109" i="1"/>
  <c r="L109" i="1"/>
  <c r="J109" i="1"/>
  <c r="P141" i="1"/>
  <c r="R141" i="1" s="1"/>
  <c r="T141" i="1" s="1"/>
  <c r="M141" i="1"/>
  <c r="L141" i="1"/>
  <c r="P142" i="1"/>
  <c r="R142" i="1" s="1"/>
  <c r="T142" i="1" s="1"/>
  <c r="P126" i="1"/>
  <c r="M126" i="1"/>
  <c r="L126" i="1"/>
  <c r="P150" i="1"/>
  <c r="R150" i="1" s="1"/>
  <c r="T150" i="1" s="1"/>
  <c r="P110" i="1"/>
  <c r="R110" i="1" s="1"/>
  <c r="M110" i="1"/>
  <c r="L110" i="1"/>
  <c r="J110" i="1"/>
  <c r="P152" i="1"/>
  <c r="R152" i="1" s="1"/>
  <c r="T152" i="1" s="1"/>
  <c r="P115" i="1"/>
  <c r="R115" i="1" s="1"/>
  <c r="M115" i="1"/>
  <c r="L115" i="1"/>
  <c r="J115" i="1"/>
  <c r="P114" i="1"/>
  <c r="R114" i="1" s="1"/>
  <c r="M114" i="1"/>
  <c r="L114" i="1"/>
  <c r="J114" i="1"/>
  <c r="P146" i="1"/>
  <c r="R146" i="1" s="1"/>
  <c r="T146" i="1" s="1"/>
  <c r="P127" i="1"/>
  <c r="R127" i="1" s="1"/>
  <c r="M127" i="1"/>
  <c r="L127" i="1"/>
  <c r="J127" i="1"/>
  <c r="P111" i="1"/>
  <c r="R111" i="1" s="1"/>
  <c r="M111" i="1"/>
  <c r="L111" i="1"/>
  <c r="J111" i="1"/>
  <c r="P151" i="1"/>
  <c r="R151" i="1" s="1"/>
  <c r="T151" i="1" s="1"/>
  <c r="P131" i="1"/>
  <c r="R131" i="1" s="1"/>
  <c r="M131" i="1"/>
  <c r="L131" i="1"/>
  <c r="J131" i="1"/>
  <c r="P136" i="1"/>
  <c r="R136" i="1" s="1"/>
  <c r="M136" i="1"/>
  <c r="L136" i="1"/>
  <c r="J136" i="1"/>
  <c r="P148" i="1"/>
  <c r="R148" i="1" s="1"/>
  <c r="T148" i="1" s="1"/>
  <c r="P128" i="1"/>
  <c r="R128" i="1" s="1"/>
  <c r="M128" i="1"/>
  <c r="L128" i="1"/>
  <c r="J128" i="1"/>
  <c r="P143" i="1"/>
  <c r="R143" i="1" s="1"/>
  <c r="T143" i="1" s="1"/>
  <c r="P140" i="1"/>
  <c r="R140" i="1" s="1"/>
  <c r="M140" i="1"/>
  <c r="L140" i="1"/>
  <c r="J140" i="1"/>
  <c r="P125" i="1"/>
  <c r="R125" i="1" s="1"/>
  <c r="M125" i="1"/>
  <c r="L125" i="1"/>
  <c r="J125" i="1"/>
  <c r="P121" i="1"/>
  <c r="R121" i="1" s="1"/>
  <c r="M121" i="1"/>
  <c r="L121" i="1"/>
  <c r="J121" i="1"/>
  <c r="P129" i="1"/>
  <c r="R129" i="1" s="1"/>
  <c r="M129" i="1"/>
  <c r="L129" i="1"/>
  <c r="J129" i="1"/>
  <c r="P132" i="1"/>
  <c r="R132" i="1" s="1"/>
  <c r="M132" i="1"/>
  <c r="L132" i="1"/>
  <c r="J132" i="1"/>
  <c r="P135" i="1"/>
  <c r="R135" i="1" s="1"/>
  <c r="M135" i="1"/>
  <c r="L135" i="1"/>
  <c r="J135" i="1"/>
  <c r="P159" i="1"/>
  <c r="R159" i="1" s="1"/>
  <c r="T159" i="1" s="1"/>
  <c r="P134" i="1"/>
  <c r="R134" i="1" s="1"/>
  <c r="M134" i="1"/>
  <c r="L134" i="1"/>
  <c r="J134" i="1"/>
  <c r="P155" i="1"/>
  <c r="R155" i="1" s="1"/>
  <c r="T155" i="1" s="1"/>
  <c r="P164" i="1"/>
  <c r="R164" i="1" s="1"/>
  <c r="T164" i="1" s="1"/>
  <c r="P106" i="1"/>
  <c r="R106" i="1" s="1"/>
  <c r="M106" i="1"/>
  <c r="L106" i="1"/>
  <c r="J106" i="1"/>
  <c r="P107" i="1"/>
  <c r="R107" i="1" s="1"/>
  <c r="M107" i="1"/>
  <c r="L107" i="1"/>
  <c r="J107" i="1"/>
  <c r="P133" i="1"/>
  <c r="R133" i="1" s="1"/>
  <c r="M133" i="1"/>
  <c r="L133" i="1"/>
  <c r="J133" i="1"/>
  <c r="P116" i="1"/>
  <c r="R116" i="1" s="1"/>
  <c r="M116" i="1"/>
  <c r="L116" i="1"/>
  <c r="J116" i="1"/>
  <c r="P153" i="1"/>
  <c r="R153" i="1" s="1"/>
  <c r="T153" i="1" s="1"/>
  <c r="P167" i="1"/>
  <c r="R167" i="1" s="1"/>
  <c r="T167" i="1" s="1"/>
  <c r="P171" i="1"/>
  <c r="R171" i="1" s="1"/>
  <c r="T171" i="1" s="1"/>
  <c r="P170" i="1"/>
  <c r="R170" i="1" s="1"/>
  <c r="T170" i="1" s="1"/>
  <c r="P138" i="1"/>
  <c r="R138" i="1" s="1"/>
  <c r="M138" i="1"/>
  <c r="L138" i="1"/>
  <c r="J138" i="1"/>
  <c r="P147" i="1"/>
  <c r="R147" i="1" s="1"/>
  <c r="T147" i="1" s="1"/>
  <c r="P130" i="1"/>
  <c r="R130" i="1" s="1"/>
  <c r="M130" i="1"/>
  <c r="L130" i="1"/>
  <c r="J130" i="1"/>
  <c r="P108" i="1"/>
  <c r="R108" i="1" s="1"/>
  <c r="M108" i="1"/>
  <c r="L108" i="1"/>
  <c r="J108" i="1"/>
  <c r="P105" i="1"/>
  <c r="R105" i="1" s="1"/>
  <c r="M105" i="1"/>
  <c r="L105" i="1"/>
  <c r="J105" i="1"/>
  <c r="P104" i="1"/>
  <c r="R104" i="1" s="1"/>
  <c r="T104" i="1" s="1"/>
  <c r="M104" i="1"/>
  <c r="L104" i="1"/>
  <c r="P103" i="1"/>
  <c r="R103" i="1" s="1"/>
  <c r="M103" i="1"/>
  <c r="L103" i="1"/>
  <c r="J103" i="1"/>
  <c r="P102" i="1"/>
  <c r="R102" i="1" s="1"/>
  <c r="M102" i="1"/>
  <c r="L102" i="1"/>
  <c r="J102" i="1"/>
  <c r="P101" i="1"/>
  <c r="R101" i="1" s="1"/>
  <c r="M101" i="1"/>
  <c r="L101" i="1"/>
  <c r="J101" i="1"/>
  <c r="P100" i="1"/>
  <c r="R100" i="1" s="1"/>
  <c r="M100" i="1"/>
  <c r="L100" i="1"/>
  <c r="J100" i="1"/>
  <c r="P99" i="1"/>
  <c r="R99" i="1" s="1"/>
  <c r="M99" i="1"/>
  <c r="L99" i="1"/>
  <c r="J99" i="1"/>
  <c r="P98" i="1"/>
  <c r="R98" i="1" s="1"/>
  <c r="M98" i="1"/>
  <c r="L98" i="1"/>
  <c r="J98" i="1"/>
  <c r="P97" i="1"/>
  <c r="R97" i="1" s="1"/>
  <c r="M97" i="1"/>
  <c r="L97" i="1"/>
  <c r="J97" i="1"/>
  <c r="P96" i="1"/>
  <c r="R96" i="1" s="1"/>
  <c r="M96" i="1"/>
  <c r="L96" i="1"/>
  <c r="J96" i="1"/>
  <c r="P95" i="1"/>
  <c r="R95" i="1" s="1"/>
  <c r="M95" i="1"/>
  <c r="L95" i="1"/>
  <c r="J95" i="1"/>
  <c r="P94" i="1"/>
  <c r="R94" i="1" s="1"/>
  <c r="M94" i="1"/>
  <c r="L94" i="1"/>
  <c r="J94" i="1"/>
  <c r="P93" i="1"/>
  <c r="R93" i="1" s="1"/>
  <c r="M93" i="1"/>
  <c r="L93" i="1"/>
  <c r="J93" i="1"/>
  <c r="P92" i="1"/>
  <c r="R92" i="1" s="1"/>
  <c r="M92" i="1"/>
  <c r="L92" i="1"/>
  <c r="J92" i="1"/>
  <c r="P91" i="1"/>
  <c r="R91" i="1" s="1"/>
  <c r="M91" i="1"/>
  <c r="L91" i="1"/>
  <c r="J91" i="1"/>
  <c r="P90" i="1"/>
  <c r="R90" i="1" s="1"/>
  <c r="M90" i="1"/>
  <c r="L90" i="1"/>
  <c r="J90" i="1"/>
  <c r="P89" i="1"/>
  <c r="R89" i="1" s="1"/>
  <c r="M89" i="1"/>
  <c r="L89" i="1"/>
  <c r="J89" i="1"/>
  <c r="P88" i="1"/>
  <c r="R88" i="1" s="1"/>
  <c r="L88" i="1"/>
  <c r="J88" i="1"/>
  <c r="P87" i="1"/>
  <c r="R87" i="1" s="1"/>
  <c r="M87" i="1"/>
  <c r="L87" i="1"/>
  <c r="J87" i="1"/>
  <c r="P86" i="1"/>
  <c r="R86" i="1" s="1"/>
  <c r="M86" i="1"/>
  <c r="L86" i="1"/>
  <c r="J86" i="1"/>
  <c r="P85" i="1"/>
  <c r="R85" i="1" s="1"/>
  <c r="M85" i="1"/>
  <c r="L85" i="1"/>
  <c r="J85" i="1"/>
  <c r="P84" i="1"/>
  <c r="R84" i="1" s="1"/>
  <c r="M84" i="1"/>
  <c r="L84" i="1"/>
  <c r="J84" i="1"/>
  <c r="P83" i="1"/>
  <c r="R83" i="1" s="1"/>
  <c r="M83" i="1"/>
  <c r="L83" i="1"/>
  <c r="J83" i="1"/>
  <c r="P82" i="1"/>
  <c r="R82" i="1" s="1"/>
  <c r="M82" i="1"/>
  <c r="L82" i="1"/>
  <c r="J82" i="1"/>
  <c r="P81" i="1"/>
  <c r="R81" i="1" s="1"/>
  <c r="M81" i="1"/>
  <c r="L81" i="1"/>
  <c r="J81" i="1"/>
  <c r="P80" i="1"/>
  <c r="R80" i="1" s="1"/>
  <c r="L80" i="1"/>
  <c r="J80" i="1"/>
  <c r="P79" i="1"/>
  <c r="R79" i="1" s="1"/>
  <c r="L79" i="1"/>
  <c r="J79" i="1"/>
  <c r="P78" i="1"/>
  <c r="R78" i="1" s="1"/>
  <c r="L78" i="1"/>
  <c r="J78" i="1"/>
  <c r="P77" i="1"/>
  <c r="R77" i="1" s="1"/>
  <c r="M77" i="1"/>
  <c r="L77" i="1"/>
  <c r="J77" i="1"/>
  <c r="P76" i="1"/>
  <c r="R76" i="1" s="1"/>
  <c r="M76" i="1"/>
  <c r="L76" i="1"/>
  <c r="J76" i="1"/>
  <c r="P75" i="1"/>
  <c r="R75" i="1" s="1"/>
  <c r="M75" i="1"/>
  <c r="L75" i="1"/>
  <c r="J75" i="1"/>
  <c r="P74" i="1"/>
  <c r="R74" i="1" s="1"/>
  <c r="M74" i="1"/>
  <c r="L74" i="1"/>
  <c r="J74" i="1"/>
  <c r="P73" i="1"/>
  <c r="R73" i="1" s="1"/>
  <c r="M73" i="1"/>
  <c r="L73" i="1"/>
  <c r="J73" i="1"/>
  <c r="P72" i="1"/>
  <c r="R72" i="1" s="1"/>
  <c r="M72" i="1"/>
  <c r="L72" i="1"/>
  <c r="J72" i="1"/>
  <c r="P71" i="1"/>
  <c r="R71" i="1" s="1"/>
  <c r="M71" i="1"/>
  <c r="L71" i="1"/>
  <c r="J71" i="1"/>
  <c r="P70" i="1"/>
  <c r="R70" i="1" s="1"/>
  <c r="M70" i="1"/>
  <c r="L70" i="1"/>
  <c r="J70" i="1"/>
  <c r="P69" i="1"/>
  <c r="R69" i="1" s="1"/>
  <c r="M69" i="1"/>
  <c r="L69" i="1"/>
  <c r="J69" i="1"/>
  <c r="P68" i="1"/>
  <c r="R68" i="1" s="1"/>
  <c r="M68" i="1"/>
  <c r="L68" i="1"/>
  <c r="J68" i="1"/>
  <c r="P67" i="1"/>
  <c r="R67" i="1" s="1"/>
  <c r="M67" i="1"/>
  <c r="L67" i="1"/>
  <c r="J67" i="1"/>
  <c r="P66" i="1"/>
  <c r="R66" i="1" s="1"/>
  <c r="M66" i="1"/>
  <c r="L66" i="1"/>
  <c r="J66" i="1"/>
  <c r="P65" i="1"/>
  <c r="R65" i="1" s="1"/>
  <c r="M65" i="1"/>
  <c r="L65" i="1"/>
  <c r="J65" i="1"/>
  <c r="P64" i="1"/>
  <c r="R64" i="1" s="1"/>
  <c r="M64" i="1"/>
  <c r="L64" i="1"/>
  <c r="J64" i="1"/>
  <c r="P63" i="1"/>
  <c r="R63" i="1" s="1"/>
  <c r="M63" i="1"/>
  <c r="L63" i="1"/>
  <c r="J63" i="1"/>
  <c r="P62" i="1"/>
  <c r="R62" i="1" s="1"/>
  <c r="M62" i="1"/>
  <c r="L62" i="1"/>
  <c r="J62" i="1"/>
  <c r="P61" i="1"/>
  <c r="R61" i="1" s="1"/>
  <c r="M61" i="1"/>
  <c r="L61" i="1"/>
  <c r="J61" i="1"/>
  <c r="P60" i="1"/>
  <c r="R60" i="1" s="1"/>
  <c r="M60" i="1"/>
  <c r="L60" i="1"/>
  <c r="J60" i="1"/>
  <c r="P59" i="1"/>
  <c r="R59" i="1" s="1"/>
  <c r="M59" i="1"/>
  <c r="L59" i="1"/>
  <c r="J59" i="1"/>
  <c r="P58" i="1"/>
  <c r="R58" i="1" s="1"/>
  <c r="M58" i="1"/>
  <c r="L58" i="1"/>
  <c r="J58" i="1"/>
  <c r="P57" i="1"/>
  <c r="R57" i="1" s="1"/>
  <c r="M57" i="1"/>
  <c r="L57" i="1"/>
  <c r="J57" i="1"/>
  <c r="P56" i="1"/>
  <c r="R56" i="1" s="1"/>
  <c r="L56" i="1"/>
  <c r="J56" i="1"/>
  <c r="P55" i="1"/>
  <c r="R55" i="1" s="1"/>
  <c r="L55" i="1"/>
  <c r="J55" i="1"/>
  <c r="P54" i="1"/>
  <c r="R54" i="1" s="1"/>
  <c r="M54" i="1"/>
  <c r="L54" i="1"/>
  <c r="J54" i="1"/>
  <c r="P53" i="1"/>
  <c r="R53" i="1" s="1"/>
  <c r="M53" i="1"/>
  <c r="L53" i="1"/>
  <c r="J53" i="1"/>
  <c r="P52" i="1"/>
  <c r="R52" i="1" s="1"/>
  <c r="M52" i="1"/>
  <c r="L52" i="1"/>
  <c r="J52" i="1"/>
  <c r="P51" i="1"/>
  <c r="R51" i="1" s="1"/>
  <c r="M51" i="1"/>
  <c r="L51" i="1"/>
  <c r="J51" i="1"/>
  <c r="P50" i="1"/>
  <c r="R50" i="1" s="1"/>
  <c r="M50" i="1"/>
  <c r="L50" i="1"/>
  <c r="J50" i="1"/>
  <c r="P49" i="1"/>
  <c r="R49" i="1" s="1"/>
  <c r="M49" i="1"/>
  <c r="L49" i="1"/>
  <c r="J49" i="1"/>
  <c r="P48" i="1"/>
  <c r="R48" i="1" s="1"/>
  <c r="M48" i="1"/>
  <c r="L48" i="1"/>
  <c r="J48" i="1"/>
  <c r="P47" i="1"/>
  <c r="R47" i="1" s="1"/>
  <c r="M47" i="1"/>
  <c r="L47" i="1"/>
  <c r="J47" i="1"/>
  <c r="P46" i="1"/>
  <c r="R46" i="1" s="1"/>
  <c r="M46" i="1"/>
  <c r="L46" i="1"/>
  <c r="J46" i="1"/>
  <c r="P45" i="1"/>
  <c r="R45" i="1" s="1"/>
  <c r="M45" i="1"/>
  <c r="L45" i="1"/>
  <c r="J45" i="1"/>
  <c r="P44" i="1"/>
  <c r="R44" i="1" s="1"/>
  <c r="M44" i="1"/>
  <c r="L44" i="1"/>
  <c r="J44" i="1"/>
  <c r="P43" i="1"/>
  <c r="R43" i="1" s="1"/>
  <c r="M43" i="1"/>
  <c r="L43" i="1"/>
  <c r="J43" i="1"/>
  <c r="P42" i="1"/>
  <c r="R42" i="1" s="1"/>
  <c r="M42" i="1"/>
  <c r="L42" i="1"/>
  <c r="J42" i="1"/>
  <c r="P41" i="1"/>
  <c r="R41" i="1" s="1"/>
  <c r="M41" i="1"/>
  <c r="L41" i="1"/>
  <c r="J41" i="1"/>
  <c r="P40" i="1"/>
  <c r="R40" i="1" s="1"/>
  <c r="M40" i="1"/>
  <c r="L40" i="1"/>
  <c r="J40" i="1"/>
  <c r="P39" i="1"/>
  <c r="R39" i="1" s="1"/>
  <c r="M39" i="1"/>
  <c r="L39" i="1"/>
  <c r="J39" i="1"/>
  <c r="P38" i="1"/>
  <c r="R38" i="1" s="1"/>
  <c r="M38" i="1"/>
  <c r="L38" i="1"/>
  <c r="J38" i="1"/>
  <c r="P37" i="1"/>
  <c r="R37" i="1" s="1"/>
  <c r="M37" i="1"/>
  <c r="L37" i="1"/>
  <c r="J37" i="1"/>
  <c r="P36" i="1"/>
  <c r="R36" i="1" s="1"/>
  <c r="M36" i="1"/>
  <c r="L36" i="1"/>
  <c r="J36" i="1"/>
  <c r="P35" i="1"/>
  <c r="R35" i="1" s="1"/>
  <c r="M35" i="1"/>
  <c r="L35" i="1"/>
  <c r="J35" i="1"/>
  <c r="P34" i="1"/>
  <c r="R34" i="1" s="1"/>
  <c r="M34" i="1"/>
  <c r="L34" i="1"/>
  <c r="J34" i="1"/>
  <c r="P33" i="1"/>
  <c r="R33" i="1" s="1"/>
  <c r="M33" i="1"/>
  <c r="L33" i="1"/>
  <c r="J33" i="1"/>
  <c r="P32" i="1"/>
  <c r="R32" i="1" s="1"/>
  <c r="M32" i="1"/>
  <c r="L32" i="1"/>
  <c r="J32" i="1"/>
  <c r="P31" i="1"/>
  <c r="R31" i="1" s="1"/>
  <c r="M31" i="1"/>
  <c r="L31" i="1"/>
  <c r="J31" i="1"/>
  <c r="P30" i="1"/>
  <c r="R30" i="1" s="1"/>
  <c r="M30" i="1"/>
  <c r="L30" i="1"/>
  <c r="J30" i="1"/>
  <c r="P29" i="1"/>
  <c r="R29" i="1" s="1"/>
  <c r="M29" i="1"/>
  <c r="L29" i="1"/>
  <c r="J29" i="1"/>
  <c r="P28" i="1"/>
  <c r="R28" i="1" s="1"/>
  <c r="M28" i="1"/>
  <c r="L28" i="1"/>
  <c r="J28" i="1"/>
  <c r="P27" i="1"/>
  <c r="R27" i="1" s="1"/>
  <c r="M27" i="1"/>
  <c r="L27" i="1"/>
  <c r="J27" i="1"/>
  <c r="P26" i="1"/>
  <c r="R26" i="1" s="1"/>
  <c r="M26" i="1"/>
  <c r="L26" i="1"/>
  <c r="J26" i="1"/>
  <c r="P25" i="1"/>
  <c r="R25" i="1" s="1"/>
  <c r="L25" i="1"/>
  <c r="J25" i="1"/>
  <c r="P24" i="1"/>
  <c r="R24" i="1" s="1"/>
  <c r="M24" i="1"/>
  <c r="L24" i="1"/>
  <c r="J24" i="1"/>
  <c r="P23" i="1"/>
  <c r="R23" i="1" s="1"/>
  <c r="M23" i="1"/>
  <c r="L23" i="1"/>
  <c r="J23" i="1"/>
  <c r="P22" i="1"/>
  <c r="R22" i="1" s="1"/>
  <c r="M22" i="1"/>
  <c r="L22" i="1"/>
  <c r="J22" i="1"/>
  <c r="P21" i="1"/>
  <c r="R21" i="1" s="1"/>
  <c r="M21" i="1"/>
  <c r="L21" i="1"/>
  <c r="J21" i="1"/>
  <c r="P20" i="1"/>
  <c r="R20" i="1" s="1"/>
  <c r="M20" i="1"/>
  <c r="L20" i="1"/>
  <c r="J20" i="1"/>
  <c r="P19" i="1"/>
  <c r="R19" i="1" s="1"/>
  <c r="M19" i="1"/>
  <c r="L19" i="1"/>
  <c r="J19" i="1"/>
  <c r="P18" i="1"/>
  <c r="R18" i="1" s="1"/>
  <c r="M18" i="1"/>
  <c r="L18" i="1"/>
  <c r="J18" i="1"/>
  <c r="P17" i="1"/>
  <c r="R17" i="1" s="1"/>
  <c r="M17" i="1"/>
  <c r="L17" i="1"/>
  <c r="J17" i="1"/>
  <c r="P16" i="1"/>
  <c r="R16" i="1" s="1"/>
  <c r="M16" i="1"/>
  <c r="L16" i="1"/>
  <c r="J16" i="1"/>
  <c r="P15" i="1"/>
  <c r="R15" i="1" s="1"/>
  <c r="M15" i="1"/>
  <c r="L15" i="1"/>
  <c r="J15" i="1"/>
  <c r="P14" i="1"/>
  <c r="R14" i="1" s="1"/>
  <c r="M14" i="1"/>
  <c r="L14" i="1"/>
  <c r="J14" i="1"/>
  <c r="P13" i="1"/>
  <c r="R13" i="1" s="1"/>
  <c r="L13" i="1"/>
  <c r="J13" i="1"/>
  <c r="P12" i="1"/>
  <c r="R12" i="1" s="1"/>
  <c r="M12" i="1"/>
  <c r="L12" i="1"/>
  <c r="J12" i="1"/>
  <c r="P11" i="1"/>
  <c r="R11" i="1" s="1"/>
  <c r="L11" i="1"/>
  <c r="J11" i="1"/>
  <c r="P10" i="1"/>
  <c r="R10" i="1" s="1"/>
  <c r="M10" i="1"/>
  <c r="L10" i="1"/>
  <c r="J10" i="1"/>
  <c r="P9" i="1"/>
  <c r="R9" i="1" s="1"/>
  <c r="M9" i="1"/>
  <c r="L9" i="1"/>
  <c r="J9" i="1"/>
  <c r="P8" i="1"/>
  <c r="R8" i="1" s="1"/>
  <c r="M8" i="1"/>
  <c r="L8" i="1"/>
  <c r="J8" i="1"/>
  <c r="P7" i="1"/>
  <c r="R7" i="1" s="1"/>
  <c r="M7" i="1"/>
  <c r="L7" i="1"/>
  <c r="J7" i="1"/>
  <c r="P6" i="1"/>
  <c r="R6" i="1" s="1"/>
  <c r="L6" i="1"/>
  <c r="J6" i="1"/>
  <c r="P5" i="1"/>
  <c r="R5" i="1" s="1"/>
  <c r="L5" i="1"/>
  <c r="J5" i="1"/>
  <c r="P4" i="1"/>
  <c r="L4" i="1"/>
  <c r="J4" i="1"/>
  <c r="P3" i="1"/>
  <c r="L3" i="1"/>
  <c r="J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P2" i="1"/>
  <c r="L2" i="1"/>
  <c r="J2" i="1"/>
  <c r="F279" i="1" l="1"/>
  <c r="G279" i="1" s="1"/>
  <c r="T140" i="1"/>
  <c r="T138" i="1"/>
  <c r="T136" i="1"/>
  <c r="T135" i="1"/>
  <c r="T134" i="1"/>
  <c r="T133" i="1"/>
  <c r="T132" i="1"/>
  <c r="T131" i="1"/>
  <c r="T130" i="1"/>
  <c r="T129" i="1"/>
  <c r="T128" i="1"/>
  <c r="R126" i="1"/>
  <c r="T126" i="1" s="1"/>
  <c r="T127" i="1"/>
  <c r="T125" i="1"/>
  <c r="T121" i="1"/>
  <c r="T116" i="1"/>
  <c r="T114" i="1"/>
  <c r="T115" i="1"/>
  <c r="T111" i="1"/>
  <c r="T110" i="1"/>
  <c r="T108" i="1"/>
  <c r="T109" i="1"/>
  <c r="T107" i="1"/>
  <c r="T106" i="1"/>
  <c r="T90" i="1"/>
  <c r="T94" i="1"/>
  <c r="T36" i="1"/>
  <c r="T38" i="1"/>
  <c r="T52" i="1"/>
  <c r="T54" i="1"/>
  <c r="T85" i="1"/>
  <c r="T12" i="1"/>
  <c r="T31" i="1"/>
  <c r="T47" i="1"/>
  <c r="T17" i="1"/>
  <c r="T23" i="1"/>
  <c r="T64" i="1"/>
  <c r="T76" i="1"/>
  <c r="T16" i="1"/>
  <c r="T69" i="1"/>
  <c r="T71" i="1"/>
  <c r="T87" i="1"/>
  <c r="T5" i="1"/>
  <c r="T77" i="1"/>
  <c r="T99" i="1"/>
  <c r="T101" i="1"/>
  <c r="T103" i="1"/>
  <c r="T9" i="1"/>
  <c r="T42" i="1"/>
  <c r="T56" i="1"/>
  <c r="T60" i="1"/>
  <c r="T39" i="1"/>
  <c r="T43" i="1"/>
  <c r="T45" i="1"/>
  <c r="T57" i="1"/>
  <c r="T59" i="1"/>
  <c r="T61" i="1"/>
  <c r="T10" i="1"/>
  <c r="T91" i="1"/>
  <c r="T89" i="1"/>
  <c r="T7" i="1"/>
  <c r="T14" i="1"/>
  <c r="T24" i="1"/>
  <c r="T73" i="1"/>
  <c r="Q277" i="1"/>
  <c r="T26" i="1"/>
  <c r="T55" i="1"/>
  <c r="T33" i="1"/>
  <c r="T22" i="1"/>
  <c r="T35" i="1"/>
  <c r="J266" i="1"/>
  <c r="T6" i="1"/>
  <c r="T82" i="1"/>
  <c r="T84" i="1"/>
  <c r="T48" i="1"/>
  <c r="T74" i="1"/>
  <c r="T49" i="1"/>
  <c r="T79" i="1"/>
  <c r="T18" i="1"/>
  <c r="T25" i="1"/>
  <c r="T37" i="1"/>
  <c r="T63" i="1"/>
  <c r="T75" i="1"/>
  <c r="T86" i="1"/>
  <c r="T93" i="1"/>
  <c r="T11" i="1"/>
  <c r="O277" i="1"/>
  <c r="T13" i="1"/>
  <c r="T20" i="1"/>
  <c r="T27" i="1"/>
  <c r="T32" i="1"/>
  <c r="T65" i="1"/>
  <c r="T88" i="1"/>
  <c r="T100" i="1"/>
  <c r="R3" i="1"/>
  <c r="T3" i="1" s="1"/>
  <c r="T29" i="1"/>
  <c r="T51" i="1"/>
  <c r="T67" i="1"/>
  <c r="T80" i="1"/>
  <c r="T97" i="1"/>
  <c r="R2" i="1"/>
  <c r="T58" i="1"/>
  <c r="T70" i="1"/>
  <c r="T81" i="1"/>
  <c r="T95" i="1"/>
  <c r="T41" i="1"/>
  <c r="T53" i="1"/>
  <c r="T78" i="1"/>
  <c r="P277" i="1"/>
  <c r="T8" i="1"/>
  <c r="T15" i="1"/>
  <c r="T40" i="1"/>
  <c r="T62" i="1"/>
  <c r="T92" i="1"/>
  <c r="R4" i="1"/>
  <c r="X277" i="1" a="1"/>
  <c r="X277" i="1" s="1"/>
  <c r="T277" i="1"/>
  <c r="T21" i="1"/>
  <c r="T30" i="1"/>
  <c r="T46" i="1"/>
  <c r="T68" i="1"/>
  <c r="T98" i="1"/>
  <c r="F267" i="1"/>
  <c r="N277" i="1"/>
  <c r="Z279" i="1" s="1"/>
  <c r="P267" i="1"/>
  <c r="R277" i="1"/>
  <c r="U277" i="1" a="1"/>
  <c r="U277" i="1" s="1"/>
  <c r="Z280" i="1"/>
  <c r="T19" i="1"/>
  <c r="T28" i="1"/>
  <c r="T44" i="1"/>
  <c r="T66" i="1"/>
  <c r="T96" i="1"/>
  <c r="T105" i="1"/>
  <c r="V277" i="1" a="1"/>
  <c r="V277" i="1" s="1"/>
  <c r="F269" i="1"/>
  <c r="G270" i="1" s="1"/>
  <c r="T34" i="1"/>
  <c r="T50" i="1"/>
  <c r="T72" i="1"/>
  <c r="T83" i="1"/>
  <c r="T102" i="1"/>
  <c r="W277" i="1" a="1"/>
  <c r="W277" i="1" s="1"/>
  <c r="Y277" i="1" a="1"/>
  <c r="Y277" i="1" s="1"/>
  <c r="S277" i="1"/>
  <c r="P278" i="1" l="1" a="1"/>
  <c r="P278" i="1" s="1"/>
  <c r="X278" i="1" a="1"/>
  <c r="X278" i="1" s="1"/>
  <c r="Q278" i="1" a="1"/>
  <c r="Q278" i="1" s="1"/>
  <c r="W278" i="1" a="1"/>
  <c r="W278" i="1" s="1"/>
  <c r="R278" i="1" a="1"/>
  <c r="R278" i="1" s="1"/>
  <c r="S278" i="1" a="1"/>
  <c r="S278" i="1" s="1"/>
  <c r="V278" i="1" a="1"/>
  <c r="V278" i="1" s="1"/>
  <c r="T278" i="1" a="1"/>
  <c r="T278" i="1" s="1"/>
  <c r="O278" i="1" a="1"/>
  <c r="O278" i="1" s="1"/>
  <c r="U278" i="1" a="1"/>
  <c r="U278" i="1" s="1"/>
  <c r="N278" i="1" a="1"/>
  <c r="N278" i="1" s="1"/>
  <c r="Y278" i="1" a="1"/>
  <c r="Y278" i="1" s="1"/>
  <c r="F268" i="1"/>
  <c r="I270" i="1"/>
  <c r="T2" i="1"/>
  <c r="N283" i="1" s="1" a="1"/>
  <c r="R267" i="1"/>
  <c r="R268" i="1" s="1"/>
  <c r="F275" i="1"/>
  <c r="F274" i="1"/>
  <c r="F272" i="1"/>
  <c r="G272" i="1" s="1"/>
  <c r="S268" i="1"/>
  <c r="Q268" i="1"/>
  <c r="T4" i="1"/>
  <c r="Z277" i="1"/>
  <c r="AB277" i="1" s="1"/>
  <c r="Q281" i="1" l="1"/>
  <c r="Z278" i="1"/>
  <c r="W281" i="1" a="1"/>
  <c r="W281" i="1" s="1"/>
  <c r="V283" i="1" a="1"/>
  <c r="V283" i="1" s="1"/>
  <c r="W283" i="1" a="1"/>
  <c r="W283" i="1" s="1"/>
  <c r="N284" i="1" a="1"/>
  <c r="N284" i="1" s="1"/>
  <c r="X281" i="1" a="1"/>
  <c r="X281" i="1" s="1"/>
  <c r="X283" i="1" a="1"/>
  <c r="X283" i="1" s="1"/>
  <c r="Q284" i="1" a="1"/>
  <c r="Q284" i="1" s="1"/>
  <c r="O284" i="1" a="1"/>
  <c r="O284" i="1" s="1"/>
  <c r="P284" i="1" a="1"/>
  <c r="P284" i="1" s="1"/>
  <c r="R283" i="1" a="1"/>
  <c r="R283" i="1" s="1"/>
  <c r="T284" i="1" a="1"/>
  <c r="T284" i="1" s="1"/>
  <c r="T267" i="1"/>
  <c r="T268" i="1" s="1"/>
  <c r="T281" i="1"/>
  <c r="N283" i="1"/>
  <c r="U284" i="1" a="1"/>
  <c r="U284" i="1" s="1"/>
  <c r="Y284" i="1" a="1"/>
  <c r="Y284" i="1" s="1"/>
  <c r="R284" i="1" a="1"/>
  <c r="R284" i="1" s="1"/>
  <c r="P283" i="1" a="1"/>
  <c r="P283" i="1" s="1"/>
  <c r="Q283" i="1" a="1"/>
  <c r="Q283" i="1" s="1"/>
  <c r="V284" i="1" a="1"/>
  <c r="V284" i="1" s="1"/>
  <c r="T283" i="1" a="1"/>
  <c r="T283" i="1" s="1"/>
  <c r="Y283" i="1" a="1"/>
  <c r="Y283" i="1" s="1"/>
  <c r="R281" i="1"/>
  <c r="S281" i="1"/>
  <c r="S283" i="1" a="1"/>
  <c r="S283" i="1" s="1"/>
  <c r="S284" i="1" a="1"/>
  <c r="S284" i="1" s="1"/>
  <c r="X284" i="1" a="1"/>
  <c r="X284" i="1" s="1"/>
  <c r="O283" i="1" a="1"/>
  <c r="O283" i="1" s="1"/>
  <c r="N281" i="1"/>
  <c r="W284" i="1" a="1"/>
  <c r="W284" i="1" s="1"/>
  <c r="V281" i="1" a="1"/>
  <c r="V281" i="1" s="1"/>
  <c r="U281" i="1" a="1"/>
  <c r="U281" i="1" s="1"/>
  <c r="O281" i="1"/>
  <c r="U283" i="1" a="1"/>
  <c r="U283" i="1" s="1"/>
  <c r="Y281" i="1" a="1"/>
  <c r="Y281" i="1" s="1"/>
  <c r="P281" i="1"/>
  <c r="V285" i="1" l="1"/>
  <c r="V288" i="1" s="1"/>
  <c r="V291" i="1" s="1"/>
  <c r="Q285" i="1"/>
  <c r="Q288" i="1" s="1"/>
  <c r="Q291" i="1" s="1"/>
  <c r="R285" i="1"/>
  <c r="R288" i="1" s="1"/>
  <c r="R291" i="1" s="1"/>
  <c r="P285" i="1"/>
  <c r="P288" i="1" s="1"/>
  <c r="P291" i="1" s="1"/>
  <c r="T285" i="1"/>
  <c r="T288" i="1" s="1"/>
  <c r="T291" i="1" s="1"/>
  <c r="P286" i="1"/>
  <c r="W286" i="1"/>
  <c r="U285" i="1"/>
  <c r="U288" i="1" s="1"/>
  <c r="U291" i="1" s="1"/>
  <c r="T286" i="1"/>
  <c r="N285" i="1"/>
  <c r="N288" i="1" s="1"/>
  <c r="X285" i="1"/>
  <c r="X288" i="1" s="1"/>
  <c r="X291" i="1" s="1"/>
  <c r="R286" i="1"/>
  <c r="X286" i="1"/>
  <c r="O286" i="1"/>
  <c r="Y285" i="1"/>
  <c r="Y288" i="1" s="1"/>
  <c r="Y291" i="1" s="1"/>
  <c r="W285" i="1"/>
  <c r="W288" i="1" s="1"/>
  <c r="W291" i="1" s="1"/>
  <c r="O285" i="1"/>
  <c r="O288" i="1" s="1"/>
  <c r="O291" i="1" s="1"/>
  <c r="Z284" i="1"/>
  <c r="AB284" i="1" s="1"/>
  <c r="Y286" i="1"/>
  <c r="S285" i="1"/>
  <c r="S288" i="1" s="1"/>
  <c r="S291" i="1" s="1"/>
  <c r="S286" i="1"/>
  <c r="Z283" i="1"/>
  <c r="Z281" i="1"/>
  <c r="N286" i="1"/>
  <c r="V286" i="1"/>
  <c r="U286" i="1"/>
  <c r="Q286" i="1"/>
  <c r="N291" i="1" l="1"/>
  <c r="Z288" i="1"/>
  <c r="Z286" i="1"/>
  <c r="Z285" i="1"/>
  <c r="AB283" i="1"/>
  <c r="AA281" i="1" l="1"/>
  <c r="Z287" i="1"/>
  <c r="R287" i="1"/>
  <c r="Q287" i="1"/>
  <c r="S287" i="1"/>
  <c r="X287" i="1"/>
  <c r="P287" i="1"/>
  <c r="W287" i="1"/>
  <c r="O287" i="1"/>
  <c r="N287" i="1"/>
  <c r="V287" i="1"/>
  <c r="U287" i="1"/>
  <c r="T287" i="1"/>
  <c r="Y287" i="1"/>
  <c r="AA285" i="1"/>
  <c r="O295" i="1"/>
  <c r="S297" i="1"/>
  <c r="U295" i="1"/>
  <c r="P295" i="1"/>
  <c r="S295" i="1"/>
  <c r="U297" i="1"/>
  <c r="R295" i="1"/>
  <c r="Y295" i="1"/>
  <c r="Q295" i="1"/>
  <c r="W297" i="1"/>
  <c r="T295" i="1"/>
  <c r="W295" i="1"/>
  <c r="T297" i="1"/>
  <c r="P297" i="1"/>
  <c r="V297" i="1"/>
  <c r="Y297" i="1"/>
  <c r="O297" i="1"/>
  <c r="X297" i="1"/>
  <c r="V295" i="1"/>
  <c r="X295" i="1"/>
  <c r="Q297" i="1"/>
  <c r="R297" i="1"/>
  <c r="N295" i="1"/>
  <c r="W294" i="1"/>
  <c r="N294" i="1"/>
  <c r="T294" i="1"/>
  <c r="S294" i="1"/>
  <c r="Y294" i="1"/>
  <c r="X294" i="1"/>
  <c r="P294" i="1"/>
  <c r="V294" i="1"/>
  <c r="R294" i="1"/>
  <c r="Q294" i="1"/>
  <c r="N297" i="1"/>
  <c r="U294" i="1"/>
  <c r="U296" i="1" s="1"/>
  <c r="O294" i="1"/>
  <c r="U298" i="1" l="1"/>
  <c r="S296" i="1"/>
  <c r="S298" i="1" s="1"/>
  <c r="P296" i="1"/>
  <c r="P298" i="1" s="1"/>
  <c r="T296" i="1"/>
  <c r="T298" i="1" s="1"/>
  <c r="N296" i="1"/>
  <c r="N298" i="1" s="1"/>
  <c r="Q296" i="1"/>
  <c r="Q298" i="1" s="1"/>
  <c r="R296" i="1"/>
  <c r="R298" i="1" s="1"/>
  <c r="W296" i="1"/>
  <c r="W298" i="1" s="1"/>
  <c r="X296" i="1"/>
  <c r="X298" i="1" s="1"/>
  <c r="Z297" i="1"/>
  <c r="O296" i="1"/>
  <c r="O298" i="1" s="1"/>
  <c r="Z295" i="1"/>
  <c r="Y296" i="1"/>
  <c r="Y298" i="1" s="1"/>
  <c r="V296" i="1"/>
  <c r="V298" i="1" s="1"/>
  <c r="Z294" i="1"/>
  <c r="Z296" i="1" l="1"/>
  <c r="Z298" i="1" s="1"/>
  <c r="AA296" i="1" s="1"/>
  <c r="Z299" i="1" l="1"/>
  <c r="N299" i="1"/>
  <c r="R299" i="1"/>
  <c r="O299" i="1"/>
  <c r="W299" i="1"/>
  <c r="Y299" i="1"/>
  <c r="P299" i="1"/>
  <c r="X299" i="1"/>
  <c r="T299" i="1"/>
  <c r="U299" i="1"/>
  <c r="AA297" i="1"/>
  <c r="Q299" i="1"/>
  <c r="S299" i="1"/>
  <c r="V299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<sst xmlns="http://schemas.openxmlformats.org/spreadsheetml/2006/main" count="484" uniqueCount="113">
  <si>
    <t>Marque</t>
  </si>
  <si>
    <t>Référence</t>
  </si>
  <si>
    <t>Année</t>
  </si>
  <si>
    <t>date d'achat</t>
  </si>
  <si>
    <t>Canal</t>
  </si>
  <si>
    <t>prix d'achat</t>
  </si>
  <si>
    <t>Réparation</t>
  </si>
  <si>
    <t>Coût d'acquisition</t>
  </si>
  <si>
    <t xml:space="preserve">date de vente </t>
  </si>
  <si>
    <t>Mois</t>
  </si>
  <si>
    <t>Nb jours stock</t>
  </si>
  <si>
    <t xml:space="preserve">prix de vente </t>
  </si>
  <si>
    <t>Livraison</t>
  </si>
  <si>
    <t>CA brut</t>
  </si>
  <si>
    <t xml:space="preserve">frais sur vente </t>
  </si>
  <si>
    <t>Ca - frais sur vente</t>
  </si>
  <si>
    <t>Port payé</t>
  </si>
  <si>
    <t>Bénéfice net d'achat</t>
  </si>
  <si>
    <t>LCB/Ebay</t>
  </si>
  <si>
    <t>VG</t>
  </si>
  <si>
    <t>LBC1</t>
  </si>
  <si>
    <t>LBC</t>
  </si>
  <si>
    <t>Ebay</t>
  </si>
  <si>
    <t>VM</t>
  </si>
  <si>
    <t>LBC2</t>
  </si>
  <si>
    <t>CVG</t>
  </si>
  <si>
    <t xml:space="preserve">Total dépensé pour achats : </t>
  </si>
  <si>
    <t>Total Réparation</t>
  </si>
  <si>
    <t>Total coût d'Acquisition</t>
  </si>
  <si>
    <t>CA potentiel Brut Annuel</t>
  </si>
  <si>
    <t>CA brut réalisé</t>
  </si>
  <si>
    <t>revenus de la commande</t>
  </si>
  <si>
    <t>Bénéfice</t>
  </si>
  <si>
    <t>CA Brut réalisé :</t>
  </si>
  <si>
    <t>TOTAL</t>
  </si>
  <si>
    <t xml:space="preserve">Total Prix d'acquisition des ventes réalisées : </t>
  </si>
  <si>
    <t>Total frais</t>
  </si>
  <si>
    <t>%age</t>
  </si>
  <si>
    <t xml:space="preserve">Frais sur ventes Ebay : </t>
  </si>
  <si>
    <t xml:space="preserve">Port payé Ebay : </t>
  </si>
  <si>
    <t>Chez Réparateur</t>
  </si>
  <si>
    <t xml:space="preserve">Bénéfice : </t>
  </si>
  <si>
    <t>Non mis en vente</t>
  </si>
  <si>
    <t>Réparation non payées</t>
  </si>
  <si>
    <t xml:space="preserve">Taux de marge : </t>
  </si>
  <si>
    <t>(PV-PA)/PA</t>
  </si>
  <si>
    <t>A déposer chez le réparateur</t>
  </si>
  <si>
    <t xml:space="preserve">Taux de marque : </t>
  </si>
  <si>
    <t>(PV-PA)/PV</t>
  </si>
  <si>
    <t>Valo du stock non vendu :</t>
  </si>
  <si>
    <t>JANVIER</t>
  </si>
  <si>
    <t>FEVRIER</t>
  </si>
  <si>
    <t>MARS</t>
  </si>
  <si>
    <t>AVRIL</t>
  </si>
  <si>
    <t>MAI</t>
  </si>
  <si>
    <t>JUIN</t>
  </si>
  <si>
    <t>JUILLET</t>
  </si>
  <si>
    <t xml:space="preserve">AOUT </t>
  </si>
  <si>
    <t>SEPTEMBRE</t>
  </si>
  <si>
    <t xml:space="preserve">OCTOBRE </t>
  </si>
  <si>
    <t>NOVEMBRE</t>
  </si>
  <si>
    <t>DECEMBRE</t>
  </si>
  <si>
    <t xml:space="preserve">% CA </t>
  </si>
  <si>
    <t>Reste sur 3k€ de vente</t>
  </si>
  <si>
    <t>CA brut Ebay</t>
  </si>
  <si>
    <t>Frais sur vente Ebay</t>
  </si>
  <si>
    <t>Port payé Ebay</t>
  </si>
  <si>
    <t>Bénéfice EBAY</t>
  </si>
  <si>
    <t>Bénéfice LBC1</t>
  </si>
  <si>
    <t>Bénéfice LBC2</t>
  </si>
  <si>
    <t>Bénéfice TOTAL LBC</t>
  </si>
  <si>
    <t>BENEFICE TOTAL</t>
  </si>
  <si>
    <t>Nombre de ventes LBC1 :</t>
  </si>
  <si>
    <t>Nombre de ventes LBC2 :</t>
  </si>
  <si>
    <t xml:space="preserve">Nombre de ventes LBC : </t>
  </si>
  <si>
    <t>Nombre de ventes EBAY :</t>
  </si>
  <si>
    <t xml:space="preserve">Nombre de ventes total : </t>
  </si>
  <si>
    <t>EB</t>
  </si>
  <si>
    <t>MB</t>
  </si>
  <si>
    <t>Chambre</t>
  </si>
  <si>
    <t>A ranger</t>
  </si>
  <si>
    <t>Matisse</t>
  </si>
  <si>
    <t>%age :</t>
  </si>
  <si>
    <t>²</t>
  </si>
  <si>
    <t>Frais de réparation sur stock non vendu :</t>
  </si>
  <si>
    <t>Nom acheteur</t>
  </si>
  <si>
    <t>MR ou CH</t>
  </si>
  <si>
    <t>n° colis</t>
  </si>
  <si>
    <t>Pays</t>
  </si>
  <si>
    <t>Mondial Relais</t>
  </si>
  <si>
    <t>Chronopost</t>
  </si>
  <si>
    <t>TEST</t>
  </si>
  <si>
    <t>CA Encaissé</t>
  </si>
  <si>
    <t>CA
Encaissé</t>
  </si>
  <si>
    <t>CA EBAY encaissé</t>
  </si>
  <si>
    <t>CA Encaissé mensuellement</t>
  </si>
  <si>
    <r>
      <t xml:space="preserve">CA brut potentiel à venir </t>
    </r>
    <r>
      <rPr>
        <sz val="6"/>
        <color theme="1"/>
        <rFont val="Calibri"/>
        <family val="2"/>
      </rPr>
      <t>sans frais d'envoi</t>
    </r>
    <r>
      <rPr>
        <sz val="8"/>
        <color theme="1"/>
        <rFont val="Calibri"/>
        <family val="2"/>
      </rPr>
      <t xml:space="preserve"> :</t>
    </r>
  </si>
  <si>
    <t>CA brut potentiel à venir sans frais d'envoi :</t>
  </si>
  <si>
    <t>frais de réparations mensuel</t>
  </si>
  <si>
    <t>Balance mensuelle</t>
  </si>
  <si>
    <t>Achats mensuel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</si>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</sst>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m/yyyy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u/>
      <sz val="8"/>
      <color theme="1"/>
      <name val="Calibri"/>
      <family val="2"/>
    </font>
    <font>
      <sz val="6"/>
      <color rgb="FF06233D"/>
      <name val="Calibri"/>
      <family val="2"/>
    </font>
    <font>
      <sz val="11"/>
      <name val="Calibri"/>
      <family val="2"/>
    </font>
    <font>
      <sz val="6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191919"/>
      <name val="Arial"/>
      <family val="2"/>
    </font>
    <font>
      <u/>
      <sz val="8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7"/>
      <color rgb="FF707070"/>
      <name val="Arial"/>
      <family val="2"/>
    </font>
    <font>
      <b/>
      <sz val="8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C55A11"/>
        <bgColor rgb="FFC55A11"/>
      </patternFill>
    </fill>
    <fill>
      <patternFill patternType="solid">
        <fgColor rgb="FFFFE598"/>
        <bgColor rgb="FFFFE59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30">
    <xf numFmtId="0" fontId="0" fillId="0" borderId="0" xfId="0"/>
    <xf numFmtId="0" fontId="16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6" fillId="0" borderId="1" xfId="0" applyNumberFormat="1" applyFont="1" applyBorder="1" applyAlignment="1">
      <alignment horizontal="center"/>
    </xf>
    <xf numFmtId="10" fontId="17" fillId="0" borderId="0" xfId="0" applyNumberFormat="1" applyFont="1"/>
    <xf numFmtId="0" fontId="1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17" fillId="0" borderId="0" xfId="0" applyNumberFormat="1" applyFont="1"/>
    <xf numFmtId="164" fontId="16" fillId="0" borderId="0" xfId="0" applyNumberFormat="1" applyFont="1" applyAlignment="1">
      <alignment horizontal="center" vertical="center"/>
    </xf>
    <xf numFmtId="0" fontId="20" fillId="0" borderId="0" xfId="0" applyFont="1"/>
    <xf numFmtId="0" fontId="16" fillId="3" borderId="1" xfId="0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5" fontId="17" fillId="0" borderId="0" xfId="0" applyNumberFormat="1" applyFont="1"/>
    <xf numFmtId="16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/>
    </xf>
    <xf numFmtId="10" fontId="16" fillId="0" borderId="0" xfId="0" applyNumberFormat="1" applyFont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7" fillId="9" borderId="9" xfId="0" applyFont="1" applyFill="1" applyBorder="1" applyAlignment="1">
      <alignment horizontal="left" vertical="center"/>
    </xf>
    <xf numFmtId="0" fontId="17" fillId="9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10" fontId="16" fillId="0" borderId="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64" fontId="16" fillId="7" borderId="17" xfId="0" applyNumberFormat="1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13" borderId="1" xfId="0" applyNumberFormat="1" applyFont="1" applyFill="1" applyBorder="1" applyAlignment="1">
      <alignment horizontal="center" vertical="center"/>
    </xf>
    <xf numFmtId="10" fontId="18" fillId="13" borderId="1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center" vertical="center"/>
    </xf>
    <xf numFmtId="10" fontId="16" fillId="0" borderId="16" xfId="0" applyNumberFormat="1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7" fillId="0" borderId="21" xfId="0" applyNumberFormat="1" applyFont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0" fontId="28" fillId="0" borderId="0" xfId="1"/>
    <xf numFmtId="2" fontId="16" fillId="0" borderId="0" xfId="0" applyNumberFormat="1" applyFont="1" applyAlignment="1">
      <alignment horizontal="center" vertical="center"/>
    </xf>
    <xf numFmtId="2" fontId="16" fillId="7" borderId="17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8" fillId="0" borderId="0" xfId="1" applyFill="1"/>
    <xf numFmtId="1" fontId="16" fillId="15" borderId="1" xfId="0" applyNumberFormat="1" applyFont="1" applyFill="1" applyBorder="1" applyAlignment="1">
      <alignment horizontal="center" vertical="center"/>
    </xf>
    <xf numFmtId="1" fontId="16" fillId="16" borderId="1" xfId="0" applyNumberFormat="1" applyFont="1" applyFill="1" applyBorder="1" applyAlignment="1">
      <alignment horizontal="center" vertical="center"/>
    </xf>
    <xf numFmtId="1" fontId="18" fillId="17" borderId="1" xfId="0" applyNumberFormat="1" applyFont="1" applyFill="1" applyBorder="1" applyAlignment="1">
      <alignment horizontal="center" vertical="center"/>
    </xf>
    <xf numFmtId="1" fontId="18" fillId="18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25" fillId="20" borderId="0" xfId="0" applyFont="1" applyFill="1" applyAlignment="1">
      <alignment vertical="center" wrapText="1"/>
    </xf>
    <xf numFmtId="0" fontId="0" fillId="21" borderId="0" xfId="0" applyFill="1"/>
    <xf numFmtId="0" fontId="30" fillId="0" borderId="0" xfId="0" applyFont="1"/>
    <xf numFmtId="164" fontId="0" fillId="0" borderId="0" xfId="0" applyNumberFormat="1"/>
    <xf numFmtId="0" fontId="17" fillId="0" borderId="9" xfId="0" applyFont="1" applyBorder="1" applyAlignment="1">
      <alignment horizontal="center" vertical="center"/>
    </xf>
    <xf numFmtId="164" fontId="17" fillId="11" borderId="22" xfId="0" applyNumberFormat="1" applyFont="1" applyFill="1" applyBorder="1" applyAlignment="1">
      <alignment horizontal="center" vertical="center"/>
    </xf>
    <xf numFmtId="164" fontId="0" fillId="22" borderId="22" xfId="0" applyNumberFormat="1" applyFill="1" applyBorder="1"/>
    <xf numFmtId="164" fontId="17" fillId="12" borderId="22" xfId="0" applyNumberFormat="1" applyFont="1" applyFill="1" applyBorder="1" applyAlignment="1">
      <alignment horizontal="center" vertical="center"/>
    </xf>
    <xf numFmtId="164" fontId="35" fillId="8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165" fontId="17" fillId="0" borderId="9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37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37" fillId="0" borderId="0" xfId="0" applyNumberFormat="1" applyFont="1" applyAlignment="1">
      <alignment horizontal="center"/>
    </xf>
    <xf numFmtId="9" fontId="16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horizontal="center"/>
    </xf>
    <xf numFmtId="0" fontId="31" fillId="0" borderId="0" xfId="1" applyFont="1" applyFill="1"/>
    <xf numFmtId="2" fontId="32" fillId="0" borderId="0" xfId="0" applyNumberFormat="1" applyFont="1"/>
    <xf numFmtId="0" fontId="15" fillId="0" borderId="0" xfId="0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43" fillId="0" borderId="0" xfId="0" applyFont="1"/>
    <xf numFmtId="0" fontId="4" fillId="0" borderId="0" xfId="0" applyFont="1"/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8" fillId="20" borderId="0" xfId="0" applyFont="1" applyFill="1"/>
    <xf numFmtId="0" fontId="17" fillId="23" borderId="9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/>
    </xf>
    <xf numFmtId="165" fontId="16" fillId="24" borderId="1" xfId="0" applyNumberFormat="1" applyFont="1" applyFill="1" applyBorder="1" applyAlignment="1">
      <alignment horizontal="center" vertical="center" wrapText="1"/>
    </xf>
    <xf numFmtId="164" fontId="16" fillId="24" borderId="1" xfId="0" applyNumberFormat="1" applyFont="1" applyFill="1" applyBorder="1" applyAlignment="1">
      <alignment horizontal="center" vertical="center"/>
    </xf>
    <xf numFmtId="1" fontId="16" fillId="24" borderId="1" xfId="0" applyNumberFormat="1" applyFont="1" applyFill="1" applyBorder="1" applyAlignment="1">
      <alignment horizontal="center" vertical="center"/>
    </xf>
    <xf numFmtId="2" fontId="32" fillId="24" borderId="0" xfId="0" applyNumberFormat="1" applyFont="1" applyFill="1" applyAlignment="1">
      <alignment horizontal="center" vertical="center"/>
    </xf>
    <xf numFmtId="0" fontId="32" fillId="24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7" fillId="2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6" fillId="0" borderId="9" xfId="0" applyNumberFormat="1" applyFont="1" applyBorder="1" applyAlignment="1">
      <alignment horizontal="center" vertical="center"/>
    </xf>
    <xf numFmtId="164" fontId="44" fillId="25" borderId="1" xfId="0" applyNumberFormat="1" applyFont="1" applyFill="1" applyBorder="1" applyAlignment="1">
      <alignment horizontal="center" vertical="center"/>
    </xf>
    <xf numFmtId="164" fontId="16" fillId="14" borderId="18" xfId="0" applyNumberFormat="1" applyFont="1" applyFill="1" applyBorder="1" applyAlignment="1">
      <alignment horizontal="right" vertical="center"/>
    </xf>
    <xf numFmtId="164" fontId="16" fillId="14" borderId="19" xfId="0" applyNumberFormat="1" applyFont="1" applyFill="1" applyBorder="1" applyAlignment="1">
      <alignment horizontal="right" vertical="center"/>
    </xf>
    <xf numFmtId="165" fontId="16" fillId="14" borderId="19" xfId="0" applyNumberFormat="1" applyFont="1" applyFill="1" applyBorder="1" applyAlignment="1">
      <alignment horizontal="right" vertical="center"/>
    </xf>
    <xf numFmtId="164" fontId="16" fillId="14" borderId="20" xfId="0" applyNumberFormat="1" applyFont="1" applyFill="1" applyBorder="1" applyAlignment="1">
      <alignment horizontal="right" vertical="center"/>
    </xf>
    <xf numFmtId="164" fontId="17" fillId="0" borderId="26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16" fillId="0" borderId="0" xfId="0" applyNumberFormat="1" applyFont="1"/>
    <xf numFmtId="164" fontId="44" fillId="27" borderId="17" xfId="0" applyNumberFormat="1" applyFont="1" applyFill="1" applyBorder="1" applyAlignment="1">
      <alignment horizontal="center" vertical="center"/>
    </xf>
    <xf numFmtId="164" fontId="44" fillId="27" borderId="1" xfId="0" applyNumberFormat="1" applyFont="1" applyFill="1" applyBorder="1" applyAlignment="1">
      <alignment horizontal="center" vertical="center"/>
    </xf>
    <xf numFmtId="164" fontId="35" fillId="20" borderId="22" xfId="0" applyNumberFormat="1" applyFont="1" applyFill="1" applyBorder="1" applyAlignment="1">
      <alignment horizontal="center" vertical="center"/>
    </xf>
    <xf numFmtId="164" fontId="35" fillId="28" borderId="22" xfId="0" applyNumberFormat="1" applyFont="1" applyFill="1" applyBorder="1" applyAlignment="1">
      <alignment horizontal="center" vertical="center"/>
    </xf>
    <xf numFmtId="164" fontId="35" fillId="29" borderId="22" xfId="0" applyNumberFormat="1" applyFont="1" applyFill="1" applyBorder="1" applyAlignment="1">
      <alignment horizontal="center" vertical="center"/>
    </xf>
    <xf numFmtId="164" fontId="35" fillId="30" borderId="22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6" fillId="0" borderId="4" xfId="0" applyFont="1" applyBorder="1"/>
    <xf numFmtId="164" fontId="16" fillId="0" borderId="3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0" xfId="0"/>
    <xf numFmtId="164" fontId="16" fillId="7" borderId="7" xfId="0" applyNumberFormat="1" applyFont="1" applyFill="1" applyBorder="1" applyAlignment="1">
      <alignment horizontal="center" vertical="center" wrapText="1"/>
    </xf>
    <xf numFmtId="0" fontId="26" fillId="0" borderId="8" xfId="0" applyFont="1" applyBorder="1"/>
    <xf numFmtId="164" fontId="17" fillId="0" borderId="0" xfId="0" applyNumberFormat="1" applyFont="1" applyAlignment="1">
      <alignment horizontal="center" vertical="center"/>
    </xf>
    <xf numFmtId="164" fontId="16" fillId="7" borderId="16" xfId="0" applyNumberFormat="1" applyFont="1" applyFill="1" applyBorder="1" applyAlignment="1">
      <alignment horizontal="center" vertical="center" wrapText="1"/>
    </xf>
    <xf numFmtId="164" fontId="16" fillId="7" borderId="10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right" vertical="center"/>
    </xf>
    <xf numFmtId="0" fontId="26" fillId="0" borderId="4" xfId="0" applyFont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/>
    </xf>
    <xf numFmtId="0" fontId="35" fillId="8" borderId="18" xfId="0" applyFont="1" applyFill="1" applyBorder="1" applyAlignment="1">
      <alignment horizontal="right" vertical="center"/>
    </xf>
    <xf numFmtId="0" fontId="35" fillId="8" borderId="19" xfId="0" applyFont="1" applyFill="1" applyBorder="1" applyAlignment="1">
      <alignment horizontal="right" vertical="center"/>
    </xf>
    <xf numFmtId="0" fontId="35" fillId="8" borderId="20" xfId="0" applyFont="1" applyFill="1" applyBorder="1" applyAlignment="1">
      <alignment horizontal="right" vertical="center"/>
    </xf>
    <xf numFmtId="0" fontId="17" fillId="19" borderId="15" xfId="0" applyFont="1" applyFill="1" applyBorder="1" applyAlignment="1">
      <alignment horizontal="left" vertical="center"/>
    </xf>
    <xf numFmtId="0" fontId="18" fillId="17" borderId="3" xfId="0" applyFont="1" applyFill="1" applyBorder="1" applyAlignment="1">
      <alignment horizontal="right" vertical="center"/>
    </xf>
    <xf numFmtId="0" fontId="26" fillId="0" borderId="6" xfId="0" applyFont="1" applyBorder="1"/>
    <xf numFmtId="0" fontId="18" fillId="18" borderId="3" xfId="0" applyFont="1" applyFill="1" applyBorder="1" applyAlignment="1">
      <alignment horizontal="right" vertical="center"/>
    </xf>
    <xf numFmtId="0" fontId="26" fillId="0" borderId="6" xfId="0" applyFont="1" applyBorder="1" applyAlignment="1">
      <alignment horizontal="right"/>
    </xf>
    <xf numFmtId="165" fontId="19" fillId="30" borderId="22" xfId="0" applyNumberFormat="1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164" fontId="18" fillId="13" borderId="3" xfId="0" applyNumberFormat="1" applyFont="1" applyFill="1" applyBorder="1" applyAlignment="1">
      <alignment horizontal="right" vertical="center"/>
    </xf>
    <xf numFmtId="164" fontId="16" fillId="13" borderId="3" xfId="0" applyNumberFormat="1" applyFont="1" applyFill="1" applyBorder="1" applyAlignment="1">
      <alignment horizontal="right" vertical="center"/>
    </xf>
    <xf numFmtId="164" fontId="35" fillId="8" borderId="3" xfId="0" applyNumberFormat="1" applyFont="1" applyFill="1" applyBorder="1" applyAlignment="1">
      <alignment horizontal="right" vertical="center"/>
    </xf>
    <xf numFmtId="0" fontId="36" fillId="0" borderId="6" xfId="0" applyFont="1" applyBorder="1" applyAlignment="1">
      <alignment horizontal="right"/>
    </xf>
    <xf numFmtId="0" fontId="36" fillId="0" borderId="4" xfId="0" applyFont="1" applyBorder="1" applyAlignment="1">
      <alignment horizontal="right"/>
    </xf>
    <xf numFmtId="0" fontId="16" fillId="15" borderId="3" xfId="0" applyFont="1" applyFill="1" applyBorder="1" applyAlignment="1">
      <alignment horizontal="right" vertical="center"/>
    </xf>
    <xf numFmtId="0" fontId="16" fillId="16" borderId="3" xfId="0" applyFont="1" applyFill="1" applyBorder="1" applyAlignment="1">
      <alignment horizontal="right" vertical="center"/>
    </xf>
    <xf numFmtId="165" fontId="19" fillId="20" borderId="22" xfId="0" applyNumberFormat="1" applyFont="1" applyFill="1" applyBorder="1" applyAlignment="1">
      <alignment horizontal="right" vertical="center"/>
    </xf>
    <xf numFmtId="165" fontId="19" fillId="28" borderId="22" xfId="0" applyNumberFormat="1" applyFont="1" applyFill="1" applyBorder="1" applyAlignment="1">
      <alignment horizontal="right" vertical="center"/>
    </xf>
    <xf numFmtId="165" fontId="19" fillId="29" borderId="22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horizontal="right" vertical="center"/>
    </xf>
    <xf numFmtId="0" fontId="16" fillId="5" borderId="19" xfId="0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horizontal="right" vertical="center"/>
    </xf>
    <xf numFmtId="0" fontId="44" fillId="25" borderId="18" xfId="0" applyFont="1" applyFill="1" applyBorder="1" applyAlignment="1">
      <alignment horizontal="right" vertical="center"/>
    </xf>
    <xf numFmtId="0" fontId="44" fillId="25" borderId="19" xfId="0" applyFont="1" applyFill="1" applyBorder="1" applyAlignment="1">
      <alignment horizontal="right" vertical="center"/>
    </xf>
    <xf numFmtId="0" fontId="44" fillId="25" borderId="20" xfId="0" applyFont="1" applyFill="1" applyBorder="1" applyAlignment="1">
      <alignment horizontal="right" vertical="center"/>
    </xf>
    <xf numFmtId="0" fontId="16" fillId="7" borderId="18" xfId="0" applyFont="1" applyFill="1" applyBorder="1" applyAlignment="1">
      <alignment horizontal="right" vertical="center"/>
    </xf>
    <xf numFmtId="0" fontId="16" fillId="7" borderId="19" xfId="0" applyFont="1" applyFill="1" applyBorder="1" applyAlignment="1">
      <alignment horizontal="right" vertical="center"/>
    </xf>
    <xf numFmtId="0" fontId="16" fillId="7" borderId="20" xfId="0" applyFont="1" applyFill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32" fillId="0" borderId="23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0" fontId="32" fillId="0" borderId="25" xfId="0" applyFont="1" applyBorder="1" applyAlignment="1">
      <alignment horizontal="right"/>
    </xf>
    <xf numFmtId="0" fontId="16" fillId="0" borderId="26" xfId="0" applyFont="1" applyBorder="1" applyAlignment="1">
      <alignment horizontal="right" vertical="center"/>
    </xf>
    <xf numFmtId="164" fontId="44" fillId="26" borderId="18" xfId="0" applyNumberFormat="1" applyFont="1" applyFill="1" applyBorder="1" applyAlignment="1">
      <alignment horizontal="right" vertical="center"/>
    </xf>
    <xf numFmtId="164" fontId="44" fillId="26" borderId="19" xfId="0" applyNumberFormat="1" applyFont="1" applyFill="1" applyBorder="1" applyAlignment="1">
      <alignment horizontal="right" vertical="center"/>
    </xf>
    <xf numFmtId="164" fontId="44" fillId="26" borderId="20" xfId="0" applyNumberFormat="1" applyFont="1" applyFill="1" applyBorder="1" applyAlignment="1">
      <alignment horizontal="right" vertical="center"/>
    </xf>
    <xf numFmtId="164" fontId="17" fillId="0" borderId="9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0" fontId="26" fillId="0" borderId="15" xfId="0" applyFont="1" applyBorder="1"/>
  </cellXfs>
  <cellStyles count="2">
    <cellStyle name="Lien hypertexte" xfId="1" builtinId="8"/>
    <cellStyle name="Normal" xfId="0" builtinId="0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1118"/>
  <sheetViews>
    <sheetView tabSelected="1" zoomScale="115" zoomScaleNormal="115" workbookViewId="0">
      <pane ySplit="1" topLeftCell="A270" activePane="bottomLeft" state="frozen"/>
      <selection pane="bottomLeft" activeCell="B280" sqref="B280:E280"/>
    </sheetView>
  </sheetViews>
  <sheetFormatPr baseColWidth="10" defaultColWidth="14.42578125" defaultRowHeight="15" customHeight="1" x14ac:dyDescent="0.25"/>
  <cols>
    <col min="1" max="1" width="2.7109375" customWidth="1"/>
    <col min="2" max="2" width="4.28515625" customWidth="1"/>
    <col min="3" max="3" width="11.7109375" customWidth="1"/>
    <col min="4" max="4" width="10.7109375" customWidth="1"/>
    <col min="5" max="5" width="5.140625" customWidth="1"/>
    <col min="6" max="6" width="11" customWidth="1"/>
    <col min="7" max="7" width="7.140625" customWidth="1"/>
    <col min="8" max="8" width="7.5703125" customWidth="1"/>
    <col min="9" max="9" width="8.85546875" customWidth="1"/>
    <col min="10" max="10" width="10" customWidth="1"/>
    <col min="11" max="11" width="9.28515625" customWidth="1"/>
    <col min="12" max="12" width="8.7109375" customWidth="1"/>
    <col min="13" max="13" width="7.140625" customWidth="1"/>
    <col min="14" max="14" width="9.140625" customWidth="1"/>
    <col min="15" max="15" width="7" customWidth="1"/>
    <col min="16" max="16" width="8.42578125" customWidth="1"/>
    <col min="17" max="17" width="9.7109375" customWidth="1"/>
    <col min="18" max="18" width="10" customWidth="1"/>
    <col min="19" max="19" width="9.140625" customWidth="1"/>
    <col min="20" max="20" width="9.42578125" customWidth="1"/>
    <col min="21" max="22" width="10.7109375" customWidth="1"/>
    <col min="23" max="23" width="10.7109375" style="115" customWidth="1"/>
    <col min="24" max="28" width="10.7109375" customWidth="1"/>
  </cols>
  <sheetData>
    <row r="1" spans="2:31" ht="22.5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3" t="s">
        <v>8</v>
      </c>
      <c r="L1" s="3" t="s">
        <v>9</v>
      </c>
      <c r="M1" s="3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93</v>
      </c>
      <c r="S1" s="2" t="s">
        <v>16</v>
      </c>
      <c r="T1" s="2" t="s">
        <v>17</v>
      </c>
      <c r="U1" s="2" t="s">
        <v>18</v>
      </c>
      <c r="V1" s="79" t="s">
        <v>79</v>
      </c>
      <c r="W1" s="2" t="s">
        <v>85</v>
      </c>
      <c r="X1" s="79" t="s">
        <v>86</v>
      </c>
      <c r="Y1" s="79" t="s">
        <v>87</v>
      </c>
      <c r="Z1" s="79" t="s">
        <v>88</v>
      </c>
    </row>
    <row r="2" spans="2:31" x14ac:dyDescent="0.25">
      <c r="B2" s="4">
        <v>1</v>
      </c>
      <c r="C2" s="5"/>
      <c r="D2" s="5"/>
      <c r="E2" s="5"/>
      <c r="F2" s="6"/>
      <c r="G2" s="7" t="s">
        <v>19</v>
      </c>
      <c r="H2" s="8">
        <v>4</v>
      </c>
      <c r="I2" s="8"/>
      <c r="J2" s="8">
        <f t="shared" ref="J2:J103" si="0">IF($H2&lt;&gt;"",SUM(H2:I2),"")</f>
        <v>4</v>
      </c>
      <c r="K2" s="6">
        <v>44933</v>
      </c>
      <c r="L2" s="5">
        <f t="shared" ref="L2:L219" si="1">IF(K2="","",MONTH(K2))</f>
        <v>1</v>
      </c>
      <c r="M2" s="9"/>
      <c r="N2" s="8">
        <v>25</v>
      </c>
      <c r="O2" s="8"/>
      <c r="P2" s="8">
        <f t="shared" ref="P2:P105" si="2">IF($K2&lt;&gt;"",SUM(N2:O2),"")</f>
        <v>25</v>
      </c>
      <c r="Q2" s="8"/>
      <c r="R2" s="8">
        <f t="shared" ref="R2:R105" si="3">IF(K2="","",P2-Q2)</f>
        <v>25</v>
      </c>
      <c r="S2" s="8"/>
      <c r="T2" s="8">
        <f t="shared" ref="T2:T105" si="4">IF(K2="","",R2-J2-S2)</f>
        <v>21</v>
      </c>
      <c r="U2" s="8" t="s">
        <v>20</v>
      </c>
      <c r="V2" s="116"/>
      <c r="W2" s="117"/>
      <c r="X2" s="118"/>
      <c r="Y2" s="118"/>
      <c r="Z2" s="119"/>
    </row>
    <row r="3" spans="2:31" x14ac:dyDescent="0.25">
      <c r="B3" s="4">
        <f t="shared" ref="B3:B54" si="5">SUM(B2+1)</f>
        <v>2</v>
      </c>
      <c r="C3" s="5"/>
      <c r="D3" s="5"/>
      <c r="E3" s="5"/>
      <c r="F3" s="6"/>
      <c r="G3" s="7" t="s">
        <v>19</v>
      </c>
      <c r="H3" s="8">
        <v>20</v>
      </c>
      <c r="I3" s="8"/>
      <c r="J3" s="8">
        <f t="shared" si="0"/>
        <v>20</v>
      </c>
      <c r="K3" s="6">
        <v>44935</v>
      </c>
      <c r="L3" s="5">
        <f t="shared" si="1"/>
        <v>1</v>
      </c>
      <c r="M3" s="9"/>
      <c r="N3" s="8">
        <v>35</v>
      </c>
      <c r="O3" s="8"/>
      <c r="P3" s="8">
        <f t="shared" si="2"/>
        <v>35</v>
      </c>
      <c r="Q3" s="8"/>
      <c r="R3" s="8">
        <f t="shared" si="3"/>
        <v>35</v>
      </c>
      <c r="S3" s="8"/>
      <c r="T3" s="8">
        <f t="shared" si="4"/>
        <v>15</v>
      </c>
      <c r="U3" s="8" t="s">
        <v>20</v>
      </c>
      <c r="V3" s="116"/>
      <c r="W3" s="117"/>
      <c r="X3" s="118"/>
      <c r="Y3" s="118"/>
      <c r="Z3" s="119"/>
      <c r="AB3" s="10"/>
      <c r="AD3" s="4"/>
    </row>
    <row r="4" spans="2:31" ht="15" customHeight="1" x14ac:dyDescent="0.25">
      <c r="B4" s="4">
        <f t="shared" si="5"/>
        <v>3</v>
      </c>
      <c r="C4" s="5"/>
      <c r="D4" s="5"/>
      <c r="E4" s="5"/>
      <c r="F4" s="6"/>
      <c r="G4" s="7" t="s">
        <v>21</v>
      </c>
      <c r="H4" s="8">
        <v>10</v>
      </c>
      <c r="I4" s="8"/>
      <c r="J4" s="8">
        <f t="shared" si="0"/>
        <v>10</v>
      </c>
      <c r="K4" s="6">
        <v>44986</v>
      </c>
      <c r="L4" s="5">
        <f t="shared" si="1"/>
        <v>3</v>
      </c>
      <c r="M4" s="9"/>
      <c r="N4" s="8">
        <v>50</v>
      </c>
      <c r="O4" s="8">
        <v>10</v>
      </c>
      <c r="P4" s="8">
        <f t="shared" si="2"/>
        <v>60</v>
      </c>
      <c r="Q4" s="8">
        <v>6.35</v>
      </c>
      <c r="R4" s="8">
        <f t="shared" si="3"/>
        <v>53.65</v>
      </c>
      <c r="S4" s="8"/>
      <c r="T4" s="8">
        <f t="shared" si="4"/>
        <v>43.65</v>
      </c>
      <c r="U4" s="8" t="s">
        <v>22</v>
      </c>
      <c r="V4" s="116"/>
      <c r="W4" s="117"/>
      <c r="X4" s="118"/>
      <c r="Y4" s="118"/>
      <c r="Z4" s="119"/>
      <c r="AB4" s="10"/>
      <c r="AD4" s="4"/>
    </row>
    <row r="5" spans="2:31" ht="15" customHeight="1" x14ac:dyDescent="0.25">
      <c r="B5" s="4">
        <f t="shared" si="5"/>
        <v>4</v>
      </c>
      <c r="C5" s="5"/>
      <c r="D5" s="5"/>
      <c r="E5" s="5"/>
      <c r="F5" s="6"/>
      <c r="G5" s="7" t="s">
        <v>19</v>
      </c>
      <c r="H5" s="8">
        <v>15</v>
      </c>
      <c r="I5" s="8"/>
      <c r="J5" s="8">
        <f t="shared" si="0"/>
        <v>15</v>
      </c>
      <c r="K5" s="6">
        <v>44989</v>
      </c>
      <c r="L5" s="5">
        <f t="shared" si="1"/>
        <v>3</v>
      </c>
      <c r="M5" s="9"/>
      <c r="N5" s="8">
        <v>30</v>
      </c>
      <c r="O5" s="8">
        <v>15</v>
      </c>
      <c r="P5" s="8">
        <f t="shared" si="2"/>
        <v>45</v>
      </c>
      <c r="Q5" s="8">
        <v>4.8499999999999996</v>
      </c>
      <c r="R5" s="8">
        <f t="shared" si="3"/>
        <v>40.15</v>
      </c>
      <c r="S5" s="8"/>
      <c r="T5" s="8">
        <f t="shared" si="4"/>
        <v>25.15</v>
      </c>
      <c r="U5" s="8" t="s">
        <v>22</v>
      </c>
      <c r="V5" s="116"/>
      <c r="W5" s="117"/>
      <c r="X5" s="118"/>
      <c r="Y5" s="118"/>
      <c r="Z5" s="119"/>
      <c r="AB5" s="10"/>
      <c r="AD5" s="4"/>
    </row>
    <row r="6" spans="2:31" ht="15" customHeight="1" x14ac:dyDescent="0.25">
      <c r="B6" s="4">
        <f t="shared" si="5"/>
        <v>5</v>
      </c>
      <c r="C6" s="5"/>
      <c r="D6" s="5"/>
      <c r="E6" s="5"/>
      <c r="F6" s="6"/>
      <c r="G6" s="7" t="s">
        <v>21</v>
      </c>
      <c r="H6" s="8">
        <v>25</v>
      </c>
      <c r="I6" s="8"/>
      <c r="J6" s="8">
        <f t="shared" si="0"/>
        <v>25</v>
      </c>
      <c r="K6" s="6">
        <v>45010</v>
      </c>
      <c r="L6" s="5">
        <f t="shared" si="1"/>
        <v>3</v>
      </c>
      <c r="M6" s="9"/>
      <c r="N6" s="8">
        <v>40</v>
      </c>
      <c r="O6" s="8"/>
      <c r="P6" s="8">
        <f t="shared" si="2"/>
        <v>40</v>
      </c>
      <c r="Q6" s="8"/>
      <c r="R6" s="8">
        <f t="shared" si="3"/>
        <v>40</v>
      </c>
      <c r="S6" s="8"/>
      <c r="T6" s="8">
        <f t="shared" si="4"/>
        <v>15</v>
      </c>
      <c r="U6" s="8" t="s">
        <v>20</v>
      </c>
      <c r="V6" s="116"/>
      <c r="W6" s="117"/>
      <c r="X6" s="118"/>
      <c r="Y6" s="118"/>
      <c r="Z6" s="119"/>
      <c r="AB6" s="11"/>
      <c r="AC6" s="12"/>
      <c r="AD6" s="12"/>
    </row>
    <row r="7" spans="2:31" ht="15" customHeight="1" x14ac:dyDescent="0.25">
      <c r="B7" s="4">
        <f t="shared" si="5"/>
        <v>6</v>
      </c>
      <c r="C7" s="5"/>
      <c r="D7" s="5"/>
      <c r="E7" s="5"/>
      <c r="F7" s="6">
        <v>44967</v>
      </c>
      <c r="G7" s="7" t="s">
        <v>23</v>
      </c>
      <c r="H7" s="8">
        <v>10</v>
      </c>
      <c r="I7" s="8"/>
      <c r="J7" s="8">
        <f t="shared" si="0"/>
        <v>10</v>
      </c>
      <c r="K7" s="6">
        <v>45027</v>
      </c>
      <c r="L7" s="5">
        <f t="shared" si="1"/>
        <v>4</v>
      </c>
      <c r="M7" s="9">
        <f t="shared" ref="M7:M10" si="6">IF($K7&lt;&gt;"",SUM(K7-F7),"")</f>
        <v>60</v>
      </c>
      <c r="N7" s="8">
        <v>60</v>
      </c>
      <c r="O7" s="8"/>
      <c r="P7" s="8">
        <f t="shared" si="2"/>
        <v>60</v>
      </c>
      <c r="Q7" s="8"/>
      <c r="R7" s="8">
        <f t="shared" si="3"/>
        <v>60</v>
      </c>
      <c r="S7" s="8"/>
      <c r="T7" s="8">
        <f t="shared" si="4"/>
        <v>50</v>
      </c>
      <c r="U7" s="8" t="s">
        <v>20</v>
      </c>
      <c r="V7" s="116"/>
      <c r="W7" s="117"/>
      <c r="X7" s="118"/>
      <c r="Y7" s="118"/>
      <c r="Z7" s="119"/>
      <c r="AB7" s="10"/>
    </row>
    <row r="8" spans="2:31" ht="15" customHeight="1" x14ac:dyDescent="0.25">
      <c r="B8" s="4">
        <f t="shared" si="5"/>
        <v>7</v>
      </c>
      <c r="C8" s="5"/>
      <c r="D8" s="5"/>
      <c r="E8" s="5"/>
      <c r="F8" s="6">
        <v>44969</v>
      </c>
      <c r="G8" s="7" t="s">
        <v>23</v>
      </c>
      <c r="H8" s="8">
        <v>10</v>
      </c>
      <c r="I8" s="8"/>
      <c r="J8" s="8">
        <f t="shared" si="0"/>
        <v>10</v>
      </c>
      <c r="K8" s="6">
        <v>45028</v>
      </c>
      <c r="L8" s="5">
        <f t="shared" si="1"/>
        <v>4</v>
      </c>
      <c r="M8" s="9">
        <f t="shared" si="6"/>
        <v>59</v>
      </c>
      <c r="N8" s="8">
        <v>25</v>
      </c>
      <c r="O8" s="8">
        <v>15</v>
      </c>
      <c r="P8" s="8">
        <f t="shared" si="2"/>
        <v>40</v>
      </c>
      <c r="Q8" s="8">
        <v>4.3499999999999996</v>
      </c>
      <c r="R8" s="8">
        <f t="shared" si="3"/>
        <v>35.65</v>
      </c>
      <c r="S8" s="8"/>
      <c r="T8" s="8">
        <f t="shared" si="4"/>
        <v>25.65</v>
      </c>
      <c r="U8" s="8" t="s">
        <v>22</v>
      </c>
      <c r="V8" s="116"/>
      <c r="W8" s="117"/>
      <c r="X8" s="118"/>
      <c r="Y8" s="118"/>
      <c r="Z8" s="119"/>
      <c r="AB8" s="10"/>
      <c r="AD8" s="4"/>
    </row>
    <row r="9" spans="2:31" ht="15" customHeight="1" x14ac:dyDescent="0.25">
      <c r="B9" s="4">
        <f t="shared" si="5"/>
        <v>8</v>
      </c>
      <c r="C9" s="5"/>
      <c r="D9" s="5"/>
      <c r="E9" s="5"/>
      <c r="F9" s="6">
        <v>45026</v>
      </c>
      <c r="G9" s="7" t="s">
        <v>19</v>
      </c>
      <c r="H9" s="8">
        <v>5</v>
      </c>
      <c r="I9" s="8"/>
      <c r="J9" s="8">
        <f t="shared" si="0"/>
        <v>5</v>
      </c>
      <c r="K9" s="6">
        <v>45041</v>
      </c>
      <c r="L9" s="5">
        <f t="shared" si="1"/>
        <v>4</v>
      </c>
      <c r="M9" s="9">
        <f t="shared" si="6"/>
        <v>15</v>
      </c>
      <c r="N9" s="8">
        <v>25</v>
      </c>
      <c r="O9" s="8">
        <v>8</v>
      </c>
      <c r="P9" s="8">
        <f t="shared" si="2"/>
        <v>33</v>
      </c>
      <c r="Q9" s="8">
        <v>3.65</v>
      </c>
      <c r="R9" s="8">
        <f t="shared" si="3"/>
        <v>29.35</v>
      </c>
      <c r="S9" s="8"/>
      <c r="T9" s="8">
        <f t="shared" si="4"/>
        <v>24.35</v>
      </c>
      <c r="U9" s="8" t="s">
        <v>22</v>
      </c>
      <c r="V9" s="116"/>
      <c r="W9" s="117"/>
      <c r="X9" s="118"/>
      <c r="Y9" s="118"/>
      <c r="Z9" s="119"/>
      <c r="AB9" s="10"/>
      <c r="AD9" s="17"/>
    </row>
    <row r="10" spans="2:31" ht="15" customHeight="1" x14ac:dyDescent="0.25">
      <c r="B10" s="4">
        <f t="shared" si="5"/>
        <v>9</v>
      </c>
      <c r="C10" s="5"/>
      <c r="D10" s="5"/>
      <c r="E10" s="5"/>
      <c r="F10" s="6">
        <v>45026</v>
      </c>
      <c r="G10" s="7" t="s">
        <v>19</v>
      </c>
      <c r="H10" s="8">
        <v>5</v>
      </c>
      <c r="I10" s="8"/>
      <c r="J10" s="8">
        <f t="shared" si="0"/>
        <v>5</v>
      </c>
      <c r="K10" s="6">
        <v>45042</v>
      </c>
      <c r="L10" s="5">
        <f t="shared" si="1"/>
        <v>4</v>
      </c>
      <c r="M10" s="9">
        <f t="shared" si="6"/>
        <v>16</v>
      </c>
      <c r="N10" s="8">
        <v>25</v>
      </c>
      <c r="O10" s="8">
        <v>5</v>
      </c>
      <c r="P10" s="8">
        <f t="shared" si="2"/>
        <v>30</v>
      </c>
      <c r="Q10" s="8">
        <v>3.35</v>
      </c>
      <c r="R10" s="8">
        <f t="shared" si="3"/>
        <v>26.65</v>
      </c>
      <c r="S10" s="8"/>
      <c r="T10" s="8">
        <f t="shared" si="4"/>
        <v>21.65</v>
      </c>
      <c r="U10" s="8" t="s">
        <v>22</v>
      </c>
      <c r="V10" s="116"/>
      <c r="W10" s="117"/>
      <c r="X10" s="118"/>
      <c r="Y10" s="118"/>
      <c r="Z10" s="119"/>
      <c r="AB10" s="10"/>
      <c r="AD10" s="4"/>
    </row>
    <row r="11" spans="2:31" ht="15" customHeight="1" x14ac:dyDescent="0.25">
      <c r="B11" s="4">
        <f t="shared" si="5"/>
        <v>10</v>
      </c>
      <c r="C11" s="5"/>
      <c r="D11" s="5"/>
      <c r="E11" s="5"/>
      <c r="F11" s="6"/>
      <c r="G11" s="7" t="s">
        <v>19</v>
      </c>
      <c r="H11" s="8">
        <v>20</v>
      </c>
      <c r="I11" s="8"/>
      <c r="J11" s="8">
        <f t="shared" si="0"/>
        <v>20</v>
      </c>
      <c r="K11" s="6">
        <v>45043</v>
      </c>
      <c r="L11" s="5">
        <f t="shared" si="1"/>
        <v>4</v>
      </c>
      <c r="M11" s="9"/>
      <c r="N11" s="8">
        <v>60</v>
      </c>
      <c r="O11" s="8"/>
      <c r="P11" s="8">
        <f t="shared" si="2"/>
        <v>60</v>
      </c>
      <c r="Q11" s="8"/>
      <c r="R11" s="8">
        <f t="shared" si="3"/>
        <v>60</v>
      </c>
      <c r="S11" s="8"/>
      <c r="T11" s="8">
        <f t="shared" si="4"/>
        <v>40</v>
      </c>
      <c r="U11" s="8" t="s">
        <v>20</v>
      </c>
      <c r="V11" s="116"/>
      <c r="W11" s="117"/>
      <c r="X11" s="118"/>
      <c r="Y11" s="118"/>
      <c r="Z11" s="119"/>
      <c r="AB11" s="10"/>
      <c r="AD11" s="13"/>
    </row>
    <row r="12" spans="2:31" ht="15" customHeight="1" x14ac:dyDescent="0.25">
      <c r="B12" s="4">
        <f t="shared" si="5"/>
        <v>11</v>
      </c>
      <c r="C12" s="5"/>
      <c r="D12" s="5"/>
      <c r="E12" s="5"/>
      <c r="F12" s="6">
        <v>45026</v>
      </c>
      <c r="G12" s="7" t="s">
        <v>19</v>
      </c>
      <c r="H12" s="8">
        <v>10</v>
      </c>
      <c r="I12" s="8"/>
      <c r="J12" s="8">
        <f t="shared" si="0"/>
        <v>10</v>
      </c>
      <c r="K12" s="6">
        <v>45044</v>
      </c>
      <c r="L12" s="5">
        <f t="shared" si="1"/>
        <v>4</v>
      </c>
      <c r="M12" s="9">
        <f>IF($K12&lt;&gt;"",SUM(K12-F12),"")</f>
        <v>18</v>
      </c>
      <c r="N12" s="8">
        <v>43</v>
      </c>
      <c r="O12" s="8">
        <v>10</v>
      </c>
      <c r="P12" s="8">
        <f t="shared" si="2"/>
        <v>53</v>
      </c>
      <c r="Q12" s="8">
        <v>5.65</v>
      </c>
      <c r="R12" s="8">
        <f t="shared" si="3"/>
        <v>47.35</v>
      </c>
      <c r="S12" s="8"/>
      <c r="T12" s="8">
        <f t="shared" si="4"/>
        <v>37.35</v>
      </c>
      <c r="U12" s="8" t="s">
        <v>22</v>
      </c>
      <c r="V12" s="116"/>
      <c r="W12" s="117"/>
      <c r="X12" s="118"/>
      <c r="Y12" s="118"/>
      <c r="Z12" s="119"/>
      <c r="AC12" s="4"/>
      <c r="AD12" s="4"/>
    </row>
    <row r="13" spans="2:31" ht="15" customHeight="1" x14ac:dyDescent="0.25">
      <c r="B13" s="4">
        <f t="shared" si="5"/>
        <v>12</v>
      </c>
      <c r="C13" s="5"/>
      <c r="D13" s="5"/>
      <c r="E13" s="5"/>
      <c r="F13" s="6"/>
      <c r="G13" s="7" t="s">
        <v>19</v>
      </c>
      <c r="H13" s="8">
        <v>0</v>
      </c>
      <c r="I13" s="8"/>
      <c r="J13" s="8">
        <f t="shared" si="0"/>
        <v>0</v>
      </c>
      <c r="K13" s="6">
        <v>45047</v>
      </c>
      <c r="L13" s="5">
        <f t="shared" si="1"/>
        <v>5</v>
      </c>
      <c r="M13" s="9"/>
      <c r="N13" s="8">
        <v>25</v>
      </c>
      <c r="O13" s="8"/>
      <c r="P13" s="8">
        <f t="shared" si="2"/>
        <v>25</v>
      </c>
      <c r="Q13" s="8"/>
      <c r="R13" s="8">
        <f t="shared" si="3"/>
        <v>25</v>
      </c>
      <c r="S13" s="8"/>
      <c r="T13" s="8">
        <f t="shared" si="4"/>
        <v>25</v>
      </c>
      <c r="U13" s="8" t="s">
        <v>20</v>
      </c>
      <c r="V13" s="116"/>
      <c r="W13" s="117"/>
      <c r="X13" s="118"/>
      <c r="Y13" s="118"/>
      <c r="Z13" s="119"/>
    </row>
    <row r="14" spans="2:31" ht="15" customHeight="1" x14ac:dyDescent="0.25">
      <c r="B14" s="4">
        <f t="shared" si="5"/>
        <v>13</v>
      </c>
      <c r="C14" s="5"/>
      <c r="D14" s="5"/>
      <c r="E14" s="5"/>
      <c r="F14" s="6">
        <v>45046</v>
      </c>
      <c r="G14" s="7" t="s">
        <v>19</v>
      </c>
      <c r="H14" s="8">
        <v>10</v>
      </c>
      <c r="I14" s="8"/>
      <c r="J14" s="8">
        <f t="shared" si="0"/>
        <v>10</v>
      </c>
      <c r="K14" s="6">
        <v>45052</v>
      </c>
      <c r="L14" s="5">
        <f t="shared" si="1"/>
        <v>5</v>
      </c>
      <c r="M14" s="9">
        <f t="shared" ref="M14:M24" si="7">IF($K14&lt;&gt;"",SUM(K14-F14),"")</f>
        <v>6</v>
      </c>
      <c r="N14" s="8">
        <v>50</v>
      </c>
      <c r="O14" s="8">
        <v>10</v>
      </c>
      <c r="P14" s="8">
        <f t="shared" si="2"/>
        <v>60</v>
      </c>
      <c r="Q14" s="8">
        <v>6.35</v>
      </c>
      <c r="R14" s="8">
        <f t="shared" si="3"/>
        <v>53.65</v>
      </c>
      <c r="S14" s="8">
        <v>5.99</v>
      </c>
      <c r="T14" s="8">
        <f t="shared" si="4"/>
        <v>37.659999999999997</v>
      </c>
      <c r="U14" s="8" t="s">
        <v>22</v>
      </c>
      <c r="V14" s="116"/>
      <c r="W14" s="117"/>
      <c r="X14" s="118"/>
      <c r="Y14" s="118"/>
      <c r="Z14" s="119"/>
      <c r="AC14" s="4"/>
      <c r="AD14" s="4"/>
      <c r="AE14" s="14"/>
    </row>
    <row r="15" spans="2:31" ht="15" customHeight="1" x14ac:dyDescent="0.25">
      <c r="B15" s="4">
        <f t="shared" si="5"/>
        <v>14</v>
      </c>
      <c r="C15" s="5"/>
      <c r="D15" s="5"/>
      <c r="E15" s="5"/>
      <c r="F15" s="6">
        <v>45047</v>
      </c>
      <c r="G15" s="7" t="s">
        <v>19</v>
      </c>
      <c r="H15" s="8">
        <v>10</v>
      </c>
      <c r="I15" s="8"/>
      <c r="J15" s="8">
        <f t="shared" si="0"/>
        <v>10</v>
      </c>
      <c r="K15" s="6">
        <v>45052</v>
      </c>
      <c r="L15" s="5">
        <f t="shared" si="1"/>
        <v>5</v>
      </c>
      <c r="M15" s="9">
        <f t="shared" si="7"/>
        <v>5</v>
      </c>
      <c r="N15" s="8">
        <v>120</v>
      </c>
      <c r="O15" s="8"/>
      <c r="P15" s="8">
        <f t="shared" si="2"/>
        <v>120</v>
      </c>
      <c r="Q15" s="8"/>
      <c r="R15" s="8">
        <f t="shared" si="3"/>
        <v>120</v>
      </c>
      <c r="S15" s="8"/>
      <c r="T15" s="8">
        <f t="shared" si="4"/>
        <v>110</v>
      </c>
      <c r="U15" s="8" t="s">
        <v>20</v>
      </c>
      <c r="V15" s="116"/>
      <c r="W15" s="117"/>
      <c r="X15" s="118"/>
      <c r="Y15" s="118"/>
      <c r="Z15" s="119"/>
    </row>
    <row r="16" spans="2:31" ht="15" customHeight="1" x14ac:dyDescent="0.25">
      <c r="B16" s="4">
        <f t="shared" si="5"/>
        <v>15</v>
      </c>
      <c r="C16" s="5"/>
      <c r="D16" s="5"/>
      <c r="E16" s="5"/>
      <c r="F16" s="6">
        <v>44967</v>
      </c>
      <c r="G16" s="7" t="s">
        <v>23</v>
      </c>
      <c r="H16" s="8">
        <v>10</v>
      </c>
      <c r="I16" s="8"/>
      <c r="J16" s="8">
        <f t="shared" si="0"/>
        <v>10</v>
      </c>
      <c r="K16" s="6">
        <v>45061</v>
      </c>
      <c r="L16" s="5">
        <f t="shared" si="1"/>
        <v>5</v>
      </c>
      <c r="M16" s="9">
        <f t="shared" si="7"/>
        <v>94</v>
      </c>
      <c r="N16" s="8">
        <v>40</v>
      </c>
      <c r="O16" s="8">
        <v>10</v>
      </c>
      <c r="P16" s="8">
        <f t="shared" si="2"/>
        <v>50</v>
      </c>
      <c r="Q16" s="8">
        <v>5.35</v>
      </c>
      <c r="R16" s="8">
        <f t="shared" si="3"/>
        <v>44.65</v>
      </c>
      <c r="S16" s="8">
        <v>3.49</v>
      </c>
      <c r="T16" s="8">
        <f t="shared" si="4"/>
        <v>31.159999999999997</v>
      </c>
      <c r="U16" s="8" t="s">
        <v>22</v>
      </c>
      <c r="V16" s="116"/>
      <c r="W16" s="117"/>
      <c r="X16" s="118"/>
      <c r="Y16" s="118"/>
      <c r="Z16" s="119"/>
    </row>
    <row r="17" spans="2:26" ht="15" customHeight="1" x14ac:dyDescent="0.25">
      <c r="B17" s="4">
        <f t="shared" si="5"/>
        <v>16</v>
      </c>
      <c r="C17" s="5"/>
      <c r="D17" s="5"/>
      <c r="E17" s="5"/>
      <c r="F17" s="6">
        <v>45053</v>
      </c>
      <c r="G17" s="7" t="s">
        <v>19</v>
      </c>
      <c r="H17" s="8">
        <v>15</v>
      </c>
      <c r="I17" s="8"/>
      <c r="J17" s="8">
        <f t="shared" si="0"/>
        <v>15</v>
      </c>
      <c r="K17" s="6">
        <v>45063</v>
      </c>
      <c r="L17" s="5">
        <f t="shared" si="1"/>
        <v>5</v>
      </c>
      <c r="M17" s="9">
        <f t="shared" si="7"/>
        <v>10</v>
      </c>
      <c r="N17" s="8">
        <v>100</v>
      </c>
      <c r="O17" s="8">
        <v>20</v>
      </c>
      <c r="P17" s="8">
        <f t="shared" si="2"/>
        <v>120</v>
      </c>
      <c r="Q17" s="8">
        <v>12.35</v>
      </c>
      <c r="R17" s="8">
        <f t="shared" si="3"/>
        <v>107.65</v>
      </c>
      <c r="S17" s="8">
        <v>3.49</v>
      </c>
      <c r="T17" s="8">
        <f t="shared" si="4"/>
        <v>89.160000000000011</v>
      </c>
      <c r="U17" s="8" t="s">
        <v>22</v>
      </c>
      <c r="V17" s="116"/>
      <c r="W17" s="117"/>
      <c r="X17" s="118"/>
      <c r="Y17" s="118"/>
      <c r="Z17" s="119"/>
    </row>
    <row r="18" spans="2:26" ht="15" customHeight="1" x14ac:dyDescent="0.25">
      <c r="B18" s="4">
        <f t="shared" si="5"/>
        <v>17</v>
      </c>
      <c r="C18" s="5"/>
      <c r="D18" s="5"/>
      <c r="E18" s="5"/>
      <c r="F18" s="6">
        <v>45060</v>
      </c>
      <c r="G18" s="7" t="s">
        <v>19</v>
      </c>
      <c r="H18" s="8">
        <v>15</v>
      </c>
      <c r="I18" s="8"/>
      <c r="J18" s="8">
        <f t="shared" si="0"/>
        <v>15</v>
      </c>
      <c r="K18" s="6">
        <v>45065</v>
      </c>
      <c r="L18" s="5">
        <f t="shared" si="1"/>
        <v>5</v>
      </c>
      <c r="M18" s="9">
        <f t="shared" si="7"/>
        <v>5</v>
      </c>
      <c r="N18" s="8">
        <v>70</v>
      </c>
      <c r="O18" s="8">
        <v>15</v>
      </c>
      <c r="P18" s="8">
        <f t="shared" si="2"/>
        <v>85</v>
      </c>
      <c r="Q18" s="8">
        <v>8.85</v>
      </c>
      <c r="R18" s="8">
        <f t="shared" si="3"/>
        <v>76.150000000000006</v>
      </c>
      <c r="S18" s="8">
        <v>3.49</v>
      </c>
      <c r="T18" s="8">
        <f t="shared" si="4"/>
        <v>57.660000000000004</v>
      </c>
      <c r="U18" s="8" t="s">
        <v>22</v>
      </c>
      <c r="V18" s="116"/>
      <c r="W18" s="117"/>
      <c r="X18" s="118"/>
      <c r="Y18" s="118"/>
      <c r="Z18" s="119"/>
    </row>
    <row r="19" spans="2:26" ht="15" customHeight="1" x14ac:dyDescent="0.25">
      <c r="B19" s="4">
        <f t="shared" si="5"/>
        <v>18</v>
      </c>
      <c r="C19" s="5"/>
      <c r="D19" s="5"/>
      <c r="E19" s="5"/>
      <c r="F19" s="6">
        <v>45060</v>
      </c>
      <c r="G19" s="7" t="s">
        <v>19</v>
      </c>
      <c r="H19" s="8">
        <v>30</v>
      </c>
      <c r="I19" s="8"/>
      <c r="J19" s="8">
        <f t="shared" si="0"/>
        <v>30</v>
      </c>
      <c r="K19" s="6">
        <v>45067</v>
      </c>
      <c r="L19" s="5">
        <f t="shared" si="1"/>
        <v>5</v>
      </c>
      <c r="M19" s="9">
        <f t="shared" si="7"/>
        <v>7</v>
      </c>
      <c r="N19" s="8">
        <v>90</v>
      </c>
      <c r="O19" s="8"/>
      <c r="P19" s="8">
        <f t="shared" si="2"/>
        <v>90</v>
      </c>
      <c r="Q19" s="8"/>
      <c r="R19" s="8">
        <f t="shared" si="3"/>
        <v>90</v>
      </c>
      <c r="S19" s="8"/>
      <c r="T19" s="8">
        <f t="shared" si="4"/>
        <v>60</v>
      </c>
      <c r="U19" s="8" t="s">
        <v>20</v>
      </c>
      <c r="V19" s="116"/>
      <c r="W19" s="117"/>
      <c r="X19" s="118"/>
      <c r="Y19" s="118"/>
      <c r="Z19" s="119"/>
    </row>
    <row r="20" spans="2:26" ht="15" customHeight="1" x14ac:dyDescent="0.25">
      <c r="B20" s="4">
        <f t="shared" si="5"/>
        <v>19</v>
      </c>
      <c r="C20" s="5"/>
      <c r="D20" s="5"/>
      <c r="E20" s="5"/>
      <c r="F20" s="6">
        <v>45026</v>
      </c>
      <c r="G20" s="7" t="s">
        <v>19</v>
      </c>
      <c r="H20" s="8">
        <v>12</v>
      </c>
      <c r="I20" s="8"/>
      <c r="J20" s="8">
        <f t="shared" si="0"/>
        <v>12</v>
      </c>
      <c r="K20" s="6">
        <v>45070</v>
      </c>
      <c r="L20" s="5">
        <f t="shared" si="1"/>
        <v>5</v>
      </c>
      <c r="M20" s="9">
        <f t="shared" si="7"/>
        <v>44</v>
      </c>
      <c r="N20" s="8">
        <v>25</v>
      </c>
      <c r="O20" s="8"/>
      <c r="P20" s="8">
        <f t="shared" si="2"/>
        <v>25</v>
      </c>
      <c r="Q20" s="8"/>
      <c r="R20" s="8">
        <f t="shared" si="3"/>
        <v>25</v>
      </c>
      <c r="S20" s="8"/>
      <c r="T20" s="8">
        <f t="shared" si="4"/>
        <v>13</v>
      </c>
      <c r="U20" s="8" t="s">
        <v>20</v>
      </c>
      <c r="V20" s="116"/>
      <c r="W20" s="117"/>
      <c r="X20" s="118"/>
      <c r="Y20" s="118"/>
      <c r="Z20" s="119"/>
    </row>
    <row r="21" spans="2:26" ht="15" customHeight="1" x14ac:dyDescent="0.25">
      <c r="B21" s="4">
        <f t="shared" si="5"/>
        <v>20</v>
      </c>
      <c r="C21" s="15"/>
      <c r="D21" s="5"/>
      <c r="E21" s="5"/>
      <c r="F21" s="6">
        <v>45047</v>
      </c>
      <c r="G21" s="7" t="s">
        <v>19</v>
      </c>
      <c r="H21" s="8">
        <v>11</v>
      </c>
      <c r="I21" s="8"/>
      <c r="J21" s="8">
        <f t="shared" si="0"/>
        <v>11</v>
      </c>
      <c r="K21" s="6">
        <v>45070</v>
      </c>
      <c r="L21" s="5">
        <f t="shared" si="1"/>
        <v>5</v>
      </c>
      <c r="M21" s="9">
        <f t="shared" si="7"/>
        <v>23</v>
      </c>
      <c r="N21" s="8">
        <v>90</v>
      </c>
      <c r="O21" s="8"/>
      <c r="P21" s="8">
        <f t="shared" si="2"/>
        <v>90</v>
      </c>
      <c r="Q21" s="8"/>
      <c r="R21" s="8">
        <f t="shared" si="3"/>
        <v>90</v>
      </c>
      <c r="S21" s="8"/>
      <c r="T21" s="8">
        <f t="shared" si="4"/>
        <v>79</v>
      </c>
      <c r="U21" s="8" t="s">
        <v>20</v>
      </c>
      <c r="V21" s="116"/>
      <c r="W21" s="117"/>
      <c r="X21" s="118"/>
      <c r="Y21" s="118"/>
      <c r="Z21" s="119"/>
    </row>
    <row r="22" spans="2:26" ht="15" customHeight="1" x14ac:dyDescent="0.25">
      <c r="B22" s="4">
        <f t="shared" si="5"/>
        <v>21</v>
      </c>
      <c r="C22" s="5"/>
      <c r="D22" s="5"/>
      <c r="E22" s="5"/>
      <c r="F22" s="6">
        <v>45060</v>
      </c>
      <c r="G22" s="7" t="s">
        <v>19</v>
      </c>
      <c r="H22" s="8">
        <v>15</v>
      </c>
      <c r="I22" s="8"/>
      <c r="J22" s="8">
        <f t="shared" si="0"/>
        <v>15</v>
      </c>
      <c r="K22" s="6">
        <v>45070</v>
      </c>
      <c r="L22" s="5">
        <f t="shared" si="1"/>
        <v>5</v>
      </c>
      <c r="M22" s="9">
        <f t="shared" si="7"/>
        <v>10</v>
      </c>
      <c r="N22" s="8">
        <v>50</v>
      </c>
      <c r="O22" s="8">
        <v>10</v>
      </c>
      <c r="P22" s="8">
        <f t="shared" si="2"/>
        <v>60</v>
      </c>
      <c r="Q22" s="8">
        <v>6.35</v>
      </c>
      <c r="R22" s="8">
        <f t="shared" si="3"/>
        <v>53.65</v>
      </c>
      <c r="S22" s="8">
        <v>3</v>
      </c>
      <c r="T22" s="8">
        <f t="shared" si="4"/>
        <v>35.65</v>
      </c>
      <c r="U22" s="8" t="s">
        <v>22</v>
      </c>
      <c r="V22" s="116"/>
      <c r="W22" s="117"/>
      <c r="X22" s="118"/>
      <c r="Y22" s="118"/>
      <c r="Z22" s="119"/>
    </row>
    <row r="23" spans="2:26" ht="15" customHeight="1" x14ac:dyDescent="0.25">
      <c r="B23" s="4">
        <f t="shared" si="5"/>
        <v>22</v>
      </c>
      <c r="C23" s="5"/>
      <c r="D23" s="5"/>
      <c r="E23" s="5"/>
      <c r="F23" s="6">
        <v>45060</v>
      </c>
      <c r="G23" s="7" t="s">
        <v>19</v>
      </c>
      <c r="H23" s="8">
        <v>5</v>
      </c>
      <c r="I23" s="8"/>
      <c r="J23" s="8">
        <f t="shared" si="0"/>
        <v>5</v>
      </c>
      <c r="K23" s="6">
        <v>45070</v>
      </c>
      <c r="L23" s="5">
        <f t="shared" si="1"/>
        <v>5</v>
      </c>
      <c r="M23" s="9">
        <f t="shared" si="7"/>
        <v>10</v>
      </c>
      <c r="N23" s="8">
        <v>25</v>
      </c>
      <c r="O23" s="8">
        <v>5</v>
      </c>
      <c r="P23" s="8">
        <f t="shared" si="2"/>
        <v>30</v>
      </c>
      <c r="Q23" s="8">
        <v>3.35</v>
      </c>
      <c r="R23" s="8">
        <f t="shared" si="3"/>
        <v>26.65</v>
      </c>
      <c r="S23" s="8">
        <v>2.99</v>
      </c>
      <c r="T23" s="8">
        <f t="shared" si="4"/>
        <v>18.659999999999997</v>
      </c>
      <c r="U23" s="8" t="s">
        <v>22</v>
      </c>
      <c r="V23" s="116"/>
      <c r="W23" s="117"/>
      <c r="X23" s="118"/>
      <c r="Y23" s="118"/>
      <c r="Z23" s="119"/>
    </row>
    <row r="24" spans="2:26" ht="15" customHeight="1" x14ac:dyDescent="0.25">
      <c r="B24" s="4">
        <f t="shared" si="5"/>
        <v>23</v>
      </c>
      <c r="C24" s="5"/>
      <c r="D24" s="5"/>
      <c r="E24" s="5"/>
      <c r="F24" s="6">
        <v>45053</v>
      </c>
      <c r="G24" s="7" t="s">
        <v>19</v>
      </c>
      <c r="H24" s="8">
        <v>20</v>
      </c>
      <c r="I24" s="8"/>
      <c r="J24" s="8">
        <f t="shared" si="0"/>
        <v>20</v>
      </c>
      <c r="K24" s="6">
        <v>45073</v>
      </c>
      <c r="L24" s="5">
        <f t="shared" si="1"/>
        <v>5</v>
      </c>
      <c r="M24" s="9">
        <f t="shared" si="7"/>
        <v>20</v>
      </c>
      <c r="N24" s="8">
        <v>60</v>
      </c>
      <c r="O24" s="8"/>
      <c r="P24" s="8">
        <f t="shared" si="2"/>
        <v>60</v>
      </c>
      <c r="Q24" s="8"/>
      <c r="R24" s="8">
        <f t="shared" si="3"/>
        <v>60</v>
      </c>
      <c r="S24" s="8"/>
      <c r="T24" s="8">
        <f t="shared" si="4"/>
        <v>40</v>
      </c>
      <c r="U24" s="8" t="s">
        <v>20</v>
      </c>
      <c r="V24" s="37"/>
      <c r="W24" s="117"/>
      <c r="X24" s="118"/>
      <c r="Y24" s="118"/>
      <c r="Z24" s="119"/>
    </row>
    <row r="25" spans="2:26" ht="15" customHeight="1" x14ac:dyDescent="0.25">
      <c r="B25" s="4">
        <f t="shared" si="5"/>
        <v>24</v>
      </c>
      <c r="C25" s="5"/>
      <c r="D25" s="5"/>
      <c r="E25" s="5"/>
      <c r="F25" s="6"/>
      <c r="G25" s="7"/>
      <c r="H25" s="8">
        <v>0</v>
      </c>
      <c r="I25" s="8"/>
      <c r="J25" s="8">
        <f t="shared" si="0"/>
        <v>0</v>
      </c>
      <c r="K25" s="6">
        <v>45075</v>
      </c>
      <c r="L25" s="5">
        <f t="shared" si="1"/>
        <v>5</v>
      </c>
      <c r="M25" s="9"/>
      <c r="N25" s="8">
        <v>10</v>
      </c>
      <c r="O25" s="8"/>
      <c r="P25" s="8">
        <f t="shared" si="2"/>
        <v>10</v>
      </c>
      <c r="Q25" s="8"/>
      <c r="R25" s="8">
        <f t="shared" si="3"/>
        <v>10</v>
      </c>
      <c r="S25" s="8"/>
      <c r="T25" s="8">
        <f t="shared" si="4"/>
        <v>10</v>
      </c>
      <c r="U25" s="8" t="s">
        <v>20</v>
      </c>
      <c r="V25" s="37"/>
      <c r="W25" s="117"/>
      <c r="X25" s="118"/>
      <c r="Y25" s="118"/>
      <c r="Z25" s="119"/>
    </row>
    <row r="26" spans="2:26" ht="15" customHeight="1" x14ac:dyDescent="0.25">
      <c r="B26" s="4">
        <f t="shared" si="5"/>
        <v>25</v>
      </c>
      <c r="C26" s="5"/>
      <c r="D26" s="5"/>
      <c r="E26" s="5"/>
      <c r="F26" s="6">
        <v>45053</v>
      </c>
      <c r="G26" s="7" t="s">
        <v>19</v>
      </c>
      <c r="H26" s="8">
        <v>15</v>
      </c>
      <c r="I26" s="8"/>
      <c r="J26" s="8">
        <f t="shared" si="0"/>
        <v>15</v>
      </c>
      <c r="K26" s="6">
        <v>45075</v>
      </c>
      <c r="L26" s="5">
        <f t="shared" si="1"/>
        <v>5</v>
      </c>
      <c r="M26" s="9">
        <f t="shared" ref="M26:M54" si="8">IF($K26&lt;&gt;"",SUM(K26-F26),"")</f>
        <v>22</v>
      </c>
      <c r="N26" s="8">
        <v>80</v>
      </c>
      <c r="O26" s="8">
        <v>20</v>
      </c>
      <c r="P26" s="8">
        <f t="shared" si="2"/>
        <v>100</v>
      </c>
      <c r="Q26" s="8"/>
      <c r="R26" s="8">
        <f t="shared" si="3"/>
        <v>100</v>
      </c>
      <c r="S26" s="8"/>
      <c r="T26" s="8">
        <f t="shared" si="4"/>
        <v>85</v>
      </c>
      <c r="U26" s="8" t="s">
        <v>22</v>
      </c>
      <c r="V26" s="37"/>
      <c r="W26" s="117"/>
      <c r="X26" s="118"/>
      <c r="Y26" s="118"/>
      <c r="Z26" s="119"/>
    </row>
    <row r="27" spans="2:26" ht="15" customHeight="1" x14ac:dyDescent="0.25">
      <c r="B27" s="4">
        <f t="shared" si="5"/>
        <v>26</v>
      </c>
      <c r="C27" s="5"/>
      <c r="D27" s="5"/>
      <c r="E27" s="5"/>
      <c r="F27" s="6">
        <v>45053</v>
      </c>
      <c r="G27" s="7" t="s">
        <v>19</v>
      </c>
      <c r="H27" s="8">
        <v>7.5</v>
      </c>
      <c r="I27" s="8"/>
      <c r="J27" s="8">
        <f t="shared" si="0"/>
        <v>7.5</v>
      </c>
      <c r="K27" s="6">
        <v>45076</v>
      </c>
      <c r="L27" s="5">
        <f t="shared" si="1"/>
        <v>5</v>
      </c>
      <c r="M27" s="9">
        <f t="shared" si="8"/>
        <v>23</v>
      </c>
      <c r="N27" s="8">
        <v>15</v>
      </c>
      <c r="O27" s="8"/>
      <c r="P27" s="8">
        <f t="shared" si="2"/>
        <v>15</v>
      </c>
      <c r="Q27" s="8"/>
      <c r="R27" s="8">
        <f t="shared" si="3"/>
        <v>15</v>
      </c>
      <c r="S27" s="8"/>
      <c r="T27" s="8">
        <f t="shared" si="4"/>
        <v>7.5</v>
      </c>
      <c r="U27" s="8" t="s">
        <v>20</v>
      </c>
      <c r="V27" s="37"/>
      <c r="W27" s="117"/>
      <c r="X27" s="118"/>
      <c r="Y27" s="118"/>
      <c r="Z27" s="119"/>
    </row>
    <row r="28" spans="2:26" ht="15" customHeight="1" x14ac:dyDescent="0.25">
      <c r="B28" s="4">
        <f t="shared" si="5"/>
        <v>27</v>
      </c>
      <c r="C28" s="5"/>
      <c r="D28" s="5"/>
      <c r="E28" s="5"/>
      <c r="F28" s="6">
        <v>45053</v>
      </c>
      <c r="G28" s="7" t="s">
        <v>19</v>
      </c>
      <c r="H28" s="8">
        <v>12</v>
      </c>
      <c r="I28" s="8"/>
      <c r="J28" s="8">
        <f t="shared" si="0"/>
        <v>12</v>
      </c>
      <c r="K28" s="6">
        <v>45076</v>
      </c>
      <c r="L28" s="5">
        <f t="shared" si="1"/>
        <v>5</v>
      </c>
      <c r="M28" s="9">
        <f t="shared" si="8"/>
        <v>23</v>
      </c>
      <c r="N28" s="8">
        <v>50</v>
      </c>
      <c r="O28" s="8">
        <v>10</v>
      </c>
      <c r="P28" s="8">
        <f t="shared" si="2"/>
        <v>60</v>
      </c>
      <c r="Q28" s="8">
        <v>6.35</v>
      </c>
      <c r="R28" s="8">
        <f t="shared" si="3"/>
        <v>53.65</v>
      </c>
      <c r="S28" s="8">
        <v>2.99</v>
      </c>
      <c r="T28" s="8">
        <f t="shared" si="4"/>
        <v>38.659999999999997</v>
      </c>
      <c r="U28" s="8" t="s">
        <v>22</v>
      </c>
      <c r="V28" s="37"/>
      <c r="W28" s="117"/>
      <c r="X28" s="118"/>
      <c r="Y28" s="118"/>
      <c r="Z28" s="119"/>
    </row>
    <row r="29" spans="2:26" ht="15" customHeight="1" x14ac:dyDescent="0.25">
      <c r="B29" s="4">
        <f t="shared" si="5"/>
        <v>28</v>
      </c>
      <c r="C29" s="5"/>
      <c r="D29" s="5"/>
      <c r="E29" s="5"/>
      <c r="F29" s="6">
        <v>45067</v>
      </c>
      <c r="G29" s="7" t="s">
        <v>19</v>
      </c>
      <c r="H29" s="8">
        <v>8</v>
      </c>
      <c r="I29" s="8"/>
      <c r="J29" s="8">
        <f t="shared" si="0"/>
        <v>8</v>
      </c>
      <c r="K29" s="6">
        <v>45078</v>
      </c>
      <c r="L29" s="5">
        <f t="shared" si="1"/>
        <v>6</v>
      </c>
      <c r="M29" s="9">
        <f t="shared" si="8"/>
        <v>11</v>
      </c>
      <c r="N29" s="8">
        <v>80</v>
      </c>
      <c r="O29" s="8"/>
      <c r="P29" s="8">
        <f t="shared" si="2"/>
        <v>80</v>
      </c>
      <c r="Q29" s="8"/>
      <c r="R29" s="8">
        <f t="shared" si="3"/>
        <v>80</v>
      </c>
      <c r="S29" s="8"/>
      <c r="T29" s="8">
        <f t="shared" si="4"/>
        <v>72</v>
      </c>
      <c r="U29" s="8" t="s">
        <v>20</v>
      </c>
      <c r="V29" s="37"/>
      <c r="W29" s="117"/>
      <c r="X29" s="118"/>
      <c r="Y29" s="118"/>
      <c r="Z29" s="119"/>
    </row>
    <row r="30" spans="2:26" ht="15" customHeight="1" x14ac:dyDescent="0.25">
      <c r="B30" s="4">
        <f t="shared" si="5"/>
        <v>29</v>
      </c>
      <c r="C30" s="5"/>
      <c r="D30" s="5"/>
      <c r="E30" s="5"/>
      <c r="F30" s="6">
        <v>45075</v>
      </c>
      <c r="G30" s="7" t="s">
        <v>19</v>
      </c>
      <c r="H30" s="8">
        <v>15</v>
      </c>
      <c r="I30" s="8"/>
      <c r="J30" s="8">
        <f t="shared" si="0"/>
        <v>15</v>
      </c>
      <c r="K30" s="6">
        <v>45081</v>
      </c>
      <c r="L30" s="5">
        <f t="shared" si="1"/>
        <v>6</v>
      </c>
      <c r="M30" s="9">
        <f t="shared" si="8"/>
        <v>6</v>
      </c>
      <c r="N30" s="8">
        <v>60</v>
      </c>
      <c r="O30" s="8"/>
      <c r="P30" s="8">
        <f t="shared" si="2"/>
        <v>60</v>
      </c>
      <c r="Q30" s="8"/>
      <c r="R30" s="8">
        <f t="shared" si="3"/>
        <v>60</v>
      </c>
      <c r="S30" s="8"/>
      <c r="T30" s="8">
        <f t="shared" si="4"/>
        <v>45</v>
      </c>
      <c r="U30" s="8" t="s">
        <v>20</v>
      </c>
      <c r="V30" s="37"/>
      <c r="W30" s="117"/>
      <c r="X30" s="118"/>
      <c r="Y30" s="118"/>
      <c r="Z30" s="119"/>
    </row>
    <row r="31" spans="2:26" ht="15" customHeight="1" x14ac:dyDescent="0.25">
      <c r="B31" s="4">
        <f t="shared" si="5"/>
        <v>30</v>
      </c>
      <c r="C31" s="5"/>
      <c r="D31" s="5"/>
      <c r="E31" s="5"/>
      <c r="F31" s="6">
        <v>45075</v>
      </c>
      <c r="G31" s="7" t="s">
        <v>19</v>
      </c>
      <c r="H31" s="8">
        <v>45</v>
      </c>
      <c r="I31" s="8"/>
      <c r="J31" s="8">
        <f t="shared" si="0"/>
        <v>45</v>
      </c>
      <c r="K31" s="6">
        <v>45081</v>
      </c>
      <c r="L31" s="5">
        <f t="shared" si="1"/>
        <v>6</v>
      </c>
      <c r="M31" s="9">
        <f t="shared" si="8"/>
        <v>6</v>
      </c>
      <c r="N31" s="8">
        <v>120</v>
      </c>
      <c r="O31" s="8"/>
      <c r="P31" s="8">
        <f t="shared" si="2"/>
        <v>120</v>
      </c>
      <c r="Q31" s="8"/>
      <c r="R31" s="8">
        <f t="shared" si="3"/>
        <v>120</v>
      </c>
      <c r="S31" s="8"/>
      <c r="T31" s="8">
        <f t="shared" si="4"/>
        <v>75</v>
      </c>
      <c r="U31" s="8" t="s">
        <v>20</v>
      </c>
      <c r="V31" s="37"/>
      <c r="W31" s="117"/>
      <c r="X31" s="118"/>
      <c r="Y31" s="118"/>
      <c r="Z31" s="119"/>
    </row>
    <row r="32" spans="2:26" ht="15" customHeight="1" x14ac:dyDescent="0.25">
      <c r="B32" s="4">
        <f t="shared" si="5"/>
        <v>31</v>
      </c>
      <c r="C32" s="5"/>
      <c r="D32" s="5"/>
      <c r="E32" s="5"/>
      <c r="F32" s="6">
        <v>45081</v>
      </c>
      <c r="G32" s="7" t="s">
        <v>19</v>
      </c>
      <c r="H32" s="8">
        <v>10</v>
      </c>
      <c r="I32" s="8"/>
      <c r="J32" s="8">
        <f t="shared" si="0"/>
        <v>10</v>
      </c>
      <c r="K32" s="6">
        <v>45082</v>
      </c>
      <c r="L32" s="5">
        <f t="shared" si="1"/>
        <v>6</v>
      </c>
      <c r="M32" s="9">
        <f t="shared" si="8"/>
        <v>1</v>
      </c>
      <c r="N32" s="8">
        <v>70</v>
      </c>
      <c r="O32" s="8"/>
      <c r="P32" s="8">
        <f t="shared" si="2"/>
        <v>70</v>
      </c>
      <c r="Q32" s="8"/>
      <c r="R32" s="8">
        <f t="shared" si="3"/>
        <v>70</v>
      </c>
      <c r="S32" s="8"/>
      <c r="T32" s="8">
        <f t="shared" si="4"/>
        <v>60</v>
      </c>
      <c r="U32" s="8" t="s">
        <v>20</v>
      </c>
      <c r="V32" s="37"/>
      <c r="W32" s="117"/>
      <c r="X32" s="118"/>
      <c r="Y32" s="118"/>
      <c r="Z32" s="119"/>
    </row>
    <row r="33" spans="2:28" ht="15" customHeight="1" x14ac:dyDescent="0.25">
      <c r="B33" s="4">
        <f t="shared" si="5"/>
        <v>32</v>
      </c>
      <c r="C33" s="5"/>
      <c r="D33" s="5"/>
      <c r="E33" s="5"/>
      <c r="F33" s="6">
        <v>45075</v>
      </c>
      <c r="G33" s="7" t="s">
        <v>19</v>
      </c>
      <c r="H33" s="8">
        <v>10</v>
      </c>
      <c r="I33" s="8"/>
      <c r="J33" s="8">
        <f t="shared" si="0"/>
        <v>10</v>
      </c>
      <c r="K33" s="6">
        <v>45083</v>
      </c>
      <c r="L33" s="5">
        <f t="shared" si="1"/>
        <v>6</v>
      </c>
      <c r="M33" s="9">
        <f t="shared" si="8"/>
        <v>8</v>
      </c>
      <c r="N33" s="8">
        <v>130</v>
      </c>
      <c r="O33" s="8">
        <v>10</v>
      </c>
      <c r="P33" s="8">
        <f t="shared" si="2"/>
        <v>140</v>
      </c>
      <c r="Q33" s="8">
        <v>14.35</v>
      </c>
      <c r="R33" s="8">
        <f t="shared" si="3"/>
        <v>125.65</v>
      </c>
      <c r="S33" s="8">
        <v>3.49</v>
      </c>
      <c r="T33" s="8">
        <f t="shared" si="4"/>
        <v>112.16000000000001</v>
      </c>
      <c r="U33" s="8" t="s">
        <v>22</v>
      </c>
      <c r="V33" s="37"/>
      <c r="W33" s="117"/>
      <c r="X33" s="118"/>
      <c r="Y33" s="118"/>
      <c r="Z33" s="119"/>
    </row>
    <row r="34" spans="2:28" ht="15" customHeight="1" x14ac:dyDescent="0.25">
      <c r="B34" s="4">
        <f t="shared" si="5"/>
        <v>33</v>
      </c>
      <c r="C34" s="5"/>
      <c r="D34" s="5"/>
      <c r="E34" s="5"/>
      <c r="F34" s="6">
        <v>45059</v>
      </c>
      <c r="G34" s="7" t="s">
        <v>19</v>
      </c>
      <c r="H34" s="8">
        <v>5</v>
      </c>
      <c r="I34" s="8"/>
      <c r="J34" s="8">
        <f t="shared" si="0"/>
        <v>5</v>
      </c>
      <c r="K34" s="6">
        <v>45083</v>
      </c>
      <c r="L34" s="5">
        <f t="shared" si="1"/>
        <v>6</v>
      </c>
      <c r="M34" s="9">
        <f t="shared" si="8"/>
        <v>24</v>
      </c>
      <c r="N34" s="8">
        <v>15</v>
      </c>
      <c r="O34" s="8"/>
      <c r="P34" s="8">
        <f t="shared" si="2"/>
        <v>15</v>
      </c>
      <c r="Q34" s="8"/>
      <c r="R34" s="8">
        <f t="shared" si="3"/>
        <v>15</v>
      </c>
      <c r="S34" s="8"/>
      <c r="T34" s="8">
        <f t="shared" si="4"/>
        <v>10</v>
      </c>
      <c r="U34" s="8" t="s">
        <v>20</v>
      </c>
      <c r="V34" s="37"/>
      <c r="W34" s="117"/>
      <c r="X34" s="118"/>
      <c r="Y34" s="118"/>
      <c r="Z34" s="119"/>
    </row>
    <row r="35" spans="2:28" ht="15" customHeight="1" x14ac:dyDescent="0.25">
      <c r="B35" s="4">
        <f t="shared" si="5"/>
        <v>34</v>
      </c>
      <c r="C35" s="5"/>
      <c r="D35" s="5"/>
      <c r="E35" s="5"/>
      <c r="F35" s="6">
        <v>45046</v>
      </c>
      <c r="G35" s="7" t="s">
        <v>19</v>
      </c>
      <c r="H35" s="8">
        <v>5</v>
      </c>
      <c r="I35" s="8"/>
      <c r="J35" s="8">
        <f t="shared" si="0"/>
        <v>5</v>
      </c>
      <c r="K35" s="6">
        <v>45083</v>
      </c>
      <c r="L35" s="5">
        <f t="shared" si="1"/>
        <v>6</v>
      </c>
      <c r="M35" s="9">
        <f t="shared" si="8"/>
        <v>37</v>
      </c>
      <c r="N35" s="8">
        <v>30</v>
      </c>
      <c r="O35" s="8">
        <v>10</v>
      </c>
      <c r="P35" s="8">
        <f t="shared" si="2"/>
        <v>40</v>
      </c>
      <c r="Q35" s="8">
        <v>3.35</v>
      </c>
      <c r="R35" s="8">
        <f t="shared" si="3"/>
        <v>36.65</v>
      </c>
      <c r="S35" s="8">
        <v>2.99</v>
      </c>
      <c r="T35" s="8">
        <f t="shared" si="4"/>
        <v>28.659999999999997</v>
      </c>
      <c r="U35" s="8" t="s">
        <v>22</v>
      </c>
      <c r="V35" s="37"/>
      <c r="W35" s="81"/>
      <c r="X35" s="118"/>
      <c r="Y35" s="118"/>
      <c r="Z35" s="119"/>
    </row>
    <row r="36" spans="2:28" ht="15" customHeight="1" x14ac:dyDescent="0.25">
      <c r="B36" s="4">
        <f t="shared" si="5"/>
        <v>35</v>
      </c>
      <c r="C36" s="5"/>
      <c r="D36" s="5"/>
      <c r="E36" s="5"/>
      <c r="F36" s="6">
        <v>45074</v>
      </c>
      <c r="G36" s="7" t="s">
        <v>19</v>
      </c>
      <c r="H36" s="8">
        <v>5</v>
      </c>
      <c r="I36" s="8"/>
      <c r="J36" s="8">
        <f t="shared" si="0"/>
        <v>5</v>
      </c>
      <c r="K36" s="6">
        <v>45087</v>
      </c>
      <c r="L36" s="5">
        <f t="shared" si="1"/>
        <v>6</v>
      </c>
      <c r="M36" s="9">
        <f t="shared" si="8"/>
        <v>13</v>
      </c>
      <c r="N36" s="8">
        <v>20</v>
      </c>
      <c r="O36" s="8">
        <v>10</v>
      </c>
      <c r="P36" s="8">
        <f t="shared" si="2"/>
        <v>30</v>
      </c>
      <c r="Q36" s="8">
        <v>3.35</v>
      </c>
      <c r="R36" s="8">
        <f t="shared" si="3"/>
        <v>26.65</v>
      </c>
      <c r="S36" s="8">
        <v>2.99</v>
      </c>
      <c r="T36" s="8">
        <f t="shared" si="4"/>
        <v>18.659999999999997</v>
      </c>
      <c r="U36" s="8" t="s">
        <v>22</v>
      </c>
      <c r="V36" s="38"/>
      <c r="W36" s="81"/>
      <c r="X36" s="118"/>
      <c r="Y36" s="16"/>
      <c r="Z36" s="37"/>
      <c r="AA36" s="4"/>
      <c r="AB36" s="4"/>
    </row>
    <row r="37" spans="2:28" ht="15" customHeight="1" x14ac:dyDescent="0.25">
      <c r="B37" s="4">
        <f t="shared" si="5"/>
        <v>36</v>
      </c>
      <c r="C37" s="5"/>
      <c r="D37" s="5"/>
      <c r="E37" s="5"/>
      <c r="F37" s="6">
        <v>45081</v>
      </c>
      <c r="G37" s="7" t="s">
        <v>19</v>
      </c>
      <c r="H37" s="8">
        <v>7.5</v>
      </c>
      <c r="I37" s="8"/>
      <c r="J37" s="8">
        <f t="shared" si="0"/>
        <v>7.5</v>
      </c>
      <c r="K37" s="6">
        <v>45089</v>
      </c>
      <c r="L37" s="5">
        <f t="shared" si="1"/>
        <v>6</v>
      </c>
      <c r="M37" s="9">
        <f t="shared" si="8"/>
        <v>8</v>
      </c>
      <c r="N37" s="8">
        <v>50</v>
      </c>
      <c r="O37" s="8">
        <v>15</v>
      </c>
      <c r="P37" s="8">
        <f t="shared" si="2"/>
        <v>65</v>
      </c>
      <c r="Q37" s="8">
        <v>6.85</v>
      </c>
      <c r="R37" s="8">
        <f t="shared" si="3"/>
        <v>58.15</v>
      </c>
      <c r="S37" s="8">
        <v>6</v>
      </c>
      <c r="T37" s="8">
        <f t="shared" si="4"/>
        <v>44.65</v>
      </c>
      <c r="U37" s="8" t="s">
        <v>22</v>
      </c>
      <c r="V37" s="37"/>
      <c r="W37" s="81"/>
      <c r="X37" s="118"/>
      <c r="Y37" s="16"/>
      <c r="Z37" s="37"/>
      <c r="AA37" s="4"/>
      <c r="AB37" s="4"/>
    </row>
    <row r="38" spans="2:28" ht="15" customHeight="1" x14ac:dyDescent="0.25">
      <c r="B38" s="4">
        <f t="shared" si="5"/>
        <v>37</v>
      </c>
      <c r="C38" s="5"/>
      <c r="D38" s="5"/>
      <c r="E38" s="5"/>
      <c r="F38" s="6">
        <v>45088</v>
      </c>
      <c r="G38" s="7" t="s">
        <v>19</v>
      </c>
      <c r="H38" s="8">
        <v>20</v>
      </c>
      <c r="I38" s="8"/>
      <c r="J38" s="8">
        <f t="shared" si="0"/>
        <v>20</v>
      </c>
      <c r="K38" s="6">
        <v>45090</v>
      </c>
      <c r="L38" s="5">
        <f t="shared" si="1"/>
        <v>6</v>
      </c>
      <c r="M38" s="9">
        <f t="shared" si="8"/>
        <v>2</v>
      </c>
      <c r="N38" s="8">
        <v>80</v>
      </c>
      <c r="O38" s="8">
        <v>10</v>
      </c>
      <c r="P38" s="8">
        <f t="shared" si="2"/>
        <v>90</v>
      </c>
      <c r="Q38" s="8">
        <v>9.85</v>
      </c>
      <c r="R38" s="8">
        <f t="shared" si="3"/>
        <v>80.150000000000006</v>
      </c>
      <c r="S38" s="8">
        <v>7.39</v>
      </c>
      <c r="T38" s="8">
        <f t="shared" si="4"/>
        <v>52.760000000000005</v>
      </c>
      <c r="U38" s="8" t="s">
        <v>22</v>
      </c>
      <c r="V38" s="120"/>
      <c r="W38" s="121"/>
      <c r="X38" s="118"/>
      <c r="Y38" s="122"/>
      <c r="Z38" s="120"/>
      <c r="AA38" s="19"/>
      <c r="AB38" s="19"/>
    </row>
    <row r="39" spans="2:28" ht="15" customHeight="1" x14ac:dyDescent="0.25">
      <c r="B39" s="4">
        <f t="shared" si="5"/>
        <v>38</v>
      </c>
      <c r="C39" s="5"/>
      <c r="D39" s="5"/>
      <c r="E39" s="5"/>
      <c r="F39" s="6">
        <v>45088</v>
      </c>
      <c r="G39" s="7" t="s">
        <v>19</v>
      </c>
      <c r="H39" s="8">
        <v>7.5</v>
      </c>
      <c r="I39" s="8"/>
      <c r="J39" s="8">
        <f t="shared" si="0"/>
        <v>7.5</v>
      </c>
      <c r="K39" s="6">
        <v>45091</v>
      </c>
      <c r="L39" s="5">
        <f t="shared" si="1"/>
        <v>6</v>
      </c>
      <c r="M39" s="9">
        <f t="shared" si="8"/>
        <v>3</v>
      </c>
      <c r="N39" s="8">
        <v>100</v>
      </c>
      <c r="O39" s="8"/>
      <c r="P39" s="8">
        <f t="shared" si="2"/>
        <v>100</v>
      </c>
      <c r="Q39" s="8"/>
      <c r="R39" s="8">
        <f t="shared" si="3"/>
        <v>100</v>
      </c>
      <c r="S39" s="8"/>
      <c r="T39" s="8">
        <f t="shared" si="4"/>
        <v>92.5</v>
      </c>
      <c r="U39" s="8" t="s">
        <v>24</v>
      </c>
      <c r="V39" s="37"/>
      <c r="W39" s="81"/>
      <c r="X39" s="118"/>
      <c r="Y39" s="16"/>
      <c r="Z39" s="37"/>
      <c r="AA39" s="4"/>
      <c r="AB39" s="4"/>
    </row>
    <row r="40" spans="2:28" ht="15" customHeight="1" x14ac:dyDescent="0.25">
      <c r="B40" s="4">
        <f t="shared" si="5"/>
        <v>39</v>
      </c>
      <c r="C40" s="5"/>
      <c r="D40" s="5"/>
      <c r="E40" s="5"/>
      <c r="F40" s="6">
        <v>45075</v>
      </c>
      <c r="G40" s="7" t="s">
        <v>19</v>
      </c>
      <c r="H40" s="8">
        <v>7</v>
      </c>
      <c r="I40" s="8"/>
      <c r="J40" s="8">
        <f t="shared" si="0"/>
        <v>7</v>
      </c>
      <c r="K40" s="6">
        <v>45092</v>
      </c>
      <c r="L40" s="5">
        <f t="shared" si="1"/>
        <v>6</v>
      </c>
      <c r="M40" s="9">
        <f t="shared" si="8"/>
        <v>17</v>
      </c>
      <c r="N40" s="8">
        <v>50</v>
      </c>
      <c r="O40" s="8">
        <v>10</v>
      </c>
      <c r="P40" s="8">
        <f t="shared" si="2"/>
        <v>60</v>
      </c>
      <c r="Q40" s="8">
        <v>6.35</v>
      </c>
      <c r="R40" s="8">
        <f t="shared" si="3"/>
        <v>53.65</v>
      </c>
      <c r="S40" s="8">
        <v>2.99</v>
      </c>
      <c r="T40" s="8">
        <f t="shared" si="4"/>
        <v>43.66</v>
      </c>
      <c r="U40" s="8" t="s">
        <v>22</v>
      </c>
      <c r="V40" s="37"/>
      <c r="W40" s="81"/>
      <c r="X40" s="118"/>
      <c r="Y40" s="16"/>
      <c r="Z40" s="37"/>
      <c r="AA40" s="4"/>
      <c r="AB40" s="4"/>
    </row>
    <row r="41" spans="2:28" ht="15" customHeight="1" x14ac:dyDescent="0.25">
      <c r="B41" s="4">
        <f t="shared" si="5"/>
        <v>40</v>
      </c>
      <c r="C41" s="5"/>
      <c r="D41" s="5"/>
      <c r="E41" s="5"/>
      <c r="F41" s="6">
        <v>45081</v>
      </c>
      <c r="G41" s="7" t="s">
        <v>19</v>
      </c>
      <c r="H41" s="8">
        <v>5</v>
      </c>
      <c r="I41" s="8"/>
      <c r="J41" s="8">
        <f t="shared" si="0"/>
        <v>5</v>
      </c>
      <c r="K41" s="6">
        <v>45092</v>
      </c>
      <c r="L41" s="5">
        <f t="shared" si="1"/>
        <v>6</v>
      </c>
      <c r="M41" s="9">
        <f t="shared" si="8"/>
        <v>11</v>
      </c>
      <c r="N41" s="8">
        <v>20</v>
      </c>
      <c r="O41" s="8"/>
      <c r="P41" s="8">
        <f t="shared" si="2"/>
        <v>20</v>
      </c>
      <c r="Q41" s="8"/>
      <c r="R41" s="8">
        <f t="shared" si="3"/>
        <v>20</v>
      </c>
      <c r="S41" s="8"/>
      <c r="T41" s="8">
        <f t="shared" si="4"/>
        <v>15</v>
      </c>
      <c r="U41" s="8" t="s">
        <v>24</v>
      </c>
      <c r="V41" s="37"/>
      <c r="W41" s="81"/>
      <c r="X41" s="118"/>
      <c r="Y41" s="16"/>
      <c r="Z41" s="37"/>
      <c r="AA41" s="4"/>
      <c r="AB41" s="4"/>
    </row>
    <row r="42" spans="2:28" ht="15" customHeight="1" x14ac:dyDescent="0.25">
      <c r="B42" s="4">
        <f t="shared" si="5"/>
        <v>41</v>
      </c>
      <c r="C42" s="5"/>
      <c r="D42" s="5"/>
      <c r="E42" s="5"/>
      <c r="F42" s="6">
        <v>45088</v>
      </c>
      <c r="G42" s="7" t="s">
        <v>19</v>
      </c>
      <c r="H42" s="8">
        <v>5</v>
      </c>
      <c r="I42" s="8"/>
      <c r="J42" s="8">
        <f t="shared" si="0"/>
        <v>5</v>
      </c>
      <c r="K42" s="6">
        <v>45092</v>
      </c>
      <c r="L42" s="5">
        <f t="shared" si="1"/>
        <v>6</v>
      </c>
      <c r="M42" s="9">
        <f t="shared" si="8"/>
        <v>4</v>
      </c>
      <c r="N42" s="8">
        <v>10</v>
      </c>
      <c r="O42" s="8"/>
      <c r="P42" s="8">
        <f t="shared" si="2"/>
        <v>10</v>
      </c>
      <c r="Q42" s="8"/>
      <c r="R42" s="8">
        <f t="shared" si="3"/>
        <v>10</v>
      </c>
      <c r="S42" s="8"/>
      <c r="T42" s="8">
        <f t="shared" si="4"/>
        <v>5</v>
      </c>
      <c r="U42" s="8" t="s">
        <v>24</v>
      </c>
      <c r="V42" s="37"/>
      <c r="W42" s="81"/>
      <c r="X42" s="118"/>
      <c r="Y42" s="16"/>
      <c r="Z42" s="37"/>
      <c r="AA42" s="4"/>
      <c r="AB42" s="4"/>
    </row>
    <row r="43" spans="2:28" ht="15" customHeight="1" x14ac:dyDescent="0.25">
      <c r="B43" s="4">
        <f t="shared" si="5"/>
        <v>42</v>
      </c>
      <c r="C43" s="5"/>
      <c r="D43" s="5"/>
      <c r="E43" s="5"/>
      <c r="F43" s="6">
        <v>45081</v>
      </c>
      <c r="G43" s="7" t="s">
        <v>19</v>
      </c>
      <c r="H43" s="8">
        <v>12</v>
      </c>
      <c r="I43" s="8"/>
      <c r="J43" s="8">
        <f t="shared" si="0"/>
        <v>12</v>
      </c>
      <c r="K43" s="6">
        <v>45096</v>
      </c>
      <c r="L43" s="5">
        <f t="shared" si="1"/>
        <v>6</v>
      </c>
      <c r="M43" s="9">
        <f t="shared" si="8"/>
        <v>15</v>
      </c>
      <c r="N43" s="8">
        <v>20</v>
      </c>
      <c r="O43" s="8">
        <v>10</v>
      </c>
      <c r="P43" s="8">
        <f t="shared" si="2"/>
        <v>30</v>
      </c>
      <c r="Q43" s="8">
        <v>3.35</v>
      </c>
      <c r="R43" s="8">
        <f t="shared" si="3"/>
        <v>26.65</v>
      </c>
      <c r="S43" s="8">
        <v>2.99</v>
      </c>
      <c r="T43" s="8">
        <f t="shared" si="4"/>
        <v>11.659999999999998</v>
      </c>
      <c r="U43" s="8" t="s">
        <v>22</v>
      </c>
      <c r="V43" s="37"/>
      <c r="W43" s="81"/>
      <c r="X43" s="118"/>
      <c r="Y43" s="16"/>
      <c r="Z43" s="37"/>
      <c r="AA43" s="4"/>
      <c r="AB43" s="4"/>
    </row>
    <row r="44" spans="2:28" ht="15" customHeight="1" x14ac:dyDescent="0.25">
      <c r="B44" s="4">
        <f t="shared" si="5"/>
        <v>43</v>
      </c>
      <c r="C44" s="5"/>
      <c r="D44" s="5"/>
      <c r="E44" s="5"/>
      <c r="F44" s="6">
        <v>45081</v>
      </c>
      <c r="G44" s="7" t="s">
        <v>19</v>
      </c>
      <c r="H44" s="8">
        <v>8</v>
      </c>
      <c r="I44" s="8"/>
      <c r="J44" s="8">
        <f t="shared" si="0"/>
        <v>8</v>
      </c>
      <c r="K44" s="6">
        <v>45099</v>
      </c>
      <c r="L44" s="5">
        <f t="shared" si="1"/>
        <v>6</v>
      </c>
      <c r="M44" s="9">
        <f t="shared" si="8"/>
        <v>18</v>
      </c>
      <c r="N44" s="8">
        <v>50</v>
      </c>
      <c r="O44" s="8">
        <v>10</v>
      </c>
      <c r="P44" s="8">
        <f t="shared" si="2"/>
        <v>60</v>
      </c>
      <c r="Q44" s="8">
        <v>6.35</v>
      </c>
      <c r="R44" s="8">
        <f t="shared" si="3"/>
        <v>53.65</v>
      </c>
      <c r="S44" s="8">
        <v>2.99</v>
      </c>
      <c r="T44" s="8">
        <f t="shared" si="4"/>
        <v>42.66</v>
      </c>
      <c r="U44" s="8" t="s">
        <v>22</v>
      </c>
      <c r="V44" s="37"/>
      <c r="W44" s="81"/>
      <c r="X44" s="118"/>
      <c r="Y44" s="16"/>
      <c r="Z44" s="37"/>
      <c r="AA44" s="4"/>
      <c r="AB44" s="4"/>
    </row>
    <row r="45" spans="2:28" ht="15" customHeight="1" x14ac:dyDescent="0.25">
      <c r="B45" s="4">
        <f t="shared" si="5"/>
        <v>44</v>
      </c>
      <c r="C45" s="5"/>
      <c r="D45" s="5"/>
      <c r="E45" s="5"/>
      <c r="F45" s="6">
        <v>45095</v>
      </c>
      <c r="G45" s="7" t="s">
        <v>19</v>
      </c>
      <c r="H45" s="8">
        <v>25</v>
      </c>
      <c r="I45" s="8"/>
      <c r="J45" s="8">
        <f t="shared" si="0"/>
        <v>25</v>
      </c>
      <c r="K45" s="6">
        <v>45099</v>
      </c>
      <c r="L45" s="5">
        <f t="shared" si="1"/>
        <v>6</v>
      </c>
      <c r="M45" s="9">
        <f t="shared" si="8"/>
        <v>4</v>
      </c>
      <c r="N45" s="8">
        <v>80</v>
      </c>
      <c r="O45" s="8">
        <v>10</v>
      </c>
      <c r="P45" s="8">
        <f t="shared" si="2"/>
        <v>90</v>
      </c>
      <c r="Q45" s="8">
        <v>9.35</v>
      </c>
      <c r="R45" s="8">
        <f t="shared" si="3"/>
        <v>80.650000000000006</v>
      </c>
      <c r="S45" s="8">
        <v>7.39</v>
      </c>
      <c r="T45" s="8">
        <f t="shared" si="4"/>
        <v>48.260000000000005</v>
      </c>
      <c r="U45" s="8" t="s">
        <v>22</v>
      </c>
      <c r="V45" s="37"/>
      <c r="W45" s="81"/>
      <c r="X45" s="118"/>
      <c r="Y45" s="16"/>
      <c r="Z45" s="37"/>
      <c r="AA45" s="4"/>
      <c r="AB45" s="4"/>
    </row>
    <row r="46" spans="2:28" ht="15" customHeight="1" x14ac:dyDescent="0.25">
      <c r="B46" s="4">
        <f t="shared" si="5"/>
        <v>45</v>
      </c>
      <c r="C46" s="5"/>
      <c r="D46" s="5"/>
      <c r="E46" s="5"/>
      <c r="F46" s="6">
        <v>45095</v>
      </c>
      <c r="G46" s="7" t="s">
        <v>19</v>
      </c>
      <c r="H46" s="8">
        <v>12.5</v>
      </c>
      <c r="I46" s="8"/>
      <c r="J46" s="8">
        <f t="shared" si="0"/>
        <v>12.5</v>
      </c>
      <c r="K46" s="6">
        <v>45099</v>
      </c>
      <c r="L46" s="5">
        <f t="shared" si="1"/>
        <v>6</v>
      </c>
      <c r="M46" s="9">
        <f t="shared" si="8"/>
        <v>4</v>
      </c>
      <c r="N46" s="8">
        <v>60</v>
      </c>
      <c r="O46" s="8">
        <v>20</v>
      </c>
      <c r="P46" s="8">
        <f t="shared" si="2"/>
        <v>80</v>
      </c>
      <c r="Q46" s="8">
        <v>9.15</v>
      </c>
      <c r="R46" s="8">
        <f t="shared" si="3"/>
        <v>70.849999999999994</v>
      </c>
      <c r="S46" s="8">
        <v>11.79</v>
      </c>
      <c r="T46" s="8">
        <f t="shared" si="4"/>
        <v>46.559999999999995</v>
      </c>
      <c r="U46" s="8" t="s">
        <v>22</v>
      </c>
      <c r="V46" s="37"/>
      <c r="W46" s="81"/>
      <c r="X46" s="118"/>
      <c r="Y46" s="16"/>
      <c r="Z46" s="37"/>
      <c r="AA46" s="4"/>
      <c r="AB46" s="4"/>
    </row>
    <row r="47" spans="2:28" ht="15" customHeight="1" x14ac:dyDescent="0.25">
      <c r="B47" s="4">
        <f t="shared" si="5"/>
        <v>46</v>
      </c>
      <c r="C47" s="5"/>
      <c r="D47" s="5"/>
      <c r="E47" s="5"/>
      <c r="F47" s="6">
        <v>45095</v>
      </c>
      <c r="G47" s="7" t="s">
        <v>19</v>
      </c>
      <c r="H47" s="8">
        <v>0</v>
      </c>
      <c r="I47" s="8"/>
      <c r="J47" s="8">
        <f t="shared" si="0"/>
        <v>0</v>
      </c>
      <c r="K47" s="6">
        <v>45099</v>
      </c>
      <c r="L47" s="5">
        <f t="shared" si="1"/>
        <v>6</v>
      </c>
      <c r="M47" s="9">
        <f t="shared" si="8"/>
        <v>4</v>
      </c>
      <c r="N47" s="8">
        <v>8</v>
      </c>
      <c r="O47" s="8"/>
      <c r="P47" s="8">
        <f t="shared" si="2"/>
        <v>8</v>
      </c>
      <c r="Q47" s="8"/>
      <c r="R47" s="8">
        <f t="shared" si="3"/>
        <v>8</v>
      </c>
      <c r="S47" s="8"/>
      <c r="T47" s="8">
        <f t="shared" si="4"/>
        <v>8</v>
      </c>
      <c r="U47" s="8" t="s">
        <v>22</v>
      </c>
      <c r="V47" s="37"/>
      <c r="W47" s="81"/>
      <c r="X47" s="118"/>
      <c r="Y47" s="16"/>
      <c r="Z47" s="37"/>
      <c r="AA47" s="4"/>
      <c r="AB47" s="4"/>
    </row>
    <row r="48" spans="2:28" ht="15" customHeight="1" x14ac:dyDescent="0.25">
      <c r="B48" s="4">
        <f t="shared" si="5"/>
        <v>47</v>
      </c>
      <c r="C48" s="5"/>
      <c r="D48" s="5"/>
      <c r="E48" s="5"/>
      <c r="F48" s="6">
        <v>45075</v>
      </c>
      <c r="G48" s="7" t="s">
        <v>19</v>
      </c>
      <c r="H48" s="8">
        <v>15</v>
      </c>
      <c r="I48" s="8"/>
      <c r="J48" s="8">
        <f t="shared" si="0"/>
        <v>15</v>
      </c>
      <c r="K48" s="6">
        <v>45099</v>
      </c>
      <c r="L48" s="5">
        <f t="shared" si="1"/>
        <v>6</v>
      </c>
      <c r="M48" s="9">
        <f t="shared" si="8"/>
        <v>24</v>
      </c>
      <c r="N48" s="8">
        <v>60</v>
      </c>
      <c r="O48" s="8">
        <v>10</v>
      </c>
      <c r="P48" s="8">
        <f t="shared" si="2"/>
        <v>70</v>
      </c>
      <c r="Q48" s="8">
        <v>7.35</v>
      </c>
      <c r="R48" s="8">
        <f t="shared" si="3"/>
        <v>62.65</v>
      </c>
      <c r="S48" s="8">
        <v>2.99</v>
      </c>
      <c r="T48" s="8">
        <f t="shared" si="4"/>
        <v>44.66</v>
      </c>
      <c r="U48" s="8" t="s">
        <v>22</v>
      </c>
      <c r="V48" s="37"/>
      <c r="W48" s="81"/>
      <c r="X48" s="118"/>
      <c r="Y48" s="16"/>
      <c r="Z48" s="37"/>
      <c r="AA48" s="4"/>
      <c r="AB48" s="4"/>
    </row>
    <row r="49" spans="2:28" ht="15" customHeight="1" x14ac:dyDescent="0.25">
      <c r="B49" s="4">
        <f t="shared" si="5"/>
        <v>48</v>
      </c>
      <c r="C49" s="5"/>
      <c r="D49" s="5"/>
      <c r="E49" s="5"/>
      <c r="F49" s="6">
        <v>45075</v>
      </c>
      <c r="G49" s="7" t="s">
        <v>19</v>
      </c>
      <c r="H49" s="8">
        <v>15</v>
      </c>
      <c r="I49" s="8"/>
      <c r="J49" s="8">
        <f t="shared" si="0"/>
        <v>15</v>
      </c>
      <c r="K49" s="6">
        <v>45100</v>
      </c>
      <c r="L49" s="5">
        <f t="shared" si="1"/>
        <v>6</v>
      </c>
      <c r="M49" s="9">
        <f t="shared" si="8"/>
        <v>25</v>
      </c>
      <c r="N49" s="8">
        <v>55</v>
      </c>
      <c r="O49" s="8">
        <v>10</v>
      </c>
      <c r="P49" s="8">
        <f t="shared" si="2"/>
        <v>65</v>
      </c>
      <c r="Q49" s="8">
        <v>6.85</v>
      </c>
      <c r="R49" s="8">
        <f t="shared" si="3"/>
        <v>58.15</v>
      </c>
      <c r="S49" s="8">
        <v>2.99</v>
      </c>
      <c r="T49" s="8">
        <f t="shared" si="4"/>
        <v>40.159999999999997</v>
      </c>
      <c r="U49" s="8" t="s">
        <v>22</v>
      </c>
      <c r="V49" s="37"/>
      <c r="W49" s="81"/>
      <c r="X49" s="118"/>
      <c r="Y49" s="16"/>
      <c r="Z49" s="37"/>
      <c r="AA49" s="4"/>
      <c r="AB49" s="4"/>
    </row>
    <row r="50" spans="2:28" ht="15" customHeight="1" x14ac:dyDescent="0.25">
      <c r="B50" s="4">
        <f t="shared" si="5"/>
        <v>49</v>
      </c>
      <c r="C50" s="5"/>
      <c r="D50" s="5"/>
      <c r="E50" s="5"/>
      <c r="F50" s="6">
        <v>45081</v>
      </c>
      <c r="G50" s="7" t="s">
        <v>19</v>
      </c>
      <c r="H50" s="8">
        <v>10</v>
      </c>
      <c r="I50" s="8"/>
      <c r="J50" s="8">
        <f t="shared" si="0"/>
        <v>10</v>
      </c>
      <c r="K50" s="6">
        <v>45101</v>
      </c>
      <c r="L50" s="5">
        <f t="shared" si="1"/>
        <v>6</v>
      </c>
      <c r="M50" s="9">
        <f t="shared" si="8"/>
        <v>20</v>
      </c>
      <c r="N50" s="8">
        <v>50</v>
      </c>
      <c r="O50" s="8"/>
      <c r="P50" s="8">
        <f t="shared" si="2"/>
        <v>50</v>
      </c>
      <c r="Q50" s="8"/>
      <c r="R50" s="8">
        <f t="shared" si="3"/>
        <v>50</v>
      </c>
      <c r="S50" s="8"/>
      <c r="T50" s="8">
        <f t="shared" si="4"/>
        <v>40</v>
      </c>
      <c r="U50" s="8" t="s">
        <v>24</v>
      </c>
      <c r="V50" s="37"/>
      <c r="W50" s="81"/>
      <c r="X50" s="118"/>
      <c r="Y50" s="16"/>
      <c r="Z50" s="37"/>
      <c r="AA50" s="4"/>
      <c r="AB50" s="4"/>
    </row>
    <row r="51" spans="2:28" ht="15" customHeight="1" x14ac:dyDescent="0.25">
      <c r="B51" s="4">
        <f t="shared" si="5"/>
        <v>50</v>
      </c>
      <c r="C51" s="5"/>
      <c r="D51" s="5"/>
      <c r="E51" s="5"/>
      <c r="F51" s="6">
        <v>45088</v>
      </c>
      <c r="G51" s="7" t="s">
        <v>19</v>
      </c>
      <c r="H51" s="8">
        <v>10</v>
      </c>
      <c r="I51" s="8"/>
      <c r="J51" s="8">
        <f t="shared" si="0"/>
        <v>10</v>
      </c>
      <c r="K51" s="6">
        <v>45102</v>
      </c>
      <c r="L51" s="5">
        <f t="shared" si="1"/>
        <v>6</v>
      </c>
      <c r="M51" s="9">
        <f t="shared" si="8"/>
        <v>14</v>
      </c>
      <c r="N51" s="8">
        <v>45</v>
      </c>
      <c r="O51" s="8">
        <v>10</v>
      </c>
      <c r="P51" s="8">
        <f t="shared" si="2"/>
        <v>55</v>
      </c>
      <c r="Q51" s="8">
        <v>5.85</v>
      </c>
      <c r="R51" s="8">
        <f t="shared" si="3"/>
        <v>49.15</v>
      </c>
      <c r="S51" s="8">
        <v>2.99</v>
      </c>
      <c r="T51" s="8">
        <f t="shared" si="4"/>
        <v>36.159999999999997</v>
      </c>
      <c r="U51" s="8" t="s">
        <v>22</v>
      </c>
      <c r="V51" s="37"/>
      <c r="W51" s="81"/>
      <c r="X51" s="118"/>
      <c r="Y51" s="16"/>
      <c r="Z51" s="37"/>
      <c r="AA51" s="4"/>
      <c r="AB51" s="4"/>
    </row>
    <row r="52" spans="2:28" ht="15" customHeight="1" x14ac:dyDescent="0.25">
      <c r="B52" s="4">
        <f t="shared" si="5"/>
        <v>51</v>
      </c>
      <c r="C52" s="5"/>
      <c r="D52" s="5"/>
      <c r="E52" s="5"/>
      <c r="F52" s="6">
        <v>45075</v>
      </c>
      <c r="G52" s="7" t="s">
        <v>19</v>
      </c>
      <c r="H52" s="8">
        <v>5</v>
      </c>
      <c r="I52" s="8"/>
      <c r="J52" s="8">
        <f t="shared" si="0"/>
        <v>5</v>
      </c>
      <c r="K52" s="6">
        <v>45104</v>
      </c>
      <c r="L52" s="5">
        <f t="shared" si="1"/>
        <v>6</v>
      </c>
      <c r="M52" s="9">
        <f t="shared" si="8"/>
        <v>29</v>
      </c>
      <c r="N52" s="8">
        <v>50</v>
      </c>
      <c r="O52" s="8"/>
      <c r="P52" s="8">
        <f t="shared" si="2"/>
        <v>50</v>
      </c>
      <c r="Q52" s="8"/>
      <c r="R52" s="8">
        <f t="shared" si="3"/>
        <v>50</v>
      </c>
      <c r="S52" s="8"/>
      <c r="T52" s="8">
        <f t="shared" si="4"/>
        <v>45</v>
      </c>
      <c r="U52" s="8" t="s">
        <v>24</v>
      </c>
      <c r="V52" s="37"/>
      <c r="W52" s="81"/>
      <c r="X52" s="118"/>
      <c r="Y52" s="16"/>
      <c r="Z52" s="37"/>
      <c r="AA52" s="4"/>
      <c r="AB52" s="4"/>
    </row>
    <row r="53" spans="2:28" ht="15" customHeight="1" x14ac:dyDescent="0.25">
      <c r="B53" s="4">
        <f t="shared" si="5"/>
        <v>52</v>
      </c>
      <c r="C53" s="5"/>
      <c r="D53" s="5"/>
      <c r="E53" s="5"/>
      <c r="F53" s="6">
        <v>45081</v>
      </c>
      <c r="G53" s="7" t="s">
        <v>19</v>
      </c>
      <c r="H53" s="8">
        <v>7.5</v>
      </c>
      <c r="I53" s="8">
        <v>30</v>
      </c>
      <c r="J53" s="8">
        <f t="shared" si="0"/>
        <v>37.5</v>
      </c>
      <c r="K53" s="6">
        <v>45106</v>
      </c>
      <c r="L53" s="5">
        <f t="shared" si="1"/>
        <v>6</v>
      </c>
      <c r="M53" s="9">
        <f t="shared" si="8"/>
        <v>25</v>
      </c>
      <c r="N53" s="8">
        <v>50</v>
      </c>
      <c r="O53" s="8">
        <v>10</v>
      </c>
      <c r="P53" s="8">
        <f t="shared" si="2"/>
        <v>60</v>
      </c>
      <c r="Q53" s="8">
        <v>6.35</v>
      </c>
      <c r="R53" s="8">
        <f t="shared" si="3"/>
        <v>53.65</v>
      </c>
      <c r="S53" s="8">
        <v>2.99</v>
      </c>
      <c r="T53" s="8">
        <f t="shared" si="4"/>
        <v>13.159999999999998</v>
      </c>
      <c r="U53" s="8" t="s">
        <v>22</v>
      </c>
      <c r="V53" s="37"/>
      <c r="W53" s="81"/>
      <c r="X53" s="118"/>
      <c r="Y53" s="16"/>
      <c r="Z53" s="37"/>
      <c r="AA53" s="4"/>
      <c r="AB53" s="4"/>
    </row>
    <row r="54" spans="2:28" ht="15" customHeight="1" x14ac:dyDescent="0.25">
      <c r="B54" s="4">
        <f t="shared" si="5"/>
        <v>53</v>
      </c>
      <c r="C54" s="5"/>
      <c r="D54" s="5"/>
      <c r="E54" s="5"/>
      <c r="F54" s="6">
        <v>45095</v>
      </c>
      <c r="G54" s="7" t="s">
        <v>19</v>
      </c>
      <c r="H54" s="8">
        <v>12.5</v>
      </c>
      <c r="I54" s="8"/>
      <c r="J54" s="8">
        <f t="shared" si="0"/>
        <v>12.5</v>
      </c>
      <c r="K54" s="6">
        <v>45108</v>
      </c>
      <c r="L54" s="5">
        <f t="shared" si="1"/>
        <v>7</v>
      </c>
      <c r="M54" s="9">
        <f t="shared" si="8"/>
        <v>13</v>
      </c>
      <c r="N54" s="8">
        <v>60</v>
      </c>
      <c r="O54" s="8"/>
      <c r="P54" s="8">
        <f t="shared" si="2"/>
        <v>60</v>
      </c>
      <c r="Q54" s="8"/>
      <c r="R54" s="8">
        <f t="shared" si="3"/>
        <v>60</v>
      </c>
      <c r="S54" s="8"/>
      <c r="T54" s="8">
        <f t="shared" si="4"/>
        <v>47.5</v>
      </c>
      <c r="U54" s="8" t="s">
        <v>20</v>
      </c>
      <c r="V54" s="37"/>
      <c r="W54" s="81"/>
      <c r="X54" s="118"/>
      <c r="Y54" s="16"/>
      <c r="Z54" s="37"/>
      <c r="AA54" s="4"/>
      <c r="AB54" s="4"/>
    </row>
    <row r="55" spans="2:28" ht="15" customHeight="1" x14ac:dyDescent="0.25">
      <c r="B55" s="4">
        <f t="shared" ref="B55:B118" si="9">SUM(B54+1)</f>
        <v>54</v>
      </c>
      <c r="C55" s="20"/>
      <c r="D55" s="20"/>
      <c r="E55" s="20"/>
      <c r="F55" s="21"/>
      <c r="G55" s="22" t="s">
        <v>19</v>
      </c>
      <c r="H55" s="23">
        <v>0</v>
      </c>
      <c r="I55" s="23"/>
      <c r="J55" s="23">
        <f t="shared" si="0"/>
        <v>0</v>
      </c>
      <c r="K55" s="6">
        <v>45108</v>
      </c>
      <c r="L55" s="5">
        <f t="shared" si="1"/>
        <v>7</v>
      </c>
      <c r="M55" s="24"/>
      <c r="N55" s="25">
        <v>-27</v>
      </c>
      <c r="O55" s="25"/>
      <c r="P55" s="25">
        <f t="shared" si="2"/>
        <v>-27</v>
      </c>
      <c r="Q55" s="25"/>
      <c r="R55" s="25">
        <f t="shared" si="3"/>
        <v>-27</v>
      </c>
      <c r="S55" s="25"/>
      <c r="T55" s="25">
        <f t="shared" si="4"/>
        <v>-27</v>
      </c>
      <c r="U55" s="25" t="s">
        <v>22</v>
      </c>
      <c r="V55" s="37"/>
      <c r="W55" s="81"/>
      <c r="X55" s="118"/>
      <c r="Y55" s="16"/>
      <c r="Z55" s="37"/>
      <c r="AA55" s="4"/>
      <c r="AB55" s="4"/>
    </row>
    <row r="56" spans="2:28" ht="15" customHeight="1" x14ac:dyDescent="0.25">
      <c r="B56" s="4">
        <f t="shared" si="9"/>
        <v>55</v>
      </c>
      <c r="C56" s="5"/>
      <c r="D56" s="5"/>
      <c r="E56" s="5"/>
      <c r="F56" s="6">
        <v>45075</v>
      </c>
      <c r="G56" s="7" t="s">
        <v>19</v>
      </c>
      <c r="H56" s="8">
        <v>0</v>
      </c>
      <c r="I56" s="8"/>
      <c r="J56" s="8">
        <f t="shared" si="0"/>
        <v>0</v>
      </c>
      <c r="K56" s="6">
        <v>45108</v>
      </c>
      <c r="L56" s="5">
        <f t="shared" si="1"/>
        <v>7</v>
      </c>
      <c r="M56" s="9"/>
      <c r="N56" s="8">
        <v>-140</v>
      </c>
      <c r="O56" s="8"/>
      <c r="P56" s="8">
        <f t="shared" si="2"/>
        <v>-140</v>
      </c>
      <c r="Q56" s="8"/>
      <c r="R56" s="8">
        <f t="shared" si="3"/>
        <v>-140</v>
      </c>
      <c r="S56" s="8"/>
      <c r="T56" s="8">
        <f t="shared" si="4"/>
        <v>-140</v>
      </c>
      <c r="U56" s="8" t="s">
        <v>22</v>
      </c>
      <c r="V56" s="37"/>
      <c r="W56" s="81"/>
      <c r="X56" s="118"/>
      <c r="Y56" s="16"/>
      <c r="Z56" s="37"/>
      <c r="AA56" s="4"/>
      <c r="AB56" s="4"/>
    </row>
    <row r="57" spans="2:28" ht="15" customHeight="1" x14ac:dyDescent="0.25">
      <c r="B57" s="4">
        <f t="shared" si="9"/>
        <v>56</v>
      </c>
      <c r="C57" s="5"/>
      <c r="D57" s="5"/>
      <c r="E57" s="5"/>
      <c r="F57" s="6">
        <v>45075</v>
      </c>
      <c r="G57" s="7" t="s">
        <v>19</v>
      </c>
      <c r="H57" s="8">
        <v>0</v>
      </c>
      <c r="I57" s="8"/>
      <c r="J57" s="8">
        <f t="shared" si="0"/>
        <v>0</v>
      </c>
      <c r="K57" s="6">
        <v>45108</v>
      </c>
      <c r="L57" s="5">
        <f t="shared" si="1"/>
        <v>7</v>
      </c>
      <c r="M57" s="9">
        <f t="shared" ref="M57:M77" si="10">IF($K57&lt;&gt;"",SUM(K57-F57),"")</f>
        <v>33</v>
      </c>
      <c r="N57" s="8">
        <v>-58.15</v>
      </c>
      <c r="O57" s="8"/>
      <c r="P57" s="8">
        <f t="shared" si="2"/>
        <v>-58.15</v>
      </c>
      <c r="Q57" s="8"/>
      <c r="R57" s="8">
        <f t="shared" si="3"/>
        <v>-58.15</v>
      </c>
      <c r="S57" s="8"/>
      <c r="T57" s="8">
        <f t="shared" si="4"/>
        <v>-58.15</v>
      </c>
      <c r="U57" s="8" t="s">
        <v>22</v>
      </c>
      <c r="V57" s="131"/>
      <c r="W57" s="81"/>
      <c r="X57" s="118"/>
      <c r="Y57" s="16"/>
      <c r="Z57" s="37"/>
      <c r="AA57" s="4"/>
      <c r="AB57" s="4"/>
    </row>
    <row r="58" spans="2:28" ht="15" customHeight="1" x14ac:dyDescent="0.25">
      <c r="B58" s="4">
        <f t="shared" si="9"/>
        <v>57</v>
      </c>
      <c r="C58" s="5"/>
      <c r="D58" s="5"/>
      <c r="E58" s="6"/>
      <c r="F58" s="6">
        <v>45047</v>
      </c>
      <c r="G58" s="7" t="s">
        <v>19</v>
      </c>
      <c r="H58" s="8">
        <v>0</v>
      </c>
      <c r="I58" s="8"/>
      <c r="J58" s="8">
        <f t="shared" si="0"/>
        <v>0</v>
      </c>
      <c r="K58" s="6">
        <v>45111</v>
      </c>
      <c r="L58" s="5">
        <f t="shared" si="1"/>
        <v>7</v>
      </c>
      <c r="M58" s="9">
        <f t="shared" si="10"/>
        <v>64</v>
      </c>
      <c r="N58" s="8">
        <v>30</v>
      </c>
      <c r="O58" s="8"/>
      <c r="P58" s="8">
        <f t="shared" si="2"/>
        <v>30</v>
      </c>
      <c r="Q58" s="8"/>
      <c r="R58" s="8">
        <f t="shared" si="3"/>
        <v>30</v>
      </c>
      <c r="S58" s="8"/>
      <c r="T58" s="8">
        <f t="shared" si="4"/>
        <v>30</v>
      </c>
      <c r="U58" s="8" t="s">
        <v>20</v>
      </c>
      <c r="V58" s="131"/>
      <c r="W58" s="81"/>
      <c r="X58" s="118"/>
      <c r="Y58" s="16"/>
      <c r="Z58" s="37"/>
      <c r="AA58" s="4"/>
      <c r="AB58" s="4"/>
    </row>
    <row r="59" spans="2:28" ht="15" customHeight="1" x14ac:dyDescent="0.25">
      <c r="B59" s="4">
        <f t="shared" si="9"/>
        <v>58</v>
      </c>
      <c r="C59" s="5"/>
      <c r="D59" s="5"/>
      <c r="E59" s="6"/>
      <c r="F59" s="6">
        <v>45109</v>
      </c>
      <c r="G59" s="7" t="s">
        <v>19</v>
      </c>
      <c r="H59" s="8">
        <v>7.5</v>
      </c>
      <c r="I59" s="8"/>
      <c r="J59" s="8">
        <f t="shared" si="0"/>
        <v>7.5</v>
      </c>
      <c r="K59" s="6">
        <v>45113</v>
      </c>
      <c r="L59" s="5">
        <f t="shared" si="1"/>
        <v>7</v>
      </c>
      <c r="M59" s="9">
        <f t="shared" si="10"/>
        <v>4</v>
      </c>
      <c r="N59" s="8">
        <v>85</v>
      </c>
      <c r="O59" s="8">
        <v>10</v>
      </c>
      <c r="P59" s="8">
        <f t="shared" si="2"/>
        <v>95</v>
      </c>
      <c r="Q59" s="8">
        <v>9.85</v>
      </c>
      <c r="R59" s="8">
        <f t="shared" si="3"/>
        <v>85.15</v>
      </c>
      <c r="S59" s="8">
        <v>2.99</v>
      </c>
      <c r="T59" s="8">
        <f t="shared" si="4"/>
        <v>74.660000000000011</v>
      </c>
      <c r="U59" s="8" t="s">
        <v>22</v>
      </c>
      <c r="V59" s="131"/>
      <c r="W59" s="81"/>
      <c r="X59" s="118"/>
      <c r="Y59" s="16"/>
      <c r="Z59" s="37"/>
      <c r="AA59" s="4"/>
      <c r="AB59" s="4"/>
    </row>
    <row r="60" spans="2:28" ht="15" customHeight="1" x14ac:dyDescent="0.25">
      <c r="B60" s="4">
        <f t="shared" si="9"/>
        <v>59</v>
      </c>
      <c r="C60" s="5"/>
      <c r="D60" s="5"/>
      <c r="E60" s="6"/>
      <c r="F60" s="6">
        <v>45109</v>
      </c>
      <c r="G60" s="7" t="s">
        <v>19</v>
      </c>
      <c r="H60" s="8">
        <v>7.5</v>
      </c>
      <c r="I60" s="8"/>
      <c r="J60" s="8">
        <f t="shared" si="0"/>
        <v>7.5</v>
      </c>
      <c r="K60" s="6">
        <v>45116</v>
      </c>
      <c r="L60" s="5">
        <f t="shared" si="1"/>
        <v>7</v>
      </c>
      <c r="M60" s="9">
        <f t="shared" si="10"/>
        <v>7</v>
      </c>
      <c r="N60" s="8">
        <v>60</v>
      </c>
      <c r="O60" s="8">
        <v>10</v>
      </c>
      <c r="P60" s="8">
        <f t="shared" si="2"/>
        <v>70</v>
      </c>
      <c r="Q60" s="8">
        <v>7.35</v>
      </c>
      <c r="R60" s="8">
        <f t="shared" si="3"/>
        <v>62.65</v>
      </c>
      <c r="S60" s="8">
        <v>2.99</v>
      </c>
      <c r="T60" s="8">
        <f t="shared" si="4"/>
        <v>52.16</v>
      </c>
      <c r="U60" s="8" t="s">
        <v>22</v>
      </c>
      <c r="V60" s="131"/>
      <c r="W60" s="81"/>
      <c r="X60" s="118"/>
      <c r="Y60" s="16"/>
      <c r="Z60" s="37"/>
      <c r="AA60" s="4"/>
      <c r="AB60" s="4"/>
    </row>
    <row r="61" spans="2:28" ht="15" customHeight="1" x14ac:dyDescent="0.25">
      <c r="B61" s="4">
        <f t="shared" si="9"/>
        <v>60</v>
      </c>
      <c r="C61" s="5"/>
      <c r="D61" s="5"/>
      <c r="E61" s="5"/>
      <c r="F61" s="6">
        <v>45088</v>
      </c>
      <c r="G61" s="7" t="s">
        <v>19</v>
      </c>
      <c r="H61" s="8">
        <v>5</v>
      </c>
      <c r="I61" s="8"/>
      <c r="J61" s="8">
        <f t="shared" si="0"/>
        <v>5</v>
      </c>
      <c r="K61" s="6">
        <v>45117</v>
      </c>
      <c r="L61" s="5">
        <f t="shared" si="1"/>
        <v>7</v>
      </c>
      <c r="M61" s="9">
        <f t="shared" si="10"/>
        <v>29</v>
      </c>
      <c r="N61" s="8">
        <v>50</v>
      </c>
      <c r="O61" s="8">
        <v>10</v>
      </c>
      <c r="P61" s="8">
        <f t="shared" si="2"/>
        <v>60</v>
      </c>
      <c r="Q61" s="8">
        <v>6.35</v>
      </c>
      <c r="R61" s="8">
        <f t="shared" si="3"/>
        <v>53.65</v>
      </c>
      <c r="S61" s="8">
        <v>2.99</v>
      </c>
      <c r="T61" s="8">
        <f t="shared" si="4"/>
        <v>45.66</v>
      </c>
      <c r="U61" s="8" t="s">
        <v>22</v>
      </c>
      <c r="V61" s="131"/>
      <c r="W61" s="81"/>
      <c r="X61" s="118"/>
      <c r="Y61" s="16"/>
      <c r="Z61" s="37"/>
      <c r="AA61" s="4"/>
      <c r="AB61" s="4"/>
    </row>
    <row r="62" spans="2:28" ht="15" customHeight="1" x14ac:dyDescent="0.25">
      <c r="B62" s="4">
        <f t="shared" si="9"/>
        <v>61</v>
      </c>
      <c r="C62" s="5"/>
      <c r="D62" s="5"/>
      <c r="E62" s="5"/>
      <c r="F62" s="6">
        <v>45060</v>
      </c>
      <c r="G62" s="7" t="s">
        <v>19</v>
      </c>
      <c r="H62" s="8">
        <v>5</v>
      </c>
      <c r="I62" s="8"/>
      <c r="J62" s="8">
        <f t="shared" si="0"/>
        <v>5</v>
      </c>
      <c r="K62" s="6">
        <v>45118</v>
      </c>
      <c r="L62" s="5">
        <f t="shared" si="1"/>
        <v>7</v>
      </c>
      <c r="M62" s="9">
        <f t="shared" si="10"/>
        <v>58</v>
      </c>
      <c r="N62" s="8">
        <v>50</v>
      </c>
      <c r="O62" s="8">
        <v>10</v>
      </c>
      <c r="P62" s="8">
        <f t="shared" si="2"/>
        <v>60</v>
      </c>
      <c r="Q62" s="8">
        <v>6.35</v>
      </c>
      <c r="R62" s="8">
        <f t="shared" si="3"/>
        <v>53.65</v>
      </c>
      <c r="S62" s="8">
        <v>2.99</v>
      </c>
      <c r="T62" s="8">
        <f t="shared" si="4"/>
        <v>45.66</v>
      </c>
      <c r="U62" s="8" t="s">
        <v>22</v>
      </c>
      <c r="V62" s="131"/>
      <c r="W62" s="81"/>
      <c r="X62" s="118"/>
      <c r="Y62" s="16"/>
      <c r="Z62" s="37"/>
      <c r="AA62" s="4"/>
      <c r="AB62" s="4"/>
    </row>
    <row r="63" spans="2:28" ht="15" customHeight="1" x14ac:dyDescent="0.25">
      <c r="B63" s="4">
        <f t="shared" si="9"/>
        <v>62</v>
      </c>
      <c r="C63" s="5"/>
      <c r="D63" s="5"/>
      <c r="E63" s="6"/>
      <c r="F63" s="6">
        <v>45109</v>
      </c>
      <c r="G63" s="7" t="s">
        <v>19</v>
      </c>
      <c r="H63" s="8">
        <v>20</v>
      </c>
      <c r="I63" s="8"/>
      <c r="J63" s="8">
        <f t="shared" si="0"/>
        <v>20</v>
      </c>
      <c r="K63" s="6">
        <v>45123</v>
      </c>
      <c r="L63" s="5">
        <f t="shared" si="1"/>
        <v>7</v>
      </c>
      <c r="M63" s="9">
        <f t="shared" si="10"/>
        <v>14</v>
      </c>
      <c r="N63" s="8">
        <v>100</v>
      </c>
      <c r="O63" s="8">
        <v>10</v>
      </c>
      <c r="P63" s="8">
        <f t="shared" si="2"/>
        <v>110</v>
      </c>
      <c r="Q63" s="8">
        <v>11.35</v>
      </c>
      <c r="R63" s="8">
        <f t="shared" si="3"/>
        <v>98.65</v>
      </c>
      <c r="S63" s="8">
        <v>7.39</v>
      </c>
      <c r="T63" s="8">
        <f t="shared" si="4"/>
        <v>71.260000000000005</v>
      </c>
      <c r="U63" s="8" t="s">
        <v>22</v>
      </c>
      <c r="V63" s="131"/>
      <c r="W63" s="81"/>
      <c r="X63" s="118"/>
      <c r="Y63" s="16"/>
      <c r="Z63" s="37"/>
      <c r="AA63" s="4"/>
      <c r="AB63" s="4"/>
    </row>
    <row r="64" spans="2:28" ht="15" customHeight="1" x14ac:dyDescent="0.25">
      <c r="B64" s="4">
        <f t="shared" si="9"/>
        <v>63</v>
      </c>
      <c r="C64" s="5"/>
      <c r="D64" s="5"/>
      <c r="E64" s="6"/>
      <c r="F64" s="6">
        <v>45109</v>
      </c>
      <c r="G64" s="7" t="s">
        <v>19</v>
      </c>
      <c r="H64" s="8">
        <v>5</v>
      </c>
      <c r="I64" s="8"/>
      <c r="J64" s="8">
        <f t="shared" si="0"/>
        <v>5</v>
      </c>
      <c r="K64" s="6">
        <v>45125</v>
      </c>
      <c r="L64" s="5">
        <f t="shared" si="1"/>
        <v>7</v>
      </c>
      <c r="M64" s="9">
        <f t="shared" si="10"/>
        <v>16</v>
      </c>
      <c r="N64" s="8">
        <v>30</v>
      </c>
      <c r="O64" s="8"/>
      <c r="P64" s="8">
        <f t="shared" si="2"/>
        <v>30</v>
      </c>
      <c r="Q64" s="8"/>
      <c r="R64" s="8">
        <f t="shared" si="3"/>
        <v>30</v>
      </c>
      <c r="S64" s="8"/>
      <c r="T64" s="8">
        <f t="shared" si="4"/>
        <v>25</v>
      </c>
      <c r="U64" s="8" t="s">
        <v>20</v>
      </c>
      <c r="V64" s="131"/>
      <c r="W64" s="81"/>
      <c r="X64" s="118"/>
      <c r="Y64" s="16"/>
      <c r="Z64" s="37"/>
      <c r="AA64" s="4"/>
      <c r="AB64" s="4"/>
    </row>
    <row r="65" spans="2:28" ht="15" customHeight="1" x14ac:dyDescent="0.25">
      <c r="B65" s="4">
        <f t="shared" si="9"/>
        <v>64</v>
      </c>
      <c r="C65" s="5"/>
      <c r="D65" s="5"/>
      <c r="E65" s="5"/>
      <c r="F65" s="6">
        <v>45088</v>
      </c>
      <c r="G65" s="7" t="s">
        <v>19</v>
      </c>
      <c r="H65" s="8">
        <v>20</v>
      </c>
      <c r="I65" s="8"/>
      <c r="J65" s="8">
        <f t="shared" si="0"/>
        <v>20</v>
      </c>
      <c r="K65" s="6">
        <v>45126</v>
      </c>
      <c r="L65" s="5">
        <f t="shared" si="1"/>
        <v>7</v>
      </c>
      <c r="M65" s="9">
        <f t="shared" si="10"/>
        <v>38</v>
      </c>
      <c r="N65" s="8">
        <v>80</v>
      </c>
      <c r="O65" s="8">
        <v>10</v>
      </c>
      <c r="P65" s="8">
        <f t="shared" si="2"/>
        <v>90</v>
      </c>
      <c r="Q65" s="8">
        <v>9.35</v>
      </c>
      <c r="R65" s="8">
        <f t="shared" si="3"/>
        <v>80.650000000000006</v>
      </c>
      <c r="S65" s="8">
        <v>2.99</v>
      </c>
      <c r="T65" s="8">
        <f t="shared" si="4"/>
        <v>57.660000000000004</v>
      </c>
      <c r="U65" s="8" t="s">
        <v>22</v>
      </c>
      <c r="V65" s="131"/>
      <c r="W65" s="81"/>
      <c r="X65" s="118"/>
      <c r="Y65" s="16"/>
      <c r="Z65" s="37"/>
      <c r="AA65" s="4"/>
      <c r="AB65" s="4"/>
    </row>
    <row r="66" spans="2:28" ht="15" customHeight="1" x14ac:dyDescent="0.25">
      <c r="B66" s="4">
        <f t="shared" si="9"/>
        <v>65</v>
      </c>
      <c r="C66" s="5"/>
      <c r="D66" s="5"/>
      <c r="E66" s="5"/>
      <c r="F66" s="6">
        <v>45075</v>
      </c>
      <c r="G66" s="7" t="s">
        <v>19</v>
      </c>
      <c r="H66" s="8">
        <v>15</v>
      </c>
      <c r="I66" s="8"/>
      <c r="J66" s="8">
        <f t="shared" si="0"/>
        <v>15</v>
      </c>
      <c r="K66" s="6">
        <v>45126</v>
      </c>
      <c r="L66" s="5">
        <f t="shared" si="1"/>
        <v>7</v>
      </c>
      <c r="M66" s="9">
        <f t="shared" si="10"/>
        <v>51</v>
      </c>
      <c r="N66" s="8">
        <v>40</v>
      </c>
      <c r="O66" s="8">
        <v>10</v>
      </c>
      <c r="P66" s="8">
        <f t="shared" si="2"/>
        <v>50</v>
      </c>
      <c r="Q66" s="8">
        <v>5.35</v>
      </c>
      <c r="R66" s="8">
        <f t="shared" si="3"/>
        <v>44.65</v>
      </c>
      <c r="S66" s="8">
        <v>6.07</v>
      </c>
      <c r="T66" s="8">
        <f t="shared" si="4"/>
        <v>23.58</v>
      </c>
      <c r="U66" s="8" t="s">
        <v>22</v>
      </c>
      <c r="V66" s="131"/>
      <c r="W66" s="81"/>
      <c r="X66" s="118"/>
      <c r="Y66" s="16"/>
      <c r="Z66" s="37"/>
      <c r="AA66" s="4"/>
      <c r="AB66" s="4"/>
    </row>
    <row r="67" spans="2:28" ht="15" customHeight="1" x14ac:dyDescent="0.25">
      <c r="B67" s="4">
        <f t="shared" si="9"/>
        <v>66</v>
      </c>
      <c r="C67" s="5"/>
      <c r="D67" s="5"/>
      <c r="E67" s="5"/>
      <c r="F67" s="6">
        <v>45075</v>
      </c>
      <c r="G67" s="7" t="s">
        <v>19</v>
      </c>
      <c r="H67" s="8">
        <v>10</v>
      </c>
      <c r="I67" s="8">
        <v>20</v>
      </c>
      <c r="J67" s="8">
        <f t="shared" si="0"/>
        <v>30</v>
      </c>
      <c r="K67" s="6">
        <v>45127</v>
      </c>
      <c r="L67" s="5">
        <f t="shared" si="1"/>
        <v>7</v>
      </c>
      <c r="M67" s="9">
        <f t="shared" si="10"/>
        <v>52</v>
      </c>
      <c r="N67" s="8">
        <v>130</v>
      </c>
      <c r="O67" s="8"/>
      <c r="P67" s="8">
        <f t="shared" si="2"/>
        <v>130</v>
      </c>
      <c r="Q67" s="8"/>
      <c r="R67" s="8">
        <f t="shared" si="3"/>
        <v>130</v>
      </c>
      <c r="S67" s="8"/>
      <c r="T67" s="8">
        <f t="shared" si="4"/>
        <v>100</v>
      </c>
      <c r="U67" s="8" t="s">
        <v>20</v>
      </c>
      <c r="V67" s="131"/>
      <c r="W67" s="81"/>
      <c r="X67" s="118"/>
      <c r="Y67" s="16"/>
      <c r="Z67" s="37"/>
      <c r="AA67" s="4"/>
      <c r="AB67" s="4"/>
    </row>
    <row r="68" spans="2:28" ht="15" customHeight="1" x14ac:dyDescent="0.25">
      <c r="B68" s="4">
        <f t="shared" si="9"/>
        <v>67</v>
      </c>
      <c r="C68" s="5"/>
      <c r="D68" s="5"/>
      <c r="E68" s="5"/>
      <c r="F68" s="6">
        <v>45075</v>
      </c>
      <c r="G68" s="7" t="s">
        <v>19</v>
      </c>
      <c r="H68" s="8">
        <v>7</v>
      </c>
      <c r="I68" s="8"/>
      <c r="J68" s="8">
        <f t="shared" si="0"/>
        <v>7</v>
      </c>
      <c r="K68" s="6">
        <v>45127</v>
      </c>
      <c r="L68" s="5">
        <f t="shared" si="1"/>
        <v>7</v>
      </c>
      <c r="M68" s="9">
        <f t="shared" si="10"/>
        <v>52</v>
      </c>
      <c r="N68" s="8">
        <v>15</v>
      </c>
      <c r="O68" s="8"/>
      <c r="P68" s="8">
        <f t="shared" si="2"/>
        <v>15</v>
      </c>
      <c r="Q68" s="8"/>
      <c r="R68" s="8">
        <f t="shared" si="3"/>
        <v>15</v>
      </c>
      <c r="S68" s="8"/>
      <c r="T68" s="8">
        <f t="shared" si="4"/>
        <v>8</v>
      </c>
      <c r="U68" s="8" t="s">
        <v>20</v>
      </c>
      <c r="V68" s="131"/>
      <c r="W68" s="81"/>
      <c r="X68" s="118"/>
      <c r="Y68" s="16"/>
      <c r="Z68" s="37"/>
      <c r="AA68" s="4"/>
      <c r="AB68" s="4"/>
    </row>
    <row r="69" spans="2:28" ht="15" customHeight="1" x14ac:dyDescent="0.25">
      <c r="B69" s="4">
        <f t="shared" si="9"/>
        <v>68</v>
      </c>
      <c r="C69" s="5"/>
      <c r="D69" s="5"/>
      <c r="E69" s="5"/>
      <c r="F69" s="6">
        <v>45067</v>
      </c>
      <c r="G69" s="7" t="s">
        <v>19</v>
      </c>
      <c r="H69" s="8">
        <v>8</v>
      </c>
      <c r="I69" s="8"/>
      <c r="J69" s="8">
        <f t="shared" si="0"/>
        <v>8</v>
      </c>
      <c r="K69" s="6">
        <v>45127</v>
      </c>
      <c r="L69" s="5">
        <f t="shared" si="1"/>
        <v>7</v>
      </c>
      <c r="M69" s="9">
        <f t="shared" si="10"/>
        <v>60</v>
      </c>
      <c r="N69" s="8">
        <v>30</v>
      </c>
      <c r="O69" s="8"/>
      <c r="P69" s="8">
        <f t="shared" si="2"/>
        <v>30</v>
      </c>
      <c r="Q69" s="8"/>
      <c r="R69" s="8">
        <f t="shared" si="3"/>
        <v>30</v>
      </c>
      <c r="S69" s="8"/>
      <c r="T69" s="8">
        <f t="shared" si="4"/>
        <v>22</v>
      </c>
      <c r="U69" s="8" t="s">
        <v>20</v>
      </c>
      <c r="V69" s="131"/>
      <c r="W69" s="81"/>
      <c r="X69" s="118"/>
      <c r="Y69" s="16"/>
      <c r="Z69" s="16"/>
      <c r="AA69" s="4"/>
      <c r="AB69" s="4"/>
    </row>
    <row r="70" spans="2:28" ht="15" customHeight="1" x14ac:dyDescent="0.25">
      <c r="B70" s="4">
        <f t="shared" si="9"/>
        <v>69</v>
      </c>
      <c r="C70" s="5"/>
      <c r="D70" s="5"/>
      <c r="E70" s="5"/>
      <c r="F70" s="6">
        <v>45075</v>
      </c>
      <c r="G70" s="7" t="s">
        <v>19</v>
      </c>
      <c r="H70" s="8">
        <v>15</v>
      </c>
      <c r="I70" s="8"/>
      <c r="J70" s="8">
        <f t="shared" si="0"/>
        <v>15</v>
      </c>
      <c r="K70" s="6">
        <v>45128</v>
      </c>
      <c r="L70" s="5">
        <f t="shared" si="1"/>
        <v>7</v>
      </c>
      <c r="M70" s="9">
        <f t="shared" si="10"/>
        <v>53</v>
      </c>
      <c r="N70" s="8">
        <v>30</v>
      </c>
      <c r="O70" s="8"/>
      <c r="P70" s="8">
        <f t="shared" si="2"/>
        <v>30</v>
      </c>
      <c r="Q70" s="8"/>
      <c r="R70" s="8">
        <f t="shared" si="3"/>
        <v>30</v>
      </c>
      <c r="S70" s="8"/>
      <c r="T70" s="8">
        <f t="shared" si="4"/>
        <v>15</v>
      </c>
      <c r="U70" s="8" t="s">
        <v>20</v>
      </c>
      <c r="V70" s="131"/>
      <c r="W70" s="81"/>
      <c r="X70" s="118"/>
      <c r="Y70" s="16"/>
      <c r="Z70" s="16"/>
      <c r="AA70" s="4"/>
      <c r="AB70" s="4"/>
    </row>
    <row r="71" spans="2:28" ht="15" customHeight="1" x14ac:dyDescent="0.25">
      <c r="B71" s="4">
        <f t="shared" si="9"/>
        <v>70</v>
      </c>
      <c r="C71" s="5"/>
      <c r="D71" s="5"/>
      <c r="E71" s="6"/>
      <c r="F71" s="6">
        <v>45116</v>
      </c>
      <c r="G71" s="7" t="s">
        <v>19</v>
      </c>
      <c r="H71" s="8">
        <v>10</v>
      </c>
      <c r="I71" s="8"/>
      <c r="J71" s="8">
        <f t="shared" si="0"/>
        <v>10</v>
      </c>
      <c r="K71" s="6">
        <v>45127</v>
      </c>
      <c r="L71" s="5">
        <f t="shared" si="1"/>
        <v>7</v>
      </c>
      <c r="M71" s="9">
        <f t="shared" si="10"/>
        <v>11</v>
      </c>
      <c r="N71" s="8">
        <v>50</v>
      </c>
      <c r="O71" s="8">
        <v>10</v>
      </c>
      <c r="P71" s="8">
        <f t="shared" si="2"/>
        <v>60</v>
      </c>
      <c r="Q71" s="8">
        <v>6.35</v>
      </c>
      <c r="R71" s="8">
        <f t="shared" si="3"/>
        <v>53.65</v>
      </c>
      <c r="S71" s="8">
        <v>2.99</v>
      </c>
      <c r="T71" s="8">
        <f t="shared" si="4"/>
        <v>40.659999999999997</v>
      </c>
      <c r="U71" s="8" t="s">
        <v>22</v>
      </c>
      <c r="V71" s="131"/>
      <c r="W71" s="117"/>
      <c r="X71" s="118"/>
      <c r="Y71" s="118"/>
      <c r="Z71" s="118"/>
    </row>
    <row r="72" spans="2:28" ht="15" customHeight="1" x14ac:dyDescent="0.25">
      <c r="B72" s="4">
        <f t="shared" si="9"/>
        <v>71</v>
      </c>
      <c r="C72" s="5"/>
      <c r="D72" s="5"/>
      <c r="E72" s="5"/>
      <c r="F72" s="6">
        <v>45109</v>
      </c>
      <c r="G72" s="7" t="s">
        <v>19</v>
      </c>
      <c r="H72" s="8">
        <v>20</v>
      </c>
      <c r="I72" s="8"/>
      <c r="J72" s="8">
        <f t="shared" si="0"/>
        <v>20</v>
      </c>
      <c r="K72" s="6">
        <v>45135</v>
      </c>
      <c r="L72" s="5">
        <f t="shared" si="1"/>
        <v>7</v>
      </c>
      <c r="M72" s="9">
        <f t="shared" si="10"/>
        <v>26</v>
      </c>
      <c r="N72" s="8">
        <v>80</v>
      </c>
      <c r="O72" s="8"/>
      <c r="P72" s="8">
        <f t="shared" si="2"/>
        <v>80</v>
      </c>
      <c r="Q72" s="8"/>
      <c r="R72" s="8">
        <f t="shared" si="3"/>
        <v>80</v>
      </c>
      <c r="S72" s="8"/>
      <c r="T72" s="8">
        <f t="shared" si="4"/>
        <v>60</v>
      </c>
      <c r="U72" s="8" t="s">
        <v>20</v>
      </c>
      <c r="V72" s="131"/>
      <c r="W72" s="81"/>
      <c r="X72" s="118"/>
      <c r="Y72" s="16"/>
      <c r="Z72" s="16"/>
      <c r="AA72" s="4"/>
      <c r="AB72" s="4"/>
    </row>
    <row r="73" spans="2:28" ht="15" customHeight="1" x14ac:dyDescent="0.25">
      <c r="B73" s="4">
        <f t="shared" si="9"/>
        <v>72</v>
      </c>
      <c r="C73" s="5"/>
      <c r="D73" s="5"/>
      <c r="E73" s="6"/>
      <c r="F73" s="6">
        <v>45121</v>
      </c>
      <c r="G73" s="7" t="s">
        <v>19</v>
      </c>
      <c r="H73" s="8">
        <v>10</v>
      </c>
      <c r="I73" s="8">
        <v>20</v>
      </c>
      <c r="J73" s="8">
        <f t="shared" si="0"/>
        <v>30</v>
      </c>
      <c r="K73" s="6">
        <v>45136</v>
      </c>
      <c r="L73" s="5">
        <f t="shared" si="1"/>
        <v>7</v>
      </c>
      <c r="M73" s="9">
        <f t="shared" si="10"/>
        <v>15</v>
      </c>
      <c r="N73" s="8">
        <v>100</v>
      </c>
      <c r="O73" s="8"/>
      <c r="P73" s="8">
        <f t="shared" si="2"/>
        <v>100</v>
      </c>
      <c r="Q73" s="8"/>
      <c r="R73" s="8">
        <f t="shared" si="3"/>
        <v>100</v>
      </c>
      <c r="S73" s="8"/>
      <c r="T73" s="8">
        <f t="shared" si="4"/>
        <v>70</v>
      </c>
      <c r="U73" s="8" t="s">
        <v>22</v>
      </c>
      <c r="V73" s="131"/>
      <c r="W73" s="117"/>
      <c r="X73" s="118"/>
      <c r="Y73" s="118"/>
      <c r="Z73" s="118"/>
    </row>
    <row r="74" spans="2:28" ht="15" customHeight="1" x14ac:dyDescent="0.25">
      <c r="B74" s="4">
        <f t="shared" si="9"/>
        <v>73</v>
      </c>
      <c r="C74" s="5"/>
      <c r="D74" s="5"/>
      <c r="E74" s="5"/>
      <c r="F74" s="6">
        <v>45136</v>
      </c>
      <c r="G74" s="7" t="s">
        <v>19</v>
      </c>
      <c r="H74" s="8">
        <v>5</v>
      </c>
      <c r="I74" s="8"/>
      <c r="J74" s="8">
        <f t="shared" si="0"/>
        <v>5</v>
      </c>
      <c r="K74" s="6">
        <v>45138</v>
      </c>
      <c r="L74" s="5">
        <f t="shared" si="1"/>
        <v>7</v>
      </c>
      <c r="M74" s="9">
        <f t="shared" si="10"/>
        <v>2</v>
      </c>
      <c r="N74" s="8">
        <v>25</v>
      </c>
      <c r="O74" s="8"/>
      <c r="P74" s="8">
        <f t="shared" si="2"/>
        <v>25</v>
      </c>
      <c r="Q74" s="8"/>
      <c r="R74" s="8">
        <f t="shared" si="3"/>
        <v>25</v>
      </c>
      <c r="S74" s="8"/>
      <c r="T74" s="8">
        <f t="shared" si="4"/>
        <v>20</v>
      </c>
      <c r="U74" s="8" t="s">
        <v>24</v>
      </c>
      <c r="V74" s="131"/>
      <c r="W74" s="81"/>
      <c r="X74" s="118"/>
      <c r="Y74" s="16"/>
      <c r="Z74" s="16"/>
      <c r="AA74" s="4"/>
      <c r="AB74" s="4"/>
    </row>
    <row r="75" spans="2:28" ht="15" customHeight="1" x14ac:dyDescent="0.25">
      <c r="B75" s="4">
        <f t="shared" si="9"/>
        <v>74</v>
      </c>
      <c r="C75" s="5"/>
      <c r="D75" s="5"/>
      <c r="E75" s="5"/>
      <c r="F75" s="6">
        <v>45075</v>
      </c>
      <c r="G75" s="7" t="s">
        <v>19</v>
      </c>
      <c r="H75" s="8">
        <v>10</v>
      </c>
      <c r="I75" s="8"/>
      <c r="J75" s="8">
        <f t="shared" si="0"/>
        <v>10</v>
      </c>
      <c r="K75" s="6">
        <v>45140</v>
      </c>
      <c r="L75" s="5">
        <f t="shared" si="1"/>
        <v>8</v>
      </c>
      <c r="M75" s="9">
        <f t="shared" si="10"/>
        <v>65</v>
      </c>
      <c r="N75" s="8">
        <v>30</v>
      </c>
      <c r="O75" s="8">
        <v>10</v>
      </c>
      <c r="P75" s="8">
        <f t="shared" si="2"/>
        <v>40</v>
      </c>
      <c r="Q75" s="8">
        <v>4.3499999999999996</v>
      </c>
      <c r="R75" s="8">
        <f t="shared" si="3"/>
        <v>35.65</v>
      </c>
      <c r="S75" s="8"/>
      <c r="T75" s="8">
        <f t="shared" si="4"/>
        <v>25.65</v>
      </c>
      <c r="U75" s="8" t="s">
        <v>22</v>
      </c>
      <c r="V75" s="131"/>
      <c r="W75" s="81"/>
      <c r="X75" s="118"/>
      <c r="Y75" s="16"/>
      <c r="Z75" s="16"/>
      <c r="AA75" s="4"/>
      <c r="AB75" s="4"/>
    </row>
    <row r="76" spans="2:28" ht="15" customHeight="1" x14ac:dyDescent="0.25">
      <c r="B76" s="4">
        <f t="shared" si="9"/>
        <v>75</v>
      </c>
      <c r="C76" s="5"/>
      <c r="D76" s="5"/>
      <c r="E76" s="6"/>
      <c r="F76" s="6">
        <v>45121</v>
      </c>
      <c r="G76" s="7" t="s">
        <v>19</v>
      </c>
      <c r="H76" s="8">
        <v>10</v>
      </c>
      <c r="I76" s="8">
        <v>20</v>
      </c>
      <c r="J76" s="8">
        <f t="shared" si="0"/>
        <v>30</v>
      </c>
      <c r="K76" s="6">
        <v>45140</v>
      </c>
      <c r="L76" s="5">
        <f t="shared" si="1"/>
        <v>8</v>
      </c>
      <c r="M76" s="9">
        <f t="shared" si="10"/>
        <v>19</v>
      </c>
      <c r="N76" s="8">
        <v>80</v>
      </c>
      <c r="O76" s="8">
        <v>10</v>
      </c>
      <c r="P76" s="8">
        <f t="shared" si="2"/>
        <v>90</v>
      </c>
      <c r="Q76" s="8">
        <v>9.35</v>
      </c>
      <c r="R76" s="8">
        <f t="shared" si="3"/>
        <v>80.650000000000006</v>
      </c>
      <c r="S76" s="8">
        <v>2.99</v>
      </c>
      <c r="T76" s="8">
        <f t="shared" si="4"/>
        <v>47.660000000000004</v>
      </c>
      <c r="U76" s="8" t="s">
        <v>22</v>
      </c>
      <c r="V76" s="131"/>
      <c r="W76" s="81"/>
      <c r="X76" s="118"/>
      <c r="Y76" s="16"/>
      <c r="Z76" s="16"/>
      <c r="AA76" s="4"/>
      <c r="AB76" s="4"/>
    </row>
    <row r="77" spans="2:28" ht="15" customHeight="1" x14ac:dyDescent="0.25">
      <c r="B77" s="4">
        <f t="shared" si="9"/>
        <v>76</v>
      </c>
      <c r="C77" s="5"/>
      <c r="D77" s="5"/>
      <c r="E77" s="6"/>
      <c r="F77" s="6">
        <v>45047</v>
      </c>
      <c r="G77" s="7" t="s">
        <v>19</v>
      </c>
      <c r="H77" s="8">
        <v>0</v>
      </c>
      <c r="I77" s="8"/>
      <c r="J77" s="8">
        <f t="shared" si="0"/>
        <v>0</v>
      </c>
      <c r="K77" s="6">
        <v>45142</v>
      </c>
      <c r="L77" s="5">
        <f t="shared" si="1"/>
        <v>8</v>
      </c>
      <c r="M77" s="9">
        <f t="shared" si="10"/>
        <v>95</v>
      </c>
      <c r="N77" s="8">
        <v>13</v>
      </c>
      <c r="O77" s="8">
        <v>10</v>
      </c>
      <c r="P77" s="8">
        <f t="shared" si="2"/>
        <v>23</v>
      </c>
      <c r="Q77" s="8">
        <v>2.65</v>
      </c>
      <c r="R77" s="8">
        <f t="shared" si="3"/>
        <v>20.350000000000001</v>
      </c>
      <c r="S77" s="8">
        <v>2.99</v>
      </c>
      <c r="T77" s="8">
        <f t="shared" si="4"/>
        <v>17.36</v>
      </c>
      <c r="U77" s="8" t="s">
        <v>22</v>
      </c>
      <c r="V77" s="131"/>
      <c r="W77" s="81"/>
      <c r="X77" s="118"/>
      <c r="Y77" s="16"/>
      <c r="Z77" s="16"/>
      <c r="AA77" s="4"/>
      <c r="AB77" s="4"/>
    </row>
    <row r="78" spans="2:28" ht="15" customHeight="1" x14ac:dyDescent="0.25">
      <c r="B78" s="4">
        <f t="shared" si="9"/>
        <v>77</v>
      </c>
      <c r="C78" s="5"/>
      <c r="D78" s="5"/>
      <c r="E78" s="6"/>
      <c r="F78" s="6">
        <v>45137</v>
      </c>
      <c r="G78" s="7" t="s">
        <v>19</v>
      </c>
      <c r="H78" s="8">
        <v>20</v>
      </c>
      <c r="I78" s="8">
        <v>30</v>
      </c>
      <c r="J78" s="8">
        <f t="shared" si="0"/>
        <v>50</v>
      </c>
      <c r="K78" s="6">
        <v>45145</v>
      </c>
      <c r="L78" s="5">
        <f t="shared" si="1"/>
        <v>8</v>
      </c>
      <c r="M78" s="9"/>
      <c r="N78" s="8">
        <v>70</v>
      </c>
      <c r="O78" s="8"/>
      <c r="P78" s="8">
        <f t="shared" si="2"/>
        <v>70</v>
      </c>
      <c r="Q78" s="8"/>
      <c r="R78" s="8">
        <f t="shared" si="3"/>
        <v>70</v>
      </c>
      <c r="S78" s="8"/>
      <c r="T78" s="8">
        <f t="shared" si="4"/>
        <v>20</v>
      </c>
      <c r="U78" s="8" t="s">
        <v>20</v>
      </c>
      <c r="V78" s="131"/>
      <c r="W78" s="81"/>
      <c r="X78" s="118"/>
      <c r="Y78" s="16"/>
      <c r="Z78" s="16"/>
      <c r="AA78" s="4"/>
      <c r="AB78" s="4"/>
    </row>
    <row r="79" spans="2:28" ht="15" customHeight="1" x14ac:dyDescent="0.25">
      <c r="B79" s="4">
        <f t="shared" si="9"/>
        <v>78</v>
      </c>
      <c r="C79" s="5"/>
      <c r="D79" s="5"/>
      <c r="E79" s="6"/>
      <c r="F79" s="6">
        <v>45137</v>
      </c>
      <c r="G79" s="7" t="s">
        <v>19</v>
      </c>
      <c r="H79" s="8">
        <v>0</v>
      </c>
      <c r="I79" s="8"/>
      <c r="J79" s="8">
        <f t="shared" si="0"/>
        <v>0</v>
      </c>
      <c r="K79" s="6">
        <v>45145</v>
      </c>
      <c r="L79" s="5">
        <f t="shared" si="1"/>
        <v>8</v>
      </c>
      <c r="M79" s="9"/>
      <c r="N79" s="8">
        <v>70</v>
      </c>
      <c r="O79" s="8"/>
      <c r="P79" s="8">
        <f t="shared" si="2"/>
        <v>70</v>
      </c>
      <c r="Q79" s="8"/>
      <c r="R79" s="8">
        <f t="shared" si="3"/>
        <v>70</v>
      </c>
      <c r="S79" s="8"/>
      <c r="T79" s="8">
        <f t="shared" si="4"/>
        <v>70</v>
      </c>
      <c r="U79" s="8" t="s">
        <v>20</v>
      </c>
      <c r="V79" s="131"/>
      <c r="W79" s="81"/>
      <c r="X79" s="118"/>
      <c r="Y79" s="16"/>
      <c r="Z79" s="16"/>
      <c r="AA79" s="4"/>
      <c r="AB79" s="4"/>
    </row>
    <row r="80" spans="2:28" ht="15" customHeight="1" x14ac:dyDescent="0.25">
      <c r="B80" s="4">
        <f t="shared" si="9"/>
        <v>79</v>
      </c>
      <c r="C80" s="5"/>
      <c r="D80" s="5"/>
      <c r="E80" s="6"/>
      <c r="F80" s="6">
        <v>45137</v>
      </c>
      <c r="G80" s="7" t="s">
        <v>19</v>
      </c>
      <c r="H80" s="8">
        <v>8.5</v>
      </c>
      <c r="I80" s="8"/>
      <c r="J80" s="8">
        <f t="shared" si="0"/>
        <v>8.5</v>
      </c>
      <c r="K80" s="6">
        <v>45146</v>
      </c>
      <c r="L80" s="5">
        <f t="shared" si="1"/>
        <v>8</v>
      </c>
      <c r="M80" s="9"/>
      <c r="N80" s="8">
        <v>50</v>
      </c>
      <c r="O80" s="8">
        <v>10</v>
      </c>
      <c r="P80" s="8">
        <f t="shared" si="2"/>
        <v>60</v>
      </c>
      <c r="Q80" s="8">
        <v>6.35</v>
      </c>
      <c r="R80" s="8">
        <f t="shared" si="3"/>
        <v>53.65</v>
      </c>
      <c r="S80" s="8">
        <v>2.99</v>
      </c>
      <c r="T80" s="8">
        <f t="shared" si="4"/>
        <v>42.16</v>
      </c>
      <c r="U80" s="8" t="s">
        <v>22</v>
      </c>
      <c r="V80" s="131"/>
      <c r="W80" s="81"/>
      <c r="X80" s="118"/>
      <c r="Y80" s="16"/>
      <c r="Z80" s="16"/>
      <c r="AA80" s="4"/>
      <c r="AB80" s="4"/>
    </row>
    <row r="81" spans="2:28" ht="15" customHeight="1" x14ac:dyDescent="0.25">
      <c r="B81" s="4">
        <f t="shared" si="9"/>
        <v>80</v>
      </c>
      <c r="C81" s="5"/>
      <c r="D81" s="5"/>
      <c r="E81" s="6"/>
      <c r="F81" s="6">
        <v>45124</v>
      </c>
      <c r="G81" s="7" t="s">
        <v>25</v>
      </c>
      <c r="H81" s="8">
        <v>10</v>
      </c>
      <c r="I81" s="8"/>
      <c r="J81" s="8">
        <f t="shared" si="0"/>
        <v>10</v>
      </c>
      <c r="K81" s="6">
        <v>45147</v>
      </c>
      <c r="L81" s="5">
        <f t="shared" si="1"/>
        <v>8</v>
      </c>
      <c r="M81" s="9">
        <f t="shared" ref="M81:M87" si="11">IF($K81&lt;&gt;"",SUM(K81-F81),"")</f>
        <v>23</v>
      </c>
      <c r="N81" s="8">
        <v>30</v>
      </c>
      <c r="O81" s="8">
        <v>10</v>
      </c>
      <c r="P81" s="8">
        <f t="shared" si="2"/>
        <v>40</v>
      </c>
      <c r="Q81" s="8">
        <v>4.3499999999999996</v>
      </c>
      <c r="R81" s="8">
        <f t="shared" si="3"/>
        <v>35.65</v>
      </c>
      <c r="S81" s="8">
        <v>2.99</v>
      </c>
      <c r="T81" s="8">
        <f t="shared" si="4"/>
        <v>22.659999999999997</v>
      </c>
      <c r="U81" s="8" t="s">
        <v>22</v>
      </c>
      <c r="V81" s="131"/>
      <c r="W81" s="81"/>
      <c r="X81" s="18"/>
      <c r="Y81" s="16"/>
      <c r="Z81" s="16"/>
      <c r="AA81" s="4"/>
      <c r="AB81" s="4"/>
    </row>
    <row r="82" spans="2:28" ht="15" customHeight="1" x14ac:dyDescent="0.25">
      <c r="B82" s="4">
        <f t="shared" si="9"/>
        <v>81</v>
      </c>
      <c r="C82" s="26"/>
      <c r="D82" s="26"/>
      <c r="E82" s="26"/>
      <c r="F82" s="27">
        <v>45026</v>
      </c>
      <c r="G82" s="28" t="s">
        <v>19</v>
      </c>
      <c r="H82" s="29">
        <v>5</v>
      </c>
      <c r="I82" s="29"/>
      <c r="J82" s="29">
        <f t="shared" si="0"/>
        <v>5</v>
      </c>
      <c r="K82" s="27">
        <v>45149</v>
      </c>
      <c r="L82" s="5">
        <f t="shared" si="1"/>
        <v>8</v>
      </c>
      <c r="M82" s="9">
        <f t="shared" si="11"/>
        <v>123</v>
      </c>
      <c r="N82" s="29">
        <v>20</v>
      </c>
      <c r="O82" s="8">
        <v>10</v>
      </c>
      <c r="P82" s="8">
        <f t="shared" si="2"/>
        <v>30</v>
      </c>
      <c r="Q82" s="8">
        <v>3.35</v>
      </c>
      <c r="R82" s="8">
        <f t="shared" si="3"/>
        <v>26.65</v>
      </c>
      <c r="S82" s="8">
        <v>2.99</v>
      </c>
      <c r="T82" s="8">
        <f t="shared" si="4"/>
        <v>18.659999999999997</v>
      </c>
      <c r="U82" s="8" t="s">
        <v>22</v>
      </c>
      <c r="V82" s="131"/>
      <c r="W82" s="81"/>
      <c r="X82" s="118"/>
      <c r="Y82" s="16"/>
      <c r="Z82" s="16"/>
      <c r="AA82" s="4"/>
      <c r="AB82" s="4"/>
    </row>
    <row r="83" spans="2:28" ht="15" customHeight="1" x14ac:dyDescent="0.25">
      <c r="B83" s="4">
        <f t="shared" si="9"/>
        <v>82</v>
      </c>
      <c r="C83" s="5"/>
      <c r="D83" s="5"/>
      <c r="E83" s="5"/>
      <c r="F83" s="6">
        <v>45060</v>
      </c>
      <c r="G83" s="7" t="s">
        <v>19</v>
      </c>
      <c r="H83" s="8">
        <v>5</v>
      </c>
      <c r="I83" s="8"/>
      <c r="J83" s="8">
        <f t="shared" si="0"/>
        <v>5</v>
      </c>
      <c r="K83" s="6">
        <v>45149</v>
      </c>
      <c r="L83" s="5">
        <f t="shared" si="1"/>
        <v>8</v>
      </c>
      <c r="M83" s="9">
        <f t="shared" si="11"/>
        <v>89</v>
      </c>
      <c r="N83" s="8">
        <v>30</v>
      </c>
      <c r="O83" s="8">
        <v>10</v>
      </c>
      <c r="P83" s="8">
        <f t="shared" si="2"/>
        <v>40</v>
      </c>
      <c r="Q83" s="8">
        <v>4.3499999999999996</v>
      </c>
      <c r="R83" s="8">
        <f t="shared" si="3"/>
        <v>35.65</v>
      </c>
      <c r="S83" s="8">
        <v>2.99</v>
      </c>
      <c r="T83" s="8">
        <f t="shared" si="4"/>
        <v>27.659999999999997</v>
      </c>
      <c r="U83" s="8" t="s">
        <v>22</v>
      </c>
      <c r="V83" s="131"/>
      <c r="W83" s="81"/>
      <c r="X83" s="118"/>
      <c r="Y83" s="16"/>
      <c r="Z83" s="16"/>
      <c r="AA83" s="4"/>
      <c r="AB83" s="4"/>
    </row>
    <row r="84" spans="2:28" ht="15" customHeight="1" x14ac:dyDescent="0.25">
      <c r="B84" s="4">
        <f t="shared" si="9"/>
        <v>83</v>
      </c>
      <c r="C84" s="5"/>
      <c r="D84" s="5"/>
      <c r="E84" s="5"/>
      <c r="F84" s="6">
        <v>45081</v>
      </c>
      <c r="G84" s="7" t="s">
        <v>19</v>
      </c>
      <c r="H84" s="8">
        <v>12</v>
      </c>
      <c r="I84" s="8"/>
      <c r="J84" s="8">
        <f t="shared" si="0"/>
        <v>12</v>
      </c>
      <c r="K84" s="6">
        <v>45150</v>
      </c>
      <c r="L84" s="5">
        <f t="shared" si="1"/>
        <v>8</v>
      </c>
      <c r="M84" s="9">
        <f t="shared" si="11"/>
        <v>69</v>
      </c>
      <c r="N84" s="8">
        <v>20</v>
      </c>
      <c r="O84" s="8">
        <v>10</v>
      </c>
      <c r="P84" s="8">
        <f t="shared" si="2"/>
        <v>30</v>
      </c>
      <c r="Q84" s="8">
        <v>3.35</v>
      </c>
      <c r="R84" s="8">
        <f t="shared" si="3"/>
        <v>26.65</v>
      </c>
      <c r="S84" s="8">
        <v>2.99</v>
      </c>
      <c r="T84" s="8">
        <f t="shared" si="4"/>
        <v>11.659999999999998</v>
      </c>
      <c r="U84" s="8" t="s">
        <v>22</v>
      </c>
      <c r="V84" s="131"/>
      <c r="W84" s="81"/>
      <c r="X84" s="118"/>
      <c r="Y84" s="16"/>
      <c r="Z84" s="16"/>
      <c r="AA84" s="4"/>
      <c r="AB84" s="4"/>
    </row>
    <row r="85" spans="2:28" ht="15" customHeight="1" x14ac:dyDescent="0.25">
      <c r="B85" s="4">
        <f t="shared" si="9"/>
        <v>84</v>
      </c>
      <c r="C85" s="5"/>
      <c r="D85" s="5"/>
      <c r="E85" s="5"/>
      <c r="F85" s="6">
        <v>45060</v>
      </c>
      <c r="G85" s="7" t="s">
        <v>19</v>
      </c>
      <c r="H85" s="8">
        <v>20</v>
      </c>
      <c r="I85" s="8"/>
      <c r="J85" s="8">
        <f t="shared" si="0"/>
        <v>20</v>
      </c>
      <c r="K85" s="6">
        <v>45151</v>
      </c>
      <c r="L85" s="5">
        <f t="shared" si="1"/>
        <v>8</v>
      </c>
      <c r="M85" s="9">
        <f t="shared" si="11"/>
        <v>91</v>
      </c>
      <c r="N85" s="8">
        <v>70</v>
      </c>
      <c r="O85" s="8">
        <v>20</v>
      </c>
      <c r="P85" s="8">
        <f t="shared" si="2"/>
        <v>90</v>
      </c>
      <c r="Q85" s="8">
        <v>9.35</v>
      </c>
      <c r="R85" s="8">
        <f t="shared" si="3"/>
        <v>80.650000000000006</v>
      </c>
      <c r="S85" s="8">
        <v>11.79</v>
      </c>
      <c r="T85" s="8">
        <f t="shared" si="4"/>
        <v>48.860000000000007</v>
      </c>
      <c r="U85" s="8" t="s">
        <v>22</v>
      </c>
      <c r="V85" s="131"/>
      <c r="W85" s="81"/>
      <c r="X85" s="118"/>
      <c r="Y85" s="16"/>
      <c r="Z85" s="16"/>
      <c r="AA85" s="4"/>
      <c r="AB85" s="4"/>
    </row>
    <row r="86" spans="2:28" ht="15" customHeight="1" x14ac:dyDescent="0.25">
      <c r="B86" s="4">
        <f t="shared" si="9"/>
        <v>85</v>
      </c>
      <c r="C86" s="5"/>
      <c r="D86" s="5"/>
      <c r="E86" s="6"/>
      <c r="F86" s="6">
        <v>45137</v>
      </c>
      <c r="G86" s="7" t="s">
        <v>19</v>
      </c>
      <c r="H86" s="8">
        <v>100</v>
      </c>
      <c r="I86" s="8"/>
      <c r="J86" s="8">
        <f t="shared" si="0"/>
        <v>100</v>
      </c>
      <c r="K86" s="6">
        <v>45152</v>
      </c>
      <c r="L86" s="5">
        <f t="shared" si="1"/>
        <v>8</v>
      </c>
      <c r="M86" s="9">
        <f t="shared" si="11"/>
        <v>15</v>
      </c>
      <c r="N86" s="8">
        <v>250</v>
      </c>
      <c r="O86" s="8">
        <v>30</v>
      </c>
      <c r="P86" s="8">
        <f t="shared" si="2"/>
        <v>280</v>
      </c>
      <c r="Q86" s="8">
        <v>28.35</v>
      </c>
      <c r="R86" s="8">
        <f t="shared" si="3"/>
        <v>251.65</v>
      </c>
      <c r="S86" s="8">
        <v>39.4</v>
      </c>
      <c r="T86" s="8">
        <f t="shared" si="4"/>
        <v>112.25</v>
      </c>
      <c r="U86" s="8" t="s">
        <v>22</v>
      </c>
      <c r="V86" s="131"/>
      <c r="W86" s="81"/>
      <c r="X86" s="118"/>
      <c r="Y86" s="16"/>
      <c r="Z86" s="16"/>
      <c r="AA86" s="4"/>
      <c r="AB86" s="4"/>
    </row>
    <row r="87" spans="2:28" ht="15" customHeight="1" x14ac:dyDescent="0.25">
      <c r="B87" s="4">
        <f t="shared" si="9"/>
        <v>86</v>
      </c>
      <c r="C87" s="5"/>
      <c r="D87" s="5"/>
      <c r="E87" s="5"/>
      <c r="F87" s="6">
        <v>45053</v>
      </c>
      <c r="G87" s="7" t="s">
        <v>19</v>
      </c>
      <c r="H87" s="8">
        <v>20</v>
      </c>
      <c r="I87" s="8"/>
      <c r="J87" s="8">
        <f t="shared" si="0"/>
        <v>20</v>
      </c>
      <c r="K87" s="6">
        <v>45154</v>
      </c>
      <c r="L87" s="5">
        <f t="shared" si="1"/>
        <v>8</v>
      </c>
      <c r="M87" s="9">
        <f t="shared" si="11"/>
        <v>101</v>
      </c>
      <c r="N87" s="8">
        <v>100</v>
      </c>
      <c r="O87" s="8"/>
      <c r="P87" s="8">
        <f t="shared" si="2"/>
        <v>100</v>
      </c>
      <c r="Q87" s="8"/>
      <c r="R87" s="8">
        <f t="shared" si="3"/>
        <v>100</v>
      </c>
      <c r="S87" s="8"/>
      <c r="T87" s="8">
        <f t="shared" si="4"/>
        <v>80</v>
      </c>
      <c r="U87" s="8" t="s">
        <v>20</v>
      </c>
      <c r="V87" s="131"/>
      <c r="W87" s="81"/>
      <c r="X87" s="118"/>
      <c r="Y87" s="16"/>
      <c r="Z87" s="16"/>
      <c r="AA87" s="4"/>
      <c r="AB87" s="4"/>
    </row>
    <row r="88" spans="2:28" ht="15" customHeight="1" x14ac:dyDescent="0.25">
      <c r="B88" s="4">
        <f t="shared" si="9"/>
        <v>87</v>
      </c>
      <c r="C88" s="5"/>
      <c r="D88" s="5"/>
      <c r="E88" s="6"/>
      <c r="F88" s="6">
        <v>45137</v>
      </c>
      <c r="G88" s="7" t="s">
        <v>19</v>
      </c>
      <c r="H88" s="8">
        <v>0</v>
      </c>
      <c r="I88" s="8"/>
      <c r="J88" s="8">
        <f t="shared" si="0"/>
        <v>0</v>
      </c>
      <c r="K88" s="6">
        <v>45154</v>
      </c>
      <c r="L88" s="5">
        <f t="shared" si="1"/>
        <v>8</v>
      </c>
      <c r="M88" s="9"/>
      <c r="N88" s="8">
        <v>-70</v>
      </c>
      <c r="O88" s="8"/>
      <c r="P88" s="8">
        <f t="shared" si="2"/>
        <v>-70</v>
      </c>
      <c r="Q88" s="8"/>
      <c r="R88" s="8">
        <f t="shared" si="3"/>
        <v>-70</v>
      </c>
      <c r="S88" s="8"/>
      <c r="T88" s="8">
        <f t="shared" si="4"/>
        <v>-70</v>
      </c>
      <c r="U88" s="8" t="s">
        <v>20</v>
      </c>
      <c r="V88" s="131"/>
      <c r="W88" s="81"/>
      <c r="X88" s="118"/>
      <c r="Y88" s="16"/>
      <c r="Z88" s="16"/>
      <c r="AA88" s="4"/>
      <c r="AB88" s="4"/>
    </row>
    <row r="89" spans="2:28" ht="15" customHeight="1" x14ac:dyDescent="0.25">
      <c r="B89" s="4">
        <f t="shared" si="9"/>
        <v>88</v>
      </c>
      <c r="C89" s="5"/>
      <c r="D89" s="5"/>
      <c r="E89" s="5"/>
      <c r="F89" s="6">
        <v>45046</v>
      </c>
      <c r="G89" s="7" t="s">
        <v>19</v>
      </c>
      <c r="H89" s="8">
        <v>2</v>
      </c>
      <c r="I89" s="8"/>
      <c r="J89" s="8">
        <f t="shared" si="0"/>
        <v>2</v>
      </c>
      <c r="K89" s="6">
        <v>45157</v>
      </c>
      <c r="L89" s="5">
        <f t="shared" si="1"/>
        <v>8</v>
      </c>
      <c r="M89" s="9">
        <f t="shared" ref="M89:M219" si="12">IF($K89&lt;&gt;"",SUM(K89-F89),"")</f>
        <v>111</v>
      </c>
      <c r="N89" s="8">
        <v>30</v>
      </c>
      <c r="O89" s="8"/>
      <c r="P89" s="8">
        <f t="shared" si="2"/>
        <v>30</v>
      </c>
      <c r="Q89" s="8"/>
      <c r="R89" s="8">
        <f t="shared" si="3"/>
        <v>30</v>
      </c>
      <c r="S89" s="8"/>
      <c r="T89" s="8">
        <f t="shared" si="4"/>
        <v>28</v>
      </c>
      <c r="U89" s="8" t="s">
        <v>20</v>
      </c>
      <c r="V89" s="131"/>
      <c r="W89" s="81"/>
      <c r="X89" s="118"/>
      <c r="Y89" s="16"/>
      <c r="Z89" s="16"/>
      <c r="AA89" s="4"/>
      <c r="AB89" s="4"/>
    </row>
    <row r="90" spans="2:28" ht="15" customHeight="1" x14ac:dyDescent="0.25">
      <c r="B90" s="4">
        <f t="shared" si="9"/>
        <v>89</v>
      </c>
      <c r="C90" s="5"/>
      <c r="D90" s="5"/>
      <c r="E90" s="6"/>
      <c r="F90" s="6">
        <v>45137</v>
      </c>
      <c r="G90" s="7" t="s">
        <v>19</v>
      </c>
      <c r="H90" s="8">
        <v>60</v>
      </c>
      <c r="I90" s="8"/>
      <c r="J90" s="8">
        <f t="shared" si="0"/>
        <v>60</v>
      </c>
      <c r="K90" s="6">
        <v>45159</v>
      </c>
      <c r="L90" s="5">
        <f t="shared" si="1"/>
        <v>8</v>
      </c>
      <c r="M90" s="9">
        <f t="shared" si="12"/>
        <v>22</v>
      </c>
      <c r="N90" s="8">
        <v>120</v>
      </c>
      <c r="O90" s="8"/>
      <c r="P90" s="8">
        <f t="shared" si="2"/>
        <v>120</v>
      </c>
      <c r="Q90" s="8"/>
      <c r="R90" s="8">
        <f t="shared" si="3"/>
        <v>120</v>
      </c>
      <c r="S90" s="8">
        <v>4.4000000000000004</v>
      </c>
      <c r="T90" s="8">
        <f t="shared" si="4"/>
        <v>55.6</v>
      </c>
      <c r="U90" s="8" t="s">
        <v>20</v>
      </c>
      <c r="V90" s="131"/>
      <c r="W90" s="81"/>
      <c r="X90" s="118"/>
      <c r="Y90" s="16"/>
      <c r="Z90" s="16"/>
      <c r="AA90" s="4"/>
      <c r="AB90" s="4"/>
    </row>
    <row r="91" spans="2:28" ht="15" customHeight="1" x14ac:dyDescent="0.25">
      <c r="B91" s="4">
        <f t="shared" si="9"/>
        <v>90</v>
      </c>
      <c r="C91" s="5"/>
      <c r="D91" s="5"/>
      <c r="E91" s="6"/>
      <c r="F91" s="6">
        <v>45158</v>
      </c>
      <c r="G91" s="7" t="s">
        <v>19</v>
      </c>
      <c r="H91" s="8">
        <v>10</v>
      </c>
      <c r="I91" s="8">
        <v>20</v>
      </c>
      <c r="J91" s="8">
        <f t="shared" si="0"/>
        <v>30</v>
      </c>
      <c r="K91" s="6">
        <v>45164</v>
      </c>
      <c r="L91" s="5">
        <f t="shared" si="1"/>
        <v>8</v>
      </c>
      <c r="M91" s="9">
        <f t="shared" si="12"/>
        <v>6</v>
      </c>
      <c r="N91" s="8">
        <v>45</v>
      </c>
      <c r="O91" s="8"/>
      <c r="P91" s="8">
        <f t="shared" si="2"/>
        <v>45</v>
      </c>
      <c r="Q91" s="8"/>
      <c r="R91" s="8">
        <f t="shared" si="3"/>
        <v>45</v>
      </c>
      <c r="S91" s="8"/>
      <c r="T91" s="8">
        <f t="shared" si="4"/>
        <v>15</v>
      </c>
      <c r="U91" s="8" t="s">
        <v>20</v>
      </c>
      <c r="V91" s="131"/>
      <c r="W91" s="81"/>
      <c r="X91" s="118"/>
      <c r="Y91" s="16"/>
      <c r="Z91" s="16"/>
      <c r="AA91" s="4"/>
      <c r="AB91" s="4"/>
    </row>
    <row r="92" spans="2:28" ht="15" customHeight="1" x14ac:dyDescent="0.25">
      <c r="B92" s="4">
        <f t="shared" si="9"/>
        <v>91</v>
      </c>
      <c r="C92" s="5"/>
      <c r="D92" s="5"/>
      <c r="E92" s="6"/>
      <c r="F92" s="6">
        <v>45137</v>
      </c>
      <c r="G92" s="7" t="s">
        <v>19</v>
      </c>
      <c r="H92" s="8">
        <v>8.5</v>
      </c>
      <c r="I92" s="8"/>
      <c r="J92" s="8">
        <f t="shared" si="0"/>
        <v>8.5</v>
      </c>
      <c r="K92" s="6">
        <v>45164</v>
      </c>
      <c r="L92" s="5">
        <f t="shared" si="1"/>
        <v>8</v>
      </c>
      <c r="M92" s="9">
        <f t="shared" si="12"/>
        <v>27</v>
      </c>
      <c r="N92" s="8">
        <v>60</v>
      </c>
      <c r="O92" s="8">
        <v>10</v>
      </c>
      <c r="P92" s="8">
        <f t="shared" si="2"/>
        <v>70</v>
      </c>
      <c r="Q92" s="8">
        <v>7.35</v>
      </c>
      <c r="R92" s="8">
        <f t="shared" si="3"/>
        <v>62.65</v>
      </c>
      <c r="S92" s="8">
        <v>2.99</v>
      </c>
      <c r="T92" s="8">
        <f t="shared" si="4"/>
        <v>51.16</v>
      </c>
      <c r="U92" s="8" t="s">
        <v>22</v>
      </c>
      <c r="V92" s="131"/>
      <c r="W92" s="81"/>
      <c r="X92" s="118"/>
      <c r="Y92" s="16"/>
      <c r="Z92" s="16"/>
      <c r="AA92" s="4"/>
      <c r="AB92" s="4"/>
    </row>
    <row r="93" spans="2:28" ht="15" customHeight="1" x14ac:dyDescent="0.25">
      <c r="B93" s="4">
        <f t="shared" si="9"/>
        <v>92</v>
      </c>
      <c r="C93" s="5"/>
      <c r="D93" s="5"/>
      <c r="E93" s="6"/>
      <c r="F93" s="6">
        <v>45165</v>
      </c>
      <c r="G93" s="7" t="s">
        <v>19</v>
      </c>
      <c r="H93" s="8">
        <v>3</v>
      </c>
      <c r="I93" s="8"/>
      <c r="J93" s="8">
        <f t="shared" si="0"/>
        <v>3</v>
      </c>
      <c r="K93" s="6">
        <v>45166</v>
      </c>
      <c r="L93" s="5">
        <f t="shared" si="1"/>
        <v>8</v>
      </c>
      <c r="M93" s="9">
        <f t="shared" si="12"/>
        <v>1</v>
      </c>
      <c r="N93" s="8">
        <v>20</v>
      </c>
      <c r="O93" s="8"/>
      <c r="P93" s="8">
        <f t="shared" si="2"/>
        <v>20</v>
      </c>
      <c r="Q93" s="8"/>
      <c r="R93" s="8">
        <f t="shared" si="3"/>
        <v>20</v>
      </c>
      <c r="S93" s="8"/>
      <c r="T93" s="8">
        <f t="shared" si="4"/>
        <v>17</v>
      </c>
      <c r="U93" s="8" t="s">
        <v>20</v>
      </c>
      <c r="V93" s="131"/>
      <c r="W93" s="81"/>
      <c r="X93" s="118"/>
      <c r="Y93" s="16"/>
      <c r="Z93" s="16"/>
      <c r="AA93" s="4"/>
      <c r="AB93" s="4"/>
    </row>
    <row r="94" spans="2:28" ht="15" customHeight="1" x14ac:dyDescent="0.25">
      <c r="B94" s="4">
        <f t="shared" si="9"/>
        <v>93</v>
      </c>
      <c r="C94" s="5"/>
      <c r="D94" s="5"/>
      <c r="E94" s="6"/>
      <c r="F94" s="6">
        <v>45121</v>
      </c>
      <c r="G94" s="7" t="s">
        <v>19</v>
      </c>
      <c r="H94" s="8">
        <v>10</v>
      </c>
      <c r="I94" s="8">
        <v>20</v>
      </c>
      <c r="J94" s="8">
        <f t="shared" si="0"/>
        <v>30</v>
      </c>
      <c r="K94" s="6">
        <v>45168</v>
      </c>
      <c r="L94" s="5">
        <f t="shared" si="1"/>
        <v>8</v>
      </c>
      <c r="M94" s="9">
        <f t="shared" si="12"/>
        <v>47</v>
      </c>
      <c r="N94" s="8">
        <v>60</v>
      </c>
      <c r="O94" s="8">
        <v>10</v>
      </c>
      <c r="P94" s="8">
        <f t="shared" si="2"/>
        <v>70</v>
      </c>
      <c r="Q94" s="8">
        <v>7.35</v>
      </c>
      <c r="R94" s="8">
        <f t="shared" si="3"/>
        <v>62.65</v>
      </c>
      <c r="S94" s="8">
        <v>2.99</v>
      </c>
      <c r="T94" s="8">
        <f t="shared" si="4"/>
        <v>29.659999999999997</v>
      </c>
      <c r="U94" s="8" t="s">
        <v>22</v>
      </c>
      <c r="V94" s="131"/>
      <c r="W94" s="81"/>
      <c r="X94" s="118"/>
      <c r="Y94" s="16"/>
      <c r="Z94" s="16"/>
      <c r="AA94" s="4"/>
      <c r="AB94" s="4"/>
    </row>
    <row r="95" spans="2:28" ht="15" customHeight="1" x14ac:dyDescent="0.25">
      <c r="B95" s="4">
        <f t="shared" si="9"/>
        <v>94</v>
      </c>
      <c r="C95" s="5"/>
      <c r="D95" s="5"/>
      <c r="E95" s="6"/>
      <c r="F95" s="6">
        <v>45165</v>
      </c>
      <c r="G95" s="7" t="s">
        <v>19</v>
      </c>
      <c r="H95" s="8">
        <v>10</v>
      </c>
      <c r="I95" s="8"/>
      <c r="J95" s="8">
        <f t="shared" si="0"/>
        <v>10</v>
      </c>
      <c r="K95" s="6">
        <v>45168</v>
      </c>
      <c r="L95" s="5">
        <f t="shared" si="1"/>
        <v>8</v>
      </c>
      <c r="M95" s="9">
        <f t="shared" si="12"/>
        <v>3</v>
      </c>
      <c r="N95" s="8">
        <v>60</v>
      </c>
      <c r="O95" s="8">
        <v>10</v>
      </c>
      <c r="P95" s="8">
        <f t="shared" si="2"/>
        <v>70</v>
      </c>
      <c r="Q95" s="8">
        <v>7.35</v>
      </c>
      <c r="R95" s="8">
        <f t="shared" si="3"/>
        <v>62.65</v>
      </c>
      <c r="S95" s="8">
        <v>2.99</v>
      </c>
      <c r="T95" s="8">
        <f t="shared" si="4"/>
        <v>49.66</v>
      </c>
      <c r="U95" s="8" t="s">
        <v>22</v>
      </c>
      <c r="V95" s="131"/>
      <c r="W95" s="81"/>
      <c r="X95" s="118"/>
      <c r="Y95" s="16"/>
      <c r="Z95" s="16"/>
      <c r="AA95" s="4"/>
      <c r="AB95" s="4"/>
    </row>
    <row r="96" spans="2:28" ht="15" customHeight="1" x14ac:dyDescent="0.25">
      <c r="B96" s="4">
        <f t="shared" si="9"/>
        <v>95</v>
      </c>
      <c r="C96" s="5"/>
      <c r="D96" s="5"/>
      <c r="E96" s="6"/>
      <c r="F96" s="6">
        <v>45165</v>
      </c>
      <c r="G96" s="7"/>
      <c r="H96" s="8">
        <v>0</v>
      </c>
      <c r="I96" s="8"/>
      <c r="J96" s="8">
        <f t="shared" si="0"/>
        <v>0</v>
      </c>
      <c r="K96" s="6">
        <v>45169</v>
      </c>
      <c r="L96" s="5">
        <f t="shared" si="1"/>
        <v>8</v>
      </c>
      <c r="M96" s="9">
        <f t="shared" si="12"/>
        <v>4</v>
      </c>
      <c r="N96" s="8">
        <v>10</v>
      </c>
      <c r="O96" s="8"/>
      <c r="P96" s="8">
        <f t="shared" si="2"/>
        <v>10</v>
      </c>
      <c r="Q96" s="8"/>
      <c r="R96" s="8">
        <f t="shared" si="3"/>
        <v>10</v>
      </c>
      <c r="S96" s="8"/>
      <c r="T96" s="8">
        <f t="shared" si="4"/>
        <v>10</v>
      </c>
      <c r="U96" s="8" t="s">
        <v>20</v>
      </c>
      <c r="V96" s="131"/>
      <c r="W96" s="81"/>
      <c r="X96" s="118"/>
      <c r="Y96" s="16"/>
      <c r="Z96" s="16"/>
      <c r="AA96" s="4"/>
      <c r="AB96" s="4"/>
    </row>
    <row r="97" spans="2:28" ht="15" customHeight="1" x14ac:dyDescent="0.25">
      <c r="B97" s="4">
        <f t="shared" si="9"/>
        <v>96</v>
      </c>
      <c r="C97" s="5"/>
      <c r="D97" s="5"/>
      <c r="E97" s="5"/>
      <c r="F97" s="6">
        <v>45075</v>
      </c>
      <c r="G97" s="7" t="s">
        <v>19</v>
      </c>
      <c r="H97" s="8">
        <v>10</v>
      </c>
      <c r="I97" s="8"/>
      <c r="J97" s="8">
        <f t="shared" si="0"/>
        <v>10</v>
      </c>
      <c r="K97" s="6">
        <v>45170</v>
      </c>
      <c r="L97" s="5">
        <f t="shared" si="1"/>
        <v>9</v>
      </c>
      <c r="M97" s="9">
        <f t="shared" si="12"/>
        <v>95</v>
      </c>
      <c r="N97" s="8">
        <v>40</v>
      </c>
      <c r="O97" s="8"/>
      <c r="P97" s="8">
        <f t="shared" si="2"/>
        <v>40</v>
      </c>
      <c r="Q97" s="8"/>
      <c r="R97" s="8">
        <f t="shared" si="3"/>
        <v>40</v>
      </c>
      <c r="S97" s="8"/>
      <c r="T97" s="8">
        <f t="shared" si="4"/>
        <v>30</v>
      </c>
      <c r="U97" s="8" t="s">
        <v>20</v>
      </c>
      <c r="V97" s="131"/>
      <c r="W97" s="81"/>
      <c r="X97" s="118"/>
      <c r="Y97" s="16"/>
      <c r="Z97" s="16"/>
      <c r="AA97" s="4"/>
      <c r="AB97" s="4"/>
    </row>
    <row r="98" spans="2:28" ht="15" customHeight="1" x14ac:dyDescent="0.25">
      <c r="B98" s="4">
        <f t="shared" si="9"/>
        <v>97</v>
      </c>
      <c r="C98" s="5"/>
      <c r="D98" s="5"/>
      <c r="E98" s="6"/>
      <c r="F98" s="6">
        <v>45166</v>
      </c>
      <c r="G98" s="7"/>
      <c r="H98" s="8">
        <v>0</v>
      </c>
      <c r="I98" s="8"/>
      <c r="J98" s="8">
        <f t="shared" si="0"/>
        <v>0</v>
      </c>
      <c r="K98" s="6">
        <v>45173</v>
      </c>
      <c r="L98" s="5">
        <f t="shared" si="1"/>
        <v>9</v>
      </c>
      <c r="M98" s="9">
        <f t="shared" si="12"/>
        <v>7</v>
      </c>
      <c r="N98" s="8">
        <v>20</v>
      </c>
      <c r="O98" s="8"/>
      <c r="P98" s="8">
        <f t="shared" si="2"/>
        <v>20</v>
      </c>
      <c r="Q98" s="8"/>
      <c r="R98" s="8">
        <f t="shared" si="3"/>
        <v>20</v>
      </c>
      <c r="S98" s="8"/>
      <c r="T98" s="8">
        <f t="shared" si="4"/>
        <v>20</v>
      </c>
      <c r="U98" s="8" t="s">
        <v>20</v>
      </c>
      <c r="V98" s="131"/>
      <c r="W98" s="81"/>
      <c r="X98" s="118"/>
      <c r="Y98" s="16"/>
      <c r="Z98" s="16"/>
      <c r="AA98" s="4"/>
      <c r="AB98" s="4"/>
    </row>
    <row r="99" spans="2:28" ht="15" customHeight="1" x14ac:dyDescent="0.25">
      <c r="B99" s="4">
        <f t="shared" si="9"/>
        <v>98</v>
      </c>
      <c r="C99" s="5"/>
      <c r="D99" s="5"/>
      <c r="E99" s="5"/>
      <c r="F99" s="6">
        <v>45075</v>
      </c>
      <c r="G99" s="7" t="s">
        <v>19</v>
      </c>
      <c r="H99" s="8">
        <v>15</v>
      </c>
      <c r="I99" s="8"/>
      <c r="J99" s="8">
        <f t="shared" si="0"/>
        <v>15</v>
      </c>
      <c r="K99" s="6">
        <v>45173</v>
      </c>
      <c r="L99" s="5">
        <f t="shared" si="1"/>
        <v>9</v>
      </c>
      <c r="M99" s="9">
        <f t="shared" si="12"/>
        <v>98</v>
      </c>
      <c r="N99" s="8">
        <v>60</v>
      </c>
      <c r="O99" s="8">
        <v>10</v>
      </c>
      <c r="P99" s="8">
        <f t="shared" si="2"/>
        <v>70</v>
      </c>
      <c r="Q99" s="8">
        <v>7.35</v>
      </c>
      <c r="R99" s="8">
        <f t="shared" si="3"/>
        <v>62.65</v>
      </c>
      <c r="S99" s="8">
        <v>2.99</v>
      </c>
      <c r="T99" s="8">
        <f t="shared" si="4"/>
        <v>44.66</v>
      </c>
      <c r="U99" s="8" t="s">
        <v>22</v>
      </c>
      <c r="V99" s="131"/>
      <c r="W99" s="81"/>
      <c r="X99" s="118"/>
      <c r="Y99" s="16"/>
      <c r="Z99" s="16"/>
      <c r="AA99" s="4"/>
      <c r="AB99" s="4"/>
    </row>
    <row r="100" spans="2:28" ht="15" customHeight="1" x14ac:dyDescent="0.25">
      <c r="B100" s="4">
        <f t="shared" si="9"/>
        <v>99</v>
      </c>
      <c r="C100" s="5"/>
      <c r="D100" s="5"/>
      <c r="E100" s="5"/>
      <c r="F100" s="6">
        <v>45081</v>
      </c>
      <c r="G100" s="7" t="s">
        <v>19</v>
      </c>
      <c r="H100" s="8">
        <v>20</v>
      </c>
      <c r="I100" s="8"/>
      <c r="J100" s="8">
        <f t="shared" si="0"/>
        <v>20</v>
      </c>
      <c r="K100" s="6">
        <v>45176</v>
      </c>
      <c r="L100" s="5">
        <f t="shared" si="1"/>
        <v>9</v>
      </c>
      <c r="M100" s="9">
        <f t="shared" si="12"/>
        <v>95</v>
      </c>
      <c r="N100" s="8">
        <v>50</v>
      </c>
      <c r="O100" s="8"/>
      <c r="P100" s="8">
        <f t="shared" si="2"/>
        <v>50</v>
      </c>
      <c r="Q100" s="8">
        <v>6.35</v>
      </c>
      <c r="R100" s="8">
        <f t="shared" si="3"/>
        <v>43.65</v>
      </c>
      <c r="S100" s="8">
        <v>2.99</v>
      </c>
      <c r="T100" s="8">
        <f t="shared" si="4"/>
        <v>20.659999999999997</v>
      </c>
      <c r="U100" s="8" t="s">
        <v>22</v>
      </c>
      <c r="V100" s="131"/>
      <c r="W100" s="81"/>
      <c r="X100" s="118"/>
      <c r="Y100" s="16"/>
      <c r="Z100" s="16"/>
      <c r="AA100" s="4"/>
      <c r="AB100" s="4"/>
    </row>
    <row r="101" spans="2:28" ht="15" customHeight="1" x14ac:dyDescent="0.25">
      <c r="B101" s="4">
        <f t="shared" si="9"/>
        <v>100</v>
      </c>
      <c r="C101" s="5"/>
      <c r="D101" s="5"/>
      <c r="E101" s="6"/>
      <c r="F101" s="6">
        <v>45137</v>
      </c>
      <c r="G101" s="7" t="s">
        <v>19</v>
      </c>
      <c r="H101" s="8">
        <v>6</v>
      </c>
      <c r="I101" s="8"/>
      <c r="J101" s="8">
        <f t="shared" si="0"/>
        <v>6</v>
      </c>
      <c r="K101" s="6">
        <v>45177</v>
      </c>
      <c r="L101" s="5">
        <f t="shared" si="1"/>
        <v>9</v>
      </c>
      <c r="M101" s="9">
        <f t="shared" si="12"/>
        <v>40</v>
      </c>
      <c r="N101" s="8">
        <v>55</v>
      </c>
      <c r="O101" s="8">
        <v>10</v>
      </c>
      <c r="P101" s="8">
        <f t="shared" si="2"/>
        <v>65</v>
      </c>
      <c r="Q101" s="8">
        <v>6.85</v>
      </c>
      <c r="R101" s="8">
        <f t="shared" si="3"/>
        <v>58.15</v>
      </c>
      <c r="S101" s="8">
        <v>9.1999999999999993</v>
      </c>
      <c r="T101" s="8">
        <f t="shared" si="4"/>
        <v>42.95</v>
      </c>
      <c r="U101" s="8" t="s">
        <v>22</v>
      </c>
      <c r="V101" s="131"/>
      <c r="W101" s="81"/>
      <c r="X101" s="118"/>
      <c r="Y101" s="16"/>
      <c r="Z101" s="16"/>
      <c r="AA101" s="4"/>
      <c r="AB101" s="4"/>
    </row>
    <row r="102" spans="2:28" ht="15" customHeight="1" x14ac:dyDescent="0.25">
      <c r="B102" s="4">
        <f t="shared" si="9"/>
        <v>101</v>
      </c>
      <c r="C102" s="5"/>
      <c r="D102" s="5"/>
      <c r="E102" s="6"/>
      <c r="F102" s="6">
        <v>45179</v>
      </c>
      <c r="G102" s="7"/>
      <c r="H102" s="8">
        <v>10</v>
      </c>
      <c r="I102" s="8"/>
      <c r="J102" s="8">
        <f t="shared" si="0"/>
        <v>10</v>
      </c>
      <c r="K102" s="6">
        <v>45180</v>
      </c>
      <c r="L102" s="5">
        <f t="shared" si="1"/>
        <v>9</v>
      </c>
      <c r="M102" s="9">
        <f t="shared" si="12"/>
        <v>1</v>
      </c>
      <c r="N102" s="8">
        <v>60</v>
      </c>
      <c r="O102" s="8"/>
      <c r="P102" s="8">
        <f t="shared" si="2"/>
        <v>60</v>
      </c>
      <c r="Q102" s="8"/>
      <c r="R102" s="8">
        <f t="shared" si="3"/>
        <v>60</v>
      </c>
      <c r="S102" s="8"/>
      <c r="T102" s="8">
        <f t="shared" si="4"/>
        <v>50</v>
      </c>
      <c r="U102" s="8" t="s">
        <v>20</v>
      </c>
      <c r="V102" s="131"/>
      <c r="W102" s="81"/>
      <c r="X102" s="118"/>
      <c r="Y102" s="16"/>
      <c r="Z102" s="16"/>
      <c r="AA102" s="4"/>
      <c r="AB102" s="4"/>
    </row>
    <row r="103" spans="2:28" ht="15" customHeight="1" x14ac:dyDescent="0.25">
      <c r="B103" s="4">
        <f t="shared" si="9"/>
        <v>102</v>
      </c>
      <c r="C103" s="5"/>
      <c r="D103" s="5"/>
      <c r="E103" s="6"/>
      <c r="F103" s="6">
        <v>45172</v>
      </c>
      <c r="G103" s="7"/>
      <c r="H103" s="8">
        <v>4</v>
      </c>
      <c r="I103" s="8"/>
      <c r="J103" s="8">
        <f t="shared" si="0"/>
        <v>4</v>
      </c>
      <c r="K103" s="6">
        <v>45180</v>
      </c>
      <c r="L103" s="5">
        <f t="shared" si="1"/>
        <v>9</v>
      </c>
      <c r="M103" s="9">
        <f t="shared" si="12"/>
        <v>8</v>
      </c>
      <c r="N103" s="8">
        <v>25</v>
      </c>
      <c r="O103" s="8"/>
      <c r="P103" s="8">
        <f t="shared" si="2"/>
        <v>25</v>
      </c>
      <c r="Q103" s="8"/>
      <c r="R103" s="8">
        <f t="shared" si="3"/>
        <v>25</v>
      </c>
      <c r="S103" s="8"/>
      <c r="T103" s="8">
        <f t="shared" si="4"/>
        <v>21</v>
      </c>
      <c r="U103" s="8" t="s">
        <v>20</v>
      </c>
      <c r="V103" s="131"/>
      <c r="W103" s="81"/>
      <c r="X103" s="118"/>
      <c r="Y103" s="16"/>
      <c r="Z103" s="16"/>
      <c r="AA103" s="4"/>
      <c r="AB103" s="4"/>
    </row>
    <row r="104" spans="2:28" ht="15" customHeight="1" x14ac:dyDescent="0.25">
      <c r="B104" s="4">
        <f t="shared" si="9"/>
        <v>103</v>
      </c>
      <c r="C104" s="5"/>
      <c r="D104" s="5"/>
      <c r="E104" s="6"/>
      <c r="F104" s="6">
        <v>45053</v>
      </c>
      <c r="G104" s="7"/>
      <c r="H104" s="8">
        <v>20</v>
      </c>
      <c r="I104" s="8"/>
      <c r="J104" s="8"/>
      <c r="K104" s="6">
        <v>45180</v>
      </c>
      <c r="L104" s="5">
        <f t="shared" si="1"/>
        <v>9</v>
      </c>
      <c r="M104" s="9">
        <f t="shared" si="12"/>
        <v>127</v>
      </c>
      <c r="N104" s="8">
        <v>70</v>
      </c>
      <c r="O104" s="8">
        <v>20</v>
      </c>
      <c r="P104" s="8">
        <f t="shared" si="2"/>
        <v>90</v>
      </c>
      <c r="Q104" s="8">
        <v>9.35</v>
      </c>
      <c r="R104" s="8">
        <f t="shared" si="3"/>
        <v>80.650000000000006</v>
      </c>
      <c r="S104" s="8">
        <v>16.36</v>
      </c>
      <c r="T104" s="8">
        <f t="shared" si="4"/>
        <v>64.290000000000006</v>
      </c>
      <c r="U104" s="8" t="s">
        <v>22</v>
      </c>
      <c r="V104" s="131"/>
      <c r="W104" s="81"/>
      <c r="X104" s="118"/>
      <c r="Y104" s="16"/>
      <c r="Z104" s="16"/>
      <c r="AA104" s="4"/>
      <c r="AB104" s="4"/>
    </row>
    <row r="105" spans="2:28" ht="15" customHeight="1" x14ac:dyDescent="0.25">
      <c r="B105" s="4">
        <f t="shared" si="9"/>
        <v>104</v>
      </c>
      <c r="C105" s="5"/>
      <c r="D105" s="5"/>
      <c r="E105" s="6"/>
      <c r="F105" s="6">
        <v>45158</v>
      </c>
      <c r="G105" s="7"/>
      <c r="H105" s="8">
        <v>7.5</v>
      </c>
      <c r="I105" s="8"/>
      <c r="J105" s="8">
        <f t="shared" ref="J105:J216" si="13">IF($H105&lt;&gt;"",SUM(H105:I105),"")</f>
        <v>7.5</v>
      </c>
      <c r="K105" s="6">
        <v>45180</v>
      </c>
      <c r="L105" s="5">
        <f t="shared" si="1"/>
        <v>9</v>
      </c>
      <c r="M105" s="9">
        <f t="shared" si="12"/>
        <v>22</v>
      </c>
      <c r="N105" s="8">
        <v>40</v>
      </c>
      <c r="O105" s="8">
        <v>10</v>
      </c>
      <c r="P105" s="8">
        <f t="shared" si="2"/>
        <v>50</v>
      </c>
      <c r="Q105" s="8">
        <v>5.35</v>
      </c>
      <c r="R105" s="8">
        <f t="shared" si="3"/>
        <v>44.65</v>
      </c>
      <c r="S105" s="8">
        <v>2.99</v>
      </c>
      <c r="T105" s="8">
        <f t="shared" si="4"/>
        <v>34.159999999999997</v>
      </c>
      <c r="U105" s="8" t="s">
        <v>22</v>
      </c>
      <c r="V105" s="131"/>
      <c r="W105" s="81"/>
      <c r="X105" s="118"/>
      <c r="Y105" s="16"/>
      <c r="Z105" s="16"/>
      <c r="AA105" s="4"/>
      <c r="AB105" s="4"/>
    </row>
    <row r="106" spans="2:28" ht="15" customHeight="1" x14ac:dyDescent="0.25">
      <c r="B106" s="4">
        <f t="shared" si="9"/>
        <v>105</v>
      </c>
      <c r="C106" s="5"/>
      <c r="D106" s="5"/>
      <c r="E106" s="6"/>
      <c r="F106" s="6">
        <v>45137</v>
      </c>
      <c r="G106" s="7" t="s">
        <v>19</v>
      </c>
      <c r="H106" s="8">
        <v>25</v>
      </c>
      <c r="I106" s="8"/>
      <c r="J106" s="8">
        <f t="shared" ref="J106:J111" si="14">IF($H106&lt;&gt;"",SUM(H106:I106),"")</f>
        <v>25</v>
      </c>
      <c r="K106" s="6">
        <v>45182</v>
      </c>
      <c r="L106" s="5">
        <f t="shared" ref="L106:L111" si="15">IF(K106="","",MONTH(K106))</f>
        <v>9</v>
      </c>
      <c r="M106" s="9">
        <f t="shared" ref="M106:M111" si="16">IF($K106&lt;&gt;"",SUM(K106-F106),"")</f>
        <v>45</v>
      </c>
      <c r="N106" s="8">
        <v>50</v>
      </c>
      <c r="O106" s="8"/>
      <c r="P106" s="8">
        <f t="shared" ref="P106:P111" si="17">IF($K106&lt;&gt;"",SUM(N106:O106),"")</f>
        <v>50</v>
      </c>
      <c r="Q106" s="8"/>
      <c r="R106" s="8">
        <f t="shared" ref="R106:R111" si="18">IF(K106="","",P106-Q106)</f>
        <v>50</v>
      </c>
      <c r="S106" s="8"/>
      <c r="T106" s="8">
        <f t="shared" ref="T106:T111" si="19">IF(K106="","",R106-J106-S106)</f>
        <v>25</v>
      </c>
      <c r="U106" s="8" t="s">
        <v>20</v>
      </c>
      <c r="V106" s="131"/>
      <c r="W106" s="117"/>
      <c r="X106" s="118"/>
      <c r="Y106" s="16"/>
      <c r="Z106" s="16"/>
      <c r="AA106" s="4"/>
      <c r="AB106" s="4"/>
    </row>
    <row r="107" spans="2:28" ht="15" customHeight="1" x14ac:dyDescent="0.25">
      <c r="B107" s="4">
        <f t="shared" si="9"/>
        <v>106</v>
      </c>
      <c r="C107" s="5"/>
      <c r="D107" s="5"/>
      <c r="E107" s="6"/>
      <c r="F107" s="6">
        <v>45137</v>
      </c>
      <c r="G107" s="7" t="s">
        <v>19</v>
      </c>
      <c r="H107" s="8">
        <v>6</v>
      </c>
      <c r="I107" s="8">
        <v>20</v>
      </c>
      <c r="J107" s="8">
        <f t="shared" si="14"/>
        <v>26</v>
      </c>
      <c r="K107" s="6">
        <v>45184</v>
      </c>
      <c r="L107" s="5">
        <f t="shared" si="15"/>
        <v>9</v>
      </c>
      <c r="M107" s="9">
        <f t="shared" si="16"/>
        <v>47</v>
      </c>
      <c r="N107" s="8">
        <v>40</v>
      </c>
      <c r="O107" s="8"/>
      <c r="P107" s="8">
        <f t="shared" si="17"/>
        <v>40</v>
      </c>
      <c r="Q107" s="8"/>
      <c r="R107" s="8">
        <f t="shared" si="18"/>
        <v>40</v>
      </c>
      <c r="S107" s="8"/>
      <c r="T107" s="8">
        <f t="shared" si="19"/>
        <v>14</v>
      </c>
      <c r="U107" s="8" t="s">
        <v>20</v>
      </c>
      <c r="V107" s="131"/>
      <c r="W107" s="117"/>
      <c r="X107" s="118"/>
      <c r="Y107" s="118"/>
      <c r="Z107" s="118"/>
    </row>
    <row r="108" spans="2:28" ht="15" customHeight="1" x14ac:dyDescent="0.25">
      <c r="B108" s="4">
        <f t="shared" si="9"/>
        <v>107</v>
      </c>
      <c r="C108" s="5"/>
      <c r="D108" s="5"/>
      <c r="E108" s="5"/>
      <c r="F108" s="6">
        <v>45026</v>
      </c>
      <c r="G108" s="7" t="s">
        <v>19</v>
      </c>
      <c r="H108" s="8">
        <v>10</v>
      </c>
      <c r="I108" s="8"/>
      <c r="J108" s="8">
        <f t="shared" si="14"/>
        <v>10</v>
      </c>
      <c r="K108" s="6">
        <v>45186</v>
      </c>
      <c r="L108" s="5">
        <f t="shared" si="15"/>
        <v>9</v>
      </c>
      <c r="M108" s="9">
        <f t="shared" si="16"/>
        <v>160</v>
      </c>
      <c r="N108" s="8">
        <v>25</v>
      </c>
      <c r="O108" s="8">
        <v>10</v>
      </c>
      <c r="P108" s="8">
        <f t="shared" si="17"/>
        <v>35</v>
      </c>
      <c r="Q108" s="8">
        <v>2.85</v>
      </c>
      <c r="R108" s="8">
        <f t="shared" si="18"/>
        <v>32.15</v>
      </c>
      <c r="S108" s="8">
        <v>2.99</v>
      </c>
      <c r="T108" s="8">
        <f t="shared" si="19"/>
        <v>19.159999999999997</v>
      </c>
      <c r="U108" s="8" t="s">
        <v>22</v>
      </c>
      <c r="V108" s="131"/>
      <c r="W108" s="117"/>
      <c r="X108" s="118"/>
      <c r="Y108" s="118"/>
      <c r="Z108" s="118"/>
    </row>
    <row r="109" spans="2:28" ht="15" customHeight="1" x14ac:dyDescent="0.25">
      <c r="B109" s="4">
        <f t="shared" si="9"/>
        <v>108</v>
      </c>
      <c r="C109" s="5"/>
      <c r="D109" s="5"/>
      <c r="E109" s="6"/>
      <c r="F109" s="6">
        <v>45153</v>
      </c>
      <c r="G109" s="7"/>
      <c r="H109" s="8">
        <v>5</v>
      </c>
      <c r="I109" s="8">
        <v>70</v>
      </c>
      <c r="J109" s="8">
        <f t="shared" si="14"/>
        <v>75</v>
      </c>
      <c r="K109" s="6">
        <v>45186</v>
      </c>
      <c r="L109" s="5">
        <f t="shared" si="15"/>
        <v>9</v>
      </c>
      <c r="M109" s="9">
        <f t="shared" si="16"/>
        <v>33</v>
      </c>
      <c r="N109" s="8">
        <v>140</v>
      </c>
      <c r="O109" s="8">
        <v>10</v>
      </c>
      <c r="P109" s="8">
        <f t="shared" si="17"/>
        <v>150</v>
      </c>
      <c r="Q109" s="8">
        <v>15.35</v>
      </c>
      <c r="R109" s="8">
        <f t="shared" si="18"/>
        <v>134.65</v>
      </c>
      <c r="S109" s="8">
        <v>2.99</v>
      </c>
      <c r="T109" s="8">
        <f t="shared" si="19"/>
        <v>56.660000000000004</v>
      </c>
      <c r="U109" s="8" t="s">
        <v>22</v>
      </c>
      <c r="V109" s="131"/>
      <c r="W109" s="117"/>
      <c r="X109" s="118"/>
      <c r="Y109" s="118"/>
      <c r="Z109" s="118"/>
    </row>
    <row r="110" spans="2:28" ht="15" customHeight="1" x14ac:dyDescent="0.25">
      <c r="B110" s="4">
        <f t="shared" si="9"/>
        <v>109</v>
      </c>
      <c r="C110" s="5"/>
      <c r="D110" s="5"/>
      <c r="E110" s="6"/>
      <c r="F110" s="6">
        <v>45179</v>
      </c>
      <c r="G110" s="7"/>
      <c r="H110" s="8">
        <v>5</v>
      </c>
      <c r="I110" s="8"/>
      <c r="J110" s="8">
        <f t="shared" si="14"/>
        <v>5</v>
      </c>
      <c r="K110" s="6">
        <v>45187</v>
      </c>
      <c r="L110" s="5">
        <f t="shared" si="15"/>
        <v>9</v>
      </c>
      <c r="M110" s="9">
        <f t="shared" si="16"/>
        <v>8</v>
      </c>
      <c r="N110" s="8">
        <v>60</v>
      </c>
      <c r="O110" s="8">
        <v>15</v>
      </c>
      <c r="P110" s="8">
        <f t="shared" si="17"/>
        <v>75</v>
      </c>
      <c r="Q110" s="8">
        <v>7.85</v>
      </c>
      <c r="R110" s="8">
        <f t="shared" si="18"/>
        <v>67.150000000000006</v>
      </c>
      <c r="S110" s="8">
        <v>2.99</v>
      </c>
      <c r="T110" s="8">
        <f t="shared" si="19"/>
        <v>59.160000000000004</v>
      </c>
      <c r="U110" s="8" t="s">
        <v>22</v>
      </c>
      <c r="V110" s="131"/>
      <c r="W110" s="117"/>
      <c r="X110" s="118"/>
      <c r="Y110" s="118"/>
      <c r="Z110" s="118"/>
    </row>
    <row r="111" spans="2:28" ht="15" customHeight="1" x14ac:dyDescent="0.25">
      <c r="B111" s="4">
        <f t="shared" si="9"/>
        <v>110</v>
      </c>
      <c r="C111" s="5"/>
      <c r="D111" s="5"/>
      <c r="E111" s="6"/>
      <c r="F111" s="6">
        <v>45172</v>
      </c>
      <c r="G111" s="7"/>
      <c r="H111" s="8">
        <v>5</v>
      </c>
      <c r="I111" s="8"/>
      <c r="J111" s="8">
        <f t="shared" si="14"/>
        <v>5</v>
      </c>
      <c r="K111" s="6">
        <v>45187</v>
      </c>
      <c r="L111" s="5">
        <f t="shared" si="15"/>
        <v>9</v>
      </c>
      <c r="M111" s="9">
        <f t="shared" si="16"/>
        <v>15</v>
      </c>
      <c r="N111" s="8">
        <v>35</v>
      </c>
      <c r="O111" s="8">
        <v>10</v>
      </c>
      <c r="P111" s="8">
        <f t="shared" si="17"/>
        <v>45</v>
      </c>
      <c r="Q111" s="8">
        <v>4.8499999999999996</v>
      </c>
      <c r="R111" s="8">
        <f t="shared" si="18"/>
        <v>40.15</v>
      </c>
      <c r="S111" s="8">
        <v>2.99</v>
      </c>
      <c r="T111" s="8">
        <f t="shared" si="19"/>
        <v>32.159999999999997</v>
      </c>
      <c r="U111" s="8" t="s">
        <v>22</v>
      </c>
      <c r="V111" s="131"/>
      <c r="W111" s="117"/>
      <c r="X111" s="118"/>
      <c r="Y111" s="118"/>
      <c r="Z111" s="118"/>
    </row>
    <row r="112" spans="2:28" ht="15" customHeight="1" x14ac:dyDescent="0.25">
      <c r="B112" s="4">
        <f t="shared" si="9"/>
        <v>111</v>
      </c>
      <c r="C112" s="5"/>
      <c r="D112" s="5"/>
      <c r="E112" s="6"/>
      <c r="F112" s="6">
        <v>45186</v>
      </c>
      <c r="G112" s="7"/>
      <c r="H112" s="8">
        <v>0</v>
      </c>
      <c r="I112" s="8"/>
      <c r="J112" s="8">
        <f t="shared" ref="J112:J118" si="20">IF($H112&lt;&gt;"",SUM(H112:I112),"")</f>
        <v>0</v>
      </c>
      <c r="K112" s="6">
        <v>45188</v>
      </c>
      <c r="L112" s="5">
        <f t="shared" ref="L112:L118" si="21">IF(K112="","",MONTH(K112))</f>
        <v>9</v>
      </c>
      <c r="M112" s="9">
        <f t="shared" ref="M112:M118" si="22">IF($K112&lt;&gt;"",SUM(K112-F112),"")</f>
        <v>2</v>
      </c>
      <c r="N112" s="8">
        <v>30</v>
      </c>
      <c r="O112" s="8">
        <v>15</v>
      </c>
      <c r="P112" s="8">
        <f t="shared" ref="P112:P118" si="23">IF($K112&lt;&gt;"",SUM(N112:O112),"")</f>
        <v>45</v>
      </c>
      <c r="Q112" s="8">
        <v>4.95</v>
      </c>
      <c r="R112" s="8">
        <f t="shared" ref="R112:R118" si="24">IF(K112="","",P112-Q112)</f>
        <v>40.049999999999997</v>
      </c>
      <c r="S112" s="8">
        <v>9.1999999999999993</v>
      </c>
      <c r="T112" s="8">
        <f t="shared" ref="T112:T118" si="25">IF(K112="","",R112-J112-S112)</f>
        <v>30.849999999999998</v>
      </c>
      <c r="U112" s="8" t="s">
        <v>22</v>
      </c>
      <c r="V112" s="131"/>
      <c r="W112" s="117"/>
      <c r="X112" s="118"/>
      <c r="Y112" s="118"/>
      <c r="Z112" s="118"/>
    </row>
    <row r="113" spans="2:27" ht="15" customHeight="1" x14ac:dyDescent="0.25">
      <c r="B113" s="4">
        <f t="shared" si="9"/>
        <v>112</v>
      </c>
      <c r="C113" s="5"/>
      <c r="D113" s="5"/>
      <c r="E113" s="6"/>
      <c r="F113" s="6">
        <v>45186</v>
      </c>
      <c r="G113" s="7"/>
      <c r="H113" s="8">
        <v>10</v>
      </c>
      <c r="I113" s="8"/>
      <c r="J113" s="8">
        <f t="shared" si="20"/>
        <v>10</v>
      </c>
      <c r="K113" s="6">
        <v>45188</v>
      </c>
      <c r="L113" s="5">
        <f t="shared" si="21"/>
        <v>9</v>
      </c>
      <c r="M113" s="9">
        <f t="shared" si="22"/>
        <v>2</v>
      </c>
      <c r="N113" s="8">
        <v>60</v>
      </c>
      <c r="O113" s="8"/>
      <c r="P113" s="8">
        <f t="shared" si="23"/>
        <v>60</v>
      </c>
      <c r="Q113" s="8"/>
      <c r="R113" s="8">
        <f t="shared" si="24"/>
        <v>60</v>
      </c>
      <c r="S113" s="8"/>
      <c r="T113" s="8">
        <f t="shared" si="25"/>
        <v>50</v>
      </c>
      <c r="U113" s="8" t="s">
        <v>20</v>
      </c>
      <c r="V113" s="131"/>
      <c r="W113" s="117"/>
      <c r="X113" s="118"/>
      <c r="Y113" s="118"/>
      <c r="Z113" s="118"/>
    </row>
    <row r="114" spans="2:27" ht="15" customHeight="1" x14ac:dyDescent="0.25">
      <c r="B114" s="4">
        <f t="shared" si="9"/>
        <v>113</v>
      </c>
      <c r="C114" s="5"/>
      <c r="D114" s="5"/>
      <c r="E114" s="6"/>
      <c r="F114" s="6">
        <v>45179</v>
      </c>
      <c r="G114" s="7"/>
      <c r="H114" s="8">
        <v>10</v>
      </c>
      <c r="I114" s="8"/>
      <c r="J114" s="8">
        <f t="shared" si="20"/>
        <v>10</v>
      </c>
      <c r="K114" s="6">
        <v>45192</v>
      </c>
      <c r="L114" s="5">
        <f t="shared" si="21"/>
        <v>9</v>
      </c>
      <c r="M114" s="9">
        <f t="shared" si="22"/>
        <v>13</v>
      </c>
      <c r="N114" s="8">
        <v>60</v>
      </c>
      <c r="O114" s="8"/>
      <c r="P114" s="8">
        <f t="shared" si="23"/>
        <v>60</v>
      </c>
      <c r="Q114" s="8"/>
      <c r="R114" s="8">
        <f t="shared" si="24"/>
        <v>60</v>
      </c>
      <c r="S114" s="8"/>
      <c r="T114" s="8">
        <f t="shared" si="25"/>
        <v>50</v>
      </c>
      <c r="U114" s="8" t="s">
        <v>20</v>
      </c>
      <c r="V114" s="131"/>
      <c r="W114" s="117"/>
      <c r="X114" s="118"/>
      <c r="Y114" s="118"/>
      <c r="Z114" s="118"/>
    </row>
    <row r="115" spans="2:27" ht="15" customHeight="1" x14ac:dyDescent="0.25">
      <c r="B115" s="4">
        <f t="shared" si="9"/>
        <v>114</v>
      </c>
      <c r="C115" s="5"/>
      <c r="D115" s="5"/>
      <c r="E115" s="6"/>
      <c r="F115" s="6">
        <v>45179</v>
      </c>
      <c r="G115" s="7"/>
      <c r="H115" s="8">
        <v>10</v>
      </c>
      <c r="I115" s="8"/>
      <c r="J115" s="8">
        <f t="shared" si="20"/>
        <v>10</v>
      </c>
      <c r="K115" s="6">
        <v>45192</v>
      </c>
      <c r="L115" s="5">
        <f t="shared" si="21"/>
        <v>9</v>
      </c>
      <c r="M115" s="9">
        <f t="shared" si="22"/>
        <v>13</v>
      </c>
      <c r="N115" s="8">
        <v>35</v>
      </c>
      <c r="O115" s="8"/>
      <c r="P115" s="8">
        <f t="shared" si="23"/>
        <v>35</v>
      </c>
      <c r="Q115" s="8"/>
      <c r="R115" s="8">
        <f t="shared" si="24"/>
        <v>35</v>
      </c>
      <c r="S115" s="8"/>
      <c r="T115" s="8">
        <f t="shared" si="25"/>
        <v>25</v>
      </c>
      <c r="U115" s="8" t="s">
        <v>20</v>
      </c>
      <c r="V115" s="131"/>
      <c r="W115" s="117"/>
      <c r="X115" s="118"/>
      <c r="Y115" s="118"/>
      <c r="Z115" s="118"/>
    </row>
    <row r="116" spans="2:27" ht="15" customHeight="1" x14ac:dyDescent="0.25">
      <c r="B116" s="4">
        <f t="shared" si="9"/>
        <v>115</v>
      </c>
      <c r="C116" s="5"/>
      <c r="D116" s="5"/>
      <c r="E116" s="6"/>
      <c r="F116" s="6">
        <v>45121</v>
      </c>
      <c r="G116" s="7" t="s">
        <v>19</v>
      </c>
      <c r="H116" s="8">
        <v>10</v>
      </c>
      <c r="I116" s="8"/>
      <c r="J116" s="8">
        <f t="shared" si="20"/>
        <v>10</v>
      </c>
      <c r="K116" s="6">
        <v>45194</v>
      </c>
      <c r="L116" s="5">
        <f t="shared" si="21"/>
        <v>9</v>
      </c>
      <c r="M116" s="9">
        <f t="shared" si="22"/>
        <v>73</v>
      </c>
      <c r="N116" s="8">
        <v>80</v>
      </c>
      <c r="O116" s="8">
        <v>8</v>
      </c>
      <c r="P116" s="8">
        <f t="shared" si="23"/>
        <v>88</v>
      </c>
      <c r="Q116" s="8">
        <v>9.15</v>
      </c>
      <c r="R116" s="8">
        <f t="shared" si="24"/>
        <v>78.849999999999994</v>
      </c>
      <c r="S116" s="8">
        <v>2.99</v>
      </c>
      <c r="T116" s="8">
        <f t="shared" si="25"/>
        <v>65.86</v>
      </c>
      <c r="U116" s="8" t="s">
        <v>22</v>
      </c>
      <c r="V116" s="131"/>
      <c r="W116" s="117"/>
      <c r="X116" s="118"/>
      <c r="Y116" s="118"/>
      <c r="Z116" s="118"/>
    </row>
    <row r="117" spans="2:27" ht="15" customHeight="1" x14ac:dyDescent="0.25">
      <c r="B117" s="4">
        <f t="shared" si="9"/>
        <v>116</v>
      </c>
      <c r="C117" s="5"/>
      <c r="D117" s="5"/>
      <c r="E117" s="6"/>
      <c r="F117" s="6">
        <v>45179</v>
      </c>
      <c r="G117" s="7"/>
      <c r="H117" s="8">
        <v>0</v>
      </c>
      <c r="I117" s="8"/>
      <c r="J117" s="8">
        <f t="shared" si="20"/>
        <v>0</v>
      </c>
      <c r="K117" s="6">
        <v>45180</v>
      </c>
      <c r="L117" s="5">
        <f t="shared" si="21"/>
        <v>9</v>
      </c>
      <c r="M117" s="9">
        <f t="shared" si="22"/>
        <v>1</v>
      </c>
      <c r="N117" s="8">
        <v>-60</v>
      </c>
      <c r="O117" s="8"/>
      <c r="P117" s="8">
        <f t="shared" si="23"/>
        <v>-60</v>
      </c>
      <c r="Q117" s="8"/>
      <c r="R117" s="8">
        <f t="shared" si="24"/>
        <v>-60</v>
      </c>
      <c r="S117" s="8"/>
      <c r="T117" s="8">
        <f t="shared" si="25"/>
        <v>-60</v>
      </c>
      <c r="U117" s="8" t="s">
        <v>20</v>
      </c>
      <c r="V117" s="132"/>
      <c r="W117" s="117"/>
      <c r="X117" s="118"/>
      <c r="Y117" s="118"/>
      <c r="Z117" s="118"/>
    </row>
    <row r="118" spans="2:27" ht="15" customHeight="1" x14ac:dyDescent="0.25">
      <c r="B118" s="4">
        <f t="shared" si="9"/>
        <v>117</v>
      </c>
      <c r="C118" s="5"/>
      <c r="D118" s="5"/>
      <c r="E118" s="6"/>
      <c r="F118" s="6">
        <v>45193</v>
      </c>
      <c r="G118" s="7"/>
      <c r="H118" s="8">
        <v>7</v>
      </c>
      <c r="I118" s="8"/>
      <c r="J118" s="8">
        <f t="shared" si="20"/>
        <v>7</v>
      </c>
      <c r="K118" s="6">
        <v>45194</v>
      </c>
      <c r="L118" s="5">
        <f t="shared" si="21"/>
        <v>9</v>
      </c>
      <c r="M118" s="9">
        <f t="shared" si="22"/>
        <v>1</v>
      </c>
      <c r="N118" s="8">
        <v>20</v>
      </c>
      <c r="O118" s="8"/>
      <c r="P118" s="8">
        <f t="shared" si="23"/>
        <v>20</v>
      </c>
      <c r="Q118" s="8"/>
      <c r="R118" s="8">
        <f t="shared" si="24"/>
        <v>20</v>
      </c>
      <c r="S118" s="8"/>
      <c r="T118" s="8">
        <f t="shared" si="25"/>
        <v>13</v>
      </c>
      <c r="U118" s="8" t="s">
        <v>20</v>
      </c>
      <c r="V118" s="131"/>
      <c r="W118" s="117"/>
      <c r="X118" s="118"/>
      <c r="Y118" s="118"/>
      <c r="Z118" s="118"/>
    </row>
    <row r="119" spans="2:27" ht="15" customHeight="1" x14ac:dyDescent="0.25">
      <c r="B119" s="4">
        <f t="shared" ref="B119:B182" si="26">SUM(B118+1)</f>
        <v>118</v>
      </c>
      <c r="C119" s="5"/>
      <c r="D119" s="5"/>
      <c r="E119" s="6"/>
      <c r="F119" s="6">
        <v>45193</v>
      </c>
      <c r="G119" s="7"/>
      <c r="H119" s="8">
        <v>20</v>
      </c>
      <c r="I119" s="8"/>
      <c r="J119" s="8">
        <f t="shared" ref="J119:J124" si="27">IF($H119&lt;&gt;"",SUM(H119:I119),"")</f>
        <v>20</v>
      </c>
      <c r="K119" s="6">
        <v>45195</v>
      </c>
      <c r="L119" s="5">
        <f>IF(K119="","",MONTH(K119))</f>
        <v>9</v>
      </c>
      <c r="M119" s="9">
        <f t="shared" ref="M119:M124" si="28">IF($K119&lt;&gt;"",SUM(K119-F119),"")</f>
        <v>2</v>
      </c>
      <c r="N119" s="8">
        <v>150</v>
      </c>
      <c r="O119" s="8"/>
      <c r="P119" s="8">
        <f t="shared" ref="P119:P124" si="29">IF($K119&lt;&gt;"",SUM(N119:O119),"")</f>
        <v>150</v>
      </c>
      <c r="Q119" s="8"/>
      <c r="R119" s="8">
        <f t="shared" ref="R119:R124" si="30">IF(K119="","",P119-Q119)</f>
        <v>150</v>
      </c>
      <c r="S119" s="8"/>
      <c r="T119" s="8">
        <f t="shared" ref="T119:T124" si="31">IF(K119="","",R119-J119-S119)</f>
        <v>130</v>
      </c>
      <c r="U119" s="8" t="s">
        <v>20</v>
      </c>
      <c r="V119" s="132"/>
      <c r="W119" s="117"/>
      <c r="X119" s="118"/>
      <c r="Y119" s="118"/>
      <c r="Z119" s="118"/>
    </row>
    <row r="120" spans="2:27" ht="15" customHeight="1" x14ac:dyDescent="0.25">
      <c r="B120" s="4">
        <f t="shared" si="26"/>
        <v>119</v>
      </c>
      <c r="C120" s="5"/>
      <c r="D120" s="5"/>
      <c r="E120" s="6"/>
      <c r="F120" s="6">
        <v>45179</v>
      </c>
      <c r="G120" s="7"/>
      <c r="H120" s="8">
        <v>10</v>
      </c>
      <c r="I120" s="8"/>
      <c r="J120" s="8">
        <f t="shared" si="27"/>
        <v>10</v>
      </c>
      <c r="K120" s="6">
        <v>45195</v>
      </c>
      <c r="L120" s="5">
        <f t="shared" ref="L120" si="32">IF(K120="","",MONTH(K120))</f>
        <v>9</v>
      </c>
      <c r="M120" s="9">
        <f t="shared" si="28"/>
        <v>16</v>
      </c>
      <c r="N120" s="8">
        <v>15</v>
      </c>
      <c r="O120" s="8"/>
      <c r="P120" s="8">
        <f t="shared" si="29"/>
        <v>15</v>
      </c>
      <c r="Q120" s="8"/>
      <c r="R120" s="8">
        <f t="shared" si="30"/>
        <v>15</v>
      </c>
      <c r="S120" s="8"/>
      <c r="T120" s="8">
        <f t="shared" si="31"/>
        <v>5</v>
      </c>
      <c r="U120" s="8" t="s">
        <v>20</v>
      </c>
      <c r="V120" s="132"/>
      <c r="W120" s="117"/>
      <c r="X120" s="118"/>
      <c r="Y120" s="118"/>
      <c r="Z120" s="118"/>
    </row>
    <row r="121" spans="2:27" ht="15" customHeight="1" x14ac:dyDescent="0.25">
      <c r="B121" s="4">
        <f t="shared" si="26"/>
        <v>120</v>
      </c>
      <c r="C121" s="5"/>
      <c r="D121" s="5"/>
      <c r="E121" s="6"/>
      <c r="F121" s="6">
        <v>45165</v>
      </c>
      <c r="G121" s="7"/>
      <c r="H121" s="8">
        <v>10</v>
      </c>
      <c r="I121" s="8"/>
      <c r="J121" s="8">
        <f t="shared" si="27"/>
        <v>10</v>
      </c>
      <c r="K121" s="6">
        <v>45195</v>
      </c>
      <c r="L121" s="5">
        <f t="shared" ref="L121:L126" si="33">IF(K121="","",MONTH(K121))</f>
        <v>9</v>
      </c>
      <c r="M121" s="9">
        <f t="shared" si="28"/>
        <v>30</v>
      </c>
      <c r="N121" s="8">
        <v>60</v>
      </c>
      <c r="O121" s="8"/>
      <c r="P121" s="8">
        <f t="shared" si="29"/>
        <v>60</v>
      </c>
      <c r="Q121" s="8"/>
      <c r="R121" s="8">
        <f t="shared" si="30"/>
        <v>60</v>
      </c>
      <c r="S121" s="8"/>
      <c r="T121" s="8">
        <f t="shared" si="31"/>
        <v>50</v>
      </c>
      <c r="U121" s="8" t="s">
        <v>20</v>
      </c>
      <c r="V121" s="132"/>
      <c r="W121" s="117"/>
      <c r="X121" s="118"/>
      <c r="Y121" s="118"/>
      <c r="Z121" s="118"/>
    </row>
    <row r="122" spans="2:27" ht="15" customHeight="1" x14ac:dyDescent="0.25">
      <c r="B122" s="4">
        <f t="shared" si="26"/>
        <v>121</v>
      </c>
      <c r="C122" s="5"/>
      <c r="D122" s="5"/>
      <c r="E122" s="6"/>
      <c r="F122" s="6">
        <v>45193</v>
      </c>
      <c r="G122" s="7"/>
      <c r="H122" s="8">
        <v>5</v>
      </c>
      <c r="I122" s="8"/>
      <c r="J122" s="8">
        <f t="shared" si="27"/>
        <v>5</v>
      </c>
      <c r="K122" s="6">
        <v>45195</v>
      </c>
      <c r="L122" s="5">
        <f t="shared" si="33"/>
        <v>9</v>
      </c>
      <c r="M122" s="9">
        <f t="shared" si="28"/>
        <v>2</v>
      </c>
      <c r="N122" s="8">
        <v>50</v>
      </c>
      <c r="O122" s="8"/>
      <c r="P122" s="8">
        <f t="shared" si="29"/>
        <v>50</v>
      </c>
      <c r="Q122" s="8"/>
      <c r="R122" s="8">
        <f t="shared" si="30"/>
        <v>50</v>
      </c>
      <c r="S122" s="8"/>
      <c r="T122" s="8">
        <f t="shared" si="31"/>
        <v>45</v>
      </c>
      <c r="U122" s="8" t="s">
        <v>20</v>
      </c>
      <c r="V122" s="132"/>
      <c r="W122" s="117"/>
      <c r="X122" s="118"/>
      <c r="Y122" s="118"/>
      <c r="Z122" s="118"/>
    </row>
    <row r="123" spans="2:27" ht="15" customHeight="1" x14ac:dyDescent="0.25">
      <c r="B123" s="4">
        <f t="shared" si="26"/>
        <v>122</v>
      </c>
      <c r="C123" s="5"/>
      <c r="D123" s="5"/>
      <c r="E123" s="6"/>
      <c r="F123" s="6">
        <v>45193</v>
      </c>
      <c r="G123" s="7"/>
      <c r="H123" s="8">
        <v>30</v>
      </c>
      <c r="I123" s="8"/>
      <c r="J123" s="8">
        <f t="shared" si="27"/>
        <v>30</v>
      </c>
      <c r="K123" s="6">
        <v>45195</v>
      </c>
      <c r="L123" s="5">
        <f t="shared" si="33"/>
        <v>9</v>
      </c>
      <c r="M123" s="9">
        <f t="shared" si="28"/>
        <v>2</v>
      </c>
      <c r="N123" s="8">
        <v>60</v>
      </c>
      <c r="O123" s="8"/>
      <c r="P123" s="8">
        <f t="shared" si="29"/>
        <v>60</v>
      </c>
      <c r="Q123" s="8"/>
      <c r="R123" s="8">
        <f t="shared" si="30"/>
        <v>60</v>
      </c>
      <c r="S123" s="8"/>
      <c r="T123" s="8">
        <f t="shared" si="31"/>
        <v>30</v>
      </c>
      <c r="U123" s="8" t="s">
        <v>20</v>
      </c>
      <c r="V123" s="132"/>
      <c r="W123" s="117"/>
      <c r="X123" s="118"/>
      <c r="Y123" s="118"/>
      <c r="Z123" s="118"/>
    </row>
    <row r="124" spans="2:27" ht="15" customHeight="1" x14ac:dyDescent="0.25">
      <c r="B124" s="4">
        <f t="shared" si="26"/>
        <v>123</v>
      </c>
      <c r="C124" s="5"/>
      <c r="D124" s="5"/>
      <c r="E124" s="6"/>
      <c r="F124" s="6">
        <v>45186</v>
      </c>
      <c r="G124" s="7"/>
      <c r="H124" s="8">
        <v>12.5</v>
      </c>
      <c r="I124" s="8"/>
      <c r="J124" s="8">
        <f t="shared" si="27"/>
        <v>12.5</v>
      </c>
      <c r="K124" s="6">
        <v>45197</v>
      </c>
      <c r="L124" s="5">
        <f t="shared" si="33"/>
        <v>9</v>
      </c>
      <c r="M124" s="9">
        <f t="shared" si="28"/>
        <v>11</v>
      </c>
      <c r="N124" s="8">
        <v>15</v>
      </c>
      <c r="O124" s="8">
        <v>10</v>
      </c>
      <c r="P124" s="8">
        <f t="shared" si="29"/>
        <v>25</v>
      </c>
      <c r="Q124" s="8">
        <v>2.85</v>
      </c>
      <c r="R124" s="8">
        <f t="shared" si="30"/>
        <v>22.15</v>
      </c>
      <c r="S124" s="8">
        <v>2.99</v>
      </c>
      <c r="T124" s="8">
        <f t="shared" si="31"/>
        <v>6.6599999999999984</v>
      </c>
      <c r="U124" s="8" t="s">
        <v>22</v>
      </c>
      <c r="V124" s="132"/>
      <c r="W124" s="117"/>
      <c r="X124" s="118"/>
      <c r="Y124" s="118"/>
      <c r="Z124" s="118"/>
    </row>
    <row r="125" spans="2:27" ht="15" customHeight="1" x14ac:dyDescent="0.25">
      <c r="B125" s="4">
        <f t="shared" si="26"/>
        <v>124</v>
      </c>
      <c r="C125" s="5"/>
      <c r="D125" s="5"/>
      <c r="E125" s="6"/>
      <c r="F125" s="6">
        <v>45165</v>
      </c>
      <c r="G125" s="7"/>
      <c r="H125" s="8">
        <v>6</v>
      </c>
      <c r="I125" s="8"/>
      <c r="J125" s="8">
        <f t="shared" ref="J125:J130" si="34">IF($H125&lt;&gt;"",SUM(H125:I125),"")</f>
        <v>6</v>
      </c>
      <c r="K125" s="6">
        <v>45198</v>
      </c>
      <c r="L125" s="5">
        <f t="shared" si="33"/>
        <v>9</v>
      </c>
      <c r="M125" s="9">
        <f t="shared" ref="M125:M130" si="35">IF($K125&lt;&gt;"",SUM(K125-F125),"")</f>
        <v>33</v>
      </c>
      <c r="N125" s="8">
        <v>50</v>
      </c>
      <c r="O125" s="8">
        <v>10</v>
      </c>
      <c r="P125" s="8">
        <f t="shared" ref="P125:P130" si="36">IF($K125&lt;&gt;"",SUM(N125:O125),"")</f>
        <v>60</v>
      </c>
      <c r="Q125" s="8">
        <v>6.35</v>
      </c>
      <c r="R125" s="8">
        <f t="shared" ref="R125:R130" si="37">IF(K125="","",P125-Q125)</f>
        <v>53.65</v>
      </c>
      <c r="S125" s="8">
        <v>2.99</v>
      </c>
      <c r="T125" s="8">
        <f t="shared" ref="T125:T130" si="38">IF(K125="","",R125-J125-S125)</f>
        <v>44.66</v>
      </c>
      <c r="U125" s="8" t="s">
        <v>22</v>
      </c>
      <c r="V125" s="132"/>
      <c r="W125" s="117"/>
      <c r="X125" s="118"/>
      <c r="Y125" s="118"/>
      <c r="Z125" s="118"/>
    </row>
    <row r="126" spans="2:27" ht="15" customHeight="1" x14ac:dyDescent="0.25">
      <c r="B126" s="4">
        <f t="shared" si="26"/>
        <v>125</v>
      </c>
      <c r="C126" s="5"/>
      <c r="D126" s="5"/>
      <c r="E126" s="6"/>
      <c r="F126" s="6">
        <v>45179</v>
      </c>
      <c r="G126" s="7"/>
      <c r="H126" s="8">
        <v>20</v>
      </c>
      <c r="I126" s="8">
        <v>40</v>
      </c>
      <c r="J126" s="8">
        <f t="shared" si="34"/>
        <v>60</v>
      </c>
      <c r="K126" s="6">
        <v>45204</v>
      </c>
      <c r="L126" s="5">
        <f t="shared" si="33"/>
        <v>10</v>
      </c>
      <c r="M126" s="9">
        <f t="shared" si="35"/>
        <v>25</v>
      </c>
      <c r="N126" s="8">
        <v>230</v>
      </c>
      <c r="O126" s="8">
        <v>20</v>
      </c>
      <c r="P126" s="8">
        <f t="shared" si="36"/>
        <v>250</v>
      </c>
      <c r="Q126" s="8">
        <v>25.35</v>
      </c>
      <c r="R126" s="8">
        <f t="shared" si="37"/>
        <v>224.65</v>
      </c>
      <c r="S126" s="8">
        <v>2.99</v>
      </c>
      <c r="T126" s="8">
        <f t="shared" si="38"/>
        <v>161.66</v>
      </c>
      <c r="U126" s="8" t="s">
        <v>22</v>
      </c>
      <c r="V126" s="133" t="s">
        <v>77</v>
      </c>
      <c r="W126" s="117"/>
      <c r="X126" s="118"/>
      <c r="Y126" s="118"/>
      <c r="Z126" s="123"/>
      <c r="AA126" s="80"/>
    </row>
    <row r="127" spans="2:27" ht="15" customHeight="1" x14ac:dyDescent="0.25">
      <c r="B127" s="4">
        <f t="shared" si="26"/>
        <v>126</v>
      </c>
      <c r="C127" s="5"/>
      <c r="D127" s="5"/>
      <c r="E127" s="6"/>
      <c r="F127" s="6">
        <v>45172</v>
      </c>
      <c r="G127" s="7"/>
      <c r="H127" s="8">
        <v>30</v>
      </c>
      <c r="I127" s="8"/>
      <c r="J127" s="8">
        <f t="shared" si="34"/>
        <v>30</v>
      </c>
      <c r="K127" s="6">
        <v>45204</v>
      </c>
      <c r="L127" s="5">
        <f t="shared" ref="L127:L132" si="39">IF(K127="","",MONTH(K127))</f>
        <v>10</v>
      </c>
      <c r="M127" s="9">
        <f t="shared" si="35"/>
        <v>32</v>
      </c>
      <c r="N127" s="8">
        <v>80</v>
      </c>
      <c r="O127" s="8"/>
      <c r="P127" s="8">
        <f t="shared" si="36"/>
        <v>80</v>
      </c>
      <c r="Q127" s="8"/>
      <c r="R127" s="8">
        <f t="shared" si="37"/>
        <v>80</v>
      </c>
      <c r="S127" s="8"/>
      <c r="T127" s="8">
        <f t="shared" si="38"/>
        <v>50</v>
      </c>
      <c r="U127" s="8" t="s">
        <v>20</v>
      </c>
      <c r="V127" s="132"/>
      <c r="W127" s="117"/>
      <c r="X127" s="118"/>
      <c r="Y127" s="118"/>
      <c r="Z127" s="118"/>
    </row>
    <row r="128" spans="2:27" ht="15" customHeight="1" x14ac:dyDescent="0.25">
      <c r="B128" s="4">
        <f t="shared" si="26"/>
        <v>127</v>
      </c>
      <c r="C128" s="5"/>
      <c r="D128" s="5"/>
      <c r="E128" s="6"/>
      <c r="F128" s="6">
        <v>45179</v>
      </c>
      <c r="G128" s="7"/>
      <c r="H128" s="8">
        <v>15</v>
      </c>
      <c r="I128" s="8"/>
      <c r="J128" s="8">
        <f t="shared" si="34"/>
        <v>15</v>
      </c>
      <c r="K128" s="6">
        <v>45205</v>
      </c>
      <c r="L128" s="5">
        <f t="shared" si="39"/>
        <v>10</v>
      </c>
      <c r="M128" s="9">
        <f t="shared" si="35"/>
        <v>26</v>
      </c>
      <c r="N128" s="8">
        <v>50</v>
      </c>
      <c r="O128" s="8"/>
      <c r="P128" s="8">
        <f t="shared" si="36"/>
        <v>50</v>
      </c>
      <c r="Q128" s="8"/>
      <c r="R128" s="8">
        <f t="shared" si="37"/>
        <v>50</v>
      </c>
      <c r="S128" s="8"/>
      <c r="T128" s="8">
        <f t="shared" si="38"/>
        <v>35</v>
      </c>
      <c r="U128" s="8" t="s">
        <v>20</v>
      </c>
      <c r="V128" s="132" t="s">
        <v>77</v>
      </c>
      <c r="W128" s="117"/>
      <c r="X128" s="118"/>
      <c r="Y128" s="118"/>
      <c r="Z128" s="118"/>
    </row>
    <row r="129" spans="2:26" ht="15" customHeight="1" x14ac:dyDescent="0.25">
      <c r="B129" s="4">
        <f t="shared" si="26"/>
        <v>128</v>
      </c>
      <c r="C129" s="5"/>
      <c r="D129" s="5"/>
      <c r="E129" s="6"/>
      <c r="F129" s="6">
        <v>45165</v>
      </c>
      <c r="G129" s="7"/>
      <c r="H129" s="8">
        <v>10</v>
      </c>
      <c r="I129" s="8"/>
      <c r="J129" s="8">
        <f t="shared" si="34"/>
        <v>10</v>
      </c>
      <c r="K129" s="6">
        <v>45205</v>
      </c>
      <c r="L129" s="5">
        <f t="shared" si="39"/>
        <v>10</v>
      </c>
      <c r="M129" s="9">
        <f t="shared" si="35"/>
        <v>40</v>
      </c>
      <c r="N129" s="8">
        <v>40</v>
      </c>
      <c r="O129" s="8">
        <v>10</v>
      </c>
      <c r="P129" s="8">
        <f t="shared" si="36"/>
        <v>50</v>
      </c>
      <c r="Q129" s="8">
        <v>5.35</v>
      </c>
      <c r="R129" s="8">
        <f t="shared" si="37"/>
        <v>44.65</v>
      </c>
      <c r="S129" s="8">
        <v>2.99</v>
      </c>
      <c r="T129" s="8">
        <f t="shared" si="38"/>
        <v>31.659999999999997</v>
      </c>
      <c r="U129" s="8" t="s">
        <v>22</v>
      </c>
      <c r="V129" s="132"/>
      <c r="W129" s="117"/>
      <c r="X129" s="118"/>
      <c r="Y129" s="118"/>
      <c r="Z129" s="118"/>
    </row>
    <row r="130" spans="2:26" ht="15" customHeight="1" x14ac:dyDescent="0.25">
      <c r="B130" s="4">
        <f t="shared" si="26"/>
        <v>129</v>
      </c>
      <c r="C130" s="5"/>
      <c r="D130" s="5"/>
      <c r="E130" s="5"/>
      <c r="F130" s="6">
        <v>45060</v>
      </c>
      <c r="G130" s="7" t="s">
        <v>19</v>
      </c>
      <c r="H130" s="8">
        <v>7</v>
      </c>
      <c r="I130" s="8"/>
      <c r="J130" s="8">
        <f t="shared" si="34"/>
        <v>7</v>
      </c>
      <c r="K130" s="6">
        <v>45205</v>
      </c>
      <c r="L130" s="5">
        <f t="shared" si="39"/>
        <v>10</v>
      </c>
      <c r="M130" s="9">
        <f t="shared" si="35"/>
        <v>145</v>
      </c>
      <c r="N130" s="8">
        <v>60</v>
      </c>
      <c r="O130" s="8"/>
      <c r="P130" s="8">
        <f t="shared" si="36"/>
        <v>60</v>
      </c>
      <c r="Q130" s="8"/>
      <c r="R130" s="8">
        <f t="shared" si="37"/>
        <v>60</v>
      </c>
      <c r="S130" s="8"/>
      <c r="T130" s="8">
        <f t="shared" si="38"/>
        <v>53</v>
      </c>
      <c r="U130" s="8" t="s">
        <v>20</v>
      </c>
      <c r="V130" s="131" t="s">
        <v>77</v>
      </c>
      <c r="W130" s="117"/>
      <c r="X130" s="118"/>
      <c r="Y130" s="118"/>
      <c r="Z130" s="118"/>
    </row>
    <row r="131" spans="2:26" ht="15" customHeight="1" x14ac:dyDescent="0.25">
      <c r="B131" s="4">
        <f t="shared" si="26"/>
        <v>130</v>
      </c>
      <c r="C131" s="5"/>
      <c r="D131" s="5"/>
      <c r="E131" s="6"/>
      <c r="F131" s="6">
        <v>45172</v>
      </c>
      <c r="G131" s="7"/>
      <c r="H131" s="8">
        <v>5</v>
      </c>
      <c r="I131" s="8"/>
      <c r="J131" s="8">
        <f t="shared" ref="J131:J137" si="40">IF($H131&lt;&gt;"",SUM(H131:I131),"")</f>
        <v>5</v>
      </c>
      <c r="K131" s="6">
        <v>45206</v>
      </c>
      <c r="L131" s="5">
        <f t="shared" si="39"/>
        <v>10</v>
      </c>
      <c r="M131" s="9">
        <f t="shared" ref="M131:M137" si="41">IF($K131&lt;&gt;"",SUM(K131-F131),"")</f>
        <v>34</v>
      </c>
      <c r="N131" s="8">
        <v>30</v>
      </c>
      <c r="O131" s="8">
        <v>10</v>
      </c>
      <c r="P131" s="8">
        <f t="shared" ref="P131:P137" si="42">IF($K131&lt;&gt;"",SUM(N131:O131),"")</f>
        <v>40</v>
      </c>
      <c r="Q131" s="8">
        <v>4.3499999999999996</v>
      </c>
      <c r="R131" s="8">
        <f t="shared" ref="R131:R137" si="43">IF(K131="","",P131-Q131)</f>
        <v>35.65</v>
      </c>
      <c r="S131" s="8">
        <v>2.99</v>
      </c>
      <c r="T131" s="8">
        <f t="shared" ref="T131:T137" si="44">IF(K131="","",R131-J131-S131)</f>
        <v>27.659999999999997</v>
      </c>
      <c r="U131" s="8" t="s">
        <v>22</v>
      </c>
      <c r="V131" s="132" t="s">
        <v>77</v>
      </c>
      <c r="W131" s="117"/>
      <c r="X131" s="118"/>
      <c r="Y131" s="118"/>
      <c r="Z131" s="118"/>
    </row>
    <row r="132" spans="2:26" ht="15" customHeight="1" x14ac:dyDescent="0.25">
      <c r="B132" s="4">
        <f t="shared" si="26"/>
        <v>131</v>
      </c>
      <c r="C132" s="5"/>
      <c r="D132" s="5"/>
      <c r="E132" s="6"/>
      <c r="F132" s="6">
        <v>45158</v>
      </c>
      <c r="G132" s="7"/>
      <c r="H132" s="8">
        <v>5</v>
      </c>
      <c r="I132" s="8"/>
      <c r="J132" s="8">
        <f t="shared" si="40"/>
        <v>5</v>
      </c>
      <c r="K132" s="6">
        <v>45206</v>
      </c>
      <c r="L132" s="5">
        <f t="shared" si="39"/>
        <v>10</v>
      </c>
      <c r="M132" s="9">
        <f t="shared" si="41"/>
        <v>48</v>
      </c>
      <c r="N132" s="8">
        <v>20</v>
      </c>
      <c r="O132" s="8">
        <v>10</v>
      </c>
      <c r="P132" s="8">
        <f t="shared" si="42"/>
        <v>30</v>
      </c>
      <c r="Q132" s="8">
        <v>3.35</v>
      </c>
      <c r="R132" s="8">
        <f t="shared" si="43"/>
        <v>26.65</v>
      </c>
      <c r="S132" s="8">
        <v>2.99</v>
      </c>
      <c r="T132" s="8">
        <f t="shared" si="44"/>
        <v>18.659999999999997</v>
      </c>
      <c r="U132" s="8" t="s">
        <v>22</v>
      </c>
      <c r="V132" s="132"/>
      <c r="W132" s="117"/>
      <c r="X132" s="118"/>
      <c r="Y132" s="118"/>
      <c r="Z132" s="118"/>
    </row>
    <row r="133" spans="2:26" ht="15" customHeight="1" x14ac:dyDescent="0.25">
      <c r="B133" s="4">
        <f t="shared" si="26"/>
        <v>132</v>
      </c>
      <c r="C133" s="30"/>
      <c r="D133" s="30"/>
      <c r="E133" s="6"/>
      <c r="F133" s="6">
        <v>45102</v>
      </c>
      <c r="G133" s="31" t="s">
        <v>19</v>
      </c>
      <c r="H133" s="32">
        <v>8</v>
      </c>
      <c r="I133" s="8"/>
      <c r="J133" s="32">
        <f t="shared" si="40"/>
        <v>8</v>
      </c>
      <c r="K133" s="6">
        <v>45208</v>
      </c>
      <c r="L133" s="5">
        <f t="shared" ref="L133:L139" si="45">IF(K133="","",MONTH(K133))</f>
        <v>10</v>
      </c>
      <c r="M133" s="9">
        <f t="shared" si="41"/>
        <v>106</v>
      </c>
      <c r="N133" s="32">
        <v>30</v>
      </c>
      <c r="O133" s="8">
        <v>10</v>
      </c>
      <c r="P133" s="8">
        <f t="shared" si="42"/>
        <v>40</v>
      </c>
      <c r="Q133" s="8">
        <v>4.3499999999999996</v>
      </c>
      <c r="R133" s="8">
        <f t="shared" si="43"/>
        <v>35.65</v>
      </c>
      <c r="S133" s="8">
        <v>2.99</v>
      </c>
      <c r="T133" s="8">
        <f t="shared" si="44"/>
        <v>24.659999999999997</v>
      </c>
      <c r="U133" s="8" t="s">
        <v>22</v>
      </c>
      <c r="V133" s="132" t="s">
        <v>77</v>
      </c>
      <c r="W133" s="117"/>
      <c r="X133" s="118"/>
      <c r="Y133" s="118"/>
      <c r="Z133" s="118"/>
    </row>
    <row r="134" spans="2:26" ht="15" customHeight="1" x14ac:dyDescent="0.25">
      <c r="B134" s="4">
        <f t="shared" si="26"/>
        <v>133</v>
      </c>
      <c r="C134" s="35"/>
      <c r="D134" s="5"/>
      <c r="E134" s="6"/>
      <c r="F134" s="6">
        <v>45158</v>
      </c>
      <c r="G134" s="7"/>
      <c r="H134" s="8">
        <v>0.5</v>
      </c>
      <c r="I134" s="8">
        <v>17</v>
      </c>
      <c r="J134" s="8">
        <f t="shared" si="40"/>
        <v>17.5</v>
      </c>
      <c r="K134" s="6">
        <v>45210</v>
      </c>
      <c r="L134" s="5">
        <f t="shared" si="45"/>
        <v>10</v>
      </c>
      <c r="M134" s="9">
        <f t="shared" si="41"/>
        <v>52</v>
      </c>
      <c r="N134" s="8">
        <v>35</v>
      </c>
      <c r="O134" s="8">
        <v>10</v>
      </c>
      <c r="P134" s="8">
        <f t="shared" si="42"/>
        <v>45</v>
      </c>
      <c r="Q134" s="8">
        <v>4.8499999999999996</v>
      </c>
      <c r="R134" s="8">
        <f t="shared" si="43"/>
        <v>40.15</v>
      </c>
      <c r="S134" s="8">
        <v>2.99</v>
      </c>
      <c r="T134" s="8">
        <f t="shared" si="44"/>
        <v>19.659999999999997</v>
      </c>
      <c r="U134" s="8" t="s">
        <v>22</v>
      </c>
      <c r="V134" s="131"/>
      <c r="W134" s="117"/>
      <c r="X134" s="118"/>
      <c r="Y134" s="118"/>
      <c r="Z134" s="118"/>
    </row>
    <row r="135" spans="2:26" ht="15" customHeight="1" x14ac:dyDescent="0.25">
      <c r="B135" s="4">
        <f t="shared" si="26"/>
        <v>134</v>
      </c>
      <c r="C135" s="5"/>
      <c r="D135" s="5"/>
      <c r="E135" s="6"/>
      <c r="F135" s="6">
        <v>45158</v>
      </c>
      <c r="G135" s="7"/>
      <c r="H135" s="8">
        <v>10</v>
      </c>
      <c r="I135" s="8"/>
      <c r="J135" s="8">
        <f t="shared" si="40"/>
        <v>10</v>
      </c>
      <c r="K135" s="6">
        <v>45212</v>
      </c>
      <c r="L135" s="5">
        <f t="shared" si="45"/>
        <v>10</v>
      </c>
      <c r="M135" s="9">
        <f t="shared" si="41"/>
        <v>54</v>
      </c>
      <c r="N135" s="8">
        <v>80</v>
      </c>
      <c r="O135" s="8">
        <v>10</v>
      </c>
      <c r="P135" s="8">
        <f t="shared" si="42"/>
        <v>90</v>
      </c>
      <c r="Q135" s="8">
        <v>9.35</v>
      </c>
      <c r="R135" s="8">
        <f t="shared" si="43"/>
        <v>80.650000000000006</v>
      </c>
      <c r="S135" s="8">
        <v>2.99</v>
      </c>
      <c r="T135" s="8">
        <f t="shared" si="44"/>
        <v>67.660000000000011</v>
      </c>
      <c r="U135" s="8" t="s">
        <v>22</v>
      </c>
      <c r="V135" s="132"/>
      <c r="W135" s="117"/>
      <c r="X135" s="118"/>
      <c r="Y135" s="118"/>
      <c r="Z135" s="118"/>
    </row>
    <row r="136" spans="2:26" ht="15" customHeight="1" x14ac:dyDescent="0.25">
      <c r="B136" s="4">
        <f t="shared" si="26"/>
        <v>135</v>
      </c>
      <c r="C136" s="5"/>
      <c r="D136" s="5"/>
      <c r="E136" s="6"/>
      <c r="F136" s="6">
        <v>45172</v>
      </c>
      <c r="G136" s="7"/>
      <c r="H136" s="8">
        <v>5</v>
      </c>
      <c r="I136" s="8"/>
      <c r="J136" s="8">
        <f t="shared" si="40"/>
        <v>5</v>
      </c>
      <c r="K136" s="6">
        <v>45213</v>
      </c>
      <c r="L136" s="5">
        <f t="shared" si="45"/>
        <v>10</v>
      </c>
      <c r="M136" s="9">
        <f t="shared" si="41"/>
        <v>41</v>
      </c>
      <c r="N136" s="8">
        <v>40</v>
      </c>
      <c r="O136" s="8">
        <v>10</v>
      </c>
      <c r="P136" s="8">
        <f t="shared" si="42"/>
        <v>50</v>
      </c>
      <c r="Q136" s="8">
        <v>5.35</v>
      </c>
      <c r="R136" s="8">
        <f t="shared" si="43"/>
        <v>44.65</v>
      </c>
      <c r="S136" s="8">
        <v>5.98</v>
      </c>
      <c r="T136" s="8">
        <f t="shared" si="44"/>
        <v>33.67</v>
      </c>
      <c r="U136" s="8" t="s">
        <v>22</v>
      </c>
      <c r="V136" s="132"/>
      <c r="W136" s="117"/>
      <c r="X136" s="118"/>
      <c r="Y136" s="118"/>
      <c r="Z136" s="118"/>
    </row>
    <row r="137" spans="2:26" ht="15" customHeight="1" x14ac:dyDescent="0.25">
      <c r="B137" s="4">
        <f t="shared" si="26"/>
        <v>136</v>
      </c>
      <c r="C137" s="83"/>
      <c r="D137" s="83"/>
      <c r="E137" s="84"/>
      <c r="F137" s="84">
        <v>45193</v>
      </c>
      <c r="G137" s="85"/>
      <c r="H137" s="86">
        <v>20</v>
      </c>
      <c r="I137" s="86">
        <v>30</v>
      </c>
      <c r="J137" s="86">
        <f t="shared" si="40"/>
        <v>50</v>
      </c>
      <c r="K137" s="84">
        <v>45212</v>
      </c>
      <c r="L137" s="83">
        <f t="shared" si="45"/>
        <v>10</v>
      </c>
      <c r="M137" s="87">
        <f t="shared" si="41"/>
        <v>19</v>
      </c>
      <c r="N137" s="86">
        <v>100</v>
      </c>
      <c r="O137" s="86">
        <v>10</v>
      </c>
      <c r="P137" s="86">
        <f t="shared" si="42"/>
        <v>110</v>
      </c>
      <c r="Q137" s="86">
        <v>12.35</v>
      </c>
      <c r="R137" s="86">
        <f t="shared" si="43"/>
        <v>97.65</v>
      </c>
      <c r="S137" s="86">
        <v>2.99</v>
      </c>
      <c r="T137" s="86">
        <f t="shared" si="44"/>
        <v>44.660000000000004</v>
      </c>
      <c r="U137" s="86" t="s">
        <v>22</v>
      </c>
      <c r="V137" s="134" t="s">
        <v>77</v>
      </c>
      <c r="W137" s="124"/>
      <c r="X137" s="118"/>
      <c r="Y137" s="118"/>
      <c r="Z137" s="118"/>
    </row>
    <row r="138" spans="2:26" ht="15" customHeight="1" x14ac:dyDescent="0.25">
      <c r="B138" s="4">
        <f t="shared" si="26"/>
        <v>137</v>
      </c>
      <c r="C138" s="5"/>
      <c r="D138" s="5"/>
      <c r="E138" s="5"/>
      <c r="F138" s="6">
        <v>45075</v>
      </c>
      <c r="G138" s="7" t="s">
        <v>19</v>
      </c>
      <c r="H138" s="8">
        <v>5</v>
      </c>
      <c r="I138" s="8"/>
      <c r="J138" s="8">
        <f t="shared" ref="J138:J143" si="46">IF($H138&lt;&gt;"",SUM(H138:I138),"")</f>
        <v>5</v>
      </c>
      <c r="K138" s="6">
        <v>45215</v>
      </c>
      <c r="L138" s="5">
        <f t="shared" si="45"/>
        <v>10</v>
      </c>
      <c r="M138" s="9">
        <f t="shared" ref="M138:M143" si="47">IF($K138&lt;&gt;"",SUM(K138-F138),"")</f>
        <v>140</v>
      </c>
      <c r="N138" s="8">
        <v>30</v>
      </c>
      <c r="O138" s="8">
        <v>10</v>
      </c>
      <c r="P138" s="8">
        <f t="shared" ref="P138:P143" si="48">IF($K138&lt;&gt;"",SUM(N138:O138),"")</f>
        <v>40</v>
      </c>
      <c r="Q138" s="8">
        <v>4.3499999999999996</v>
      </c>
      <c r="R138" s="8">
        <f t="shared" ref="R138:R143" si="49">IF(K138="","",P138-Q138)</f>
        <v>35.65</v>
      </c>
      <c r="S138" s="8">
        <v>2.09</v>
      </c>
      <c r="T138" s="8">
        <f t="shared" ref="T138:T143" si="50">IF(K138="","",R138-J138-S138)</f>
        <v>28.56</v>
      </c>
      <c r="U138" s="8" t="s">
        <v>22</v>
      </c>
      <c r="V138" s="131"/>
      <c r="W138" s="117"/>
      <c r="X138" s="118"/>
      <c r="Y138" s="118"/>
      <c r="Z138" s="118"/>
    </row>
    <row r="139" spans="2:26" ht="15" customHeight="1" x14ac:dyDescent="0.25">
      <c r="B139" s="4">
        <f t="shared" si="26"/>
        <v>138</v>
      </c>
      <c r="C139" s="5"/>
      <c r="D139" s="5"/>
      <c r="E139" s="6"/>
      <c r="F139" s="6">
        <v>45193</v>
      </c>
      <c r="G139" s="7"/>
      <c r="H139" s="8">
        <v>5</v>
      </c>
      <c r="I139" s="8"/>
      <c r="J139" s="8">
        <f t="shared" si="46"/>
        <v>5</v>
      </c>
      <c r="K139" s="6">
        <v>45215</v>
      </c>
      <c r="L139" s="5">
        <f t="shared" si="45"/>
        <v>10</v>
      </c>
      <c r="M139" s="9">
        <f t="shared" si="47"/>
        <v>22</v>
      </c>
      <c r="N139" s="8">
        <v>11</v>
      </c>
      <c r="O139" s="8"/>
      <c r="P139" s="8">
        <f t="shared" si="48"/>
        <v>11</v>
      </c>
      <c r="Q139" s="8"/>
      <c r="R139" s="8">
        <f t="shared" si="49"/>
        <v>11</v>
      </c>
      <c r="S139" s="8"/>
      <c r="T139" s="8">
        <f t="shared" si="50"/>
        <v>6</v>
      </c>
      <c r="U139" s="8" t="s">
        <v>20</v>
      </c>
      <c r="V139" s="132"/>
      <c r="W139" s="117"/>
      <c r="X139" s="118"/>
      <c r="Y139" s="118"/>
      <c r="Z139" s="118"/>
    </row>
    <row r="140" spans="2:26" ht="15" customHeight="1" x14ac:dyDescent="0.25">
      <c r="B140" s="4">
        <f t="shared" si="26"/>
        <v>139</v>
      </c>
      <c r="C140" s="5"/>
      <c r="D140" s="5"/>
      <c r="E140" s="6"/>
      <c r="F140" s="6">
        <v>45166</v>
      </c>
      <c r="G140" s="7"/>
      <c r="H140" s="8">
        <v>15</v>
      </c>
      <c r="I140" s="8"/>
      <c r="J140" s="8">
        <f t="shared" si="46"/>
        <v>15</v>
      </c>
      <c r="K140" s="6">
        <v>45216</v>
      </c>
      <c r="L140" s="5">
        <f t="shared" ref="L140:L145" si="51">IF(K140="","",MONTH(K140))</f>
        <v>10</v>
      </c>
      <c r="M140" s="9">
        <f t="shared" si="47"/>
        <v>50</v>
      </c>
      <c r="N140" s="8">
        <v>60</v>
      </c>
      <c r="O140" s="8">
        <v>10</v>
      </c>
      <c r="P140" s="8">
        <f t="shared" si="48"/>
        <v>70</v>
      </c>
      <c r="Q140" s="8">
        <v>7.35</v>
      </c>
      <c r="R140" s="8">
        <f t="shared" si="49"/>
        <v>62.65</v>
      </c>
      <c r="S140" s="8">
        <v>2.99</v>
      </c>
      <c r="T140" s="8">
        <f t="shared" si="50"/>
        <v>44.66</v>
      </c>
      <c r="U140" s="8" t="s">
        <v>22</v>
      </c>
      <c r="V140" s="132"/>
      <c r="W140" s="117"/>
      <c r="X140" s="118"/>
      <c r="Y140" s="118"/>
      <c r="Z140" s="118"/>
    </row>
    <row r="141" spans="2:26" ht="15" customHeight="1" x14ac:dyDescent="0.25">
      <c r="B141" s="4">
        <f t="shared" si="26"/>
        <v>140</v>
      </c>
      <c r="C141" s="5"/>
      <c r="D141" s="5"/>
      <c r="E141" s="6"/>
      <c r="F141" s="6">
        <v>45179</v>
      </c>
      <c r="G141" s="7"/>
      <c r="H141" s="8">
        <v>10</v>
      </c>
      <c r="I141" s="8"/>
      <c r="J141" s="8">
        <f t="shared" si="46"/>
        <v>10</v>
      </c>
      <c r="K141" s="6">
        <v>45218</v>
      </c>
      <c r="L141" s="5">
        <f t="shared" si="51"/>
        <v>10</v>
      </c>
      <c r="M141" s="9">
        <f t="shared" si="47"/>
        <v>39</v>
      </c>
      <c r="N141" s="8">
        <v>20</v>
      </c>
      <c r="O141" s="8"/>
      <c r="P141" s="8">
        <f t="shared" si="48"/>
        <v>20</v>
      </c>
      <c r="Q141" s="8"/>
      <c r="R141" s="8">
        <f t="shared" si="49"/>
        <v>20</v>
      </c>
      <c r="S141" s="8">
        <v>6</v>
      </c>
      <c r="T141" s="8">
        <f t="shared" si="50"/>
        <v>4</v>
      </c>
      <c r="U141" s="8" t="s">
        <v>20</v>
      </c>
      <c r="V141" s="133" t="s">
        <v>77</v>
      </c>
      <c r="W141" s="117"/>
      <c r="X141" s="118"/>
      <c r="Y141" s="118"/>
      <c r="Z141" s="118"/>
    </row>
    <row r="142" spans="2:26" ht="15" customHeight="1" x14ac:dyDescent="0.25">
      <c r="B142" s="4">
        <f t="shared" si="26"/>
        <v>141</v>
      </c>
      <c r="C142" s="5"/>
      <c r="D142" s="5"/>
      <c r="E142" s="6"/>
      <c r="F142" s="6">
        <v>45179</v>
      </c>
      <c r="G142" s="7"/>
      <c r="H142" s="8">
        <v>20</v>
      </c>
      <c r="I142" s="8">
        <v>40</v>
      </c>
      <c r="J142" s="8">
        <f t="shared" si="46"/>
        <v>60</v>
      </c>
      <c r="K142" s="6">
        <v>45218</v>
      </c>
      <c r="L142" s="5">
        <f t="shared" si="51"/>
        <v>10</v>
      </c>
      <c r="M142" s="9">
        <f t="shared" si="47"/>
        <v>39</v>
      </c>
      <c r="N142" s="8">
        <v>100</v>
      </c>
      <c r="O142" s="8">
        <v>10</v>
      </c>
      <c r="P142" s="8">
        <f t="shared" si="48"/>
        <v>110</v>
      </c>
      <c r="Q142" s="8">
        <v>11.35</v>
      </c>
      <c r="R142" s="8">
        <f t="shared" si="49"/>
        <v>98.65</v>
      </c>
      <c r="S142" s="8">
        <v>2.99</v>
      </c>
      <c r="T142" s="8">
        <f t="shared" si="50"/>
        <v>35.660000000000004</v>
      </c>
      <c r="U142" s="8" t="s">
        <v>22</v>
      </c>
      <c r="V142" s="132"/>
      <c r="W142" s="117"/>
      <c r="X142" s="118"/>
      <c r="Y142" s="118"/>
      <c r="Z142" s="118"/>
    </row>
    <row r="143" spans="2:26" ht="15" customHeight="1" x14ac:dyDescent="0.25">
      <c r="B143" s="4">
        <f t="shared" si="26"/>
        <v>142</v>
      </c>
      <c r="C143" s="5"/>
      <c r="D143" s="94"/>
      <c r="E143" s="6"/>
      <c r="F143" s="6">
        <v>45166</v>
      </c>
      <c r="G143" s="7"/>
      <c r="H143" s="8">
        <v>0</v>
      </c>
      <c r="I143" s="8"/>
      <c r="J143" s="8">
        <f t="shared" si="46"/>
        <v>0</v>
      </c>
      <c r="K143" s="6">
        <v>45219</v>
      </c>
      <c r="L143" s="5">
        <f t="shared" si="51"/>
        <v>10</v>
      </c>
      <c r="M143" s="9">
        <f t="shared" si="47"/>
        <v>53</v>
      </c>
      <c r="N143" s="8">
        <v>12</v>
      </c>
      <c r="O143" s="8"/>
      <c r="P143" s="8">
        <f t="shared" si="48"/>
        <v>12</v>
      </c>
      <c r="Q143" s="8"/>
      <c r="R143" s="8">
        <f t="shared" si="49"/>
        <v>12</v>
      </c>
      <c r="S143" s="8"/>
      <c r="T143" s="8">
        <f t="shared" si="50"/>
        <v>12</v>
      </c>
      <c r="U143" s="8" t="s">
        <v>20</v>
      </c>
      <c r="V143" s="132"/>
      <c r="W143" s="117"/>
      <c r="X143" s="118"/>
      <c r="Y143" s="118"/>
      <c r="Z143" s="118"/>
    </row>
    <row r="144" spans="2:26" ht="15" customHeight="1" x14ac:dyDescent="0.25">
      <c r="B144" s="4">
        <f t="shared" si="26"/>
        <v>143</v>
      </c>
      <c r="C144" s="5"/>
      <c r="D144" s="5"/>
      <c r="E144" s="6"/>
      <c r="F144" s="6">
        <v>45193</v>
      </c>
      <c r="G144" s="7"/>
      <c r="H144" s="8">
        <v>10</v>
      </c>
      <c r="I144" s="8">
        <v>20</v>
      </c>
      <c r="J144" s="8">
        <f t="shared" ref="J144:J149" si="52">IF($H144&lt;&gt;"",SUM(H144:I144),"")</f>
        <v>30</v>
      </c>
      <c r="K144" s="6">
        <v>45221</v>
      </c>
      <c r="L144" s="5">
        <f t="shared" si="51"/>
        <v>10</v>
      </c>
      <c r="M144" s="9">
        <f t="shared" ref="M144:M149" si="53">IF($K144&lt;&gt;"",SUM(K144-F144),"")</f>
        <v>28</v>
      </c>
      <c r="N144" s="8">
        <v>60</v>
      </c>
      <c r="O144" s="8">
        <v>10</v>
      </c>
      <c r="P144" s="8">
        <f t="shared" ref="P144:P149" si="54">IF($K144&lt;&gt;"",SUM(N144:O144),"")</f>
        <v>70</v>
      </c>
      <c r="Q144" s="8">
        <v>7.35</v>
      </c>
      <c r="R144" s="8">
        <f t="shared" ref="R144:R149" si="55">IF(K144="","",P144-Q144)</f>
        <v>62.65</v>
      </c>
      <c r="S144" s="8">
        <v>5.98</v>
      </c>
      <c r="T144" s="8">
        <f t="shared" ref="T144:T149" si="56">IF(K144="","",R144-J144-S144)</f>
        <v>26.669999999999998</v>
      </c>
      <c r="U144" s="8" t="s">
        <v>22</v>
      </c>
      <c r="V144" s="132"/>
      <c r="W144" s="117"/>
      <c r="X144" s="118"/>
      <c r="Y144" s="118"/>
      <c r="Z144" s="118"/>
    </row>
    <row r="145" spans="2:35" ht="15" customHeight="1" x14ac:dyDescent="0.25">
      <c r="B145" s="4">
        <f t="shared" si="26"/>
        <v>144</v>
      </c>
      <c r="C145" s="5"/>
      <c r="D145" s="5"/>
      <c r="E145" s="6"/>
      <c r="F145" s="6">
        <v>45214</v>
      </c>
      <c r="G145" s="7"/>
      <c r="H145" s="8">
        <v>20</v>
      </c>
      <c r="I145" s="8"/>
      <c r="J145" s="8">
        <f t="shared" si="52"/>
        <v>20</v>
      </c>
      <c r="K145" s="6">
        <v>45221</v>
      </c>
      <c r="L145" s="5">
        <f t="shared" si="51"/>
        <v>10</v>
      </c>
      <c r="M145" s="9">
        <f t="shared" si="53"/>
        <v>7</v>
      </c>
      <c r="N145" s="8">
        <v>100</v>
      </c>
      <c r="O145" s="8">
        <v>10</v>
      </c>
      <c r="P145" s="8">
        <f t="shared" si="54"/>
        <v>110</v>
      </c>
      <c r="Q145" s="8">
        <v>1.35</v>
      </c>
      <c r="R145" s="8">
        <f t="shared" si="55"/>
        <v>108.65</v>
      </c>
      <c r="S145" s="8">
        <v>2.99</v>
      </c>
      <c r="T145" s="8">
        <f t="shared" si="56"/>
        <v>85.660000000000011</v>
      </c>
      <c r="U145" s="8" t="s">
        <v>22</v>
      </c>
      <c r="V145" s="135"/>
      <c r="W145" s="117"/>
      <c r="X145" s="118"/>
      <c r="Y145" s="118"/>
      <c r="Z145" s="118"/>
    </row>
    <row r="146" spans="2:35" ht="15" customHeight="1" x14ac:dyDescent="0.25">
      <c r="B146" s="4">
        <f t="shared" si="26"/>
        <v>145</v>
      </c>
      <c r="C146" s="5"/>
      <c r="D146" s="5"/>
      <c r="E146" s="6"/>
      <c r="F146" s="6">
        <v>45172</v>
      </c>
      <c r="G146" s="7"/>
      <c r="H146" s="8">
        <v>0</v>
      </c>
      <c r="I146" s="8"/>
      <c r="J146" s="8">
        <f t="shared" si="52"/>
        <v>0</v>
      </c>
      <c r="K146" s="6">
        <v>45223</v>
      </c>
      <c r="L146" s="5">
        <f t="shared" ref="L146:L151" si="57">IF(K146="","",MONTH(K146))</f>
        <v>10</v>
      </c>
      <c r="M146" s="9">
        <f t="shared" si="53"/>
        <v>51</v>
      </c>
      <c r="N146" s="8">
        <v>15</v>
      </c>
      <c r="O146" s="8"/>
      <c r="P146" s="8">
        <f t="shared" si="54"/>
        <v>15</v>
      </c>
      <c r="Q146" s="8"/>
      <c r="R146" s="8">
        <f t="shared" si="55"/>
        <v>15</v>
      </c>
      <c r="S146" s="8"/>
      <c r="T146" s="8">
        <f t="shared" si="56"/>
        <v>15</v>
      </c>
      <c r="U146" s="8" t="s">
        <v>20</v>
      </c>
      <c r="V146" s="132"/>
      <c r="W146" s="117"/>
      <c r="X146" s="118"/>
      <c r="Y146" s="118"/>
      <c r="Z146" s="118"/>
    </row>
    <row r="147" spans="2:35" ht="15" customHeight="1" x14ac:dyDescent="0.25">
      <c r="B147" s="4">
        <f t="shared" si="26"/>
        <v>146</v>
      </c>
      <c r="C147" s="5"/>
      <c r="D147" s="5"/>
      <c r="E147" s="5"/>
      <c r="F147" s="6">
        <v>45067</v>
      </c>
      <c r="G147" s="7" t="s">
        <v>19</v>
      </c>
      <c r="H147" s="8">
        <v>40</v>
      </c>
      <c r="I147" s="8"/>
      <c r="J147" s="8">
        <f t="shared" si="52"/>
        <v>40</v>
      </c>
      <c r="K147" s="6">
        <v>45170</v>
      </c>
      <c r="L147" s="5">
        <f t="shared" si="57"/>
        <v>9</v>
      </c>
      <c r="M147" s="9">
        <f t="shared" si="53"/>
        <v>103</v>
      </c>
      <c r="N147" s="8">
        <v>70</v>
      </c>
      <c r="O147" s="8"/>
      <c r="P147" s="8">
        <f t="shared" si="54"/>
        <v>70</v>
      </c>
      <c r="Q147" s="8"/>
      <c r="R147" s="8">
        <f t="shared" si="55"/>
        <v>70</v>
      </c>
      <c r="S147" s="8"/>
      <c r="T147" s="8">
        <f t="shared" si="56"/>
        <v>30</v>
      </c>
      <c r="U147" s="8" t="s">
        <v>20</v>
      </c>
      <c r="V147" s="131"/>
      <c r="W147" s="117"/>
      <c r="X147" s="118"/>
      <c r="Y147" s="118"/>
      <c r="Z147" s="118"/>
    </row>
    <row r="148" spans="2:35" ht="15" customHeight="1" x14ac:dyDescent="0.25">
      <c r="B148" s="4">
        <f t="shared" si="26"/>
        <v>147</v>
      </c>
      <c r="C148" s="5"/>
      <c r="D148" s="5"/>
      <c r="E148" s="6"/>
      <c r="F148" s="6">
        <v>45172</v>
      </c>
      <c r="G148" s="7"/>
      <c r="H148" s="8">
        <v>10</v>
      </c>
      <c r="I148" s="8"/>
      <c r="J148" s="8">
        <f t="shared" si="52"/>
        <v>10</v>
      </c>
      <c r="K148" s="6">
        <v>45225</v>
      </c>
      <c r="L148" s="5">
        <f t="shared" si="57"/>
        <v>10</v>
      </c>
      <c r="M148" s="9">
        <f t="shared" si="53"/>
        <v>53</v>
      </c>
      <c r="N148" s="8">
        <v>60</v>
      </c>
      <c r="O148" s="8">
        <v>10</v>
      </c>
      <c r="P148" s="8">
        <f t="shared" si="54"/>
        <v>70</v>
      </c>
      <c r="Q148" s="8">
        <v>7.35</v>
      </c>
      <c r="R148" s="8">
        <f t="shared" si="55"/>
        <v>62.65</v>
      </c>
      <c r="S148" s="8">
        <v>2.99</v>
      </c>
      <c r="T148" s="8">
        <f t="shared" si="56"/>
        <v>49.66</v>
      </c>
      <c r="U148" s="8" t="s">
        <v>22</v>
      </c>
      <c r="V148" s="132"/>
      <c r="W148" s="117"/>
      <c r="X148" s="118"/>
      <c r="Y148" s="118"/>
      <c r="Z148" s="118"/>
    </row>
    <row r="149" spans="2:35" ht="15" customHeight="1" x14ac:dyDescent="0.25">
      <c r="B149" s="4">
        <f t="shared" si="26"/>
        <v>148</v>
      </c>
      <c r="C149" s="5"/>
      <c r="D149" s="5"/>
      <c r="E149" s="6"/>
      <c r="F149" s="6">
        <v>45193</v>
      </c>
      <c r="G149" s="7"/>
      <c r="H149" s="8">
        <v>40</v>
      </c>
      <c r="I149" s="8"/>
      <c r="J149" s="8">
        <f t="shared" si="52"/>
        <v>40</v>
      </c>
      <c r="K149" s="6">
        <v>45226</v>
      </c>
      <c r="L149" s="5">
        <f t="shared" si="57"/>
        <v>10</v>
      </c>
      <c r="M149" s="9">
        <f t="shared" si="53"/>
        <v>33</v>
      </c>
      <c r="N149" s="8">
        <v>60</v>
      </c>
      <c r="O149" s="8">
        <v>10</v>
      </c>
      <c r="P149" s="8">
        <f t="shared" si="54"/>
        <v>70</v>
      </c>
      <c r="Q149" s="8">
        <v>7.35</v>
      </c>
      <c r="R149" s="8">
        <f t="shared" si="55"/>
        <v>62.65</v>
      </c>
      <c r="S149" s="8">
        <v>2.99</v>
      </c>
      <c r="T149" s="8">
        <f t="shared" si="56"/>
        <v>19.659999999999997</v>
      </c>
      <c r="U149" s="8" t="s">
        <v>22</v>
      </c>
      <c r="V149" s="132" t="s">
        <v>77</v>
      </c>
      <c r="W149" s="117"/>
      <c r="X149" s="118"/>
      <c r="Y149" s="118"/>
      <c r="Z149" s="118"/>
    </row>
    <row r="150" spans="2:35" ht="15" customHeight="1" x14ac:dyDescent="0.25">
      <c r="B150" s="4">
        <f t="shared" si="26"/>
        <v>149</v>
      </c>
      <c r="C150" s="5"/>
      <c r="D150" s="5"/>
      <c r="E150" s="6"/>
      <c r="F150" s="6">
        <v>45172</v>
      </c>
      <c r="G150" s="7"/>
      <c r="H150" s="8">
        <v>20</v>
      </c>
      <c r="I150" s="8">
        <v>40</v>
      </c>
      <c r="J150" s="8">
        <f t="shared" ref="J150:J156" si="58">IF($H150&lt;&gt;"",SUM(H150:I150),"")</f>
        <v>60</v>
      </c>
      <c r="K150" s="6">
        <v>45228</v>
      </c>
      <c r="L150" s="5">
        <f t="shared" si="57"/>
        <v>10</v>
      </c>
      <c r="M150" s="9">
        <f t="shared" ref="M150:M156" si="59">IF($K150&lt;&gt;"",SUM(K150-F150),"")</f>
        <v>56</v>
      </c>
      <c r="N150" s="8">
        <v>100</v>
      </c>
      <c r="O150" s="8">
        <v>10</v>
      </c>
      <c r="P150" s="8">
        <f t="shared" ref="P150:P156" si="60">IF($K150&lt;&gt;"",SUM(N150:O150),"")</f>
        <v>110</v>
      </c>
      <c r="Q150" s="8">
        <v>11.35</v>
      </c>
      <c r="R150" s="8">
        <f t="shared" ref="R150:R156" si="61">IF(K150="","",P150-Q150)</f>
        <v>98.65</v>
      </c>
      <c r="S150" s="8">
        <v>2.99</v>
      </c>
      <c r="T150" s="8">
        <f t="shared" ref="T150:T156" si="62">IF(K150="","",R150-J150-S150)</f>
        <v>35.660000000000004</v>
      </c>
      <c r="U150" s="8" t="s">
        <v>22</v>
      </c>
      <c r="V150" s="136" t="s">
        <v>77</v>
      </c>
      <c r="W150" s="117"/>
      <c r="X150" s="118"/>
      <c r="Y150" s="118"/>
      <c r="Z150" s="118"/>
    </row>
    <row r="151" spans="2:35" ht="15" customHeight="1" x14ac:dyDescent="0.25">
      <c r="B151" s="4">
        <f t="shared" si="26"/>
        <v>150</v>
      </c>
      <c r="C151" s="5"/>
      <c r="D151" s="5"/>
      <c r="E151" s="6"/>
      <c r="F151" s="6">
        <v>45172</v>
      </c>
      <c r="G151" s="7"/>
      <c r="H151" s="8">
        <v>5</v>
      </c>
      <c r="I151" s="8"/>
      <c r="J151" s="8">
        <f t="shared" si="58"/>
        <v>5</v>
      </c>
      <c r="K151" s="6">
        <v>45228</v>
      </c>
      <c r="L151" s="5">
        <f t="shared" si="57"/>
        <v>10</v>
      </c>
      <c r="M151" s="9">
        <f t="shared" si="59"/>
        <v>56</v>
      </c>
      <c r="N151" s="8">
        <v>25</v>
      </c>
      <c r="O151" s="8">
        <v>10</v>
      </c>
      <c r="P151" s="8">
        <f t="shared" si="60"/>
        <v>35</v>
      </c>
      <c r="Q151" s="8">
        <v>3.85</v>
      </c>
      <c r="R151" s="8">
        <f t="shared" si="61"/>
        <v>31.15</v>
      </c>
      <c r="S151" s="8">
        <v>2.99</v>
      </c>
      <c r="T151" s="8">
        <f t="shared" si="62"/>
        <v>23.159999999999997</v>
      </c>
      <c r="U151" s="8" t="s">
        <v>22</v>
      </c>
      <c r="V151" s="132"/>
      <c r="W151" s="117"/>
      <c r="X151" s="118"/>
      <c r="Y151" s="118"/>
      <c r="Z151" s="118"/>
    </row>
    <row r="152" spans="2:35" ht="15" customHeight="1" x14ac:dyDescent="0.25">
      <c r="B152" s="4">
        <f t="shared" si="26"/>
        <v>151</v>
      </c>
      <c r="C152" s="5"/>
      <c r="D152" s="5"/>
      <c r="E152" s="6"/>
      <c r="F152" s="6">
        <v>45179</v>
      </c>
      <c r="G152" s="7"/>
      <c r="H152" s="8">
        <v>15</v>
      </c>
      <c r="I152" s="8"/>
      <c r="J152" s="8">
        <f t="shared" si="58"/>
        <v>15</v>
      </c>
      <c r="K152" s="6">
        <v>45229</v>
      </c>
      <c r="L152" s="5">
        <f t="shared" ref="L152:L157" si="63">IF(K152="","",MONTH(K152))</f>
        <v>10</v>
      </c>
      <c r="M152" s="9">
        <f t="shared" si="59"/>
        <v>50</v>
      </c>
      <c r="N152" s="8">
        <v>30</v>
      </c>
      <c r="O152" s="8">
        <v>10</v>
      </c>
      <c r="P152" s="8">
        <f t="shared" si="60"/>
        <v>40</v>
      </c>
      <c r="Q152" s="8">
        <v>4.3499999999999996</v>
      </c>
      <c r="R152" s="8">
        <f t="shared" si="61"/>
        <v>35.65</v>
      </c>
      <c r="S152" s="8">
        <v>2.99</v>
      </c>
      <c r="T152" s="8">
        <f t="shared" si="62"/>
        <v>17.659999999999997</v>
      </c>
      <c r="U152" s="8" t="s">
        <v>22</v>
      </c>
      <c r="V152" s="132" t="s">
        <v>77</v>
      </c>
      <c r="W152" s="117"/>
      <c r="X152" s="118"/>
      <c r="Y152" s="118"/>
      <c r="Z152" s="118"/>
    </row>
    <row r="153" spans="2:35" ht="15" customHeight="1" x14ac:dyDescent="0.25">
      <c r="B153" s="4">
        <f t="shared" si="26"/>
        <v>152</v>
      </c>
      <c r="C153" s="5"/>
      <c r="D153" s="5"/>
      <c r="E153" s="5"/>
      <c r="F153" s="6">
        <v>45102</v>
      </c>
      <c r="G153" s="7" t="s">
        <v>19</v>
      </c>
      <c r="H153" s="8">
        <v>35</v>
      </c>
      <c r="I153" s="8"/>
      <c r="J153" s="8">
        <f t="shared" si="58"/>
        <v>35</v>
      </c>
      <c r="K153" s="6">
        <v>45229</v>
      </c>
      <c r="L153" s="5">
        <f t="shared" si="63"/>
        <v>10</v>
      </c>
      <c r="M153" s="9">
        <f t="shared" si="59"/>
        <v>127</v>
      </c>
      <c r="N153" s="8">
        <v>100</v>
      </c>
      <c r="O153" s="8">
        <v>10</v>
      </c>
      <c r="P153" s="8">
        <f t="shared" si="60"/>
        <v>110</v>
      </c>
      <c r="Q153" s="8">
        <v>11.35</v>
      </c>
      <c r="R153" s="8">
        <f t="shared" si="61"/>
        <v>98.65</v>
      </c>
      <c r="S153" s="8">
        <v>2.99</v>
      </c>
      <c r="T153" s="8">
        <f t="shared" si="62"/>
        <v>60.660000000000004</v>
      </c>
      <c r="U153" s="8" t="s">
        <v>22</v>
      </c>
      <c r="V153" s="131"/>
      <c r="W153" s="117"/>
      <c r="X153" s="118"/>
      <c r="Y153" s="118"/>
      <c r="Z153" s="118"/>
    </row>
    <row r="154" spans="2:35" ht="15" customHeight="1" x14ac:dyDescent="0.25">
      <c r="B154" s="4">
        <f t="shared" si="26"/>
        <v>153</v>
      </c>
      <c r="C154" s="5"/>
      <c r="D154" s="5"/>
      <c r="E154" s="6"/>
      <c r="F154" s="6">
        <v>45227</v>
      </c>
      <c r="G154" s="7"/>
      <c r="H154" s="8">
        <v>10</v>
      </c>
      <c r="I154" s="8"/>
      <c r="J154" s="8">
        <f t="shared" si="58"/>
        <v>10</v>
      </c>
      <c r="K154" s="6">
        <v>45230</v>
      </c>
      <c r="L154" s="5">
        <f t="shared" si="63"/>
        <v>10</v>
      </c>
      <c r="M154" s="9">
        <f t="shared" si="59"/>
        <v>3</v>
      </c>
      <c r="N154" s="8">
        <v>130</v>
      </c>
      <c r="O154" s="8">
        <v>20</v>
      </c>
      <c r="P154" s="8">
        <f t="shared" si="60"/>
        <v>150</v>
      </c>
      <c r="Q154" s="8">
        <v>15.35</v>
      </c>
      <c r="R154" s="8">
        <f t="shared" si="61"/>
        <v>134.65</v>
      </c>
      <c r="S154" s="8">
        <v>5.96</v>
      </c>
      <c r="T154" s="8">
        <f t="shared" si="62"/>
        <v>118.69000000000001</v>
      </c>
      <c r="U154" s="8" t="s">
        <v>22</v>
      </c>
      <c r="V154" s="137"/>
      <c r="W154" s="117"/>
      <c r="X154" s="118"/>
      <c r="Y154" s="118"/>
      <c r="Z154" s="118"/>
    </row>
    <row r="155" spans="2:35" ht="15" customHeight="1" x14ac:dyDescent="0.25">
      <c r="B155" s="4">
        <f t="shared" si="26"/>
        <v>154</v>
      </c>
      <c r="C155" s="5"/>
      <c r="D155" s="5"/>
      <c r="E155" s="6"/>
      <c r="F155" s="6">
        <v>45158</v>
      </c>
      <c r="G155" s="7"/>
      <c r="H155" s="8">
        <v>50</v>
      </c>
      <c r="I155" s="8">
        <v>50</v>
      </c>
      <c r="J155" s="8">
        <f t="shared" si="58"/>
        <v>100</v>
      </c>
      <c r="K155" s="6">
        <v>45230</v>
      </c>
      <c r="L155" s="5">
        <f t="shared" si="63"/>
        <v>10</v>
      </c>
      <c r="M155" s="9">
        <f t="shared" si="59"/>
        <v>72</v>
      </c>
      <c r="N155" s="8">
        <v>160</v>
      </c>
      <c r="O155" s="8"/>
      <c r="P155" s="8">
        <f t="shared" si="60"/>
        <v>160</v>
      </c>
      <c r="Q155" s="8"/>
      <c r="R155" s="8">
        <f t="shared" si="61"/>
        <v>160</v>
      </c>
      <c r="S155" s="8"/>
      <c r="T155" s="8">
        <f t="shared" si="62"/>
        <v>60</v>
      </c>
      <c r="U155" s="8" t="s">
        <v>20</v>
      </c>
      <c r="V155" s="131"/>
      <c r="W155" s="117"/>
      <c r="X155" s="118"/>
      <c r="Y155" s="118"/>
      <c r="Z155" s="118"/>
    </row>
    <row r="156" spans="2:35" ht="15" customHeight="1" x14ac:dyDescent="0.25">
      <c r="B156" s="4">
        <f t="shared" si="26"/>
        <v>155</v>
      </c>
      <c r="C156" s="5"/>
      <c r="D156" s="5"/>
      <c r="E156" s="6"/>
      <c r="F156" s="6">
        <v>45193</v>
      </c>
      <c r="G156" s="7"/>
      <c r="H156" s="8">
        <v>5</v>
      </c>
      <c r="I156" s="8"/>
      <c r="J156" s="8">
        <f t="shared" si="58"/>
        <v>5</v>
      </c>
      <c r="K156" s="6">
        <v>45230</v>
      </c>
      <c r="L156" s="5">
        <f t="shared" si="63"/>
        <v>10</v>
      </c>
      <c r="M156" s="9">
        <f t="shared" si="59"/>
        <v>37</v>
      </c>
      <c r="N156" s="8">
        <v>10</v>
      </c>
      <c r="O156" s="8">
        <v>10</v>
      </c>
      <c r="P156" s="8">
        <f t="shared" si="60"/>
        <v>20</v>
      </c>
      <c r="Q156" s="8">
        <v>2.35</v>
      </c>
      <c r="R156" s="8">
        <f t="shared" si="61"/>
        <v>17.649999999999999</v>
      </c>
      <c r="S156" s="8">
        <v>2.99</v>
      </c>
      <c r="T156" s="8">
        <f t="shared" si="62"/>
        <v>9.6599999999999984</v>
      </c>
      <c r="U156" s="8" t="s">
        <v>22</v>
      </c>
      <c r="V156" s="132"/>
      <c r="W156" s="117"/>
      <c r="X156" s="118"/>
      <c r="Y156" s="118"/>
      <c r="Z156" s="118"/>
    </row>
    <row r="157" spans="2:35" ht="15" customHeight="1" x14ac:dyDescent="0.25">
      <c r="B157" s="4">
        <f t="shared" si="26"/>
        <v>156</v>
      </c>
      <c r="C157" s="5"/>
      <c r="D157" s="5"/>
      <c r="E157" s="6"/>
      <c r="F157" s="6">
        <v>45227</v>
      </c>
      <c r="G157" s="7"/>
      <c r="H157" s="8">
        <v>20</v>
      </c>
      <c r="I157" s="8"/>
      <c r="J157" s="8">
        <f t="shared" ref="J157:J162" si="64">IF($H157&lt;&gt;"",SUM(H157:I157),"")</f>
        <v>20</v>
      </c>
      <c r="K157" s="6">
        <v>45231</v>
      </c>
      <c r="L157" s="5">
        <f t="shared" si="63"/>
        <v>11</v>
      </c>
      <c r="M157" s="9">
        <f t="shared" ref="M157:M162" si="65">IF($K157&lt;&gt;"",SUM(K157-F157),"")</f>
        <v>4</v>
      </c>
      <c r="N157" s="8">
        <v>70</v>
      </c>
      <c r="O157" s="8">
        <v>10</v>
      </c>
      <c r="P157" s="8">
        <f t="shared" ref="P157:P162" si="66">IF($K157&lt;&gt;"",SUM(N157:O157),"")</f>
        <v>80</v>
      </c>
      <c r="Q157" s="8">
        <v>8.35</v>
      </c>
      <c r="R157" s="8">
        <f t="shared" ref="R157:R162" si="67">IF(K157="","",P157-Q157)</f>
        <v>71.650000000000006</v>
      </c>
      <c r="S157" s="8">
        <v>2.99</v>
      </c>
      <c r="T157" s="8">
        <f t="shared" ref="T157:T162" si="68">IF(K157="","",R157-J157-S157)</f>
        <v>48.660000000000004</v>
      </c>
      <c r="U157" s="8" t="s">
        <v>22</v>
      </c>
      <c r="V157" s="137"/>
      <c r="W157" s="117"/>
      <c r="X157" s="118"/>
      <c r="Y157" s="118"/>
      <c r="Z157" s="118"/>
    </row>
    <row r="158" spans="2:35" s="95" customFormat="1" ht="15" customHeight="1" x14ac:dyDescent="0.25">
      <c r="B158" s="4">
        <f t="shared" si="26"/>
        <v>157</v>
      </c>
      <c r="C158" s="5"/>
      <c r="D158" s="5"/>
      <c r="E158" s="6"/>
      <c r="F158" s="6">
        <v>45193</v>
      </c>
      <c r="G158" s="7"/>
      <c r="H158" s="8">
        <v>15</v>
      </c>
      <c r="I158" s="8">
        <v>20</v>
      </c>
      <c r="J158" s="8">
        <f t="shared" si="64"/>
        <v>35</v>
      </c>
      <c r="K158" s="6">
        <v>45233</v>
      </c>
      <c r="L158" s="5">
        <f t="shared" ref="L158:L165" si="69">IF(K158="","",MONTH(K158))</f>
        <v>11</v>
      </c>
      <c r="M158" s="9">
        <f t="shared" si="65"/>
        <v>40</v>
      </c>
      <c r="N158" s="8">
        <v>60</v>
      </c>
      <c r="O158" s="8"/>
      <c r="P158" s="8">
        <f t="shared" si="66"/>
        <v>60</v>
      </c>
      <c r="Q158" s="8"/>
      <c r="R158" s="8">
        <f t="shared" si="67"/>
        <v>60</v>
      </c>
      <c r="S158" s="8"/>
      <c r="T158" s="8">
        <f t="shared" si="68"/>
        <v>25</v>
      </c>
      <c r="U158" s="8" t="s">
        <v>20</v>
      </c>
      <c r="V158" s="132" t="s">
        <v>77</v>
      </c>
      <c r="W158" s="117"/>
      <c r="X158" s="118"/>
      <c r="Y158" s="118"/>
      <c r="Z158" s="118"/>
      <c r="AA158"/>
      <c r="AB158"/>
      <c r="AC158"/>
      <c r="AD158"/>
      <c r="AE158"/>
      <c r="AF158"/>
      <c r="AG158"/>
      <c r="AH158"/>
      <c r="AI158"/>
    </row>
    <row r="159" spans="2:35" ht="15" customHeight="1" x14ac:dyDescent="0.25">
      <c r="B159" s="4">
        <f t="shared" si="26"/>
        <v>158</v>
      </c>
      <c r="C159" s="35"/>
      <c r="D159" s="5"/>
      <c r="E159" s="6"/>
      <c r="F159" s="6">
        <v>45158</v>
      </c>
      <c r="G159" s="7"/>
      <c r="H159" s="8">
        <v>7.5</v>
      </c>
      <c r="I159" s="8"/>
      <c r="J159" s="8">
        <f t="shared" si="64"/>
        <v>7.5</v>
      </c>
      <c r="K159" s="6">
        <v>45233</v>
      </c>
      <c r="L159" s="5">
        <f t="shared" si="69"/>
        <v>11</v>
      </c>
      <c r="M159" s="9">
        <f t="shared" si="65"/>
        <v>75</v>
      </c>
      <c r="N159" s="8">
        <v>30</v>
      </c>
      <c r="O159" s="8">
        <v>10</v>
      </c>
      <c r="P159" s="8">
        <f t="shared" si="66"/>
        <v>40</v>
      </c>
      <c r="Q159" s="8">
        <v>4.3499999999999996</v>
      </c>
      <c r="R159" s="8">
        <f t="shared" si="67"/>
        <v>35.65</v>
      </c>
      <c r="S159" s="8">
        <v>2.99</v>
      </c>
      <c r="T159" s="8">
        <f t="shared" si="68"/>
        <v>25.159999999999997</v>
      </c>
      <c r="U159" s="8" t="s">
        <v>22</v>
      </c>
      <c r="V159" s="131"/>
      <c r="W159" s="117"/>
      <c r="X159" s="118"/>
      <c r="Y159" s="118"/>
      <c r="Z159" s="118"/>
    </row>
    <row r="160" spans="2:35" ht="15" customHeight="1" x14ac:dyDescent="0.25">
      <c r="B160" s="4">
        <f t="shared" si="26"/>
        <v>159</v>
      </c>
      <c r="C160" s="5"/>
      <c r="D160" s="5"/>
      <c r="E160" s="6"/>
      <c r="F160" s="6">
        <v>45207</v>
      </c>
      <c r="G160" s="7"/>
      <c r="H160" s="8">
        <v>25</v>
      </c>
      <c r="I160" s="8">
        <v>0</v>
      </c>
      <c r="J160" s="8">
        <f t="shared" si="64"/>
        <v>25</v>
      </c>
      <c r="K160" s="6">
        <v>45234</v>
      </c>
      <c r="L160" s="5">
        <f t="shared" si="69"/>
        <v>11</v>
      </c>
      <c r="M160" s="9">
        <f t="shared" si="65"/>
        <v>27</v>
      </c>
      <c r="N160" s="8">
        <v>40</v>
      </c>
      <c r="O160" s="8">
        <v>30</v>
      </c>
      <c r="P160" s="8">
        <f t="shared" si="66"/>
        <v>70</v>
      </c>
      <c r="Q160" s="8">
        <v>8.69</v>
      </c>
      <c r="R160" s="8">
        <f t="shared" si="67"/>
        <v>61.31</v>
      </c>
      <c r="S160" s="8">
        <v>13.45</v>
      </c>
      <c r="T160" s="8">
        <f t="shared" si="68"/>
        <v>22.860000000000003</v>
      </c>
      <c r="U160" s="8" t="s">
        <v>22</v>
      </c>
      <c r="V160" s="132"/>
      <c r="W160" s="117"/>
      <c r="X160" s="118"/>
      <c r="Y160" s="118"/>
      <c r="Z160" s="118"/>
    </row>
    <row r="161" spans="2:26" ht="15" customHeight="1" x14ac:dyDescent="0.25">
      <c r="B161" s="4">
        <f t="shared" si="26"/>
        <v>160</v>
      </c>
      <c r="C161" s="5"/>
      <c r="D161" s="5"/>
      <c r="E161" s="6"/>
      <c r="F161" s="6">
        <v>45200</v>
      </c>
      <c r="G161" s="7"/>
      <c r="H161" s="8">
        <v>2</v>
      </c>
      <c r="I161" s="8"/>
      <c r="J161" s="8">
        <f t="shared" si="64"/>
        <v>2</v>
      </c>
      <c r="K161" s="6">
        <v>45234</v>
      </c>
      <c r="L161" s="5">
        <f t="shared" si="69"/>
        <v>11</v>
      </c>
      <c r="M161" s="9">
        <f t="shared" si="65"/>
        <v>34</v>
      </c>
      <c r="N161" s="8">
        <v>15</v>
      </c>
      <c r="O161" s="8"/>
      <c r="P161" s="8">
        <f t="shared" si="66"/>
        <v>15</v>
      </c>
      <c r="Q161" s="8"/>
      <c r="R161" s="8">
        <f t="shared" si="67"/>
        <v>15</v>
      </c>
      <c r="S161" s="8"/>
      <c r="T161" s="8">
        <f t="shared" si="68"/>
        <v>13</v>
      </c>
      <c r="U161" s="8" t="s">
        <v>20</v>
      </c>
      <c r="V161" s="132"/>
      <c r="W161" s="117"/>
      <c r="X161" s="118"/>
      <c r="Y161" s="118"/>
      <c r="Z161" s="118"/>
    </row>
    <row r="162" spans="2:26" ht="15" customHeight="1" x14ac:dyDescent="0.25">
      <c r="B162" s="4">
        <f t="shared" si="26"/>
        <v>161</v>
      </c>
      <c r="C162" s="5"/>
      <c r="D162" s="5"/>
      <c r="E162" s="6"/>
      <c r="F162" s="6">
        <v>45227</v>
      </c>
      <c r="G162" s="7"/>
      <c r="H162" s="8">
        <v>10</v>
      </c>
      <c r="I162" s="8"/>
      <c r="J162" s="8">
        <f t="shared" si="64"/>
        <v>10</v>
      </c>
      <c r="K162" s="6">
        <v>45240</v>
      </c>
      <c r="L162" s="5">
        <f t="shared" si="69"/>
        <v>11</v>
      </c>
      <c r="M162" s="9">
        <f t="shared" si="65"/>
        <v>13</v>
      </c>
      <c r="N162" s="8">
        <v>150</v>
      </c>
      <c r="O162" s="8"/>
      <c r="P162" s="8">
        <f t="shared" si="66"/>
        <v>150</v>
      </c>
      <c r="Q162" s="8"/>
      <c r="R162" s="8">
        <f t="shared" si="67"/>
        <v>150</v>
      </c>
      <c r="S162" s="8">
        <v>4.95</v>
      </c>
      <c r="T162" s="8">
        <f t="shared" si="68"/>
        <v>135.05000000000001</v>
      </c>
      <c r="U162" s="8" t="s">
        <v>20</v>
      </c>
      <c r="V162" s="137"/>
      <c r="W162" s="117"/>
      <c r="X162" s="118"/>
      <c r="Y162" s="118"/>
      <c r="Z162" s="118"/>
    </row>
    <row r="163" spans="2:26" ht="15" customHeight="1" x14ac:dyDescent="0.25">
      <c r="B163" s="4">
        <f t="shared" si="26"/>
        <v>162</v>
      </c>
      <c r="C163" s="5"/>
      <c r="D163" s="5"/>
      <c r="E163" s="6"/>
      <c r="F163" s="6">
        <v>45227</v>
      </c>
      <c r="G163" s="7"/>
      <c r="H163" s="8">
        <v>20</v>
      </c>
      <c r="I163" s="8"/>
      <c r="J163" s="8">
        <f t="shared" ref="J163:J169" si="70">IF($H163&lt;&gt;"",SUM(H163:I163),"")</f>
        <v>20</v>
      </c>
      <c r="K163" s="6">
        <v>45241</v>
      </c>
      <c r="L163" s="5">
        <f t="shared" si="69"/>
        <v>11</v>
      </c>
      <c r="M163" s="9">
        <f t="shared" ref="M163:M169" si="71">IF($K163&lt;&gt;"",SUM(K163-F163),"")</f>
        <v>14</v>
      </c>
      <c r="N163" s="8">
        <v>100</v>
      </c>
      <c r="O163" s="8">
        <v>10</v>
      </c>
      <c r="P163" s="8">
        <f t="shared" ref="P163:P169" si="72">IF($K163&lt;&gt;"",SUM(N163:O163),"")</f>
        <v>110</v>
      </c>
      <c r="Q163" s="8">
        <v>11.35</v>
      </c>
      <c r="R163" s="8">
        <f t="shared" ref="R163:R169" si="73">IF(K163="","",P163-Q163)</f>
        <v>98.65</v>
      </c>
      <c r="S163" s="8">
        <v>2.99</v>
      </c>
      <c r="T163" s="8">
        <f t="shared" ref="T163:T169" si="74">IF(K163="","",R163-J163-S163)</f>
        <v>75.660000000000011</v>
      </c>
      <c r="U163" s="8" t="s">
        <v>22</v>
      </c>
      <c r="V163" s="137"/>
      <c r="W163" s="117"/>
      <c r="X163" s="118"/>
      <c r="Y163" s="118"/>
      <c r="Z163" s="118"/>
    </row>
    <row r="164" spans="2:26" ht="15" customHeight="1" x14ac:dyDescent="0.25">
      <c r="B164" s="4">
        <f t="shared" si="26"/>
        <v>163</v>
      </c>
      <c r="C164" s="5"/>
      <c r="D164" s="5"/>
      <c r="E164" s="6"/>
      <c r="F164" s="6">
        <v>45158</v>
      </c>
      <c r="G164" s="7"/>
      <c r="H164" s="8">
        <v>10</v>
      </c>
      <c r="I164" s="8"/>
      <c r="J164" s="8">
        <f t="shared" si="70"/>
        <v>10</v>
      </c>
      <c r="K164" s="6">
        <v>45241</v>
      </c>
      <c r="L164" s="5">
        <f t="shared" si="69"/>
        <v>11</v>
      </c>
      <c r="M164" s="9">
        <f t="shared" si="71"/>
        <v>83</v>
      </c>
      <c r="N164" s="8">
        <v>80</v>
      </c>
      <c r="O164" s="8"/>
      <c r="P164" s="8">
        <f t="shared" si="72"/>
        <v>80</v>
      </c>
      <c r="Q164" s="8"/>
      <c r="R164" s="8">
        <f t="shared" si="73"/>
        <v>80</v>
      </c>
      <c r="S164" s="8">
        <v>23</v>
      </c>
      <c r="T164" s="8">
        <f t="shared" si="74"/>
        <v>47</v>
      </c>
      <c r="U164" s="8" t="s">
        <v>20</v>
      </c>
      <c r="V164" s="132" t="s">
        <v>77</v>
      </c>
      <c r="W164" s="117"/>
      <c r="X164" s="118"/>
      <c r="Y164" s="118"/>
      <c r="Z164" s="118"/>
    </row>
    <row r="165" spans="2:26" ht="15" customHeight="1" x14ac:dyDescent="0.25">
      <c r="B165" s="4">
        <f t="shared" si="26"/>
        <v>164</v>
      </c>
      <c r="C165" s="5"/>
      <c r="D165" s="5"/>
      <c r="E165" s="6"/>
      <c r="F165" s="6">
        <v>45193</v>
      </c>
      <c r="G165" s="7"/>
      <c r="H165" s="8">
        <v>5</v>
      </c>
      <c r="I165" s="8"/>
      <c r="J165" s="8">
        <f t="shared" si="70"/>
        <v>5</v>
      </c>
      <c r="K165" s="6">
        <v>45240</v>
      </c>
      <c r="L165" s="5">
        <f t="shared" si="69"/>
        <v>11</v>
      </c>
      <c r="M165" s="9">
        <f t="shared" si="71"/>
        <v>47</v>
      </c>
      <c r="N165" s="8">
        <v>20</v>
      </c>
      <c r="O165" s="8">
        <v>10</v>
      </c>
      <c r="P165" s="8">
        <f t="shared" si="72"/>
        <v>30</v>
      </c>
      <c r="Q165" s="8">
        <v>3.35</v>
      </c>
      <c r="R165" s="8">
        <f t="shared" si="73"/>
        <v>26.65</v>
      </c>
      <c r="S165" s="8">
        <v>2.99</v>
      </c>
      <c r="T165" s="8">
        <f t="shared" si="74"/>
        <v>18.659999999999997</v>
      </c>
      <c r="U165" s="8" t="s">
        <v>22</v>
      </c>
      <c r="V165" s="132"/>
      <c r="W165" s="117"/>
      <c r="X165" s="118"/>
      <c r="Y165" s="118"/>
      <c r="Z165" s="118"/>
    </row>
    <row r="166" spans="2:26" ht="15" customHeight="1" x14ac:dyDescent="0.25">
      <c r="B166" s="4">
        <f t="shared" si="26"/>
        <v>165</v>
      </c>
      <c r="C166" s="5"/>
      <c r="D166" s="5"/>
      <c r="E166" s="6"/>
      <c r="F166" s="6">
        <v>45227</v>
      </c>
      <c r="G166" s="7"/>
      <c r="H166" s="8">
        <v>20</v>
      </c>
      <c r="I166" s="8">
        <v>30</v>
      </c>
      <c r="J166" s="8">
        <f t="shared" si="70"/>
        <v>50</v>
      </c>
      <c r="K166" s="6">
        <v>45242</v>
      </c>
      <c r="L166" s="5">
        <f t="shared" ref="L166:L171" si="75">IF(K166="","",MONTH(K166))</f>
        <v>11</v>
      </c>
      <c r="M166" s="9">
        <f t="shared" si="71"/>
        <v>15</v>
      </c>
      <c r="N166" s="8">
        <v>100</v>
      </c>
      <c r="O166" s="8">
        <v>30</v>
      </c>
      <c r="P166" s="8">
        <f t="shared" si="72"/>
        <v>130</v>
      </c>
      <c r="Q166" s="8">
        <v>15.85</v>
      </c>
      <c r="R166" s="8">
        <f t="shared" si="73"/>
        <v>114.15</v>
      </c>
      <c r="S166" s="8">
        <v>13.45</v>
      </c>
      <c r="T166" s="8">
        <f t="shared" si="74"/>
        <v>50.7</v>
      </c>
      <c r="U166" s="8" t="s">
        <v>22</v>
      </c>
      <c r="V166" s="137"/>
      <c r="W166" s="125"/>
      <c r="X166" s="118"/>
      <c r="Y166" s="118"/>
      <c r="Z166" s="118"/>
    </row>
    <row r="167" spans="2:26" ht="15" customHeight="1" x14ac:dyDescent="0.25">
      <c r="B167" s="4">
        <f t="shared" si="26"/>
        <v>166</v>
      </c>
      <c r="C167" s="5"/>
      <c r="D167" s="5"/>
      <c r="E167" s="5"/>
      <c r="F167" s="6">
        <v>45017</v>
      </c>
      <c r="G167" s="7" t="s">
        <v>23</v>
      </c>
      <c r="H167" s="8">
        <v>0</v>
      </c>
      <c r="I167" s="8"/>
      <c r="J167" s="8">
        <f t="shared" si="70"/>
        <v>0</v>
      </c>
      <c r="K167" s="6">
        <v>45243</v>
      </c>
      <c r="L167" s="5">
        <f t="shared" si="75"/>
        <v>11</v>
      </c>
      <c r="M167" s="9">
        <f t="shared" si="71"/>
        <v>226</v>
      </c>
      <c r="N167" s="8">
        <v>10</v>
      </c>
      <c r="O167" s="8"/>
      <c r="P167" s="8">
        <f t="shared" si="72"/>
        <v>10</v>
      </c>
      <c r="Q167" s="8"/>
      <c r="R167" s="8">
        <f t="shared" si="73"/>
        <v>10</v>
      </c>
      <c r="S167" s="8"/>
      <c r="T167" s="8">
        <f t="shared" si="74"/>
        <v>10</v>
      </c>
      <c r="U167" s="8"/>
      <c r="V167" s="131"/>
      <c r="W167" s="129"/>
      <c r="X167" s="118"/>
      <c r="Y167" s="118"/>
      <c r="Z167" s="118"/>
    </row>
    <row r="168" spans="2:26" ht="15" customHeight="1" x14ac:dyDescent="0.25">
      <c r="B168" s="4">
        <f t="shared" si="26"/>
        <v>167</v>
      </c>
      <c r="C168" s="5"/>
      <c r="D168" s="5"/>
      <c r="E168" s="6"/>
      <c r="F168" s="6">
        <v>45214</v>
      </c>
      <c r="G168" s="7"/>
      <c r="H168" s="8">
        <v>20</v>
      </c>
      <c r="I168" s="8"/>
      <c r="J168" s="8">
        <f t="shared" si="70"/>
        <v>20</v>
      </c>
      <c r="K168" s="6">
        <v>45245</v>
      </c>
      <c r="L168" s="5">
        <f t="shared" si="75"/>
        <v>11</v>
      </c>
      <c r="M168" s="9">
        <f t="shared" si="71"/>
        <v>31</v>
      </c>
      <c r="N168" s="8">
        <v>70</v>
      </c>
      <c r="O168" s="8"/>
      <c r="P168" s="8">
        <f t="shared" si="72"/>
        <v>70</v>
      </c>
      <c r="Q168" s="8"/>
      <c r="R168" s="8">
        <f t="shared" si="73"/>
        <v>70</v>
      </c>
      <c r="S168" s="8"/>
      <c r="T168" s="8">
        <f t="shared" si="74"/>
        <v>50</v>
      </c>
      <c r="U168" s="8" t="s">
        <v>20</v>
      </c>
      <c r="V168" s="132"/>
      <c r="W168" s="117"/>
      <c r="X168" s="118"/>
      <c r="Y168" s="118"/>
      <c r="Z168" s="118"/>
    </row>
    <row r="169" spans="2:26" ht="15" customHeight="1" x14ac:dyDescent="0.25">
      <c r="B169" s="4">
        <f t="shared" si="26"/>
        <v>168</v>
      </c>
      <c r="C169" s="5"/>
      <c r="D169" s="5"/>
      <c r="E169" s="6"/>
      <c r="F169" s="6">
        <v>45193</v>
      </c>
      <c r="G169" s="7"/>
      <c r="H169" s="8">
        <v>25</v>
      </c>
      <c r="I169" s="8">
        <v>50</v>
      </c>
      <c r="J169" s="8">
        <f t="shared" si="70"/>
        <v>75</v>
      </c>
      <c r="K169" s="6">
        <v>45250</v>
      </c>
      <c r="L169" s="5">
        <f t="shared" si="75"/>
        <v>11</v>
      </c>
      <c r="M169" s="9">
        <f t="shared" si="71"/>
        <v>57</v>
      </c>
      <c r="N169" s="8">
        <v>90</v>
      </c>
      <c r="O169" s="8">
        <v>10</v>
      </c>
      <c r="P169" s="8">
        <f t="shared" si="72"/>
        <v>100</v>
      </c>
      <c r="Q169" s="8">
        <v>10.35</v>
      </c>
      <c r="R169" s="8">
        <f t="shared" si="73"/>
        <v>89.65</v>
      </c>
      <c r="S169" s="8">
        <v>2.99</v>
      </c>
      <c r="T169" s="8">
        <f t="shared" si="74"/>
        <v>11.660000000000005</v>
      </c>
      <c r="U169" s="8" t="s">
        <v>22</v>
      </c>
      <c r="V169" s="132"/>
      <c r="W169" s="117"/>
      <c r="X169" s="118"/>
      <c r="Y169" s="118"/>
      <c r="Z169" s="118"/>
    </row>
    <row r="170" spans="2:26" ht="15" customHeight="1" x14ac:dyDescent="0.25">
      <c r="B170" s="4">
        <f t="shared" si="26"/>
        <v>169</v>
      </c>
      <c r="C170" s="5"/>
      <c r="D170" s="5"/>
      <c r="E170" s="5"/>
      <c r="F170" s="6">
        <v>45075</v>
      </c>
      <c r="G170" s="7" t="s">
        <v>19</v>
      </c>
      <c r="H170" s="8">
        <v>30</v>
      </c>
      <c r="I170" s="8"/>
      <c r="J170" s="8">
        <f t="shared" ref="J170:J174" si="76">IF($H170&lt;&gt;"",SUM(H170:I170),"")</f>
        <v>30</v>
      </c>
      <c r="K170" s="6">
        <v>45251</v>
      </c>
      <c r="L170" s="5">
        <f t="shared" si="75"/>
        <v>11</v>
      </c>
      <c r="M170" s="9">
        <f t="shared" ref="M170:M174" si="77">IF($K170&lt;&gt;"",SUM(K170-F170),"")</f>
        <v>176</v>
      </c>
      <c r="N170" s="8">
        <v>35</v>
      </c>
      <c r="O170" s="8"/>
      <c r="P170" s="8">
        <f t="shared" ref="P170:P174" si="78">IF($K170&lt;&gt;"",SUM(N170:O170),"")</f>
        <v>35</v>
      </c>
      <c r="Q170" s="8"/>
      <c r="R170" s="8">
        <f t="shared" ref="R170:R174" si="79">IF(K170="","",P170-Q170)</f>
        <v>35</v>
      </c>
      <c r="S170" s="8"/>
      <c r="T170" s="8">
        <f t="shared" ref="T170:T174" si="80">IF(K170="","",R170-J170-S170)</f>
        <v>5</v>
      </c>
      <c r="U170" s="8" t="s">
        <v>20</v>
      </c>
      <c r="V170" s="131"/>
      <c r="W170" s="117"/>
      <c r="X170" s="118"/>
      <c r="Y170" s="118"/>
      <c r="Z170" s="118"/>
    </row>
    <row r="171" spans="2:26" ht="15" customHeight="1" x14ac:dyDescent="0.25">
      <c r="B171" s="4">
        <f t="shared" si="26"/>
        <v>170</v>
      </c>
      <c r="C171" s="5"/>
      <c r="D171" s="5"/>
      <c r="E171" s="5"/>
      <c r="F171" s="6">
        <v>45081</v>
      </c>
      <c r="G171" s="7" t="s">
        <v>19</v>
      </c>
      <c r="H171" s="8">
        <v>12</v>
      </c>
      <c r="I171" s="8">
        <v>80</v>
      </c>
      <c r="J171" s="8">
        <f t="shared" si="76"/>
        <v>92</v>
      </c>
      <c r="K171" s="6">
        <v>45251</v>
      </c>
      <c r="L171" s="5">
        <f t="shared" si="75"/>
        <v>11</v>
      </c>
      <c r="M171" s="9">
        <f t="shared" si="77"/>
        <v>170</v>
      </c>
      <c r="N171" s="8">
        <v>200</v>
      </c>
      <c r="O171" s="8"/>
      <c r="P171" s="8">
        <f t="shared" si="78"/>
        <v>200</v>
      </c>
      <c r="Q171" s="8"/>
      <c r="R171" s="8">
        <f t="shared" si="79"/>
        <v>200</v>
      </c>
      <c r="S171" s="8"/>
      <c r="T171" s="8">
        <f t="shared" si="80"/>
        <v>108</v>
      </c>
      <c r="U171" s="8" t="s">
        <v>20</v>
      </c>
      <c r="V171" s="131"/>
      <c r="W171" s="117"/>
      <c r="X171" s="118"/>
      <c r="Y171" s="118"/>
      <c r="Z171" s="118"/>
    </row>
    <row r="172" spans="2:26" ht="15" customHeight="1" x14ac:dyDescent="0.25">
      <c r="B172" s="4">
        <f t="shared" si="26"/>
        <v>171</v>
      </c>
      <c r="C172" s="5"/>
      <c r="D172" s="5"/>
      <c r="E172" s="5"/>
      <c r="F172" s="6">
        <v>45081</v>
      </c>
      <c r="G172" s="7" t="s">
        <v>19</v>
      </c>
      <c r="H172" s="8">
        <v>5</v>
      </c>
      <c r="I172" s="8"/>
      <c r="J172" s="8">
        <f t="shared" si="76"/>
        <v>5</v>
      </c>
      <c r="K172" s="6">
        <v>45251</v>
      </c>
      <c r="L172" s="5">
        <f t="shared" ref="L172:L176" si="81">IF(K172="","",MONTH(K172))</f>
        <v>11</v>
      </c>
      <c r="M172" s="9">
        <f t="shared" si="77"/>
        <v>170</v>
      </c>
      <c r="N172" s="8">
        <v>35</v>
      </c>
      <c r="O172" s="8">
        <v>10</v>
      </c>
      <c r="P172" s="8">
        <f t="shared" si="78"/>
        <v>45</v>
      </c>
      <c r="Q172" s="8">
        <v>4.8499999999999996</v>
      </c>
      <c r="R172" s="8">
        <f t="shared" si="79"/>
        <v>40.15</v>
      </c>
      <c r="S172" s="8">
        <v>4.3499999999999996</v>
      </c>
      <c r="T172" s="8">
        <f t="shared" si="80"/>
        <v>30.799999999999997</v>
      </c>
      <c r="U172" s="8" t="s">
        <v>22</v>
      </c>
      <c r="V172" s="131"/>
      <c r="W172" s="117"/>
      <c r="X172" s="118"/>
      <c r="Y172" s="118"/>
      <c r="Z172" s="118"/>
    </row>
    <row r="173" spans="2:26" ht="15" customHeight="1" x14ac:dyDescent="0.25">
      <c r="B173" s="4">
        <f t="shared" si="26"/>
        <v>172</v>
      </c>
      <c r="C173" s="5"/>
      <c r="D173" s="5"/>
      <c r="E173" s="6"/>
      <c r="F173" s="6">
        <v>45179</v>
      </c>
      <c r="G173" s="7"/>
      <c r="H173" s="8">
        <v>0</v>
      </c>
      <c r="I173" s="8"/>
      <c r="J173" s="8">
        <f t="shared" si="76"/>
        <v>0</v>
      </c>
      <c r="K173" s="6">
        <v>45260</v>
      </c>
      <c r="L173" s="5">
        <f t="shared" si="81"/>
        <v>11</v>
      </c>
      <c r="M173" s="9">
        <f t="shared" si="77"/>
        <v>81</v>
      </c>
      <c r="N173" s="8">
        <v>20</v>
      </c>
      <c r="O173" s="8">
        <v>10</v>
      </c>
      <c r="P173" s="8">
        <f t="shared" si="78"/>
        <v>30</v>
      </c>
      <c r="Q173" s="8">
        <v>3.35</v>
      </c>
      <c r="R173" s="8">
        <f t="shared" si="79"/>
        <v>26.65</v>
      </c>
      <c r="S173" s="8"/>
      <c r="T173" s="8">
        <f t="shared" si="80"/>
        <v>26.65</v>
      </c>
      <c r="U173" s="8" t="s">
        <v>22</v>
      </c>
      <c r="V173" s="139" t="s">
        <v>81</v>
      </c>
      <c r="W173" s="117"/>
      <c r="X173" s="118"/>
      <c r="Y173" s="118"/>
      <c r="Z173" s="118"/>
    </row>
    <row r="174" spans="2:26" ht="15" customHeight="1" x14ac:dyDescent="0.25">
      <c r="B174" s="4">
        <f t="shared" si="26"/>
        <v>173</v>
      </c>
      <c r="C174" s="5"/>
      <c r="D174" s="5"/>
      <c r="E174" s="6"/>
      <c r="F174" s="6">
        <v>45227</v>
      </c>
      <c r="G174" s="7"/>
      <c r="H174" s="8">
        <v>20</v>
      </c>
      <c r="I174" s="8"/>
      <c r="J174" s="8">
        <f t="shared" si="76"/>
        <v>20</v>
      </c>
      <c r="K174" s="6">
        <v>45261</v>
      </c>
      <c r="L174" s="5">
        <f t="shared" si="81"/>
        <v>12</v>
      </c>
      <c r="M174" s="9">
        <f t="shared" si="77"/>
        <v>34</v>
      </c>
      <c r="N174" s="8">
        <v>100</v>
      </c>
      <c r="O174" s="8"/>
      <c r="P174" s="8">
        <f t="shared" si="78"/>
        <v>100</v>
      </c>
      <c r="Q174" s="8"/>
      <c r="R174" s="8">
        <f t="shared" si="79"/>
        <v>100</v>
      </c>
      <c r="S174" s="8"/>
      <c r="T174" s="8">
        <f t="shared" si="80"/>
        <v>80</v>
      </c>
      <c r="U174" s="8" t="s">
        <v>20</v>
      </c>
      <c r="V174" s="137"/>
      <c r="W174" s="117"/>
      <c r="X174" s="118"/>
      <c r="Y174" s="118"/>
      <c r="Z174" s="118"/>
    </row>
    <row r="175" spans="2:26" ht="15" customHeight="1" x14ac:dyDescent="0.25">
      <c r="B175" s="4">
        <f t="shared" si="26"/>
        <v>174</v>
      </c>
      <c r="C175" s="5"/>
      <c r="D175" s="5"/>
      <c r="E175" s="6"/>
      <c r="F175" s="6">
        <v>45200</v>
      </c>
      <c r="G175" s="7"/>
      <c r="H175" s="8">
        <v>40</v>
      </c>
      <c r="I175" s="8"/>
      <c r="J175" s="8">
        <f t="shared" ref="J175:J180" si="82">IF($H175&lt;&gt;"",SUM(H175:I175),"")</f>
        <v>40</v>
      </c>
      <c r="K175" s="6">
        <v>45262</v>
      </c>
      <c r="L175" s="5">
        <f t="shared" si="81"/>
        <v>12</v>
      </c>
      <c r="M175" s="9">
        <f t="shared" ref="M175:M180" si="83">IF($K175&lt;&gt;"",SUM(K175-F175),"")</f>
        <v>62</v>
      </c>
      <c r="N175" s="8">
        <v>100</v>
      </c>
      <c r="O175" s="8">
        <v>10</v>
      </c>
      <c r="P175" s="8">
        <f t="shared" ref="P175:P180" si="84">IF($K175&lt;&gt;"",SUM(N175:O175),"")</f>
        <v>110</v>
      </c>
      <c r="Q175" s="8">
        <v>13.35</v>
      </c>
      <c r="R175" s="8">
        <f t="shared" ref="R175:R180" si="85">IF(K175="","",P175-Q175)</f>
        <v>96.65</v>
      </c>
      <c r="S175" s="8">
        <v>2.99</v>
      </c>
      <c r="T175" s="8">
        <f t="shared" ref="T175:T180" si="86">IF(K175="","",R175-J175-S175)</f>
        <v>53.660000000000004</v>
      </c>
      <c r="U175" s="8" t="s">
        <v>22</v>
      </c>
      <c r="V175" s="133" t="s">
        <v>78</v>
      </c>
      <c r="W175" s="117"/>
      <c r="X175" s="118"/>
      <c r="Y175" s="118"/>
      <c r="Z175" s="118"/>
    </row>
    <row r="176" spans="2:26" ht="15" customHeight="1" x14ac:dyDescent="0.25">
      <c r="B176" s="4">
        <f t="shared" si="26"/>
        <v>175</v>
      </c>
      <c r="C176" s="5"/>
      <c r="D176" s="5"/>
      <c r="E176" s="6"/>
      <c r="F176" s="6">
        <v>45121</v>
      </c>
      <c r="G176" s="7" t="s">
        <v>19</v>
      </c>
      <c r="H176" s="8">
        <v>10</v>
      </c>
      <c r="I176" s="8">
        <v>20</v>
      </c>
      <c r="J176" s="8">
        <f t="shared" si="82"/>
        <v>30</v>
      </c>
      <c r="K176" s="6">
        <v>45263</v>
      </c>
      <c r="L176" s="5">
        <f t="shared" si="81"/>
        <v>12</v>
      </c>
      <c r="M176" s="9">
        <f t="shared" si="83"/>
        <v>142</v>
      </c>
      <c r="N176" s="8">
        <v>25</v>
      </c>
      <c r="O176" s="8">
        <v>30</v>
      </c>
      <c r="P176" s="8">
        <f t="shared" si="84"/>
        <v>55</v>
      </c>
      <c r="Q176" s="8">
        <v>5.85</v>
      </c>
      <c r="R176" s="8">
        <f t="shared" si="85"/>
        <v>49.15</v>
      </c>
      <c r="S176" s="8">
        <v>6</v>
      </c>
      <c r="T176" s="8">
        <f t="shared" si="86"/>
        <v>13.149999999999999</v>
      </c>
      <c r="U176" s="8" t="s">
        <v>22</v>
      </c>
      <c r="V176" s="131"/>
      <c r="W176" s="117"/>
      <c r="X176" s="118"/>
      <c r="Y176" s="118"/>
      <c r="Z176" s="118"/>
    </row>
    <row r="177" spans="2:26" ht="15" customHeight="1" x14ac:dyDescent="0.25">
      <c r="B177" s="4">
        <f t="shared" si="26"/>
        <v>176</v>
      </c>
      <c r="C177" s="5"/>
      <c r="D177" s="5"/>
      <c r="E177" s="6"/>
      <c r="F177" s="6">
        <v>45186</v>
      </c>
      <c r="G177" s="7"/>
      <c r="H177" s="8">
        <v>0</v>
      </c>
      <c r="I177" s="8"/>
      <c r="J177" s="8">
        <f t="shared" si="82"/>
        <v>0</v>
      </c>
      <c r="K177" s="6">
        <v>45265</v>
      </c>
      <c r="L177" s="5">
        <f t="shared" ref="L177:L182" si="87">IF(K177="","",MONTH(K177))</f>
        <v>12</v>
      </c>
      <c r="M177" s="9">
        <f t="shared" si="83"/>
        <v>79</v>
      </c>
      <c r="N177" s="8">
        <v>20</v>
      </c>
      <c r="O177" s="8">
        <v>10</v>
      </c>
      <c r="P177" s="8">
        <f t="shared" si="84"/>
        <v>30</v>
      </c>
      <c r="Q177" s="8">
        <v>3.35</v>
      </c>
      <c r="R177" s="8">
        <f t="shared" si="85"/>
        <v>26.65</v>
      </c>
      <c r="S177" s="8">
        <v>2.99</v>
      </c>
      <c r="T177" s="8">
        <f t="shared" si="86"/>
        <v>23.659999999999997</v>
      </c>
      <c r="U177" s="8" t="s">
        <v>22</v>
      </c>
      <c r="V177" s="132"/>
      <c r="W177" s="117"/>
      <c r="X177" s="118"/>
      <c r="Y177" s="118"/>
      <c r="Z177" s="118"/>
    </row>
    <row r="178" spans="2:26" ht="15" customHeight="1" x14ac:dyDescent="0.25">
      <c r="B178" s="4">
        <f t="shared" si="26"/>
        <v>177</v>
      </c>
      <c r="C178" s="5"/>
      <c r="D178" s="5"/>
      <c r="E178" s="6"/>
      <c r="F178" s="6">
        <v>45227</v>
      </c>
      <c r="G178" s="7"/>
      <c r="H178" s="8">
        <v>20</v>
      </c>
      <c r="I178" s="8">
        <v>30</v>
      </c>
      <c r="J178" s="8">
        <f t="shared" si="82"/>
        <v>50</v>
      </c>
      <c r="K178" s="6">
        <v>45266</v>
      </c>
      <c r="L178" s="5">
        <f t="shared" si="87"/>
        <v>12</v>
      </c>
      <c r="M178" s="9">
        <f t="shared" si="83"/>
        <v>39</v>
      </c>
      <c r="N178" s="8">
        <v>100</v>
      </c>
      <c r="O178" s="8"/>
      <c r="P178" s="8">
        <f t="shared" si="84"/>
        <v>100</v>
      </c>
      <c r="Q178" s="8"/>
      <c r="R178" s="8">
        <f t="shared" si="85"/>
        <v>100</v>
      </c>
      <c r="S178" s="8"/>
      <c r="T178" s="8">
        <f t="shared" si="86"/>
        <v>50</v>
      </c>
      <c r="U178" s="8" t="s">
        <v>20</v>
      </c>
      <c r="V178" s="137"/>
      <c r="W178" s="117"/>
      <c r="X178" s="118"/>
      <c r="Y178" s="118"/>
      <c r="Z178" s="118"/>
    </row>
    <row r="179" spans="2:26" ht="15" customHeight="1" x14ac:dyDescent="0.25">
      <c r="B179" s="4">
        <f t="shared" si="26"/>
        <v>178</v>
      </c>
      <c r="C179" s="5"/>
      <c r="D179" s="5"/>
      <c r="E179" s="6"/>
      <c r="F179" s="6">
        <v>45227</v>
      </c>
      <c r="G179" s="7"/>
      <c r="H179" s="8">
        <v>20</v>
      </c>
      <c r="I179" s="8">
        <v>30</v>
      </c>
      <c r="J179" s="8">
        <f t="shared" si="82"/>
        <v>50</v>
      </c>
      <c r="K179" s="6">
        <v>45270</v>
      </c>
      <c r="L179" s="5">
        <f t="shared" si="87"/>
        <v>12</v>
      </c>
      <c r="M179" s="9">
        <f t="shared" si="83"/>
        <v>43</v>
      </c>
      <c r="N179" s="8">
        <v>130</v>
      </c>
      <c r="O179" s="8">
        <v>10</v>
      </c>
      <c r="P179" s="8">
        <f t="shared" si="84"/>
        <v>140</v>
      </c>
      <c r="Q179" s="8">
        <v>14.35</v>
      </c>
      <c r="R179" s="8">
        <f t="shared" si="85"/>
        <v>125.65</v>
      </c>
      <c r="S179" s="8">
        <v>2.99</v>
      </c>
      <c r="T179" s="8">
        <f t="shared" si="86"/>
        <v>72.660000000000011</v>
      </c>
      <c r="U179" s="8" t="s">
        <v>22</v>
      </c>
      <c r="V179" s="137"/>
      <c r="W179" s="117"/>
      <c r="X179" s="118"/>
      <c r="Y179" s="118"/>
      <c r="Z179" s="118"/>
    </row>
    <row r="180" spans="2:26" ht="15" customHeight="1" x14ac:dyDescent="0.25">
      <c r="B180" s="4">
        <f t="shared" si="26"/>
        <v>179</v>
      </c>
      <c r="C180" s="5"/>
      <c r="D180" s="5"/>
      <c r="E180" s="6"/>
      <c r="F180" s="6">
        <v>45193</v>
      </c>
      <c r="G180" s="7"/>
      <c r="H180" s="8">
        <v>5</v>
      </c>
      <c r="I180" s="8"/>
      <c r="J180" s="8">
        <f t="shared" si="82"/>
        <v>5</v>
      </c>
      <c r="K180" s="6">
        <v>45270</v>
      </c>
      <c r="L180" s="5">
        <f t="shared" si="87"/>
        <v>12</v>
      </c>
      <c r="M180" s="9">
        <f t="shared" si="83"/>
        <v>77</v>
      </c>
      <c r="N180" s="8">
        <v>30</v>
      </c>
      <c r="O180" s="8">
        <v>10</v>
      </c>
      <c r="P180" s="8">
        <f t="shared" si="84"/>
        <v>40</v>
      </c>
      <c r="Q180" s="8">
        <v>4.3499999999999996</v>
      </c>
      <c r="R180" s="8">
        <f t="shared" si="85"/>
        <v>35.65</v>
      </c>
      <c r="S180" s="8">
        <v>2.99</v>
      </c>
      <c r="T180" s="8">
        <f t="shared" si="86"/>
        <v>27.659999999999997</v>
      </c>
      <c r="U180" s="8" t="s">
        <v>22</v>
      </c>
      <c r="V180" s="132" t="s">
        <v>77</v>
      </c>
      <c r="W180" s="117"/>
      <c r="X180" s="118"/>
      <c r="Y180" s="118"/>
      <c r="Z180" s="118"/>
    </row>
    <row r="181" spans="2:26" ht="15" customHeight="1" x14ac:dyDescent="0.25">
      <c r="B181" s="4">
        <f t="shared" si="26"/>
        <v>180</v>
      </c>
      <c r="C181" s="5"/>
      <c r="D181" s="145"/>
      <c r="E181" s="6"/>
      <c r="F181" s="6">
        <v>45227</v>
      </c>
      <c r="G181" s="7"/>
      <c r="H181" s="8">
        <v>0</v>
      </c>
      <c r="I181" s="8"/>
      <c r="J181" s="8">
        <f>IF($H181&lt;&gt;"",SUM(H181:I181),"")</f>
        <v>0</v>
      </c>
      <c r="K181" s="6">
        <v>45272</v>
      </c>
      <c r="L181" s="5">
        <f t="shared" si="87"/>
        <v>12</v>
      </c>
      <c r="M181" s="9">
        <f>IF($K181&lt;&gt;"",SUM(K181-F181),"")</f>
        <v>45</v>
      </c>
      <c r="N181" s="8">
        <v>110</v>
      </c>
      <c r="O181" s="8">
        <v>10</v>
      </c>
      <c r="P181" s="8">
        <f>IF($K181&lt;&gt;"",SUM(N181:O181),"")</f>
        <v>120</v>
      </c>
      <c r="Q181" s="8">
        <v>12.35</v>
      </c>
      <c r="R181" s="8">
        <f>IF(K181="","",P181-Q181)</f>
        <v>107.65</v>
      </c>
      <c r="S181" s="8">
        <v>2.99</v>
      </c>
      <c r="T181" s="8">
        <f>IF(K181="","",R181-J181-S181)</f>
        <v>104.66000000000001</v>
      </c>
      <c r="U181" s="8" t="s">
        <v>22</v>
      </c>
      <c r="V181" s="137"/>
      <c r="W181" s="117"/>
      <c r="X181" s="118"/>
      <c r="Y181" s="118"/>
      <c r="Z181" s="118"/>
    </row>
    <row r="182" spans="2:26" ht="15" customHeight="1" x14ac:dyDescent="0.25">
      <c r="B182" s="4">
        <f t="shared" si="26"/>
        <v>181</v>
      </c>
      <c r="C182" s="5"/>
      <c r="D182" s="5"/>
      <c r="E182" s="6"/>
      <c r="F182" s="6">
        <v>45179</v>
      </c>
      <c r="G182" s="7"/>
      <c r="H182" s="8">
        <v>20</v>
      </c>
      <c r="I182" s="8">
        <v>30</v>
      </c>
      <c r="J182" s="8">
        <f>IF($H182&lt;&gt;"",SUM(H182:I182),"")</f>
        <v>50</v>
      </c>
      <c r="K182" s="6">
        <v>45271</v>
      </c>
      <c r="L182" s="5">
        <f t="shared" si="87"/>
        <v>12</v>
      </c>
      <c r="M182" s="9">
        <f>IF($K182&lt;&gt;"",SUM(K182-F182),"")</f>
        <v>92</v>
      </c>
      <c r="N182" s="8">
        <v>60</v>
      </c>
      <c r="O182" s="8"/>
      <c r="P182" s="8">
        <f>IF($K182&lt;&gt;"",SUM(N182:O182),"")</f>
        <v>60</v>
      </c>
      <c r="Q182" s="8"/>
      <c r="R182" s="8">
        <f>IF(K182="","",P182-Q182)</f>
        <v>60</v>
      </c>
      <c r="S182" s="8"/>
      <c r="T182" s="8">
        <f>IF(K182="","",R182-J182-S182)</f>
        <v>10</v>
      </c>
      <c r="U182" s="8" t="s">
        <v>20</v>
      </c>
      <c r="V182" s="133" t="s">
        <v>77</v>
      </c>
      <c r="W182" s="117"/>
      <c r="X182" s="118"/>
      <c r="Y182" s="118"/>
      <c r="Z182" s="118"/>
    </row>
    <row r="183" spans="2:26" ht="15" customHeight="1" x14ac:dyDescent="0.25">
      <c r="B183" s="4">
        <f t="shared" ref="B183:B263" si="88">SUM(B182+1)</f>
        <v>182</v>
      </c>
      <c r="C183" s="5"/>
      <c r="D183" s="5"/>
      <c r="E183" s="6"/>
      <c r="F183" s="6">
        <v>45207</v>
      </c>
      <c r="G183" s="7"/>
      <c r="H183" s="8">
        <v>30</v>
      </c>
      <c r="I183" s="8">
        <v>50</v>
      </c>
      <c r="J183" s="8">
        <f>IF($H183&lt;&gt;"",SUM(H183:I183),"")</f>
        <v>80</v>
      </c>
      <c r="K183" s="6">
        <v>45277</v>
      </c>
      <c r="L183" s="5">
        <f>IF(K183="","",MONTH(K183))</f>
        <v>12</v>
      </c>
      <c r="M183" s="9">
        <f>IF($K183&lt;&gt;"",SUM(K183-F183),"")</f>
        <v>70</v>
      </c>
      <c r="N183" s="8">
        <v>180</v>
      </c>
      <c r="O183" s="8">
        <v>10</v>
      </c>
      <c r="P183" s="8">
        <f>IF($K183&lt;&gt;"",SUM(N183:O183),"")</f>
        <v>190</v>
      </c>
      <c r="Q183" s="8">
        <v>19.350000000000001</v>
      </c>
      <c r="R183" s="8">
        <f>IF(K183="","",P183-Q183)</f>
        <v>170.65</v>
      </c>
      <c r="S183" s="8">
        <v>29.79</v>
      </c>
      <c r="T183" s="8">
        <f>IF(K183="","",R183-J183-S183)</f>
        <v>60.860000000000007</v>
      </c>
      <c r="U183" s="8" t="s">
        <v>22</v>
      </c>
      <c r="V183" s="132"/>
      <c r="W183" s="117"/>
      <c r="X183" s="118"/>
      <c r="Y183" s="118"/>
      <c r="Z183" s="118"/>
    </row>
    <row r="184" spans="2:26" ht="15" customHeight="1" x14ac:dyDescent="0.25">
      <c r="B184" s="4">
        <f t="shared" si="88"/>
        <v>183</v>
      </c>
      <c r="C184" s="5"/>
      <c r="D184" s="5"/>
      <c r="E184" s="6"/>
      <c r="F184" s="6">
        <v>45214</v>
      </c>
      <c r="G184" s="7"/>
      <c r="H184" s="8">
        <v>30</v>
      </c>
      <c r="I184" s="8">
        <v>50</v>
      </c>
      <c r="J184" s="8">
        <f>IF($H184&lt;&gt;"",SUM(H184:I184),"")</f>
        <v>80</v>
      </c>
      <c r="K184" s="6">
        <v>45278</v>
      </c>
      <c r="L184" s="5">
        <f>IF(K184="","",MONTH(K184))</f>
        <v>12</v>
      </c>
      <c r="M184" s="9">
        <f>IF($K184&lt;&gt;"",SUM(K184-F184),"")</f>
        <v>64</v>
      </c>
      <c r="N184" s="8">
        <v>80</v>
      </c>
      <c r="O184" s="8"/>
      <c r="P184" s="8">
        <f>IF($K184&lt;&gt;"",SUM(N184:O184),"")</f>
        <v>80</v>
      </c>
      <c r="Q184" s="8"/>
      <c r="R184" s="8">
        <f>IF(K184="","",P184-Q184)</f>
        <v>80</v>
      </c>
      <c r="S184" s="8"/>
      <c r="T184" s="8">
        <f>IF(K184="","",R184-J184-S184)</f>
        <v>0</v>
      </c>
      <c r="U184" s="8" t="s">
        <v>20</v>
      </c>
      <c r="V184" s="132"/>
      <c r="W184" s="117"/>
      <c r="X184" s="118"/>
      <c r="Y184" s="118"/>
      <c r="Z184" s="118"/>
    </row>
    <row r="185" spans="2:26" ht="15" customHeight="1" x14ac:dyDescent="0.25">
      <c r="B185" s="4">
        <f t="shared" si="88"/>
        <v>184</v>
      </c>
      <c r="C185" s="5"/>
      <c r="D185" s="5"/>
      <c r="E185" s="6"/>
      <c r="F185" s="6">
        <v>45165</v>
      </c>
      <c r="G185" s="7"/>
      <c r="H185" s="8">
        <v>20</v>
      </c>
      <c r="I185" s="8"/>
      <c r="J185" s="8">
        <f>IF($H185&lt;&gt;"",SUM(H185:I185),"")</f>
        <v>20</v>
      </c>
      <c r="K185" s="6">
        <v>45279</v>
      </c>
      <c r="L185" s="5">
        <f>IF(K185="","",MONTH(K185))</f>
        <v>12</v>
      </c>
      <c r="M185" s="9">
        <f>IF($K185&lt;&gt;"",SUM(K185-F185),"")</f>
        <v>114</v>
      </c>
      <c r="N185" s="8">
        <v>100</v>
      </c>
      <c r="O185" s="8">
        <v>10</v>
      </c>
      <c r="P185" s="8">
        <f>IF($K185&lt;&gt;"",SUM(N185:O185),"")</f>
        <v>110</v>
      </c>
      <c r="Q185" s="8">
        <v>11.35</v>
      </c>
      <c r="R185" s="8">
        <f>IF(K185="","",P185-Q185)</f>
        <v>98.65</v>
      </c>
      <c r="S185" s="8">
        <v>2.99</v>
      </c>
      <c r="T185" s="8">
        <f>IF(K185="","",R185-J185-S185)</f>
        <v>75.660000000000011</v>
      </c>
      <c r="U185" s="8" t="s">
        <v>22</v>
      </c>
      <c r="V185" s="132"/>
      <c r="W185" s="117"/>
      <c r="X185" s="118"/>
      <c r="Y185" s="118"/>
      <c r="Z185" s="118"/>
    </row>
    <row r="186" spans="2:26" ht="15" customHeight="1" x14ac:dyDescent="0.25">
      <c r="B186" s="4">
        <f t="shared" si="88"/>
        <v>185</v>
      </c>
      <c r="C186" s="5"/>
      <c r="D186" s="5"/>
      <c r="E186" s="5"/>
      <c r="F186" s="6">
        <v>45026</v>
      </c>
      <c r="G186" s="7" t="s">
        <v>19</v>
      </c>
      <c r="H186" s="8">
        <v>0</v>
      </c>
      <c r="I186" s="8"/>
      <c r="J186" s="8">
        <f t="shared" ref="J186" si="89">IF($H186&lt;&gt;"",SUM(H186:I186),"")</f>
        <v>0</v>
      </c>
      <c r="K186" s="6"/>
      <c r="L186" s="5" t="str">
        <f t="shared" ref="L186" si="90">IF(K186="","",MONTH(K186))</f>
        <v/>
      </c>
      <c r="M186" s="9" t="str">
        <f t="shared" ref="M186" si="91">IF($K186&lt;&gt;"",SUM(K186-F186),"")</f>
        <v/>
      </c>
      <c r="N186" s="8">
        <v>10</v>
      </c>
      <c r="O186" s="8"/>
      <c r="P186" s="8" t="str">
        <f t="shared" ref="P186" si="92">IF($K186&lt;&gt;"",SUM(N186:O186),"")</f>
        <v/>
      </c>
      <c r="Q186" s="8"/>
      <c r="R186" s="8" t="str">
        <f t="shared" ref="R186" si="93">IF(K186="","",P186-Q186)</f>
        <v/>
      </c>
      <c r="S186" s="8"/>
      <c r="T186" s="8" t="str">
        <f t="shared" ref="T186" si="94">IF(K186="","",R186-J186-S186)</f>
        <v/>
      </c>
      <c r="U186" s="8"/>
      <c r="V186" s="131" t="s">
        <v>91</v>
      </c>
      <c r="W186" s="117"/>
      <c r="X186" s="118"/>
      <c r="Y186" s="118"/>
      <c r="Z186" s="118"/>
    </row>
    <row r="187" spans="2:26" ht="15" customHeight="1" x14ac:dyDescent="0.25">
      <c r="B187" s="4">
        <f t="shared" si="88"/>
        <v>186</v>
      </c>
      <c r="C187" s="147"/>
      <c r="D187" s="147"/>
      <c r="E187" s="148"/>
      <c r="F187" s="148">
        <v>45121</v>
      </c>
      <c r="G187" s="149" t="s">
        <v>19</v>
      </c>
      <c r="H187" s="150">
        <v>10</v>
      </c>
      <c r="I187" s="150">
        <v>20</v>
      </c>
      <c r="J187" s="150">
        <f>IF($H187&lt;&gt;"",SUM(H187:I187),"")</f>
        <v>30</v>
      </c>
      <c r="K187" s="148"/>
      <c r="L187" s="147" t="str">
        <f>IF(K187="","",MONTH(K187))</f>
        <v/>
      </c>
      <c r="M187" s="151" t="str">
        <f>IF($K187&lt;&gt;"",SUM(K187-F187),"")</f>
        <v/>
      </c>
      <c r="N187" s="150">
        <v>60</v>
      </c>
      <c r="O187" s="150"/>
      <c r="P187" s="150" t="str">
        <f>IF($K187&lt;&gt;"",SUM(N187:O187),"")</f>
        <v/>
      </c>
      <c r="Q187" s="150"/>
      <c r="R187" s="150" t="str">
        <f>IF(K187="","",P187-Q187)</f>
        <v/>
      </c>
      <c r="S187" s="150"/>
      <c r="T187" s="150" t="str">
        <f>IF(K187="","",R187-J187-S187)</f>
        <v/>
      </c>
      <c r="U187" s="150"/>
      <c r="V187" s="156" t="s">
        <v>77</v>
      </c>
      <c r="W187" s="152"/>
      <c r="X187" s="153"/>
      <c r="Y187" s="118"/>
      <c r="Z187" s="118"/>
    </row>
    <row r="188" spans="2:26" ht="15" customHeight="1" x14ac:dyDescent="0.25">
      <c r="B188" s="4">
        <f t="shared" si="88"/>
        <v>187</v>
      </c>
      <c r="C188" s="5"/>
      <c r="D188" s="5"/>
      <c r="E188" s="5"/>
      <c r="F188" s="6">
        <v>44696</v>
      </c>
      <c r="G188" s="7" t="s">
        <v>19</v>
      </c>
      <c r="H188" s="8">
        <v>15</v>
      </c>
      <c r="I188" s="8"/>
      <c r="J188" s="8">
        <f t="shared" si="13"/>
        <v>15</v>
      </c>
      <c r="K188" s="6"/>
      <c r="L188" s="5" t="str">
        <f t="shared" si="1"/>
        <v/>
      </c>
      <c r="M188" s="9" t="str">
        <f t="shared" si="12"/>
        <v/>
      </c>
      <c r="N188" s="8">
        <v>75</v>
      </c>
      <c r="O188" s="8"/>
      <c r="P188" s="8" t="str">
        <f t="shared" ref="P188:P240" si="95">IF($K188&lt;&gt;"",SUM(N188:O188),"")</f>
        <v/>
      </c>
      <c r="Q188" s="8"/>
      <c r="R188" s="8" t="str">
        <f t="shared" ref="R188:R240" si="96">IF(K188="","",P188-Q188)</f>
        <v/>
      </c>
      <c r="S188" s="8"/>
      <c r="T188" s="8" t="str">
        <f t="shared" ref="T188:T240" si="97">IF(K188="","",R188-J188-S188)</f>
        <v/>
      </c>
      <c r="U188" s="8"/>
      <c r="V188" s="131"/>
      <c r="W188" s="117"/>
      <c r="X188" s="118"/>
      <c r="Y188" s="118"/>
      <c r="Z188" s="118"/>
    </row>
    <row r="189" spans="2:26" ht="15" customHeight="1" x14ac:dyDescent="0.25">
      <c r="B189" s="4">
        <f t="shared" si="88"/>
        <v>188</v>
      </c>
      <c r="C189" s="5"/>
      <c r="D189" s="5"/>
      <c r="E189" s="5"/>
      <c r="F189" s="6">
        <v>45053</v>
      </c>
      <c r="G189" s="7" t="s">
        <v>19</v>
      </c>
      <c r="H189" s="8">
        <v>7.5</v>
      </c>
      <c r="I189" s="8"/>
      <c r="J189" s="8">
        <f t="shared" si="13"/>
        <v>7.5</v>
      </c>
      <c r="K189" s="6"/>
      <c r="L189" s="5" t="str">
        <f t="shared" si="1"/>
        <v/>
      </c>
      <c r="M189" s="9" t="str">
        <f t="shared" si="12"/>
        <v/>
      </c>
      <c r="N189" s="8">
        <v>20</v>
      </c>
      <c r="O189" s="8"/>
      <c r="P189" s="8" t="str">
        <f t="shared" si="95"/>
        <v/>
      </c>
      <c r="Q189" s="8"/>
      <c r="R189" s="8" t="str">
        <f t="shared" si="96"/>
        <v/>
      </c>
      <c r="S189" s="8"/>
      <c r="T189" s="8" t="str">
        <f t="shared" si="97"/>
        <v/>
      </c>
      <c r="U189" s="8"/>
      <c r="V189" s="131"/>
      <c r="W189" s="117"/>
      <c r="X189" s="118"/>
      <c r="Y189" s="118"/>
      <c r="Z189" s="118"/>
    </row>
    <row r="190" spans="2:26" ht="15.6" customHeight="1" x14ac:dyDescent="0.25">
      <c r="B190" s="4">
        <f t="shared" si="88"/>
        <v>189</v>
      </c>
      <c r="C190" s="5"/>
      <c r="D190" s="5"/>
      <c r="E190" s="5"/>
      <c r="F190" s="6">
        <v>45060</v>
      </c>
      <c r="G190" s="7" t="s">
        <v>19</v>
      </c>
      <c r="H190" s="8">
        <v>0</v>
      </c>
      <c r="I190" s="8"/>
      <c r="J190" s="8">
        <f t="shared" si="13"/>
        <v>0</v>
      </c>
      <c r="K190" s="6"/>
      <c r="L190" s="5" t="str">
        <f t="shared" si="1"/>
        <v/>
      </c>
      <c r="M190" s="9" t="str">
        <f t="shared" si="12"/>
        <v/>
      </c>
      <c r="N190" s="8">
        <v>10</v>
      </c>
      <c r="O190" s="8"/>
      <c r="P190" s="8" t="str">
        <f t="shared" si="95"/>
        <v/>
      </c>
      <c r="Q190" s="8"/>
      <c r="R190" s="8" t="str">
        <f t="shared" si="96"/>
        <v/>
      </c>
      <c r="S190" s="8"/>
      <c r="T190" s="8" t="str">
        <f t="shared" si="97"/>
        <v/>
      </c>
      <c r="U190" s="8"/>
      <c r="V190" s="131"/>
      <c r="W190" s="117"/>
      <c r="X190" s="118"/>
      <c r="Y190" s="118"/>
      <c r="Z190" s="118"/>
    </row>
    <row r="191" spans="2:26" ht="15" customHeight="1" x14ac:dyDescent="0.25">
      <c r="B191" s="4">
        <f t="shared" si="88"/>
        <v>190</v>
      </c>
      <c r="C191" s="5"/>
      <c r="D191" s="5"/>
      <c r="E191" s="5"/>
      <c r="F191" s="6">
        <v>45081</v>
      </c>
      <c r="G191" s="7" t="s">
        <v>19</v>
      </c>
      <c r="H191" s="8">
        <v>20</v>
      </c>
      <c r="I191" s="8"/>
      <c r="J191" s="8">
        <f t="shared" si="13"/>
        <v>20</v>
      </c>
      <c r="K191" s="6"/>
      <c r="L191" s="5" t="str">
        <f t="shared" si="1"/>
        <v/>
      </c>
      <c r="M191" s="9" t="str">
        <f t="shared" si="12"/>
        <v/>
      </c>
      <c r="N191" s="8">
        <v>20</v>
      </c>
      <c r="O191" s="8"/>
      <c r="P191" s="8" t="str">
        <f t="shared" si="95"/>
        <v/>
      </c>
      <c r="Q191" s="8"/>
      <c r="R191" s="8" t="str">
        <f t="shared" si="96"/>
        <v/>
      </c>
      <c r="S191" s="8"/>
      <c r="T191" s="8" t="str">
        <f t="shared" si="97"/>
        <v/>
      </c>
      <c r="U191" s="8"/>
      <c r="V191" s="131"/>
      <c r="W191" s="117"/>
      <c r="X191" s="118"/>
      <c r="Y191" s="118"/>
      <c r="Z191" s="126"/>
    </row>
    <row r="192" spans="2:26" ht="15" customHeight="1" x14ac:dyDescent="0.25">
      <c r="B192" s="4">
        <f t="shared" si="88"/>
        <v>191</v>
      </c>
      <c r="C192" s="5"/>
      <c r="D192" s="5"/>
      <c r="E192" s="5"/>
      <c r="F192" s="6">
        <v>45081</v>
      </c>
      <c r="G192" s="7" t="s">
        <v>19</v>
      </c>
      <c r="H192" s="8">
        <v>12</v>
      </c>
      <c r="I192" s="8">
        <v>50</v>
      </c>
      <c r="J192" s="8">
        <f t="shared" si="13"/>
        <v>62</v>
      </c>
      <c r="K192" s="6"/>
      <c r="L192" s="5" t="str">
        <f t="shared" si="1"/>
        <v/>
      </c>
      <c r="M192" s="9" t="str">
        <f t="shared" si="12"/>
        <v/>
      </c>
      <c r="N192" s="8">
        <v>70</v>
      </c>
      <c r="O192" s="8"/>
      <c r="P192" s="8" t="str">
        <f t="shared" si="95"/>
        <v/>
      </c>
      <c r="Q192" s="8"/>
      <c r="R192" s="8" t="str">
        <f t="shared" si="96"/>
        <v/>
      </c>
      <c r="S192" s="8"/>
      <c r="T192" s="8" t="str">
        <f t="shared" si="97"/>
        <v/>
      </c>
      <c r="U192" s="8"/>
      <c r="V192" s="131"/>
      <c r="W192" s="118"/>
      <c r="X192" s="118"/>
      <c r="Y192" s="118"/>
      <c r="Z192" s="118"/>
    </row>
    <row r="193" spans="2:27" ht="15" customHeight="1" x14ac:dyDescent="0.25">
      <c r="B193" s="4">
        <f t="shared" si="88"/>
        <v>192</v>
      </c>
      <c r="C193" s="5"/>
      <c r="D193" s="5"/>
      <c r="E193" s="5"/>
      <c r="F193" s="6">
        <v>45088</v>
      </c>
      <c r="G193" s="7" t="s">
        <v>19</v>
      </c>
      <c r="H193" s="8">
        <v>0</v>
      </c>
      <c r="I193" s="8"/>
      <c r="J193" s="8">
        <f t="shared" si="13"/>
        <v>0</v>
      </c>
      <c r="K193" s="6"/>
      <c r="L193" s="5" t="str">
        <f t="shared" si="1"/>
        <v/>
      </c>
      <c r="M193" s="9" t="str">
        <f t="shared" si="12"/>
        <v/>
      </c>
      <c r="N193" s="8">
        <v>20</v>
      </c>
      <c r="O193" s="8"/>
      <c r="P193" s="8" t="str">
        <f t="shared" si="95"/>
        <v/>
      </c>
      <c r="Q193" s="8"/>
      <c r="R193" s="8" t="str">
        <f t="shared" si="96"/>
        <v/>
      </c>
      <c r="S193" s="8"/>
      <c r="T193" s="8" t="str">
        <f t="shared" si="97"/>
        <v/>
      </c>
      <c r="U193" s="8"/>
      <c r="V193" s="131"/>
      <c r="W193" s="117"/>
      <c r="X193" s="118"/>
      <c r="Y193" s="118"/>
      <c r="Z193" s="126"/>
      <c r="AA193" s="88"/>
    </row>
    <row r="194" spans="2:27" ht="15" customHeight="1" x14ac:dyDescent="0.25">
      <c r="B194" s="4">
        <f t="shared" si="88"/>
        <v>193</v>
      </c>
      <c r="C194" s="5"/>
      <c r="D194" s="5"/>
      <c r="E194" s="5"/>
      <c r="F194" s="6">
        <v>45088</v>
      </c>
      <c r="G194" s="7" t="s">
        <v>19</v>
      </c>
      <c r="H194" s="8">
        <v>15</v>
      </c>
      <c r="I194" s="8"/>
      <c r="J194" s="8">
        <f t="shared" si="13"/>
        <v>15</v>
      </c>
      <c r="K194" s="6"/>
      <c r="L194" s="5" t="str">
        <f t="shared" si="1"/>
        <v/>
      </c>
      <c r="M194" s="9" t="str">
        <f t="shared" si="12"/>
        <v/>
      </c>
      <c r="N194" s="8">
        <v>130</v>
      </c>
      <c r="O194" s="8"/>
      <c r="P194" s="8" t="str">
        <f t="shared" si="95"/>
        <v/>
      </c>
      <c r="Q194" s="8"/>
      <c r="R194" s="8" t="str">
        <f t="shared" si="96"/>
        <v/>
      </c>
      <c r="S194" s="8"/>
      <c r="T194" s="8" t="str">
        <f t="shared" si="97"/>
        <v/>
      </c>
      <c r="U194" s="8"/>
      <c r="V194" s="131" t="s">
        <v>24</v>
      </c>
      <c r="W194" s="117"/>
      <c r="X194" s="118"/>
      <c r="Y194" s="118"/>
      <c r="Z194" s="126"/>
      <c r="AA194" s="88"/>
    </row>
    <row r="195" spans="2:27" ht="15" customHeight="1" x14ac:dyDescent="0.25">
      <c r="B195" s="4">
        <f t="shared" si="88"/>
        <v>194</v>
      </c>
      <c r="C195" s="5"/>
      <c r="D195" s="5"/>
      <c r="E195" s="6"/>
      <c r="F195" s="6">
        <v>45116</v>
      </c>
      <c r="G195" s="7" t="s">
        <v>19</v>
      </c>
      <c r="H195" s="8">
        <v>10</v>
      </c>
      <c r="I195" s="8"/>
      <c r="J195" s="8">
        <f t="shared" si="13"/>
        <v>10</v>
      </c>
      <c r="K195" s="6"/>
      <c r="L195" s="5" t="str">
        <f t="shared" si="1"/>
        <v/>
      </c>
      <c r="M195" s="9" t="str">
        <f t="shared" si="12"/>
        <v/>
      </c>
      <c r="N195" s="8">
        <v>60</v>
      </c>
      <c r="O195" s="8"/>
      <c r="P195" s="8" t="str">
        <f t="shared" si="95"/>
        <v/>
      </c>
      <c r="Q195" s="8"/>
      <c r="R195" s="8" t="str">
        <f t="shared" si="96"/>
        <v/>
      </c>
      <c r="S195" s="8"/>
      <c r="T195" s="8" t="str">
        <f t="shared" si="97"/>
        <v/>
      </c>
      <c r="U195" s="8"/>
      <c r="V195" s="131"/>
      <c r="W195" s="117"/>
      <c r="X195" s="118"/>
      <c r="Y195" s="118"/>
      <c r="Z195" s="118"/>
    </row>
    <row r="196" spans="2:27" ht="15" customHeight="1" x14ac:dyDescent="0.25">
      <c r="B196" s="4">
        <f t="shared" si="88"/>
        <v>195</v>
      </c>
      <c r="C196" s="5"/>
      <c r="D196" s="5"/>
      <c r="E196" s="6"/>
      <c r="F196" s="113">
        <v>45130</v>
      </c>
      <c r="G196" s="7" t="s">
        <v>19</v>
      </c>
      <c r="H196" s="8">
        <v>25</v>
      </c>
      <c r="I196" s="8"/>
      <c r="J196" s="8">
        <f t="shared" si="13"/>
        <v>25</v>
      </c>
      <c r="K196" s="6"/>
      <c r="L196" s="5" t="str">
        <f t="shared" si="1"/>
        <v/>
      </c>
      <c r="M196" s="9" t="str">
        <f t="shared" si="12"/>
        <v/>
      </c>
      <c r="N196" s="8">
        <v>180</v>
      </c>
      <c r="O196" s="8"/>
      <c r="P196" s="8" t="str">
        <f t="shared" si="95"/>
        <v/>
      </c>
      <c r="Q196" s="8"/>
      <c r="R196" s="8" t="str">
        <f t="shared" si="96"/>
        <v/>
      </c>
      <c r="S196" s="8"/>
      <c r="T196" s="8" t="str">
        <f t="shared" si="97"/>
        <v/>
      </c>
      <c r="U196" s="8"/>
      <c r="V196" s="131"/>
      <c r="W196" s="117"/>
      <c r="X196" s="118"/>
      <c r="Y196" s="118"/>
      <c r="Z196" s="118"/>
    </row>
    <row r="197" spans="2:27" ht="15" customHeight="1" x14ac:dyDescent="0.25">
      <c r="B197" s="4">
        <f t="shared" si="88"/>
        <v>196</v>
      </c>
      <c r="C197" s="5"/>
      <c r="D197" s="5"/>
      <c r="E197" s="6"/>
      <c r="F197" s="113">
        <v>45130</v>
      </c>
      <c r="G197" s="7" t="s">
        <v>19</v>
      </c>
      <c r="H197" s="8">
        <v>25</v>
      </c>
      <c r="I197" s="8"/>
      <c r="J197" s="8">
        <f t="shared" si="13"/>
        <v>25</v>
      </c>
      <c r="K197" s="6"/>
      <c r="L197" s="5" t="str">
        <f t="shared" si="1"/>
        <v/>
      </c>
      <c r="M197" s="9" t="str">
        <f t="shared" si="12"/>
        <v/>
      </c>
      <c r="N197" s="8">
        <v>70</v>
      </c>
      <c r="O197" s="8"/>
      <c r="P197" s="8" t="str">
        <f t="shared" si="95"/>
        <v/>
      </c>
      <c r="Q197" s="8"/>
      <c r="R197" s="8" t="str">
        <f t="shared" si="96"/>
        <v/>
      </c>
      <c r="S197" s="8"/>
      <c r="T197" s="8" t="str">
        <f t="shared" si="97"/>
        <v/>
      </c>
      <c r="U197" s="8"/>
      <c r="V197" s="131"/>
      <c r="W197" s="117"/>
      <c r="X197" s="118"/>
      <c r="Y197" s="118"/>
      <c r="Z197" s="118"/>
    </row>
    <row r="198" spans="2:27" ht="15" customHeight="1" x14ac:dyDescent="0.25">
      <c r="B198" s="4">
        <f t="shared" si="88"/>
        <v>197</v>
      </c>
      <c r="C198" s="5"/>
      <c r="D198" s="5"/>
      <c r="E198" s="6"/>
      <c r="F198" s="6">
        <v>45137</v>
      </c>
      <c r="G198" s="7" t="s">
        <v>19</v>
      </c>
      <c r="H198" s="8">
        <v>17.5</v>
      </c>
      <c r="I198" s="8">
        <v>0</v>
      </c>
      <c r="J198" s="8">
        <f t="shared" si="13"/>
        <v>17.5</v>
      </c>
      <c r="K198" s="6"/>
      <c r="L198" s="5" t="str">
        <f t="shared" si="1"/>
        <v/>
      </c>
      <c r="M198" s="9" t="str">
        <f t="shared" si="12"/>
        <v/>
      </c>
      <c r="N198" s="8">
        <v>30</v>
      </c>
      <c r="O198" s="8"/>
      <c r="P198" s="8" t="str">
        <f t="shared" si="95"/>
        <v/>
      </c>
      <c r="Q198" s="8"/>
      <c r="R198" s="8" t="str">
        <f t="shared" si="96"/>
        <v/>
      </c>
      <c r="S198" s="8"/>
      <c r="T198" s="8" t="str">
        <f t="shared" si="97"/>
        <v/>
      </c>
      <c r="U198" s="8"/>
      <c r="V198" s="131"/>
      <c r="W198" s="117"/>
      <c r="X198" s="118"/>
      <c r="Y198" s="118"/>
      <c r="Z198" s="118"/>
    </row>
    <row r="199" spans="2:27" ht="15" customHeight="1" x14ac:dyDescent="0.25">
      <c r="B199" s="4">
        <f t="shared" si="88"/>
        <v>198</v>
      </c>
      <c r="C199" s="5"/>
      <c r="D199" s="5"/>
      <c r="E199" s="6"/>
      <c r="F199" s="6">
        <v>45137</v>
      </c>
      <c r="G199" s="7" t="s">
        <v>19</v>
      </c>
      <c r="H199" s="8">
        <v>17.5</v>
      </c>
      <c r="I199" s="8"/>
      <c r="J199" s="8">
        <f t="shared" si="13"/>
        <v>17.5</v>
      </c>
      <c r="K199" s="6"/>
      <c r="L199" s="5" t="str">
        <f t="shared" si="1"/>
        <v/>
      </c>
      <c r="M199" s="9" t="str">
        <f t="shared" si="12"/>
        <v/>
      </c>
      <c r="N199" s="8">
        <v>30</v>
      </c>
      <c r="O199" s="8"/>
      <c r="P199" s="8" t="str">
        <f t="shared" si="95"/>
        <v/>
      </c>
      <c r="Q199" s="8"/>
      <c r="R199" s="8" t="str">
        <f t="shared" si="96"/>
        <v/>
      </c>
      <c r="S199" s="8"/>
      <c r="T199" s="8" t="str">
        <f t="shared" si="97"/>
        <v/>
      </c>
      <c r="U199" s="8"/>
      <c r="V199" s="131"/>
      <c r="W199" s="117"/>
      <c r="X199" s="118"/>
      <c r="Y199" s="118"/>
      <c r="Z199" s="118"/>
    </row>
    <row r="200" spans="2:27" ht="15" customHeight="1" x14ac:dyDescent="0.25">
      <c r="B200" s="4">
        <f t="shared" si="88"/>
        <v>199</v>
      </c>
      <c r="C200" s="5"/>
      <c r="D200" s="5"/>
      <c r="E200" s="6"/>
      <c r="F200" s="6">
        <v>45137</v>
      </c>
      <c r="G200" s="7" t="s">
        <v>19</v>
      </c>
      <c r="H200" s="8">
        <v>20</v>
      </c>
      <c r="I200" s="8">
        <v>40</v>
      </c>
      <c r="J200" s="8">
        <f t="shared" si="13"/>
        <v>60</v>
      </c>
      <c r="K200" s="6"/>
      <c r="L200" s="5" t="str">
        <f t="shared" si="1"/>
        <v/>
      </c>
      <c r="M200" s="9" t="str">
        <f t="shared" si="12"/>
        <v/>
      </c>
      <c r="N200" s="8">
        <v>230</v>
      </c>
      <c r="O200" s="8"/>
      <c r="P200" s="8" t="str">
        <f t="shared" si="95"/>
        <v/>
      </c>
      <c r="Q200" s="8"/>
      <c r="R200" s="8" t="str">
        <f t="shared" si="96"/>
        <v/>
      </c>
      <c r="S200" s="8"/>
      <c r="T200" s="8" t="str">
        <f t="shared" si="97"/>
        <v/>
      </c>
      <c r="U200" s="8"/>
      <c r="V200" s="131"/>
      <c r="W200" s="117"/>
      <c r="X200" s="118"/>
      <c r="Y200" s="118"/>
      <c r="Z200" s="118"/>
    </row>
    <row r="201" spans="2:27" ht="15" customHeight="1" x14ac:dyDescent="0.25">
      <c r="B201" s="4">
        <f t="shared" si="88"/>
        <v>200</v>
      </c>
      <c r="C201" s="5"/>
      <c r="D201" s="5"/>
      <c r="E201" s="6"/>
      <c r="F201" s="6">
        <v>45137</v>
      </c>
      <c r="G201" s="7" t="s">
        <v>19</v>
      </c>
      <c r="H201" s="8">
        <v>20</v>
      </c>
      <c r="I201" s="8">
        <v>40</v>
      </c>
      <c r="J201" s="8">
        <f t="shared" si="13"/>
        <v>60</v>
      </c>
      <c r="K201" s="6"/>
      <c r="L201" s="5" t="str">
        <f t="shared" si="1"/>
        <v/>
      </c>
      <c r="M201" s="9" t="str">
        <f t="shared" si="12"/>
        <v/>
      </c>
      <c r="N201" s="8">
        <v>130</v>
      </c>
      <c r="O201" s="8"/>
      <c r="P201" s="8" t="str">
        <f t="shared" si="95"/>
        <v/>
      </c>
      <c r="Q201" s="8"/>
      <c r="R201" s="8" t="str">
        <f t="shared" si="96"/>
        <v/>
      </c>
      <c r="S201" s="8"/>
      <c r="T201" s="8" t="str">
        <f t="shared" si="97"/>
        <v/>
      </c>
      <c r="U201" s="8"/>
      <c r="V201" s="131" t="s">
        <v>77</v>
      </c>
      <c r="W201" s="117"/>
      <c r="X201" s="118"/>
      <c r="Y201" s="118"/>
      <c r="Z201" s="118"/>
    </row>
    <row r="202" spans="2:27" ht="15" customHeight="1" x14ac:dyDescent="0.25">
      <c r="B202" s="4">
        <f t="shared" si="88"/>
        <v>201</v>
      </c>
      <c r="C202" s="5"/>
      <c r="D202" s="5"/>
      <c r="E202" s="6"/>
      <c r="F202" s="6">
        <v>45137</v>
      </c>
      <c r="G202" s="7" t="s">
        <v>19</v>
      </c>
      <c r="H202" s="8">
        <v>35</v>
      </c>
      <c r="I202" s="8">
        <v>40</v>
      </c>
      <c r="J202" s="8">
        <f t="shared" si="13"/>
        <v>75</v>
      </c>
      <c r="K202" s="6"/>
      <c r="L202" s="5" t="str">
        <f t="shared" si="1"/>
        <v/>
      </c>
      <c r="M202" s="9" t="str">
        <f t="shared" si="12"/>
        <v/>
      </c>
      <c r="N202" s="8">
        <v>150</v>
      </c>
      <c r="O202" s="8"/>
      <c r="P202" s="8" t="str">
        <f t="shared" si="95"/>
        <v/>
      </c>
      <c r="Q202" s="8"/>
      <c r="R202" s="8" t="str">
        <f t="shared" si="96"/>
        <v/>
      </c>
      <c r="S202" s="8"/>
      <c r="T202" s="8" t="str">
        <f t="shared" si="97"/>
        <v/>
      </c>
      <c r="U202" s="8"/>
      <c r="V202" s="131" t="s">
        <v>78</v>
      </c>
      <c r="W202" s="117"/>
      <c r="X202" s="118"/>
      <c r="Y202" s="118"/>
      <c r="Z202" s="118"/>
    </row>
    <row r="203" spans="2:27" s="96" customFormat="1" ht="15" customHeight="1" x14ac:dyDescent="0.25">
      <c r="B203" s="4">
        <f t="shared" si="88"/>
        <v>202</v>
      </c>
      <c r="C203" s="5"/>
      <c r="D203" s="5"/>
      <c r="E203" s="6"/>
      <c r="F203" s="6">
        <v>45137</v>
      </c>
      <c r="G203" s="7" t="s">
        <v>19</v>
      </c>
      <c r="H203" s="8">
        <v>5</v>
      </c>
      <c r="I203" s="8"/>
      <c r="J203" s="8">
        <f t="shared" si="13"/>
        <v>5</v>
      </c>
      <c r="K203" s="6"/>
      <c r="L203" s="5" t="str">
        <f t="shared" si="1"/>
        <v/>
      </c>
      <c r="M203" s="9" t="str">
        <f t="shared" si="12"/>
        <v/>
      </c>
      <c r="N203" s="8">
        <v>80</v>
      </c>
      <c r="O203" s="8"/>
      <c r="P203" s="8" t="str">
        <f t="shared" si="95"/>
        <v/>
      </c>
      <c r="Q203" s="8"/>
      <c r="R203" s="8" t="str">
        <f t="shared" si="96"/>
        <v/>
      </c>
      <c r="S203" s="8"/>
      <c r="T203" s="8" t="str">
        <f t="shared" si="97"/>
        <v/>
      </c>
      <c r="U203" s="8"/>
      <c r="V203" s="131" t="s">
        <v>77</v>
      </c>
      <c r="W203" s="117"/>
      <c r="X203" s="118"/>
      <c r="Y203" s="118"/>
      <c r="Z203" s="128"/>
      <c r="AA203" s="114"/>
    </row>
    <row r="204" spans="2:27" ht="15" customHeight="1" x14ac:dyDescent="0.25">
      <c r="B204" s="4">
        <f t="shared" si="88"/>
        <v>203</v>
      </c>
      <c r="C204" s="5"/>
      <c r="D204" s="5"/>
      <c r="E204" s="6"/>
      <c r="F204" s="6">
        <v>45137</v>
      </c>
      <c r="G204" s="7" t="s">
        <v>19</v>
      </c>
      <c r="H204" s="8">
        <v>20</v>
      </c>
      <c r="I204" s="8"/>
      <c r="J204" s="8">
        <f t="shared" si="13"/>
        <v>20</v>
      </c>
      <c r="K204" s="6"/>
      <c r="L204" s="5" t="str">
        <f t="shared" si="1"/>
        <v/>
      </c>
      <c r="M204" s="9" t="str">
        <f t="shared" si="12"/>
        <v/>
      </c>
      <c r="N204" s="8">
        <v>60</v>
      </c>
      <c r="O204" s="8"/>
      <c r="P204" s="8" t="str">
        <f t="shared" si="95"/>
        <v/>
      </c>
      <c r="Q204" s="8"/>
      <c r="R204" s="8" t="str">
        <f t="shared" si="96"/>
        <v/>
      </c>
      <c r="S204" s="8"/>
      <c r="T204" s="8" t="str">
        <f t="shared" si="97"/>
        <v/>
      </c>
      <c r="U204" s="8"/>
      <c r="V204" s="131"/>
      <c r="W204" s="117"/>
      <c r="X204" s="118"/>
      <c r="Y204" s="118"/>
      <c r="Z204" s="118"/>
    </row>
    <row r="205" spans="2:27" ht="15" customHeight="1" x14ac:dyDescent="0.25">
      <c r="B205" s="4">
        <f t="shared" si="88"/>
        <v>204</v>
      </c>
      <c r="C205" s="5"/>
      <c r="D205" s="5"/>
      <c r="E205" s="6"/>
      <c r="F205" s="6">
        <v>45137</v>
      </c>
      <c r="G205" s="7" t="s">
        <v>19</v>
      </c>
      <c r="H205" s="8">
        <v>8.5</v>
      </c>
      <c r="I205" s="8">
        <v>60</v>
      </c>
      <c r="J205" s="8">
        <f t="shared" si="13"/>
        <v>68.5</v>
      </c>
      <c r="K205" s="6"/>
      <c r="L205" s="5" t="str">
        <f t="shared" si="1"/>
        <v/>
      </c>
      <c r="M205" s="9" t="str">
        <f t="shared" si="12"/>
        <v/>
      </c>
      <c r="N205" s="8">
        <v>140</v>
      </c>
      <c r="O205" s="8"/>
      <c r="P205" s="8" t="str">
        <f t="shared" si="95"/>
        <v/>
      </c>
      <c r="Q205" s="8"/>
      <c r="R205" s="8" t="str">
        <f t="shared" si="96"/>
        <v/>
      </c>
      <c r="S205" s="8"/>
      <c r="T205" s="8" t="str">
        <f t="shared" si="97"/>
        <v/>
      </c>
      <c r="U205" s="8"/>
      <c r="V205" s="131"/>
      <c r="W205" s="117"/>
      <c r="X205" s="118"/>
      <c r="Y205" s="127"/>
      <c r="Z205" s="118"/>
    </row>
    <row r="206" spans="2:27" ht="15" customHeight="1" x14ac:dyDescent="0.25">
      <c r="B206" s="4">
        <f t="shared" si="88"/>
        <v>205</v>
      </c>
      <c r="C206" s="5"/>
      <c r="D206" s="5"/>
      <c r="E206" s="6"/>
      <c r="F206" s="6">
        <v>45158</v>
      </c>
      <c r="G206" s="7"/>
      <c r="H206" s="8">
        <v>50</v>
      </c>
      <c r="I206" s="8">
        <v>30</v>
      </c>
      <c r="J206" s="8">
        <f t="shared" si="13"/>
        <v>80</v>
      </c>
      <c r="K206" s="6"/>
      <c r="L206" s="5" t="str">
        <f t="shared" si="1"/>
        <v/>
      </c>
      <c r="M206" s="9" t="str">
        <f t="shared" si="12"/>
        <v/>
      </c>
      <c r="N206" s="8">
        <v>80</v>
      </c>
      <c r="O206" s="8"/>
      <c r="P206" s="8" t="str">
        <f t="shared" si="95"/>
        <v/>
      </c>
      <c r="Q206" s="8"/>
      <c r="R206" s="8" t="str">
        <f t="shared" si="96"/>
        <v/>
      </c>
      <c r="S206" s="8"/>
      <c r="T206" s="8" t="str">
        <f t="shared" si="97"/>
        <v/>
      </c>
      <c r="U206" s="8"/>
      <c r="V206" s="131"/>
      <c r="W206" s="117"/>
      <c r="X206" s="118"/>
      <c r="Y206" s="118"/>
      <c r="Z206" s="118"/>
    </row>
    <row r="207" spans="2:27" ht="15" customHeight="1" x14ac:dyDescent="0.25">
      <c r="B207" s="4">
        <f t="shared" si="88"/>
        <v>206</v>
      </c>
      <c r="C207" s="5"/>
      <c r="D207" s="5"/>
      <c r="E207" s="6"/>
      <c r="F207" s="6">
        <v>45158</v>
      </c>
      <c r="G207" s="7"/>
      <c r="H207" s="8">
        <v>10</v>
      </c>
      <c r="I207" s="8"/>
      <c r="J207" s="8">
        <f t="shared" si="13"/>
        <v>10</v>
      </c>
      <c r="K207" s="6"/>
      <c r="L207" s="5" t="str">
        <f t="shared" si="1"/>
        <v/>
      </c>
      <c r="M207" s="9" t="str">
        <f t="shared" si="12"/>
        <v/>
      </c>
      <c r="N207" s="8">
        <v>60</v>
      </c>
      <c r="O207" s="8"/>
      <c r="P207" s="8" t="str">
        <f t="shared" si="95"/>
        <v/>
      </c>
      <c r="Q207" s="8"/>
      <c r="R207" s="8" t="str">
        <f t="shared" si="96"/>
        <v/>
      </c>
      <c r="S207" s="8"/>
      <c r="T207" s="8" t="str">
        <f t="shared" si="97"/>
        <v/>
      </c>
      <c r="U207" s="8"/>
      <c r="V207" s="132"/>
      <c r="W207" s="117"/>
      <c r="X207" s="118"/>
      <c r="Y207" s="118"/>
      <c r="Z207" s="118"/>
    </row>
    <row r="208" spans="2:27" ht="15" customHeight="1" x14ac:dyDescent="0.25">
      <c r="B208" s="4">
        <f t="shared" si="88"/>
        <v>207</v>
      </c>
      <c r="C208" s="5"/>
      <c r="D208" s="5"/>
      <c r="E208" s="6"/>
      <c r="F208" s="6">
        <v>45158</v>
      </c>
      <c r="G208" s="7"/>
      <c r="H208" s="8">
        <v>50</v>
      </c>
      <c r="I208" s="8"/>
      <c r="J208" s="8">
        <f t="shared" si="13"/>
        <v>50</v>
      </c>
      <c r="K208" s="6"/>
      <c r="L208" s="5" t="str">
        <f t="shared" si="1"/>
        <v/>
      </c>
      <c r="M208" s="9" t="str">
        <f t="shared" si="12"/>
        <v/>
      </c>
      <c r="N208" s="8">
        <v>70</v>
      </c>
      <c r="O208" s="8"/>
      <c r="P208" s="8" t="str">
        <f t="shared" si="95"/>
        <v/>
      </c>
      <c r="Q208" s="8"/>
      <c r="R208" s="8" t="str">
        <f t="shared" si="96"/>
        <v/>
      </c>
      <c r="S208" s="8"/>
      <c r="T208" s="8" t="str">
        <f t="shared" si="97"/>
        <v/>
      </c>
      <c r="U208" s="8"/>
      <c r="V208" s="132"/>
      <c r="W208" s="117"/>
      <c r="X208" s="118"/>
      <c r="Y208" s="118"/>
      <c r="Z208" s="118"/>
    </row>
    <row r="209" spans="2:26" ht="15" customHeight="1" x14ac:dyDescent="0.25">
      <c r="B209" s="4">
        <f t="shared" si="88"/>
        <v>208</v>
      </c>
      <c r="C209" s="5"/>
      <c r="D209" s="5"/>
      <c r="E209" s="6"/>
      <c r="F209" s="6">
        <v>45165</v>
      </c>
      <c r="G209" s="7"/>
      <c r="H209" s="8">
        <v>10</v>
      </c>
      <c r="I209" s="8"/>
      <c r="J209" s="8">
        <f t="shared" si="13"/>
        <v>10</v>
      </c>
      <c r="K209" s="6"/>
      <c r="L209" s="5" t="str">
        <f t="shared" si="1"/>
        <v/>
      </c>
      <c r="M209" s="9" t="str">
        <f t="shared" si="12"/>
        <v/>
      </c>
      <c r="N209" s="8">
        <v>120</v>
      </c>
      <c r="O209" s="8"/>
      <c r="P209" s="8" t="str">
        <f t="shared" si="95"/>
        <v/>
      </c>
      <c r="Q209" s="8"/>
      <c r="R209" s="8" t="str">
        <f t="shared" si="96"/>
        <v/>
      </c>
      <c r="S209" s="8"/>
      <c r="T209" s="8" t="str">
        <f t="shared" si="97"/>
        <v/>
      </c>
      <c r="U209" s="8"/>
      <c r="V209" s="132" t="s">
        <v>77</v>
      </c>
      <c r="W209" s="117"/>
      <c r="X209" s="118"/>
      <c r="Y209" s="118"/>
      <c r="Z209" s="118"/>
    </row>
    <row r="210" spans="2:26" ht="15" customHeight="1" x14ac:dyDescent="0.25">
      <c r="B210" s="4">
        <f t="shared" si="88"/>
        <v>209</v>
      </c>
      <c r="C210" s="5"/>
      <c r="D210" s="5"/>
      <c r="E210" s="6"/>
      <c r="F210" s="6">
        <v>45165</v>
      </c>
      <c r="G210" s="7"/>
      <c r="H210" s="8">
        <v>10</v>
      </c>
      <c r="I210" s="8"/>
      <c r="J210" s="8">
        <f t="shared" si="13"/>
        <v>10</v>
      </c>
      <c r="K210" s="6"/>
      <c r="L210" s="5" t="str">
        <f t="shared" si="1"/>
        <v/>
      </c>
      <c r="M210" s="9" t="str">
        <f t="shared" si="12"/>
        <v/>
      </c>
      <c r="N210" s="8">
        <v>40</v>
      </c>
      <c r="O210" s="8"/>
      <c r="P210" s="8" t="str">
        <f t="shared" si="95"/>
        <v/>
      </c>
      <c r="Q210" s="8"/>
      <c r="R210" s="8" t="str">
        <f t="shared" si="96"/>
        <v/>
      </c>
      <c r="S210" s="8"/>
      <c r="T210" s="8" t="str">
        <f t="shared" si="97"/>
        <v/>
      </c>
      <c r="U210" s="8"/>
      <c r="V210" s="132" t="s">
        <v>77</v>
      </c>
      <c r="W210" s="117"/>
      <c r="X210" s="118"/>
      <c r="Y210" s="118"/>
      <c r="Z210" s="118"/>
    </row>
    <row r="211" spans="2:26" ht="15" customHeight="1" x14ac:dyDescent="0.25">
      <c r="B211" s="4">
        <f t="shared" si="88"/>
        <v>210</v>
      </c>
      <c r="C211" s="5"/>
      <c r="D211" s="5"/>
      <c r="E211" s="6"/>
      <c r="F211" s="6">
        <v>45165</v>
      </c>
      <c r="G211" s="7"/>
      <c r="H211" s="8">
        <v>10</v>
      </c>
      <c r="I211" s="8"/>
      <c r="J211" s="8">
        <f t="shared" si="13"/>
        <v>10</v>
      </c>
      <c r="K211" s="6"/>
      <c r="L211" s="5" t="str">
        <f t="shared" si="1"/>
        <v/>
      </c>
      <c r="M211" s="9" t="str">
        <f t="shared" si="12"/>
        <v/>
      </c>
      <c r="N211" s="8">
        <v>90</v>
      </c>
      <c r="O211" s="8"/>
      <c r="P211" s="8" t="str">
        <f t="shared" si="95"/>
        <v/>
      </c>
      <c r="Q211" s="8"/>
      <c r="R211" s="8" t="str">
        <f t="shared" si="96"/>
        <v/>
      </c>
      <c r="S211" s="8"/>
      <c r="T211" s="8" t="str">
        <f t="shared" si="97"/>
        <v/>
      </c>
      <c r="U211" s="8"/>
      <c r="V211" s="132" t="s">
        <v>77</v>
      </c>
      <c r="W211" s="118"/>
      <c r="X211" s="118"/>
      <c r="Y211" s="118"/>
      <c r="Z211" s="118"/>
    </row>
    <row r="212" spans="2:26" ht="15" customHeight="1" x14ac:dyDescent="0.25">
      <c r="B212" s="4">
        <f t="shared" si="88"/>
        <v>211</v>
      </c>
      <c r="C212" s="5"/>
      <c r="D212" s="5"/>
      <c r="E212" s="6"/>
      <c r="F212" s="6">
        <v>45165</v>
      </c>
      <c r="G212" s="7"/>
      <c r="H212" s="8">
        <v>0</v>
      </c>
      <c r="I212" s="8"/>
      <c r="J212" s="8">
        <f t="shared" si="13"/>
        <v>0</v>
      </c>
      <c r="K212" s="6"/>
      <c r="L212" s="5" t="str">
        <f t="shared" si="1"/>
        <v/>
      </c>
      <c r="M212" s="9" t="str">
        <f t="shared" si="12"/>
        <v/>
      </c>
      <c r="N212" s="8">
        <v>20</v>
      </c>
      <c r="O212" s="8"/>
      <c r="P212" s="8" t="str">
        <f t="shared" si="95"/>
        <v/>
      </c>
      <c r="Q212" s="8"/>
      <c r="R212" s="8" t="str">
        <f t="shared" si="96"/>
        <v/>
      </c>
      <c r="S212" s="8"/>
      <c r="T212" s="8" t="str">
        <f t="shared" si="97"/>
        <v/>
      </c>
      <c r="U212" s="8"/>
      <c r="V212" s="132"/>
      <c r="W212" s="117"/>
      <c r="X212" s="118"/>
      <c r="Y212" s="118"/>
      <c r="Z212" s="118"/>
    </row>
    <row r="213" spans="2:26" ht="15" customHeight="1" x14ac:dyDescent="0.25">
      <c r="B213" s="4">
        <f t="shared" si="88"/>
        <v>212</v>
      </c>
      <c r="C213" s="5"/>
      <c r="D213" s="5"/>
      <c r="E213" s="6"/>
      <c r="F213" s="6">
        <v>45165</v>
      </c>
      <c r="G213" s="7"/>
      <c r="H213" s="8">
        <v>0</v>
      </c>
      <c r="I213" s="8"/>
      <c r="J213" s="8">
        <f t="shared" si="13"/>
        <v>0</v>
      </c>
      <c r="K213" s="6"/>
      <c r="L213" s="5" t="str">
        <f t="shared" si="1"/>
        <v/>
      </c>
      <c r="M213" s="9" t="str">
        <f t="shared" si="12"/>
        <v/>
      </c>
      <c r="N213" s="8">
        <v>10</v>
      </c>
      <c r="O213" s="8"/>
      <c r="P213" s="8" t="str">
        <f t="shared" si="95"/>
        <v/>
      </c>
      <c r="Q213" s="8"/>
      <c r="R213" s="8" t="str">
        <f t="shared" si="96"/>
        <v/>
      </c>
      <c r="S213" s="8"/>
      <c r="T213" s="8" t="str">
        <f t="shared" si="97"/>
        <v/>
      </c>
      <c r="U213" s="8"/>
      <c r="V213" s="132"/>
      <c r="W213" s="117"/>
      <c r="X213" s="118"/>
      <c r="Y213" s="118"/>
      <c r="Z213" s="118"/>
    </row>
    <row r="214" spans="2:26" ht="15" customHeight="1" x14ac:dyDescent="0.25">
      <c r="B214" s="4">
        <f t="shared" si="88"/>
        <v>213</v>
      </c>
      <c r="C214" s="5"/>
      <c r="D214" s="5"/>
      <c r="E214" s="6"/>
      <c r="F214" s="6">
        <v>45165</v>
      </c>
      <c r="G214" s="7"/>
      <c r="H214" s="8">
        <v>5</v>
      </c>
      <c r="I214" s="8"/>
      <c r="J214" s="8">
        <f t="shared" si="13"/>
        <v>5</v>
      </c>
      <c r="K214" s="6"/>
      <c r="L214" s="5" t="str">
        <f t="shared" si="1"/>
        <v/>
      </c>
      <c r="M214" s="9" t="str">
        <f t="shared" si="12"/>
        <v/>
      </c>
      <c r="N214" s="8">
        <v>20</v>
      </c>
      <c r="O214" s="8"/>
      <c r="P214" s="8" t="str">
        <f t="shared" si="95"/>
        <v/>
      </c>
      <c r="Q214" s="8"/>
      <c r="R214" s="8" t="str">
        <f t="shared" si="96"/>
        <v/>
      </c>
      <c r="S214" s="8"/>
      <c r="T214" s="8" t="str">
        <f t="shared" si="97"/>
        <v/>
      </c>
      <c r="U214" s="8"/>
      <c r="V214" s="138"/>
      <c r="W214" s="117"/>
      <c r="X214" s="118"/>
      <c r="Y214" s="118"/>
      <c r="Z214" s="118"/>
    </row>
    <row r="215" spans="2:26" ht="15" customHeight="1" x14ac:dyDescent="0.25">
      <c r="B215" s="4">
        <f t="shared" si="88"/>
        <v>214</v>
      </c>
      <c r="C215" s="5"/>
      <c r="D215" s="5"/>
      <c r="E215" s="6"/>
      <c r="F215" s="6">
        <v>45166</v>
      </c>
      <c r="G215" s="7"/>
      <c r="H215" s="8">
        <v>0</v>
      </c>
      <c r="I215" s="8"/>
      <c r="J215" s="8">
        <f t="shared" si="13"/>
        <v>0</v>
      </c>
      <c r="K215" s="6"/>
      <c r="L215" s="5" t="str">
        <f t="shared" si="1"/>
        <v/>
      </c>
      <c r="M215" s="9" t="str">
        <f t="shared" si="12"/>
        <v/>
      </c>
      <c r="N215" s="8">
        <v>8</v>
      </c>
      <c r="O215" s="8"/>
      <c r="P215" s="8" t="str">
        <f t="shared" si="95"/>
        <v/>
      </c>
      <c r="Q215" s="8"/>
      <c r="R215" s="8" t="str">
        <f t="shared" si="96"/>
        <v/>
      </c>
      <c r="S215" s="8"/>
      <c r="T215" s="8" t="str">
        <f t="shared" si="97"/>
        <v/>
      </c>
      <c r="U215" s="8"/>
      <c r="V215" s="132"/>
      <c r="W215" s="117"/>
      <c r="X215" s="118"/>
      <c r="Y215" s="118"/>
      <c r="Z215" s="118"/>
    </row>
    <row r="216" spans="2:26" ht="15" customHeight="1" x14ac:dyDescent="0.25">
      <c r="B216" s="4">
        <f t="shared" si="88"/>
        <v>215</v>
      </c>
      <c r="C216" s="5"/>
      <c r="D216" s="5"/>
      <c r="E216" s="6"/>
      <c r="F216" s="6"/>
      <c r="G216" s="7"/>
      <c r="H216" s="8">
        <v>15</v>
      </c>
      <c r="I216" s="8"/>
      <c r="J216" s="8">
        <f t="shared" si="13"/>
        <v>15</v>
      </c>
      <c r="K216" s="6"/>
      <c r="L216" s="5" t="str">
        <f t="shared" si="1"/>
        <v/>
      </c>
      <c r="M216" s="9" t="str">
        <f t="shared" si="12"/>
        <v/>
      </c>
      <c r="N216" s="8">
        <v>25</v>
      </c>
      <c r="O216" s="8"/>
      <c r="P216" s="8" t="str">
        <f t="shared" si="95"/>
        <v/>
      </c>
      <c r="Q216" s="8"/>
      <c r="R216" s="8" t="str">
        <f t="shared" si="96"/>
        <v/>
      </c>
      <c r="S216" s="8"/>
      <c r="T216" s="8" t="str">
        <f t="shared" si="97"/>
        <v/>
      </c>
      <c r="U216" s="8"/>
      <c r="V216" s="132" t="s">
        <v>77</v>
      </c>
      <c r="W216" s="117"/>
      <c r="X216" s="118"/>
      <c r="Y216" s="118"/>
      <c r="Z216" s="118"/>
    </row>
    <row r="217" spans="2:26" ht="15" customHeight="1" x14ac:dyDescent="0.25">
      <c r="B217" s="4">
        <f t="shared" si="88"/>
        <v>216</v>
      </c>
      <c r="C217" s="5"/>
      <c r="D217" s="5"/>
      <c r="E217" s="6"/>
      <c r="F217" s="6">
        <v>45172</v>
      </c>
      <c r="G217" s="7"/>
      <c r="H217" s="8">
        <v>0</v>
      </c>
      <c r="I217" s="8"/>
      <c r="J217" s="8">
        <f t="shared" ref="J217:J223" si="98">IF($H217&lt;&gt;"",SUM(H217:I217),"")</f>
        <v>0</v>
      </c>
      <c r="K217" s="6"/>
      <c r="L217" s="5" t="str">
        <f t="shared" si="1"/>
        <v/>
      </c>
      <c r="M217" s="9" t="str">
        <f t="shared" si="12"/>
        <v/>
      </c>
      <c r="N217" s="8">
        <v>15</v>
      </c>
      <c r="O217" s="8"/>
      <c r="P217" s="8" t="str">
        <f t="shared" si="95"/>
        <v/>
      </c>
      <c r="Q217" s="8"/>
      <c r="R217" s="8" t="str">
        <f t="shared" si="96"/>
        <v/>
      </c>
      <c r="S217" s="8"/>
      <c r="T217" s="8" t="str">
        <f t="shared" si="97"/>
        <v/>
      </c>
      <c r="U217" s="8"/>
      <c r="V217" s="132"/>
      <c r="W217" s="117"/>
      <c r="X217" s="118"/>
      <c r="Y217" s="118"/>
      <c r="Z217" s="118"/>
    </row>
    <row r="218" spans="2:26" ht="15" customHeight="1" x14ac:dyDescent="0.25">
      <c r="B218" s="4">
        <f t="shared" si="88"/>
        <v>217</v>
      </c>
      <c r="C218" s="5"/>
      <c r="D218" s="5"/>
      <c r="E218" s="6"/>
      <c r="F218" s="6">
        <v>45179</v>
      </c>
      <c r="G218" s="7"/>
      <c r="H218" s="8">
        <v>2</v>
      </c>
      <c r="I218" s="8"/>
      <c r="J218" s="8">
        <f t="shared" si="98"/>
        <v>2</v>
      </c>
      <c r="K218" s="6"/>
      <c r="L218" s="5" t="str">
        <f t="shared" si="1"/>
        <v/>
      </c>
      <c r="M218" s="9" t="str">
        <f t="shared" si="12"/>
        <v/>
      </c>
      <c r="N218" s="8">
        <v>15</v>
      </c>
      <c r="O218" s="8"/>
      <c r="P218" s="8" t="str">
        <f t="shared" si="95"/>
        <v/>
      </c>
      <c r="Q218" s="8"/>
      <c r="R218" s="8" t="str">
        <f t="shared" si="96"/>
        <v/>
      </c>
      <c r="S218" s="8"/>
      <c r="T218" s="8" t="str">
        <f t="shared" si="97"/>
        <v/>
      </c>
      <c r="U218" s="8"/>
      <c r="V218" s="132" t="s">
        <v>77</v>
      </c>
      <c r="W218" s="117"/>
      <c r="X218" s="118"/>
      <c r="Y218" s="118"/>
      <c r="Z218" s="118"/>
    </row>
    <row r="219" spans="2:26" ht="15" customHeight="1" x14ac:dyDescent="0.25">
      <c r="B219" s="4">
        <f t="shared" si="88"/>
        <v>218</v>
      </c>
      <c r="C219" s="5"/>
      <c r="D219" s="5"/>
      <c r="E219" s="6"/>
      <c r="F219" s="6">
        <v>45179</v>
      </c>
      <c r="G219" s="7"/>
      <c r="H219" s="8">
        <v>10</v>
      </c>
      <c r="I219" s="8"/>
      <c r="J219" s="8">
        <f t="shared" si="98"/>
        <v>10</v>
      </c>
      <c r="K219" s="6"/>
      <c r="L219" s="5" t="str">
        <f t="shared" si="1"/>
        <v/>
      </c>
      <c r="M219" s="9" t="str">
        <f t="shared" si="12"/>
        <v/>
      </c>
      <c r="N219" s="8">
        <v>30</v>
      </c>
      <c r="O219" s="8"/>
      <c r="P219" s="8" t="str">
        <f t="shared" si="95"/>
        <v/>
      </c>
      <c r="Q219" s="8"/>
      <c r="R219" s="8" t="str">
        <f t="shared" si="96"/>
        <v/>
      </c>
      <c r="S219" s="8"/>
      <c r="T219" s="8" t="str">
        <f t="shared" si="97"/>
        <v/>
      </c>
      <c r="U219" s="8"/>
      <c r="V219" s="132" t="s">
        <v>77</v>
      </c>
      <c r="W219" s="118"/>
      <c r="X219" s="118"/>
      <c r="Y219" s="118"/>
      <c r="Z219" s="118"/>
    </row>
    <row r="220" spans="2:26" ht="15" customHeight="1" x14ac:dyDescent="0.25">
      <c r="B220" s="4">
        <f t="shared" si="88"/>
        <v>219</v>
      </c>
      <c r="C220" s="5"/>
      <c r="D220" s="5"/>
      <c r="E220" s="6"/>
      <c r="F220" s="6">
        <v>45186</v>
      </c>
      <c r="G220" s="7"/>
      <c r="H220" s="8">
        <v>2</v>
      </c>
      <c r="I220" s="8"/>
      <c r="J220" s="8">
        <f t="shared" si="98"/>
        <v>2</v>
      </c>
      <c r="K220" s="6"/>
      <c r="L220" s="5" t="str">
        <f t="shared" ref="L220:L223" si="99">IF(K220="","",MONTH(K220))</f>
        <v/>
      </c>
      <c r="M220" s="9" t="str">
        <f t="shared" ref="M220:M223" si="100">IF($K220&lt;&gt;"",SUM(K220-F220),"")</f>
        <v/>
      </c>
      <c r="N220" s="8">
        <v>12</v>
      </c>
      <c r="O220" s="8"/>
      <c r="P220" s="8" t="str">
        <f t="shared" si="95"/>
        <v/>
      </c>
      <c r="Q220" s="8"/>
      <c r="R220" s="8" t="str">
        <f t="shared" si="96"/>
        <v/>
      </c>
      <c r="S220" s="8"/>
      <c r="T220" s="8" t="str">
        <f t="shared" si="97"/>
        <v/>
      </c>
      <c r="U220" s="8"/>
      <c r="V220" s="132"/>
      <c r="W220" s="117"/>
      <c r="X220" s="118"/>
      <c r="Y220" s="118"/>
      <c r="Z220" s="118"/>
    </row>
    <row r="221" spans="2:26" ht="15" customHeight="1" x14ac:dyDescent="0.25">
      <c r="B221" s="4">
        <f t="shared" si="88"/>
        <v>220</v>
      </c>
      <c r="C221" s="5"/>
      <c r="D221" s="5"/>
      <c r="E221" s="6"/>
      <c r="F221" s="6">
        <v>45186</v>
      </c>
      <c r="G221" s="7"/>
      <c r="H221" s="8">
        <v>0</v>
      </c>
      <c r="I221" s="8"/>
      <c r="J221" s="8">
        <f t="shared" si="98"/>
        <v>0</v>
      </c>
      <c r="K221" s="6"/>
      <c r="L221" s="5" t="str">
        <f t="shared" si="99"/>
        <v/>
      </c>
      <c r="M221" s="9" t="str">
        <f t="shared" si="100"/>
        <v/>
      </c>
      <c r="N221" s="8">
        <v>15</v>
      </c>
      <c r="O221" s="8"/>
      <c r="P221" s="8" t="str">
        <f t="shared" si="95"/>
        <v/>
      </c>
      <c r="Q221" s="8"/>
      <c r="R221" s="8" t="str">
        <f t="shared" si="96"/>
        <v/>
      </c>
      <c r="S221" s="8"/>
      <c r="T221" s="8" t="str">
        <f t="shared" si="97"/>
        <v/>
      </c>
      <c r="U221" s="8"/>
      <c r="V221" s="132"/>
      <c r="W221" s="117"/>
      <c r="X221" s="118"/>
      <c r="Y221" s="118"/>
      <c r="Z221" s="118"/>
    </row>
    <row r="222" spans="2:26" ht="15" customHeight="1" x14ac:dyDescent="0.25">
      <c r="B222" s="4">
        <f t="shared" si="88"/>
        <v>221</v>
      </c>
      <c r="C222" s="5"/>
      <c r="D222" s="5"/>
      <c r="E222" s="6"/>
      <c r="F222" s="6">
        <v>45186</v>
      </c>
      <c r="G222" s="7"/>
      <c r="H222" s="8">
        <v>40</v>
      </c>
      <c r="I222" s="8"/>
      <c r="J222" s="8">
        <f t="shared" si="98"/>
        <v>40</v>
      </c>
      <c r="K222" s="6"/>
      <c r="L222" s="5" t="str">
        <f t="shared" si="99"/>
        <v/>
      </c>
      <c r="M222" s="9" t="str">
        <f t="shared" si="100"/>
        <v/>
      </c>
      <c r="N222" s="8">
        <v>80</v>
      </c>
      <c r="O222" s="8"/>
      <c r="P222" s="8" t="str">
        <f t="shared" si="95"/>
        <v/>
      </c>
      <c r="Q222" s="8"/>
      <c r="R222" s="8" t="str">
        <f t="shared" si="96"/>
        <v/>
      </c>
      <c r="S222" s="8"/>
      <c r="T222" s="8" t="str">
        <f t="shared" si="97"/>
        <v/>
      </c>
      <c r="U222" s="8"/>
      <c r="V222" s="132" t="s">
        <v>77</v>
      </c>
      <c r="W222" s="117"/>
      <c r="X222" s="118"/>
      <c r="Y222" s="118"/>
      <c r="Z222" s="118"/>
    </row>
    <row r="223" spans="2:26" ht="15" customHeight="1" x14ac:dyDescent="0.25">
      <c r="B223" s="4">
        <f t="shared" si="88"/>
        <v>222</v>
      </c>
      <c r="C223" s="5"/>
      <c r="D223" s="5"/>
      <c r="E223" s="6"/>
      <c r="F223" s="6">
        <v>45186</v>
      </c>
      <c r="G223" s="7"/>
      <c r="H223" s="8">
        <v>12.5</v>
      </c>
      <c r="I223" s="8"/>
      <c r="J223" s="8">
        <f t="shared" si="98"/>
        <v>12.5</v>
      </c>
      <c r="K223" s="6"/>
      <c r="L223" s="5" t="str">
        <f t="shared" si="99"/>
        <v/>
      </c>
      <c r="M223" s="9" t="str">
        <f t="shared" si="100"/>
        <v/>
      </c>
      <c r="N223" s="8">
        <v>20</v>
      </c>
      <c r="O223" s="8"/>
      <c r="P223" s="8" t="str">
        <f t="shared" si="95"/>
        <v/>
      </c>
      <c r="Q223" s="8"/>
      <c r="R223" s="8" t="str">
        <f t="shared" si="96"/>
        <v/>
      </c>
      <c r="S223" s="8"/>
      <c r="T223" s="8" t="str">
        <f t="shared" si="97"/>
        <v/>
      </c>
      <c r="U223" s="8"/>
      <c r="V223" s="133" t="s">
        <v>77</v>
      </c>
      <c r="W223" s="117"/>
      <c r="X223" s="118"/>
      <c r="Y223" s="118"/>
      <c r="Z223" s="118"/>
    </row>
    <row r="224" spans="2:26" ht="15" customHeight="1" x14ac:dyDescent="0.25">
      <c r="B224" s="4">
        <f t="shared" si="88"/>
        <v>223</v>
      </c>
      <c r="C224" s="5"/>
      <c r="D224" s="5"/>
      <c r="E224" s="6"/>
      <c r="F224" s="6">
        <v>45193</v>
      </c>
      <c r="G224" s="7"/>
      <c r="H224" s="8">
        <v>5</v>
      </c>
      <c r="I224" s="8"/>
      <c r="J224" s="8">
        <f t="shared" ref="J224:J239" si="101">IF($H224&lt;&gt;"",SUM(H224:I224),"")</f>
        <v>5</v>
      </c>
      <c r="K224" s="6"/>
      <c r="L224" s="5" t="str">
        <f t="shared" ref="L224:L238" si="102">IF(K224="","",MONTH(K224))</f>
        <v/>
      </c>
      <c r="M224" s="9" t="str">
        <f t="shared" ref="M224:M238" si="103">IF($K224&lt;&gt;"",SUM(K224-F224),"")</f>
        <v/>
      </c>
      <c r="N224" s="8">
        <v>80</v>
      </c>
      <c r="O224" s="8"/>
      <c r="P224" s="8" t="str">
        <f t="shared" si="95"/>
        <v/>
      </c>
      <c r="Q224" s="8"/>
      <c r="R224" s="8" t="str">
        <f t="shared" si="96"/>
        <v/>
      </c>
      <c r="S224" s="8"/>
      <c r="T224" s="8" t="str">
        <f t="shared" si="97"/>
        <v/>
      </c>
      <c r="U224" s="8"/>
      <c r="V224" s="140" t="s">
        <v>77</v>
      </c>
      <c r="W224" s="117"/>
      <c r="X224" s="118"/>
      <c r="Y224" s="118"/>
      <c r="Z224" s="118"/>
    </row>
    <row r="225" spans="2:26" ht="15" customHeight="1" x14ac:dyDescent="0.25">
      <c r="B225" s="4">
        <f t="shared" si="88"/>
        <v>224</v>
      </c>
      <c r="C225" s="5"/>
      <c r="D225" s="5"/>
      <c r="E225" s="6"/>
      <c r="F225" s="6">
        <v>45193</v>
      </c>
      <c r="G225" s="7"/>
      <c r="H225" s="8">
        <v>20</v>
      </c>
      <c r="I225" s="8"/>
      <c r="J225" s="8">
        <f t="shared" si="101"/>
        <v>20</v>
      </c>
      <c r="K225" s="6"/>
      <c r="L225" s="5" t="str">
        <f t="shared" si="102"/>
        <v/>
      </c>
      <c r="M225" s="9" t="str">
        <f t="shared" si="103"/>
        <v/>
      </c>
      <c r="N225" s="8">
        <v>140</v>
      </c>
      <c r="O225" s="8"/>
      <c r="P225" s="8" t="str">
        <f t="shared" si="95"/>
        <v/>
      </c>
      <c r="Q225" s="8"/>
      <c r="R225" s="8" t="str">
        <f t="shared" si="96"/>
        <v/>
      </c>
      <c r="S225" s="8"/>
      <c r="T225" s="8" t="str">
        <f t="shared" si="97"/>
        <v/>
      </c>
      <c r="U225" s="8"/>
      <c r="V225" s="132"/>
      <c r="W225" s="117" t="s">
        <v>83</v>
      </c>
      <c r="X225" s="118"/>
      <c r="Y225" s="118"/>
      <c r="Z225" s="118"/>
    </row>
    <row r="226" spans="2:26" ht="15" customHeight="1" x14ac:dyDescent="0.25">
      <c r="B226" s="4">
        <f t="shared" si="88"/>
        <v>225</v>
      </c>
      <c r="C226" s="5"/>
      <c r="D226" s="5"/>
      <c r="E226" s="6"/>
      <c r="F226" s="6">
        <v>45193</v>
      </c>
      <c r="G226" s="7"/>
      <c r="H226" s="8">
        <v>15</v>
      </c>
      <c r="I226" s="8"/>
      <c r="J226" s="8">
        <f t="shared" si="101"/>
        <v>15</v>
      </c>
      <c r="K226" s="6"/>
      <c r="L226" s="5" t="str">
        <f t="shared" si="102"/>
        <v/>
      </c>
      <c r="M226" s="9" t="str">
        <f t="shared" si="103"/>
        <v/>
      </c>
      <c r="N226" s="8">
        <v>40</v>
      </c>
      <c r="O226" s="8"/>
      <c r="P226" s="8" t="str">
        <f t="shared" si="95"/>
        <v/>
      </c>
      <c r="Q226" s="8"/>
      <c r="R226" s="8" t="str">
        <f t="shared" si="96"/>
        <v/>
      </c>
      <c r="S226" s="8"/>
      <c r="T226" s="8" t="str">
        <f t="shared" si="97"/>
        <v/>
      </c>
      <c r="U226" s="8"/>
      <c r="V226" s="132" t="s">
        <v>77</v>
      </c>
      <c r="W226" s="117"/>
      <c r="X226" s="118"/>
      <c r="Y226" s="118"/>
      <c r="Z226" s="118"/>
    </row>
    <row r="227" spans="2:26" ht="15" customHeight="1" x14ac:dyDescent="0.25">
      <c r="B227" s="4">
        <f t="shared" si="88"/>
        <v>226</v>
      </c>
      <c r="C227" s="5"/>
      <c r="D227" s="5"/>
      <c r="E227" s="6"/>
      <c r="F227" s="6">
        <v>45193</v>
      </c>
      <c r="G227" s="7"/>
      <c r="H227" s="8">
        <v>15</v>
      </c>
      <c r="I227" s="8"/>
      <c r="J227" s="8">
        <f t="shared" si="101"/>
        <v>15</v>
      </c>
      <c r="K227" s="6"/>
      <c r="L227" s="5" t="str">
        <f t="shared" si="102"/>
        <v/>
      </c>
      <c r="M227" s="9" t="str">
        <f t="shared" si="103"/>
        <v/>
      </c>
      <c r="N227" s="8">
        <v>80</v>
      </c>
      <c r="O227" s="8"/>
      <c r="P227" s="8" t="str">
        <f t="shared" si="95"/>
        <v/>
      </c>
      <c r="Q227" s="8"/>
      <c r="R227" s="8" t="str">
        <f t="shared" si="96"/>
        <v/>
      </c>
      <c r="S227" s="8"/>
      <c r="T227" s="8" t="str">
        <f t="shared" si="97"/>
        <v/>
      </c>
      <c r="U227" s="8"/>
      <c r="V227" s="132" t="s">
        <v>77</v>
      </c>
      <c r="W227" s="117"/>
      <c r="X227" s="118"/>
      <c r="Y227" s="118"/>
      <c r="Z227" s="118"/>
    </row>
    <row r="228" spans="2:26" ht="15" customHeight="1" x14ac:dyDescent="0.25">
      <c r="B228" s="4">
        <f t="shared" si="88"/>
        <v>227</v>
      </c>
      <c r="C228" s="5"/>
      <c r="D228" s="5"/>
      <c r="E228" s="6"/>
      <c r="F228" s="6">
        <v>45193</v>
      </c>
      <c r="G228" s="7"/>
      <c r="H228" s="8">
        <v>5</v>
      </c>
      <c r="I228" s="8"/>
      <c r="J228" s="8">
        <f t="shared" si="101"/>
        <v>5</v>
      </c>
      <c r="K228" s="6"/>
      <c r="L228" s="5" t="str">
        <f t="shared" si="102"/>
        <v/>
      </c>
      <c r="M228" s="9" t="str">
        <f t="shared" si="103"/>
        <v/>
      </c>
      <c r="N228" s="8">
        <v>30</v>
      </c>
      <c r="O228" s="8"/>
      <c r="P228" s="8" t="str">
        <f t="shared" si="95"/>
        <v/>
      </c>
      <c r="Q228" s="8"/>
      <c r="R228" s="8" t="str">
        <f t="shared" si="96"/>
        <v/>
      </c>
      <c r="S228" s="8"/>
      <c r="T228" s="8" t="str">
        <f t="shared" si="97"/>
        <v/>
      </c>
      <c r="U228" s="8"/>
      <c r="V228" s="132" t="s">
        <v>77</v>
      </c>
      <c r="W228" s="117"/>
      <c r="X228" s="118"/>
      <c r="Y228" s="118"/>
      <c r="Z228" s="118"/>
    </row>
    <row r="229" spans="2:26" ht="15" customHeight="1" x14ac:dyDescent="0.25">
      <c r="B229" s="4">
        <f t="shared" si="88"/>
        <v>228</v>
      </c>
      <c r="C229" s="5"/>
      <c r="D229" s="5"/>
      <c r="E229" s="6"/>
      <c r="F229" s="6">
        <v>45193</v>
      </c>
      <c r="G229" s="7"/>
      <c r="H229" s="8">
        <v>5</v>
      </c>
      <c r="I229" s="8"/>
      <c r="J229" s="8">
        <f t="shared" si="101"/>
        <v>5</v>
      </c>
      <c r="K229" s="6"/>
      <c r="L229" s="5" t="str">
        <f t="shared" si="102"/>
        <v/>
      </c>
      <c r="M229" s="9" t="str">
        <f t="shared" si="103"/>
        <v/>
      </c>
      <c r="N229" s="8">
        <v>20</v>
      </c>
      <c r="O229" s="8"/>
      <c r="P229" s="8" t="str">
        <f t="shared" si="95"/>
        <v/>
      </c>
      <c r="Q229" s="8"/>
      <c r="R229" s="8" t="str">
        <f t="shared" si="96"/>
        <v/>
      </c>
      <c r="S229" s="8"/>
      <c r="T229" s="8" t="str">
        <f t="shared" si="97"/>
        <v/>
      </c>
      <c r="U229" s="8"/>
      <c r="V229" s="132"/>
      <c r="W229" s="117"/>
      <c r="X229" s="118"/>
      <c r="Y229" s="118"/>
      <c r="Z229" s="118"/>
    </row>
    <row r="230" spans="2:26" ht="15" customHeight="1" x14ac:dyDescent="0.25">
      <c r="B230" s="4">
        <f t="shared" si="88"/>
        <v>229</v>
      </c>
      <c r="C230" s="5"/>
      <c r="D230" s="5"/>
      <c r="E230" s="6"/>
      <c r="F230" s="6">
        <v>45193</v>
      </c>
      <c r="G230" s="7"/>
      <c r="H230" s="8">
        <v>5</v>
      </c>
      <c r="I230" s="8"/>
      <c r="J230" s="8">
        <f t="shared" si="101"/>
        <v>5</v>
      </c>
      <c r="K230" s="6"/>
      <c r="L230" s="5" t="str">
        <f t="shared" si="102"/>
        <v/>
      </c>
      <c r="M230" s="9" t="str">
        <f t="shared" si="103"/>
        <v/>
      </c>
      <c r="N230" s="8">
        <v>15</v>
      </c>
      <c r="O230" s="8"/>
      <c r="P230" s="8" t="str">
        <f t="shared" si="95"/>
        <v/>
      </c>
      <c r="Q230" s="8"/>
      <c r="R230" s="8" t="str">
        <f t="shared" si="96"/>
        <v/>
      </c>
      <c r="S230" s="8"/>
      <c r="T230" s="8" t="str">
        <f t="shared" si="97"/>
        <v/>
      </c>
      <c r="U230" s="8"/>
      <c r="V230" s="132"/>
      <c r="W230" s="117"/>
      <c r="X230" s="118"/>
      <c r="Y230" s="118"/>
      <c r="Z230" s="118"/>
    </row>
    <row r="231" spans="2:26" ht="15" customHeight="1" x14ac:dyDescent="0.25">
      <c r="B231" s="4">
        <f t="shared" si="88"/>
        <v>230</v>
      </c>
      <c r="C231" s="5"/>
      <c r="D231" s="5"/>
      <c r="E231" s="6"/>
      <c r="F231" s="6">
        <v>45193</v>
      </c>
      <c r="G231" s="7"/>
      <c r="H231" s="8">
        <v>5</v>
      </c>
      <c r="I231" s="8"/>
      <c r="J231" s="8">
        <f t="shared" si="101"/>
        <v>5</v>
      </c>
      <c r="K231" s="6"/>
      <c r="L231" s="5" t="str">
        <f t="shared" si="102"/>
        <v/>
      </c>
      <c r="M231" s="9" t="str">
        <f t="shared" si="103"/>
        <v/>
      </c>
      <c r="N231" s="8">
        <v>15</v>
      </c>
      <c r="O231" s="8"/>
      <c r="P231" s="8" t="str">
        <f t="shared" si="95"/>
        <v/>
      </c>
      <c r="Q231" s="8"/>
      <c r="R231" s="8" t="str">
        <f t="shared" si="96"/>
        <v/>
      </c>
      <c r="S231" s="8"/>
      <c r="T231" s="8" t="str">
        <f t="shared" si="97"/>
        <v/>
      </c>
      <c r="U231" s="8"/>
      <c r="V231" s="132"/>
      <c r="W231" s="117"/>
      <c r="X231" s="118"/>
      <c r="Y231" s="118"/>
      <c r="Z231" s="118"/>
    </row>
    <row r="232" spans="2:26" ht="15" customHeight="1" x14ac:dyDescent="0.25">
      <c r="B232" s="4">
        <f t="shared" si="88"/>
        <v>231</v>
      </c>
      <c r="C232" s="5"/>
      <c r="D232" s="5"/>
      <c r="E232" s="6"/>
      <c r="F232" s="6">
        <v>45207</v>
      </c>
      <c r="G232" s="7"/>
      <c r="H232" s="8">
        <v>20</v>
      </c>
      <c r="I232" s="8"/>
      <c r="J232" s="8">
        <f t="shared" si="101"/>
        <v>20</v>
      </c>
      <c r="K232" s="6"/>
      <c r="L232" s="5" t="str">
        <f t="shared" si="102"/>
        <v/>
      </c>
      <c r="M232" s="9" t="str">
        <f t="shared" si="103"/>
        <v/>
      </c>
      <c r="N232" s="8">
        <v>40</v>
      </c>
      <c r="O232" s="8"/>
      <c r="P232" s="8" t="str">
        <f t="shared" si="95"/>
        <v/>
      </c>
      <c r="Q232" s="8"/>
      <c r="R232" s="8" t="str">
        <f t="shared" si="96"/>
        <v/>
      </c>
      <c r="S232" s="8"/>
      <c r="T232" s="8" t="str">
        <f t="shared" si="97"/>
        <v/>
      </c>
      <c r="U232" s="8"/>
      <c r="V232" s="136" t="s">
        <v>77</v>
      </c>
      <c r="W232" s="117"/>
      <c r="X232" s="118"/>
      <c r="Y232" s="118"/>
      <c r="Z232" s="118"/>
    </row>
    <row r="233" spans="2:26" ht="15" customHeight="1" x14ac:dyDescent="0.25">
      <c r="B233" s="4">
        <f t="shared" si="88"/>
        <v>232</v>
      </c>
      <c r="C233" s="5"/>
      <c r="D233" s="5"/>
      <c r="E233" s="6"/>
      <c r="F233" s="6">
        <v>45207</v>
      </c>
      <c r="G233" s="7"/>
      <c r="H233" s="8">
        <v>50</v>
      </c>
      <c r="I233" s="8"/>
      <c r="J233" s="8">
        <f t="shared" si="101"/>
        <v>50</v>
      </c>
      <c r="K233" s="6"/>
      <c r="L233" s="5" t="str">
        <f t="shared" si="102"/>
        <v/>
      </c>
      <c r="M233" s="9" t="str">
        <f t="shared" si="103"/>
        <v/>
      </c>
      <c r="N233" s="8">
        <v>130</v>
      </c>
      <c r="O233" s="8"/>
      <c r="P233" s="8" t="str">
        <f t="shared" si="95"/>
        <v/>
      </c>
      <c r="Q233" s="8"/>
      <c r="R233" s="8" t="str">
        <f t="shared" si="96"/>
        <v/>
      </c>
      <c r="S233" s="8"/>
      <c r="T233" s="8" t="str">
        <f t="shared" si="97"/>
        <v/>
      </c>
      <c r="U233" s="8"/>
      <c r="V233" s="136" t="s">
        <v>77</v>
      </c>
      <c r="W233" s="117"/>
      <c r="X233" s="118"/>
      <c r="Y233" s="118"/>
      <c r="Z233" s="118"/>
    </row>
    <row r="234" spans="2:26" ht="15" customHeight="1" x14ac:dyDescent="0.25">
      <c r="B234" s="4">
        <f t="shared" si="88"/>
        <v>233</v>
      </c>
      <c r="C234" s="5"/>
      <c r="D234" s="5"/>
      <c r="E234" s="6"/>
      <c r="F234" s="6">
        <v>45214</v>
      </c>
      <c r="G234" s="7"/>
      <c r="H234" s="8">
        <v>15</v>
      </c>
      <c r="I234" s="8"/>
      <c r="J234" s="8">
        <f t="shared" si="101"/>
        <v>15</v>
      </c>
      <c r="K234" s="6"/>
      <c r="L234" s="5" t="str">
        <f t="shared" si="102"/>
        <v/>
      </c>
      <c r="M234" s="9" t="str">
        <f t="shared" si="103"/>
        <v/>
      </c>
      <c r="N234" s="8">
        <v>110</v>
      </c>
      <c r="O234" s="8"/>
      <c r="P234" s="8" t="str">
        <f t="shared" si="95"/>
        <v/>
      </c>
      <c r="Q234" s="8"/>
      <c r="R234" s="8" t="str">
        <f t="shared" si="96"/>
        <v/>
      </c>
      <c r="S234" s="8"/>
      <c r="T234" s="8" t="str">
        <f t="shared" si="97"/>
        <v/>
      </c>
      <c r="U234" s="8"/>
      <c r="V234" s="141" t="s">
        <v>77</v>
      </c>
      <c r="W234" s="165"/>
      <c r="X234" s="118"/>
      <c r="Y234" s="118"/>
      <c r="Z234" s="118"/>
    </row>
    <row r="235" spans="2:26" ht="15" customHeight="1" x14ac:dyDescent="0.25">
      <c r="B235" s="4">
        <f t="shared" si="88"/>
        <v>234</v>
      </c>
      <c r="C235" s="5"/>
      <c r="D235" s="5"/>
      <c r="E235" s="6"/>
      <c r="F235" s="6">
        <v>45214</v>
      </c>
      <c r="G235" s="7"/>
      <c r="H235" s="8">
        <v>15</v>
      </c>
      <c r="I235" s="8"/>
      <c r="J235" s="8">
        <f t="shared" si="101"/>
        <v>15</v>
      </c>
      <c r="K235" s="6"/>
      <c r="L235" s="5" t="str">
        <f t="shared" si="102"/>
        <v/>
      </c>
      <c r="M235" s="9" t="str">
        <f t="shared" si="103"/>
        <v/>
      </c>
      <c r="N235" s="8">
        <v>90</v>
      </c>
      <c r="O235" s="8"/>
      <c r="P235" s="8" t="str">
        <f t="shared" si="95"/>
        <v/>
      </c>
      <c r="Q235" s="8"/>
      <c r="R235" s="8" t="str">
        <f t="shared" si="96"/>
        <v/>
      </c>
      <c r="S235" s="8"/>
      <c r="T235" s="8" t="str">
        <f t="shared" si="97"/>
        <v/>
      </c>
      <c r="U235" s="8"/>
      <c r="V235" s="132"/>
      <c r="W235" s="165"/>
      <c r="X235" s="118"/>
      <c r="Y235" s="118"/>
      <c r="Z235" s="118"/>
    </row>
    <row r="236" spans="2:26" ht="15" customHeight="1" x14ac:dyDescent="0.25">
      <c r="B236" s="4">
        <f t="shared" si="88"/>
        <v>235</v>
      </c>
      <c r="C236" s="5"/>
      <c r="D236" s="5"/>
      <c r="E236" s="6"/>
      <c r="F236" s="6">
        <v>45214</v>
      </c>
      <c r="G236" s="7"/>
      <c r="H236" s="8">
        <v>0</v>
      </c>
      <c r="I236" s="8"/>
      <c r="J236" s="8">
        <f t="shared" si="101"/>
        <v>0</v>
      </c>
      <c r="K236" s="6"/>
      <c r="L236" s="5" t="str">
        <f t="shared" si="102"/>
        <v/>
      </c>
      <c r="M236" s="9" t="str">
        <f t="shared" si="103"/>
        <v/>
      </c>
      <c r="N236" s="8">
        <v>50</v>
      </c>
      <c r="O236" s="8"/>
      <c r="P236" s="8" t="str">
        <f t="shared" si="95"/>
        <v/>
      </c>
      <c r="Q236" s="8"/>
      <c r="R236" s="8" t="str">
        <f t="shared" si="96"/>
        <v/>
      </c>
      <c r="S236" s="8"/>
      <c r="T236" s="8" t="str">
        <f t="shared" si="97"/>
        <v/>
      </c>
      <c r="U236" s="8"/>
      <c r="V236" s="142" t="s">
        <v>77</v>
      </c>
      <c r="W236" s="165"/>
      <c r="X236" s="118"/>
      <c r="Y236" s="118"/>
      <c r="Z236" s="118"/>
    </row>
    <row r="237" spans="2:26" ht="15" customHeight="1" x14ac:dyDescent="0.25">
      <c r="B237" s="4">
        <f t="shared" si="88"/>
        <v>236</v>
      </c>
      <c r="C237" s="5"/>
      <c r="D237" s="5"/>
      <c r="E237" s="6"/>
      <c r="F237" s="6">
        <v>45170</v>
      </c>
      <c r="G237" s="7"/>
      <c r="H237" s="8">
        <v>20</v>
      </c>
      <c r="I237" s="8"/>
      <c r="J237" s="8">
        <f t="shared" si="101"/>
        <v>20</v>
      </c>
      <c r="K237" s="6"/>
      <c r="L237" s="5" t="str">
        <f t="shared" si="102"/>
        <v/>
      </c>
      <c r="M237" s="9" t="str">
        <f t="shared" si="103"/>
        <v/>
      </c>
      <c r="N237" s="8">
        <v>50</v>
      </c>
      <c r="O237" s="8"/>
      <c r="P237" s="8" t="str">
        <f t="shared" si="95"/>
        <v/>
      </c>
      <c r="Q237" s="8"/>
      <c r="R237" s="8" t="str">
        <f t="shared" si="96"/>
        <v/>
      </c>
      <c r="S237" s="8"/>
      <c r="T237" s="8" t="str">
        <f t="shared" si="97"/>
        <v/>
      </c>
      <c r="U237" s="8"/>
      <c r="V237" s="132"/>
      <c r="W237" s="165"/>
      <c r="X237" s="118"/>
      <c r="Y237" s="118"/>
      <c r="Z237" s="118"/>
    </row>
    <row r="238" spans="2:26" ht="15" customHeight="1" x14ac:dyDescent="0.25">
      <c r="B238" s="4">
        <f t="shared" si="88"/>
        <v>237</v>
      </c>
      <c r="C238" s="5"/>
      <c r="D238" s="5"/>
      <c r="E238" s="6"/>
      <c r="F238" s="6">
        <v>45088</v>
      </c>
      <c r="G238" s="7"/>
      <c r="H238" s="8">
        <v>7.5</v>
      </c>
      <c r="I238" s="8"/>
      <c r="J238" s="8">
        <f t="shared" si="101"/>
        <v>7.5</v>
      </c>
      <c r="K238" s="6"/>
      <c r="L238" s="5" t="str">
        <f t="shared" si="102"/>
        <v/>
      </c>
      <c r="M238" s="9" t="str">
        <f t="shared" si="103"/>
        <v/>
      </c>
      <c r="N238" s="8">
        <v>40</v>
      </c>
      <c r="O238" s="8"/>
      <c r="P238" s="8" t="str">
        <f t="shared" si="95"/>
        <v/>
      </c>
      <c r="Q238" s="8"/>
      <c r="R238" s="8" t="str">
        <f t="shared" si="96"/>
        <v/>
      </c>
      <c r="S238" s="8"/>
      <c r="T238" s="8" t="str">
        <f t="shared" si="97"/>
        <v/>
      </c>
      <c r="U238" s="8"/>
      <c r="V238" s="137" t="s">
        <v>81</v>
      </c>
      <c r="W238" s="165"/>
      <c r="X238" s="118"/>
      <c r="Y238" s="118"/>
      <c r="Z238" s="118"/>
    </row>
    <row r="239" spans="2:26" ht="15" customHeight="1" x14ac:dyDescent="0.25">
      <c r="B239" s="4">
        <f t="shared" si="88"/>
        <v>238</v>
      </c>
      <c r="C239" s="5"/>
      <c r="D239" s="5"/>
      <c r="E239" s="6"/>
      <c r="F239" s="6">
        <v>45227</v>
      </c>
      <c r="G239" s="7"/>
      <c r="H239" s="8">
        <v>20</v>
      </c>
      <c r="I239" s="8">
        <v>40</v>
      </c>
      <c r="J239" s="8">
        <f t="shared" si="101"/>
        <v>60</v>
      </c>
      <c r="K239" s="6"/>
      <c r="L239" s="5" t="str">
        <f t="shared" ref="L239:L263" si="104">IF(K239="","",MONTH(K239))</f>
        <v/>
      </c>
      <c r="M239" s="9" t="str">
        <f t="shared" ref="M239:M263" si="105">IF($K239&lt;&gt;"",SUM(K239-F239),"")</f>
        <v/>
      </c>
      <c r="N239" s="8">
        <v>200</v>
      </c>
      <c r="O239" s="8"/>
      <c r="P239" s="8" t="str">
        <f t="shared" si="95"/>
        <v/>
      </c>
      <c r="Q239" s="8"/>
      <c r="R239" s="8" t="str">
        <f t="shared" si="96"/>
        <v/>
      </c>
      <c r="S239" s="8"/>
      <c r="T239" s="8" t="str">
        <f t="shared" si="97"/>
        <v/>
      </c>
      <c r="U239" s="8"/>
      <c r="V239" s="137"/>
      <c r="W239" s="165"/>
      <c r="X239" s="118"/>
      <c r="Y239" s="118"/>
      <c r="Z239" s="118"/>
    </row>
    <row r="240" spans="2:26" ht="15" customHeight="1" x14ac:dyDescent="0.25">
      <c r="B240" s="4">
        <f t="shared" si="88"/>
        <v>239</v>
      </c>
      <c r="C240" s="5"/>
      <c r="D240" s="5"/>
      <c r="E240" s="6"/>
      <c r="F240" s="6">
        <v>45227</v>
      </c>
      <c r="G240" s="7"/>
      <c r="H240" s="8">
        <v>20</v>
      </c>
      <c r="I240" s="8">
        <v>40</v>
      </c>
      <c r="J240" s="8">
        <f t="shared" ref="J240:J263" si="106">IF($H240&lt;&gt;"",SUM(H240:I240),"")</f>
        <v>60</v>
      </c>
      <c r="K240" s="6"/>
      <c r="L240" s="5" t="str">
        <f t="shared" si="104"/>
        <v/>
      </c>
      <c r="M240" s="9" t="str">
        <f t="shared" si="105"/>
        <v/>
      </c>
      <c r="N240" s="8">
        <v>110</v>
      </c>
      <c r="O240" s="8"/>
      <c r="P240" s="8" t="str">
        <f t="shared" si="95"/>
        <v/>
      </c>
      <c r="Q240" s="8"/>
      <c r="R240" s="8" t="str">
        <f t="shared" si="96"/>
        <v/>
      </c>
      <c r="S240" s="8"/>
      <c r="T240" s="8" t="str">
        <f t="shared" si="97"/>
        <v/>
      </c>
      <c r="U240" s="8"/>
      <c r="V240" s="137"/>
      <c r="W240" s="165"/>
      <c r="X240" s="118"/>
      <c r="Y240" s="118"/>
      <c r="Z240" s="118"/>
    </row>
    <row r="241" spans="2:26" ht="15" customHeight="1" x14ac:dyDescent="0.25">
      <c r="B241" s="4">
        <f t="shared" si="88"/>
        <v>240</v>
      </c>
      <c r="C241" s="5"/>
      <c r="D241" s="5"/>
      <c r="E241" s="6"/>
      <c r="F241" s="6">
        <v>45227</v>
      </c>
      <c r="G241" s="7"/>
      <c r="H241" s="8">
        <v>20</v>
      </c>
      <c r="I241" s="8">
        <v>30</v>
      </c>
      <c r="J241" s="8">
        <f t="shared" si="106"/>
        <v>50</v>
      </c>
      <c r="K241" s="6"/>
      <c r="L241" s="5" t="str">
        <f t="shared" si="104"/>
        <v/>
      </c>
      <c r="M241" s="9" t="str">
        <f t="shared" si="105"/>
        <v/>
      </c>
      <c r="N241" s="8">
        <v>80</v>
      </c>
      <c r="O241" s="8"/>
      <c r="P241" s="8" t="str">
        <f t="shared" ref="P241" si="107">IF($K241&lt;&gt;"",SUM(N241:O241),"")</f>
        <v/>
      </c>
      <c r="Q241" s="8"/>
      <c r="R241" s="8" t="str">
        <f t="shared" ref="R241" si="108">IF(K241="","",P241-Q241)</f>
        <v/>
      </c>
      <c r="S241" s="8"/>
      <c r="T241" s="8" t="str">
        <f t="shared" ref="T241" si="109">IF(K241="","",R241-J241-S241)</f>
        <v/>
      </c>
      <c r="U241" s="8"/>
      <c r="V241" s="157" t="s">
        <v>78</v>
      </c>
      <c r="W241" s="165"/>
      <c r="X241" s="118"/>
      <c r="Y241" s="118"/>
      <c r="Z241" s="118"/>
    </row>
    <row r="242" spans="2:26" ht="15" customHeight="1" x14ac:dyDescent="0.25">
      <c r="B242" s="4">
        <f t="shared" si="88"/>
        <v>241</v>
      </c>
      <c r="C242" s="5"/>
      <c r="D242" s="5"/>
      <c r="E242" s="6"/>
      <c r="F242" s="6">
        <v>45227</v>
      </c>
      <c r="G242" s="7"/>
      <c r="H242" s="8">
        <v>20</v>
      </c>
      <c r="I242" s="8">
        <v>30</v>
      </c>
      <c r="J242" s="8">
        <f t="shared" si="106"/>
        <v>50</v>
      </c>
      <c r="K242" s="6"/>
      <c r="L242" s="5" t="str">
        <f t="shared" si="104"/>
        <v/>
      </c>
      <c r="M242" s="9" t="str">
        <f t="shared" si="105"/>
        <v/>
      </c>
      <c r="N242" s="8">
        <v>100</v>
      </c>
      <c r="O242" s="8"/>
      <c r="P242" s="8" t="str">
        <f t="shared" ref="P242:P263" si="110">IF($K242&lt;&gt;"",SUM(N242:O242),"")</f>
        <v/>
      </c>
      <c r="Q242" s="8"/>
      <c r="R242" s="8" t="str">
        <f t="shared" ref="R242:R263" si="111">IF(K242="","",P242-Q242)</f>
        <v/>
      </c>
      <c r="S242" s="8"/>
      <c r="T242" s="8" t="str">
        <f t="shared" ref="T242:T263" si="112">IF(K242="","",R242-J242-S242)</f>
        <v/>
      </c>
      <c r="U242" s="8"/>
      <c r="V242" s="137"/>
      <c r="W242" s="165"/>
      <c r="X242" s="118"/>
      <c r="Y242" s="118"/>
      <c r="Z242" s="118"/>
    </row>
    <row r="243" spans="2:26" ht="15" customHeight="1" x14ac:dyDescent="0.25">
      <c r="B243" s="4">
        <f t="shared" si="88"/>
        <v>242</v>
      </c>
      <c r="C243" s="5"/>
      <c r="D243" s="5"/>
      <c r="E243" s="6"/>
      <c r="F243" s="6">
        <v>45249</v>
      </c>
      <c r="G243" s="7"/>
      <c r="H243" s="8">
        <v>7.5</v>
      </c>
      <c r="I243" s="8"/>
      <c r="J243" s="8">
        <f t="shared" si="106"/>
        <v>7.5</v>
      </c>
      <c r="K243" s="6"/>
      <c r="L243" s="5" t="str">
        <f t="shared" si="104"/>
        <v/>
      </c>
      <c r="M243" s="9" t="str">
        <f t="shared" si="105"/>
        <v/>
      </c>
      <c r="N243" s="8">
        <v>100</v>
      </c>
      <c r="O243" s="8"/>
      <c r="P243" s="8" t="str">
        <f t="shared" si="110"/>
        <v/>
      </c>
      <c r="Q243" s="8"/>
      <c r="R243" s="8" t="str">
        <f t="shared" si="111"/>
        <v/>
      </c>
      <c r="S243" s="8"/>
      <c r="T243" s="8" t="str">
        <f t="shared" si="112"/>
        <v/>
      </c>
      <c r="U243" s="8"/>
      <c r="V243" s="143" t="s">
        <v>78</v>
      </c>
      <c r="W243" s="165"/>
      <c r="X243" s="118"/>
      <c r="Y243" s="118"/>
      <c r="Z243" s="118"/>
    </row>
    <row r="244" spans="2:26" ht="15" customHeight="1" x14ac:dyDescent="0.25">
      <c r="B244" s="4">
        <f t="shared" si="88"/>
        <v>243</v>
      </c>
      <c r="C244" s="5"/>
      <c r="D244" s="5"/>
      <c r="E244" s="6"/>
      <c r="F244" s="6">
        <v>45249</v>
      </c>
      <c r="G244" s="7"/>
      <c r="H244" s="8">
        <v>7.5</v>
      </c>
      <c r="I244" s="8"/>
      <c r="J244" s="8"/>
      <c r="K244" s="6"/>
      <c r="L244" s="5" t="str">
        <f t="shared" si="104"/>
        <v/>
      </c>
      <c r="M244" s="9" t="str">
        <f t="shared" si="105"/>
        <v/>
      </c>
      <c r="N244" s="8">
        <v>30</v>
      </c>
      <c r="O244" s="8"/>
      <c r="P244" s="8" t="str">
        <f t="shared" si="110"/>
        <v/>
      </c>
      <c r="Q244" s="8"/>
      <c r="R244" s="8" t="str">
        <f t="shared" si="111"/>
        <v/>
      </c>
      <c r="S244" s="8"/>
      <c r="T244" s="8" t="str">
        <f t="shared" si="112"/>
        <v/>
      </c>
      <c r="U244" s="8"/>
      <c r="V244" s="144" t="s">
        <v>77</v>
      </c>
      <c r="W244" s="165"/>
      <c r="X244" s="118"/>
      <c r="Y244" s="118"/>
      <c r="Z244" s="118"/>
    </row>
    <row r="245" spans="2:26" ht="15" customHeight="1" x14ac:dyDescent="0.25">
      <c r="B245" s="4">
        <f t="shared" si="88"/>
        <v>244</v>
      </c>
      <c r="C245" s="5"/>
      <c r="D245" s="5"/>
      <c r="E245" s="6"/>
      <c r="F245" s="6">
        <v>45249</v>
      </c>
      <c r="G245" s="7"/>
      <c r="H245" s="8">
        <v>10</v>
      </c>
      <c r="I245" s="8"/>
      <c r="J245" s="8">
        <f t="shared" si="106"/>
        <v>10</v>
      </c>
      <c r="K245" s="6"/>
      <c r="L245" s="5" t="str">
        <f t="shared" si="104"/>
        <v/>
      </c>
      <c r="M245" s="9" t="str">
        <f t="shared" si="105"/>
        <v/>
      </c>
      <c r="N245" s="8">
        <v>50</v>
      </c>
      <c r="O245" s="8"/>
      <c r="P245" s="8" t="str">
        <f t="shared" si="110"/>
        <v/>
      </c>
      <c r="Q245" s="8"/>
      <c r="R245" s="8" t="str">
        <f t="shared" si="111"/>
        <v/>
      </c>
      <c r="S245" s="8"/>
      <c r="T245" s="8" t="str">
        <f t="shared" si="112"/>
        <v/>
      </c>
      <c r="U245" s="8"/>
      <c r="V245" s="137"/>
      <c r="W245" s="165"/>
      <c r="X245" s="118"/>
      <c r="Y245" s="118"/>
      <c r="Z245" s="118"/>
    </row>
    <row r="246" spans="2:26" ht="15" customHeight="1" x14ac:dyDescent="0.25">
      <c r="B246" s="4">
        <f t="shared" si="88"/>
        <v>245</v>
      </c>
      <c r="C246" s="5"/>
      <c r="D246" s="5"/>
      <c r="E246" s="6"/>
      <c r="F246" s="6">
        <v>45276</v>
      </c>
      <c r="G246" s="7"/>
      <c r="H246" s="8">
        <v>0</v>
      </c>
      <c r="I246" s="8"/>
      <c r="J246" s="8">
        <f t="shared" si="106"/>
        <v>0</v>
      </c>
      <c r="K246" s="6"/>
      <c r="L246" s="5" t="str">
        <f t="shared" si="104"/>
        <v/>
      </c>
      <c r="M246" s="9" t="str">
        <f t="shared" si="105"/>
        <v/>
      </c>
      <c r="N246" s="8">
        <v>15</v>
      </c>
      <c r="O246" s="8"/>
      <c r="P246" s="8" t="str">
        <f t="shared" si="110"/>
        <v/>
      </c>
      <c r="Q246" s="8"/>
      <c r="R246" s="8" t="str">
        <f t="shared" si="111"/>
        <v/>
      </c>
      <c r="S246" s="8"/>
      <c r="T246" s="8" t="str">
        <f t="shared" si="112"/>
        <v/>
      </c>
      <c r="U246" s="8"/>
      <c r="V246" s="137"/>
      <c r="W246" s="165"/>
      <c r="X246" s="118"/>
      <c r="Y246" s="118"/>
      <c r="Z246" s="118"/>
    </row>
    <row r="247" spans="2:26" ht="15" customHeight="1" x14ac:dyDescent="0.25">
      <c r="B247" s="4">
        <f t="shared" si="88"/>
        <v>246</v>
      </c>
      <c r="C247" s="5"/>
      <c r="D247" s="5"/>
      <c r="E247" s="6"/>
      <c r="F247" s="6"/>
      <c r="G247" s="7"/>
      <c r="H247" s="8"/>
      <c r="I247" s="8"/>
      <c r="J247" s="8" t="str">
        <f t="shared" si="106"/>
        <v/>
      </c>
      <c r="K247" s="6"/>
      <c r="L247" s="5" t="str">
        <f t="shared" si="104"/>
        <v/>
      </c>
      <c r="M247" s="9" t="str">
        <f t="shared" si="105"/>
        <v/>
      </c>
      <c r="N247" s="8"/>
      <c r="O247" s="8"/>
      <c r="P247" s="8" t="str">
        <f t="shared" si="110"/>
        <v/>
      </c>
      <c r="Q247" s="8"/>
      <c r="R247" s="8" t="str">
        <f t="shared" si="111"/>
        <v/>
      </c>
      <c r="S247" s="8"/>
      <c r="T247" s="8" t="str">
        <f t="shared" si="112"/>
        <v/>
      </c>
      <c r="U247" s="8"/>
      <c r="V247" s="137"/>
      <c r="W247" s="165"/>
      <c r="X247" s="118"/>
      <c r="Y247" s="118"/>
      <c r="Z247" s="118"/>
    </row>
    <row r="248" spans="2:26" ht="15" customHeight="1" x14ac:dyDescent="0.25">
      <c r="B248" s="4">
        <f t="shared" si="88"/>
        <v>247</v>
      </c>
      <c r="C248" s="5"/>
      <c r="D248" s="5"/>
      <c r="E248" s="6"/>
      <c r="F248" s="6"/>
      <c r="G248" s="7"/>
      <c r="H248" s="8"/>
      <c r="I248" s="8"/>
      <c r="J248" s="8" t="str">
        <f t="shared" si="106"/>
        <v/>
      </c>
      <c r="K248" s="6"/>
      <c r="L248" s="5" t="str">
        <f t="shared" si="104"/>
        <v/>
      </c>
      <c r="M248" s="9" t="str">
        <f t="shared" si="105"/>
        <v/>
      </c>
      <c r="N248" s="8"/>
      <c r="O248" s="8"/>
      <c r="P248" s="8" t="str">
        <f t="shared" si="110"/>
        <v/>
      </c>
      <c r="Q248" s="8"/>
      <c r="R248" s="8" t="str">
        <f t="shared" si="111"/>
        <v/>
      </c>
      <c r="S248" s="8"/>
      <c r="T248" s="8" t="str">
        <f t="shared" si="112"/>
        <v/>
      </c>
      <c r="U248" s="8"/>
      <c r="V248" s="137"/>
      <c r="W248" s="165"/>
      <c r="X248" s="118"/>
      <c r="Y248" s="118"/>
      <c r="Z248" s="118"/>
    </row>
    <row r="249" spans="2:26" ht="15" customHeight="1" x14ac:dyDescent="0.25">
      <c r="B249" s="4">
        <f t="shared" si="88"/>
        <v>248</v>
      </c>
      <c r="C249" s="5"/>
      <c r="D249" s="5"/>
      <c r="E249" s="6"/>
      <c r="F249" s="6"/>
      <c r="G249" s="7"/>
      <c r="H249" s="8"/>
      <c r="I249" s="8"/>
      <c r="J249" s="8" t="str">
        <f t="shared" si="106"/>
        <v/>
      </c>
      <c r="K249" s="6"/>
      <c r="L249" s="5" t="str">
        <f t="shared" si="104"/>
        <v/>
      </c>
      <c r="M249" s="9" t="str">
        <f t="shared" si="105"/>
        <v/>
      </c>
      <c r="N249" s="8"/>
      <c r="O249" s="8"/>
      <c r="P249" s="8" t="str">
        <f t="shared" si="110"/>
        <v/>
      </c>
      <c r="Q249" s="8"/>
      <c r="R249" s="8" t="str">
        <f t="shared" si="111"/>
        <v/>
      </c>
      <c r="S249" s="8"/>
      <c r="T249" s="8" t="str">
        <f t="shared" si="112"/>
        <v/>
      </c>
      <c r="U249" s="8"/>
      <c r="V249" s="137"/>
      <c r="W249" s="165"/>
      <c r="X249" s="118"/>
      <c r="Y249" s="118"/>
      <c r="Z249" s="118"/>
    </row>
    <row r="250" spans="2:26" ht="15" customHeight="1" x14ac:dyDescent="0.25">
      <c r="B250" s="4">
        <f t="shared" si="88"/>
        <v>249</v>
      </c>
      <c r="C250" s="5"/>
      <c r="D250" s="5"/>
      <c r="E250" s="6"/>
      <c r="F250" s="6"/>
      <c r="G250" s="7"/>
      <c r="H250" s="8"/>
      <c r="I250" s="8"/>
      <c r="J250" s="8" t="str">
        <f t="shared" si="106"/>
        <v/>
      </c>
      <c r="K250" s="6"/>
      <c r="L250" s="5" t="str">
        <f t="shared" si="104"/>
        <v/>
      </c>
      <c r="M250" s="9" t="str">
        <f t="shared" si="105"/>
        <v/>
      </c>
      <c r="N250" s="8"/>
      <c r="O250" s="8"/>
      <c r="P250" s="8" t="str">
        <f t="shared" si="110"/>
        <v/>
      </c>
      <c r="Q250" s="8"/>
      <c r="R250" s="8" t="str">
        <f t="shared" si="111"/>
        <v/>
      </c>
      <c r="S250" s="8"/>
      <c r="T250" s="8" t="str">
        <f t="shared" si="112"/>
        <v/>
      </c>
      <c r="U250" s="8"/>
      <c r="V250" s="137"/>
      <c r="W250" s="165"/>
      <c r="X250" s="118"/>
      <c r="Y250" s="118"/>
      <c r="Z250" s="118"/>
    </row>
    <row r="251" spans="2:26" ht="15" customHeight="1" x14ac:dyDescent="0.25">
      <c r="B251" s="4">
        <f t="shared" si="88"/>
        <v>250</v>
      </c>
      <c r="C251" s="5"/>
      <c r="D251" s="5"/>
      <c r="E251" s="6"/>
      <c r="F251" s="6"/>
      <c r="G251" s="7"/>
      <c r="H251" s="8"/>
      <c r="I251" s="8"/>
      <c r="J251" s="8" t="str">
        <f t="shared" si="106"/>
        <v/>
      </c>
      <c r="K251" s="6"/>
      <c r="L251" s="5" t="str">
        <f t="shared" si="104"/>
        <v/>
      </c>
      <c r="M251" s="9" t="str">
        <f t="shared" si="105"/>
        <v/>
      </c>
      <c r="N251" s="8"/>
      <c r="O251" s="8"/>
      <c r="P251" s="8" t="str">
        <f t="shared" si="110"/>
        <v/>
      </c>
      <c r="Q251" s="8"/>
      <c r="R251" s="8" t="str">
        <f t="shared" si="111"/>
        <v/>
      </c>
      <c r="S251" s="8"/>
      <c r="T251" s="8" t="str">
        <f t="shared" si="112"/>
        <v/>
      </c>
      <c r="U251" s="8"/>
      <c r="V251" s="137"/>
      <c r="W251" s="165"/>
      <c r="X251" s="118"/>
      <c r="Y251" s="118"/>
      <c r="Z251" s="118"/>
    </row>
    <row r="252" spans="2:26" ht="15" customHeight="1" x14ac:dyDescent="0.25">
      <c r="B252" s="4">
        <f t="shared" si="88"/>
        <v>251</v>
      </c>
      <c r="C252" s="5"/>
      <c r="D252" s="5"/>
      <c r="E252" s="6"/>
      <c r="F252" s="6"/>
      <c r="G252" s="7"/>
      <c r="H252" s="8"/>
      <c r="I252" s="8"/>
      <c r="J252" s="8" t="str">
        <f t="shared" si="106"/>
        <v/>
      </c>
      <c r="K252" s="6"/>
      <c r="L252" s="5" t="str">
        <f t="shared" si="104"/>
        <v/>
      </c>
      <c r="M252" s="9" t="str">
        <f t="shared" si="105"/>
        <v/>
      </c>
      <c r="N252" s="8"/>
      <c r="O252" s="8"/>
      <c r="P252" s="8" t="str">
        <f t="shared" si="110"/>
        <v/>
      </c>
      <c r="Q252" s="8"/>
      <c r="R252" s="8" t="str">
        <f t="shared" si="111"/>
        <v/>
      </c>
      <c r="S252" s="8"/>
      <c r="T252" s="8" t="str">
        <f t="shared" si="112"/>
        <v/>
      </c>
      <c r="U252" s="8"/>
      <c r="V252" s="137"/>
      <c r="W252" s="165"/>
      <c r="X252" s="118"/>
      <c r="Y252" s="118"/>
      <c r="Z252" s="118"/>
    </row>
    <row r="253" spans="2:26" ht="15" customHeight="1" x14ac:dyDescent="0.25">
      <c r="B253" s="4">
        <f t="shared" si="88"/>
        <v>252</v>
      </c>
      <c r="C253" s="5"/>
      <c r="D253" s="5"/>
      <c r="E253" s="6"/>
      <c r="F253" s="6"/>
      <c r="G253" s="7"/>
      <c r="H253" s="8"/>
      <c r="I253" s="8"/>
      <c r="J253" s="8" t="str">
        <f t="shared" si="106"/>
        <v/>
      </c>
      <c r="K253" s="6"/>
      <c r="L253" s="5" t="str">
        <f t="shared" si="104"/>
        <v/>
      </c>
      <c r="M253" s="9" t="str">
        <f t="shared" si="105"/>
        <v/>
      </c>
      <c r="N253" s="8"/>
      <c r="O253" s="8"/>
      <c r="P253" s="8" t="str">
        <f t="shared" si="110"/>
        <v/>
      </c>
      <c r="Q253" s="8"/>
      <c r="R253" s="8" t="str">
        <f t="shared" si="111"/>
        <v/>
      </c>
      <c r="S253" s="8"/>
      <c r="T253" s="8" t="str">
        <f t="shared" si="112"/>
        <v/>
      </c>
      <c r="U253" s="8"/>
      <c r="V253" s="137"/>
      <c r="W253" s="165"/>
      <c r="X253" s="118"/>
      <c r="Y253" s="118"/>
      <c r="Z253" s="118"/>
    </row>
    <row r="254" spans="2:26" ht="15" customHeight="1" x14ac:dyDescent="0.25">
      <c r="B254" s="4">
        <f t="shared" si="88"/>
        <v>253</v>
      </c>
      <c r="C254" s="5"/>
      <c r="D254" s="5"/>
      <c r="E254" s="6"/>
      <c r="F254" s="6"/>
      <c r="G254" s="7"/>
      <c r="H254" s="8"/>
      <c r="I254" s="8"/>
      <c r="J254" s="8" t="str">
        <f t="shared" si="106"/>
        <v/>
      </c>
      <c r="K254" s="6"/>
      <c r="L254" s="5" t="str">
        <f t="shared" si="104"/>
        <v/>
      </c>
      <c r="M254" s="9" t="str">
        <f t="shared" si="105"/>
        <v/>
      </c>
      <c r="N254" s="8"/>
      <c r="O254" s="8"/>
      <c r="P254" s="8" t="str">
        <f t="shared" si="110"/>
        <v/>
      </c>
      <c r="Q254" s="8"/>
      <c r="R254" s="8" t="str">
        <f t="shared" si="111"/>
        <v/>
      </c>
      <c r="S254" s="8"/>
      <c r="T254" s="8" t="str">
        <f t="shared" si="112"/>
        <v/>
      </c>
      <c r="U254" s="8"/>
      <c r="V254" s="137"/>
      <c r="W254" s="165"/>
      <c r="X254" s="118"/>
      <c r="Y254" s="118"/>
      <c r="Z254" s="118"/>
    </row>
    <row r="255" spans="2:26" ht="15" customHeight="1" x14ac:dyDescent="0.25">
      <c r="B255" s="4">
        <f t="shared" si="88"/>
        <v>254</v>
      </c>
      <c r="C255" s="5"/>
      <c r="D255" s="5"/>
      <c r="E255" s="6"/>
      <c r="F255" s="6"/>
      <c r="G255" s="7"/>
      <c r="H255" s="8"/>
      <c r="I255" s="8"/>
      <c r="J255" s="8" t="str">
        <f t="shared" si="106"/>
        <v/>
      </c>
      <c r="K255" s="6"/>
      <c r="L255" s="5" t="str">
        <f t="shared" si="104"/>
        <v/>
      </c>
      <c r="M255" s="9" t="str">
        <f t="shared" si="105"/>
        <v/>
      </c>
      <c r="N255" s="8"/>
      <c r="O255" s="8"/>
      <c r="P255" s="8" t="str">
        <f t="shared" si="110"/>
        <v/>
      </c>
      <c r="Q255" s="8"/>
      <c r="R255" s="8" t="str">
        <f t="shared" si="111"/>
        <v/>
      </c>
      <c r="S255" s="8"/>
      <c r="T255" s="8" t="str">
        <f t="shared" si="112"/>
        <v/>
      </c>
      <c r="U255" s="8"/>
      <c r="V255" s="137"/>
      <c r="W255" s="165"/>
      <c r="X255" s="118"/>
      <c r="Y255" s="118"/>
      <c r="Z255" s="118"/>
    </row>
    <row r="256" spans="2:26" ht="15" customHeight="1" x14ac:dyDescent="0.25">
      <c r="B256" s="4">
        <f t="shared" si="88"/>
        <v>255</v>
      </c>
      <c r="C256" s="5"/>
      <c r="D256" s="5"/>
      <c r="E256" s="6"/>
      <c r="F256" s="6"/>
      <c r="G256" s="7"/>
      <c r="H256" s="8"/>
      <c r="I256" s="8"/>
      <c r="J256" s="8" t="str">
        <f t="shared" si="106"/>
        <v/>
      </c>
      <c r="K256" s="6"/>
      <c r="L256" s="5" t="str">
        <f t="shared" si="104"/>
        <v/>
      </c>
      <c r="M256" s="9" t="str">
        <f t="shared" si="105"/>
        <v/>
      </c>
      <c r="N256" s="8"/>
      <c r="O256" s="8"/>
      <c r="P256" s="8" t="str">
        <f t="shared" si="110"/>
        <v/>
      </c>
      <c r="Q256" s="8"/>
      <c r="R256" s="8" t="str">
        <f t="shared" si="111"/>
        <v/>
      </c>
      <c r="S256" s="8"/>
      <c r="T256" s="8" t="str">
        <f t="shared" si="112"/>
        <v/>
      </c>
      <c r="U256" s="8"/>
      <c r="V256" s="137"/>
      <c r="W256" s="165"/>
      <c r="X256" s="118"/>
      <c r="Y256" s="118"/>
      <c r="Z256" s="118"/>
    </row>
    <row r="257" spans="2:31" ht="15" customHeight="1" x14ac:dyDescent="0.25">
      <c r="B257" s="4">
        <f t="shared" si="88"/>
        <v>256</v>
      </c>
      <c r="C257" s="5"/>
      <c r="D257" s="5"/>
      <c r="E257" s="6"/>
      <c r="F257" s="6"/>
      <c r="G257" s="7"/>
      <c r="H257" s="8"/>
      <c r="I257" s="8"/>
      <c r="J257" s="8" t="str">
        <f t="shared" si="106"/>
        <v/>
      </c>
      <c r="K257" s="6"/>
      <c r="L257" s="5" t="str">
        <f t="shared" si="104"/>
        <v/>
      </c>
      <c r="M257" s="9" t="str">
        <f t="shared" si="105"/>
        <v/>
      </c>
      <c r="N257" s="8"/>
      <c r="O257" s="8"/>
      <c r="P257" s="8" t="str">
        <f t="shared" si="110"/>
        <v/>
      </c>
      <c r="Q257" s="8"/>
      <c r="R257" s="8" t="str">
        <f t="shared" si="111"/>
        <v/>
      </c>
      <c r="S257" s="8"/>
      <c r="T257" s="8" t="str">
        <f t="shared" si="112"/>
        <v/>
      </c>
      <c r="U257" s="8"/>
      <c r="V257" s="132"/>
      <c r="W257" s="165"/>
      <c r="X257" s="118"/>
      <c r="Y257" s="118"/>
      <c r="Z257" s="118"/>
    </row>
    <row r="258" spans="2:31" ht="15" customHeight="1" x14ac:dyDescent="0.25">
      <c r="B258" s="4">
        <f t="shared" si="88"/>
        <v>257</v>
      </c>
      <c r="C258" s="5"/>
      <c r="D258" s="5"/>
      <c r="E258" s="6"/>
      <c r="F258" s="6"/>
      <c r="G258" s="7"/>
      <c r="H258" s="8"/>
      <c r="I258" s="8"/>
      <c r="J258" s="8" t="str">
        <f t="shared" si="106"/>
        <v/>
      </c>
      <c r="K258" s="6"/>
      <c r="L258" s="5" t="str">
        <f t="shared" si="104"/>
        <v/>
      </c>
      <c r="M258" s="9" t="str">
        <f t="shared" si="105"/>
        <v/>
      </c>
      <c r="N258" s="8"/>
      <c r="O258" s="8"/>
      <c r="P258" s="8" t="str">
        <f t="shared" si="110"/>
        <v/>
      </c>
      <c r="Q258" s="8"/>
      <c r="R258" s="8" t="str">
        <f t="shared" si="111"/>
        <v/>
      </c>
      <c r="S258" s="8"/>
      <c r="T258" s="8" t="str">
        <f t="shared" si="112"/>
        <v/>
      </c>
      <c r="U258" s="8"/>
      <c r="V258" s="132"/>
      <c r="W258" s="165"/>
      <c r="X258" s="118"/>
      <c r="Y258" s="118"/>
      <c r="Z258" s="118"/>
    </row>
    <row r="259" spans="2:31" ht="15" customHeight="1" x14ac:dyDescent="0.25">
      <c r="B259" s="4">
        <f t="shared" si="88"/>
        <v>258</v>
      </c>
      <c r="C259" s="5"/>
      <c r="D259" s="5"/>
      <c r="E259" s="6"/>
      <c r="F259" s="6"/>
      <c r="G259" s="7"/>
      <c r="H259" s="8"/>
      <c r="I259" s="8"/>
      <c r="J259" s="8" t="str">
        <f t="shared" si="106"/>
        <v/>
      </c>
      <c r="K259" s="6"/>
      <c r="L259" s="5" t="str">
        <f t="shared" si="104"/>
        <v/>
      </c>
      <c r="M259" s="9" t="str">
        <f t="shared" si="105"/>
        <v/>
      </c>
      <c r="N259" s="8"/>
      <c r="O259" s="8"/>
      <c r="P259" s="8" t="str">
        <f t="shared" si="110"/>
        <v/>
      </c>
      <c r="Q259" s="8"/>
      <c r="R259" s="8" t="str">
        <f t="shared" si="111"/>
        <v/>
      </c>
      <c r="S259" s="8"/>
      <c r="T259" s="8" t="str">
        <f t="shared" si="112"/>
        <v/>
      </c>
      <c r="U259" s="8"/>
      <c r="V259" s="132"/>
      <c r="W259" s="165"/>
      <c r="X259" s="118"/>
      <c r="Y259" s="118"/>
      <c r="Z259" s="118"/>
    </row>
    <row r="260" spans="2:31" ht="15" customHeight="1" x14ac:dyDescent="0.25">
      <c r="B260" s="4">
        <f t="shared" si="88"/>
        <v>259</v>
      </c>
      <c r="C260" s="5"/>
      <c r="D260" s="5"/>
      <c r="E260" s="6"/>
      <c r="F260" s="6"/>
      <c r="G260" s="7"/>
      <c r="H260" s="8"/>
      <c r="I260" s="8"/>
      <c r="J260" s="8" t="str">
        <f t="shared" si="106"/>
        <v/>
      </c>
      <c r="K260" s="6"/>
      <c r="L260" s="5" t="str">
        <f t="shared" si="104"/>
        <v/>
      </c>
      <c r="M260" s="9" t="str">
        <f t="shared" si="105"/>
        <v/>
      </c>
      <c r="N260" s="8"/>
      <c r="O260" s="8"/>
      <c r="P260" s="8" t="str">
        <f t="shared" si="110"/>
        <v/>
      </c>
      <c r="Q260" s="8"/>
      <c r="R260" s="8" t="str">
        <f t="shared" si="111"/>
        <v/>
      </c>
      <c r="S260" s="8"/>
      <c r="T260" s="8" t="str">
        <f t="shared" si="112"/>
        <v/>
      </c>
      <c r="U260" s="8"/>
      <c r="V260" s="132"/>
      <c r="W260" s="165"/>
      <c r="X260" s="118"/>
      <c r="Y260" s="118"/>
      <c r="Z260" s="118"/>
    </row>
    <row r="261" spans="2:31" ht="15" customHeight="1" x14ac:dyDescent="0.25">
      <c r="B261" s="4">
        <f t="shared" si="88"/>
        <v>260</v>
      </c>
      <c r="C261" s="5"/>
      <c r="D261" s="5"/>
      <c r="E261" s="6"/>
      <c r="F261" s="6"/>
      <c r="G261" s="7"/>
      <c r="H261" s="8"/>
      <c r="I261" s="8"/>
      <c r="J261" s="8" t="str">
        <f t="shared" si="106"/>
        <v/>
      </c>
      <c r="K261" s="6"/>
      <c r="L261" s="5" t="str">
        <f t="shared" si="104"/>
        <v/>
      </c>
      <c r="M261" s="9" t="str">
        <f t="shared" si="105"/>
        <v/>
      </c>
      <c r="N261" s="8"/>
      <c r="O261" s="8"/>
      <c r="P261" s="8" t="str">
        <f t="shared" si="110"/>
        <v/>
      </c>
      <c r="Q261" s="8"/>
      <c r="R261" s="8" t="str">
        <f t="shared" si="111"/>
        <v/>
      </c>
      <c r="S261" s="8"/>
      <c r="T261" s="8" t="str">
        <f t="shared" si="112"/>
        <v/>
      </c>
      <c r="U261" s="8"/>
      <c r="V261" s="132"/>
      <c r="W261" s="165"/>
      <c r="X261" s="118"/>
      <c r="Y261" s="118"/>
      <c r="Z261" s="118"/>
    </row>
    <row r="262" spans="2:31" ht="15" customHeight="1" x14ac:dyDescent="0.25">
      <c r="B262" s="4">
        <f t="shared" si="88"/>
        <v>261</v>
      </c>
      <c r="C262" s="5"/>
      <c r="D262" s="5"/>
      <c r="E262" s="6"/>
      <c r="F262" s="6"/>
      <c r="G262" s="7"/>
      <c r="H262" s="8"/>
      <c r="I262" s="8"/>
      <c r="J262" s="8" t="str">
        <f t="shared" si="106"/>
        <v/>
      </c>
      <c r="K262" s="6"/>
      <c r="L262" s="5" t="str">
        <f t="shared" si="104"/>
        <v/>
      </c>
      <c r="M262" s="9" t="str">
        <f t="shared" si="105"/>
        <v/>
      </c>
      <c r="N262" s="8"/>
      <c r="O262" s="8"/>
      <c r="P262" s="8" t="str">
        <f t="shared" si="110"/>
        <v/>
      </c>
      <c r="Q262" s="8"/>
      <c r="R262" s="8" t="str">
        <f t="shared" si="111"/>
        <v/>
      </c>
      <c r="S262" s="8"/>
      <c r="T262" s="8" t="str">
        <f t="shared" si="112"/>
        <v/>
      </c>
      <c r="U262" s="8"/>
      <c r="V262" s="132"/>
      <c r="W262" s="165"/>
      <c r="X262" s="118"/>
      <c r="Y262" s="118"/>
      <c r="Z262" s="118"/>
    </row>
    <row r="263" spans="2:31" ht="15" customHeight="1" x14ac:dyDescent="0.25">
      <c r="B263" s="4">
        <f t="shared" si="88"/>
        <v>262</v>
      </c>
      <c r="C263" s="5"/>
      <c r="D263" s="5"/>
      <c r="E263" s="6"/>
      <c r="F263" s="6"/>
      <c r="G263" s="7"/>
      <c r="H263" s="8"/>
      <c r="I263" s="8"/>
      <c r="J263" s="8" t="str">
        <f t="shared" si="106"/>
        <v/>
      </c>
      <c r="K263" s="6"/>
      <c r="L263" s="5" t="str">
        <f t="shared" si="104"/>
        <v/>
      </c>
      <c r="M263" s="9" t="str">
        <f t="shared" si="105"/>
        <v/>
      </c>
      <c r="N263" s="8"/>
      <c r="O263" s="8"/>
      <c r="P263" s="8" t="str">
        <f t="shared" si="110"/>
        <v/>
      </c>
      <c r="Q263" s="8"/>
      <c r="R263" s="8" t="str">
        <f t="shared" si="111"/>
        <v/>
      </c>
      <c r="S263" s="8"/>
      <c r="T263" s="8" t="str">
        <f t="shared" si="112"/>
        <v/>
      </c>
      <c r="U263" s="8"/>
      <c r="V263" s="132"/>
      <c r="W263" s="165"/>
      <c r="X263" s="118"/>
      <c r="Y263" s="118"/>
      <c r="Z263" s="118"/>
    </row>
    <row r="264" spans="2:31" ht="29.25" customHeight="1" x14ac:dyDescent="0.25">
      <c r="C264" s="35" t="s">
        <v>0</v>
      </c>
      <c r="D264" s="35" t="s">
        <v>1</v>
      </c>
      <c r="E264" s="35" t="s">
        <v>2</v>
      </c>
      <c r="F264" s="35" t="s">
        <v>3</v>
      </c>
      <c r="G264" s="35" t="s">
        <v>4</v>
      </c>
      <c r="H264" s="36" t="s">
        <v>5</v>
      </c>
      <c r="I264" s="36" t="s">
        <v>6</v>
      </c>
      <c r="J264" s="36" t="s">
        <v>7</v>
      </c>
      <c r="K264" s="7" t="s">
        <v>8</v>
      </c>
      <c r="L264" s="5"/>
      <c r="M264" s="7" t="s">
        <v>10</v>
      </c>
      <c r="N264" s="36" t="s">
        <v>11</v>
      </c>
      <c r="O264" s="36" t="s">
        <v>12</v>
      </c>
      <c r="P264" s="36" t="s">
        <v>13</v>
      </c>
      <c r="Q264" s="36" t="s">
        <v>14</v>
      </c>
      <c r="R264" s="36" t="s">
        <v>15</v>
      </c>
      <c r="S264" s="36" t="s">
        <v>16</v>
      </c>
      <c r="T264" s="36" t="s">
        <v>17</v>
      </c>
      <c r="U264" s="36" t="s">
        <v>18</v>
      </c>
      <c r="W264" s="166"/>
    </row>
    <row r="265" spans="2:31" ht="22.5" customHeight="1" x14ac:dyDescent="0.25">
      <c r="B265" s="37"/>
      <c r="C265" s="37"/>
      <c r="D265" s="38"/>
      <c r="E265" s="37"/>
      <c r="F265" s="38"/>
      <c r="G265" s="173" t="s">
        <v>26</v>
      </c>
      <c r="H265" s="174"/>
      <c r="I265" s="35" t="s">
        <v>27</v>
      </c>
      <c r="J265" s="35" t="s">
        <v>28</v>
      </c>
      <c r="K265" s="39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18"/>
      <c r="X265" s="37"/>
      <c r="Y265" s="37"/>
      <c r="Z265" s="37"/>
      <c r="AA265" s="37"/>
      <c r="AB265" s="37"/>
      <c r="AC265" s="37"/>
      <c r="AD265" s="37"/>
      <c r="AE265" s="37"/>
    </row>
    <row r="266" spans="2:31" ht="22.5" customHeight="1" x14ac:dyDescent="0.25">
      <c r="B266" s="37"/>
      <c r="C266" s="37"/>
      <c r="D266" s="38"/>
      <c r="E266" s="37"/>
      <c r="F266" s="40"/>
      <c r="G266" s="175">
        <f>SUM(H2:H263)</f>
        <v>3101</v>
      </c>
      <c r="H266" s="174"/>
      <c r="I266" s="8">
        <f>SUM(I2:I263)</f>
        <v>1297</v>
      </c>
      <c r="J266" s="8">
        <f>SUM(G266:I266)</f>
        <v>4398</v>
      </c>
      <c r="K266" s="39"/>
      <c r="L266" s="37"/>
      <c r="M266" s="37"/>
      <c r="N266" s="36" t="s">
        <v>29</v>
      </c>
      <c r="O266" s="40"/>
      <c r="P266" s="41" t="s">
        <v>30</v>
      </c>
      <c r="Q266" s="41" t="s">
        <v>14</v>
      </c>
      <c r="R266" s="41" t="s">
        <v>31</v>
      </c>
      <c r="S266" s="41" t="s">
        <v>16</v>
      </c>
      <c r="T266" s="41" t="s">
        <v>32</v>
      </c>
      <c r="U266" s="37"/>
      <c r="V266" s="37"/>
      <c r="W266" s="18"/>
      <c r="X266" s="37"/>
      <c r="Y266" s="37"/>
      <c r="Z266" s="37"/>
      <c r="AA266" s="37"/>
      <c r="AB266" s="37"/>
      <c r="AC266" s="37"/>
      <c r="AD266" s="37"/>
      <c r="AE266" s="37"/>
    </row>
    <row r="267" spans="2:31" ht="15.75" customHeight="1" x14ac:dyDescent="0.25">
      <c r="B267" s="208" t="s">
        <v>33</v>
      </c>
      <c r="C267" s="209"/>
      <c r="D267" s="209"/>
      <c r="E267" s="210"/>
      <c r="F267" s="34">
        <f>SUMIFS(P1:P263,K1:K263,"&lt;&gt;")</f>
        <v>11337.85</v>
      </c>
      <c r="G267" s="40"/>
      <c r="H267" s="176"/>
      <c r="I267" s="177"/>
      <c r="J267" s="177"/>
      <c r="K267" s="177"/>
      <c r="L267" s="37"/>
      <c r="M267" s="37"/>
      <c r="N267" s="8">
        <f>SUM(N2:N263)</f>
        <v>14091.85</v>
      </c>
      <c r="O267" s="8" t="s">
        <v>34</v>
      </c>
      <c r="P267" s="8">
        <f>SUM(P2:P263)</f>
        <v>11337.85</v>
      </c>
      <c r="Q267" s="8">
        <f>SUM(Q2:Q263)</f>
        <v>749.94000000000119</v>
      </c>
      <c r="R267" s="8">
        <f>SUM(R2:R263)</f>
        <v>10587.909999999982</v>
      </c>
      <c r="S267" s="8">
        <f>SUM(S2:S263)</f>
        <v>477.67000000000036</v>
      </c>
      <c r="T267" s="8">
        <f>SUM(T2:T263)</f>
        <v>6969.2399999999916</v>
      </c>
      <c r="U267" s="37"/>
      <c r="V267" s="37"/>
      <c r="W267" s="18"/>
      <c r="X267" s="37"/>
      <c r="Y267" s="37"/>
      <c r="Z267" s="37"/>
      <c r="AA267" s="37"/>
      <c r="AB267" s="37"/>
      <c r="AC267" s="37"/>
      <c r="AD267" s="37"/>
      <c r="AE267" s="37"/>
    </row>
    <row r="268" spans="2:31" ht="15.75" customHeight="1" x14ac:dyDescent="0.25">
      <c r="B268" s="211" t="s">
        <v>92</v>
      </c>
      <c r="C268" s="212"/>
      <c r="D268" s="212"/>
      <c r="E268" s="213"/>
      <c r="F268" s="159">
        <f>SUMIFS(R1:R263,K1:K263,"&lt;&gt;")</f>
        <v>10587.909999999982</v>
      </c>
      <c r="G268" s="40"/>
      <c r="H268" s="18"/>
      <c r="L268" s="37"/>
      <c r="M268" s="37"/>
      <c r="N268" s="158"/>
      <c r="O268" s="8" t="s">
        <v>37</v>
      </c>
      <c r="P268" s="44">
        <v>1</v>
      </c>
      <c r="Q268" s="44">
        <f>SUM(Q267/P267)</f>
        <v>6.614481581604989E-2</v>
      </c>
      <c r="R268" s="44">
        <f>SUM(R267/P267)</f>
        <v>0.93385518418394853</v>
      </c>
      <c r="S268" s="44">
        <f>SUM(S267/P267)</f>
        <v>4.2130562672817187E-2</v>
      </c>
      <c r="T268" s="44">
        <f>SUM(T267/P267)</f>
        <v>0.61468796994139019</v>
      </c>
      <c r="U268" s="37"/>
      <c r="V268" s="37"/>
      <c r="W268" s="18"/>
      <c r="X268" s="37"/>
      <c r="Y268" s="37"/>
      <c r="Z268" s="37"/>
      <c r="AA268" s="37"/>
      <c r="AB268" s="37"/>
      <c r="AC268" s="37"/>
      <c r="AD268" s="37"/>
      <c r="AE268" s="37"/>
    </row>
    <row r="269" spans="2:31" ht="15.75" customHeight="1" x14ac:dyDescent="0.25">
      <c r="B269" s="214" t="s">
        <v>35</v>
      </c>
      <c r="C269" s="215"/>
      <c r="D269" s="215"/>
      <c r="E269" s="216"/>
      <c r="F269" s="42">
        <f>SUMIFS(J1:J263,K1:K263,"&lt;&gt;")</f>
        <v>3141</v>
      </c>
      <c r="G269" s="178" t="s">
        <v>36</v>
      </c>
      <c r="H269" s="179"/>
      <c r="I269" s="40"/>
      <c r="J269" s="40"/>
      <c r="K269" s="43"/>
      <c r="L269" s="37"/>
      <c r="M269" s="37"/>
      <c r="N269" s="18"/>
      <c r="U269" s="37"/>
      <c r="V269" s="37"/>
      <c r="W269" s="18"/>
      <c r="X269" s="37"/>
      <c r="Y269" s="37"/>
      <c r="Z269" s="37"/>
      <c r="AA269" s="37"/>
      <c r="AB269" s="37"/>
      <c r="AC269" s="37"/>
      <c r="AD269" s="37"/>
      <c r="AE269" s="37"/>
    </row>
    <row r="270" spans="2:31" ht="15.75" customHeight="1" x14ac:dyDescent="0.25">
      <c r="B270" s="214" t="s">
        <v>38</v>
      </c>
      <c r="C270" s="215"/>
      <c r="D270" s="215"/>
      <c r="E270" s="216"/>
      <c r="F270" s="42">
        <f>SUM(Q1:Q263)</f>
        <v>749.94000000000119</v>
      </c>
      <c r="G270" s="181">
        <f>SUM(F269:F271)</f>
        <v>4368.6100000000015</v>
      </c>
      <c r="H270" s="182"/>
      <c r="I270" s="45">
        <f>SUM(G270/F267)</f>
        <v>0.38531203005860909</v>
      </c>
      <c r="J270" s="40"/>
      <c r="K270" s="43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18"/>
      <c r="X270" s="37"/>
      <c r="Y270" s="37"/>
      <c r="Z270" s="37"/>
      <c r="AA270" s="37"/>
      <c r="AB270" s="37"/>
      <c r="AC270" s="37"/>
      <c r="AD270" s="37"/>
      <c r="AE270" s="37"/>
    </row>
    <row r="271" spans="2:31" ht="15.75" customHeight="1" x14ac:dyDescent="0.25">
      <c r="B271" s="214" t="s">
        <v>39</v>
      </c>
      <c r="C271" s="215"/>
      <c r="D271" s="215"/>
      <c r="E271" s="216"/>
      <c r="F271" s="42">
        <f>SUM(S267)</f>
        <v>477.67000000000036</v>
      </c>
      <c r="G271" s="46"/>
      <c r="H271" s="47"/>
      <c r="I271" s="37"/>
      <c r="J271" s="40"/>
      <c r="K271" s="39"/>
      <c r="L271" s="37"/>
      <c r="M271" s="37"/>
      <c r="N271" s="180"/>
      <c r="O271" s="177"/>
      <c r="P271" s="37"/>
      <c r="Q271" s="37"/>
      <c r="R271" s="48" t="s">
        <v>40</v>
      </c>
      <c r="S271" s="146"/>
      <c r="T271" s="49"/>
      <c r="U271" s="49"/>
      <c r="V271" s="49"/>
      <c r="W271" s="18"/>
      <c r="X271" s="37"/>
      <c r="Y271" s="37"/>
      <c r="Z271" s="37"/>
      <c r="AA271" s="37"/>
      <c r="AB271" s="37"/>
      <c r="AC271" s="37"/>
      <c r="AD271" s="37"/>
      <c r="AE271" s="37"/>
    </row>
    <row r="272" spans="2:31" ht="15.75" customHeight="1" x14ac:dyDescent="0.25">
      <c r="B272" s="188" t="s">
        <v>41</v>
      </c>
      <c r="C272" s="189"/>
      <c r="D272" s="189"/>
      <c r="E272" s="190"/>
      <c r="F272" s="102">
        <f>SUM(F267-G270)</f>
        <v>6969.2399999999989</v>
      </c>
      <c r="G272" s="45">
        <f>SUM(F272/F267)</f>
        <v>0.61468796994139085</v>
      </c>
      <c r="H272" s="18"/>
      <c r="I272" s="18"/>
      <c r="J272" s="18"/>
      <c r="K272" s="50"/>
      <c r="L272" s="37"/>
      <c r="M272" s="37"/>
      <c r="N272" s="37"/>
      <c r="O272" s="37"/>
      <c r="P272" s="180"/>
      <c r="Q272" s="177"/>
      <c r="R272" s="51" t="s">
        <v>42</v>
      </c>
      <c r="S272" s="52"/>
      <c r="T272" s="52"/>
      <c r="U272" s="52"/>
      <c r="V272" s="52"/>
      <c r="W272" s="18"/>
      <c r="X272" s="37"/>
      <c r="Y272" s="37"/>
      <c r="Z272" s="37"/>
      <c r="AA272" s="37"/>
      <c r="AB272" s="37"/>
      <c r="AC272" s="37"/>
      <c r="AD272" s="37"/>
      <c r="AE272" s="37"/>
    </row>
    <row r="273" spans="2:31" ht="15.75" customHeight="1" x14ac:dyDescent="0.25">
      <c r="B273" s="154"/>
      <c r="C273" s="155"/>
      <c r="D273" s="154"/>
      <c r="E273" s="154"/>
      <c r="F273" s="37"/>
      <c r="G273" s="37"/>
      <c r="H273" s="37"/>
      <c r="I273" s="37"/>
      <c r="J273" s="37"/>
      <c r="K273" s="39"/>
      <c r="L273" s="37"/>
      <c r="M273" s="37"/>
      <c r="N273" s="37"/>
      <c r="O273" s="37"/>
      <c r="P273" s="37"/>
      <c r="Q273" s="37"/>
      <c r="R273" s="53" t="s">
        <v>43</v>
      </c>
      <c r="S273" s="53"/>
      <c r="T273" s="53"/>
      <c r="U273" s="53"/>
      <c r="V273" s="53"/>
      <c r="W273" s="18"/>
      <c r="X273" s="37"/>
      <c r="Y273" s="37"/>
      <c r="Z273" s="38"/>
      <c r="AA273" s="37"/>
      <c r="AB273" s="37"/>
      <c r="AC273" s="37"/>
      <c r="AD273" s="37"/>
      <c r="AE273" s="37"/>
    </row>
    <row r="274" spans="2:31" ht="15.75" customHeight="1" x14ac:dyDescent="0.25">
      <c r="B274" s="154"/>
      <c r="C274" s="154"/>
      <c r="D274" s="183" t="s">
        <v>44</v>
      </c>
      <c r="E274" s="184"/>
      <c r="F274" s="44">
        <f>SUM(F267-G270)/G270</f>
        <v>1.5952991912759429</v>
      </c>
      <c r="G274" s="185" t="s">
        <v>45</v>
      </c>
      <c r="H274" s="177"/>
      <c r="I274" s="177"/>
      <c r="J274" s="177"/>
      <c r="K274" s="177"/>
      <c r="L274" s="37"/>
      <c r="M274" s="37"/>
      <c r="N274" s="37"/>
      <c r="O274" s="37"/>
      <c r="P274" s="37"/>
      <c r="Q274" s="37"/>
      <c r="R274" s="54" t="s">
        <v>46</v>
      </c>
      <c r="S274" s="54"/>
      <c r="T274" s="54"/>
      <c r="U274" s="54"/>
      <c r="V274" s="55"/>
      <c r="W274" s="18"/>
      <c r="X274" s="37"/>
      <c r="Y274" s="16"/>
      <c r="Z274" s="16"/>
      <c r="AA274" s="16"/>
      <c r="AB274" s="37"/>
      <c r="AC274" s="37"/>
      <c r="AD274" s="37"/>
      <c r="AE274" s="37"/>
    </row>
    <row r="275" spans="2:31" ht="15.75" customHeight="1" x14ac:dyDescent="0.25">
      <c r="B275" s="154"/>
      <c r="C275" s="154"/>
      <c r="D275" s="186" t="s">
        <v>47</v>
      </c>
      <c r="E275" s="187"/>
      <c r="F275" s="56">
        <f>SUM(F267-G270)/F267</f>
        <v>0.61468796994139085</v>
      </c>
      <c r="G275" s="185" t="s">
        <v>48</v>
      </c>
      <c r="H275" s="177"/>
      <c r="I275" s="177"/>
      <c r="J275" s="177"/>
      <c r="K275" s="177"/>
      <c r="L275" s="37"/>
      <c r="M275" s="37"/>
      <c r="N275" s="37"/>
      <c r="O275" s="37"/>
      <c r="P275" s="37"/>
      <c r="Q275" s="37"/>
      <c r="R275" s="191" t="s">
        <v>80</v>
      </c>
      <c r="S275" s="191"/>
      <c r="T275" s="191"/>
      <c r="U275" s="191"/>
      <c r="V275" s="191"/>
      <c r="W275" s="18"/>
      <c r="X275" s="37"/>
      <c r="Y275" s="16"/>
      <c r="Z275" s="57"/>
      <c r="AA275" s="57"/>
      <c r="AB275" s="37"/>
      <c r="AC275" s="37"/>
      <c r="AD275" s="37"/>
      <c r="AE275" s="37"/>
    </row>
    <row r="276" spans="2:31" ht="20.25" customHeight="1" x14ac:dyDescent="0.25">
      <c r="B276" s="217" t="s">
        <v>49</v>
      </c>
      <c r="C276" s="218"/>
      <c r="D276" s="218"/>
      <c r="E276" s="219"/>
      <c r="F276" s="99">
        <f>SUM(G266)-SUMIFS(H1:H263,K1:K263,"&lt;&gt;")</f>
        <v>817</v>
      </c>
      <c r="G276" s="227"/>
      <c r="H276" s="177"/>
      <c r="I276" s="38"/>
      <c r="J276" s="228"/>
      <c r="K276" s="229"/>
      <c r="L276" s="39"/>
      <c r="M276" s="37"/>
      <c r="N276" s="58" t="s">
        <v>101</v>
      </c>
      <c r="O276" s="58" t="s">
        <v>102</v>
      </c>
      <c r="P276" s="58" t="s">
        <v>103</v>
      </c>
      <c r="Q276" s="58" t="s">
        <v>104</v>
      </c>
      <c r="R276" s="58" t="s">
        <v>105</v>
      </c>
      <c r="S276" s="58" t="s">
        <v>106</v>
      </c>
      <c r="T276" s="58" t="s">
        <v>107</v>
      </c>
      <c r="U276" s="58" t="s">
        <v>108</v>
      </c>
      <c r="V276" s="58" t="s">
        <v>109</v>
      </c>
      <c r="W276" s="58" t="s">
        <v>110</v>
      </c>
      <c r="X276" s="58" t="s">
        <v>111</v>
      </c>
      <c r="Y276" s="58" t="s">
        <v>112</v>
      </c>
      <c r="Z276" s="60" t="s">
        <v>34</v>
      </c>
      <c r="AA276" s="5" t="s">
        <v>62</v>
      </c>
      <c r="AB276" s="61" t="s">
        <v>63</v>
      </c>
      <c r="AC276" s="37"/>
      <c r="AD276" s="37"/>
      <c r="AE276" s="37"/>
    </row>
    <row r="277" spans="2:31" ht="15.75" customHeight="1" x14ac:dyDescent="0.25">
      <c r="B277" s="220" t="s">
        <v>84</v>
      </c>
      <c r="C277" s="221"/>
      <c r="D277" s="221"/>
      <c r="E277" s="222"/>
      <c r="F277" s="100">
        <f>SUM(I266)-SUMIFS(I1:I263,K1:K263,"&lt;&gt;")</f>
        <v>420</v>
      </c>
      <c r="G277" s="98"/>
      <c r="H277" s="183" t="s">
        <v>64</v>
      </c>
      <c r="I277" s="195"/>
      <c r="J277" s="195"/>
      <c r="K277" s="195"/>
      <c r="L277" s="195"/>
      <c r="M277" s="184"/>
      <c r="N277" s="62">
        <f>SUMPRODUCT(($U$2:$U$263="EBAY")*($K$2:$K$263&gt;0)*(MONTH($K$2:$K$263)=COLUMNS($B:B)),($P$2:$P$263))</f>
        <v>0</v>
      </c>
      <c r="O277" s="62">
        <f>SUMPRODUCT(($U$2:$U$263="EBAY")*($K$2:$K$263&gt;0)*(MONTH($K$2:$K$263)=COLUMNS($B:C)),($P$2:$P$263))</f>
        <v>0</v>
      </c>
      <c r="P277" s="62">
        <f>SUMPRODUCT(($U$2:$U$263="EBAY")*($K$2:$K$263&gt;0)*(MONTH($K$2:$K$263)=COLUMNS($B:D)),($P$2:$P$263))</f>
        <v>105</v>
      </c>
      <c r="Q277" s="62">
        <f>SUMPRODUCT(($U$2:$U$263="EBAY")*($K$2:$K$263&gt;0)*(MONTH($K$2:$K$263)=COLUMNS($B:E)),($P$2:$P$263))</f>
        <v>156</v>
      </c>
      <c r="R277" s="62">
        <f>SUMPRODUCT(($U$2:$U$263="EBAY")*($K$2:$K$263&gt;0)*(MONTH($K$2:$K$263)=COLUMNS($B:F)),($P$2:$P$263))</f>
        <v>565</v>
      </c>
      <c r="S277" s="62">
        <f>SUMPRODUCT(($U$2:$U$263="EBAY")*($K$2:$K$263&gt;0)*(MONTH($K$2:$K$263)=COLUMNS($B:G)),($P$2:$P$263))</f>
        <v>943</v>
      </c>
      <c r="T277" s="62">
        <f>SUMPRODUCT(($U$2:$U$263="EBAY")*($K$2:$K$263&gt;0)*(MONTH($K$2:$K$263)=COLUMNS($B:H)),($P$2:$P$263))</f>
        <v>469.85</v>
      </c>
      <c r="U277" s="62">
        <f t="array" ref="U277">SUMPRODUCT(($U$2:$U$263="EBAY")*($K$2:$K$263&gt;0)*(MONTH($K$2:$K$263)=COLUMNS($B:I)),($P$2:$P$263))</f>
        <v>933</v>
      </c>
      <c r="V277" s="62">
        <f t="array" ref="V277">SUMPRODUCT(($U$2:$U$263="EBAY")*($K$2:$K$263&gt;0)*(MONTH($K$2:$K$263)=COLUMNS($B:J)),($P$2:$P$263))</f>
        <v>848</v>
      </c>
      <c r="W277" s="62">
        <f t="array" ref="W277">SUMPRODUCT(($U$2:$U$263="EBAY")*($K$2:$K$263&gt;0)*(MONTH($K$2:$K$263)=COLUMNS($B:K)),($P$2:$P$263))</f>
        <v>1710</v>
      </c>
      <c r="X277" s="62">
        <f t="array" ref="X277">SUMPRODUCT(($U$2:$U$263="EBAY")*($K$2:$K$263&gt;0)*(MONTH($K$2:$K$263)=COLUMNS($B:L)),($P$2:$P$263))</f>
        <v>635</v>
      </c>
      <c r="Y277" s="62">
        <f t="array" ref="Y277">SUMPRODUCT(($U$2:$U$263="EBAY")*($K$2:$K$263&gt;0)*(MONTH($K$2:$K$263)=COLUMNS($B:M)),($P$2:$P$263))</f>
        <v>795</v>
      </c>
      <c r="Z277" s="8">
        <f>SUM(N277:Y277)</f>
        <v>7159.85</v>
      </c>
      <c r="AA277" s="37"/>
      <c r="AB277" s="38">
        <f>SUM(3000-(Z277+Z279))</f>
        <v>-4909.79</v>
      </c>
      <c r="AC277" s="37"/>
      <c r="AD277" s="37"/>
      <c r="AE277" s="37"/>
    </row>
    <row r="278" spans="2:31" ht="15.75" customHeight="1" x14ac:dyDescent="0.25">
      <c r="B278" s="220" t="s">
        <v>97</v>
      </c>
      <c r="C278" s="221"/>
      <c r="D278" s="221"/>
      <c r="E278" s="222"/>
      <c r="F278" s="100">
        <f>SUM(N267)-SUMIFS(N1:N263,K1:K263,"&lt;&gt;")</f>
        <v>3920</v>
      </c>
      <c r="G278" s="111">
        <v>1</v>
      </c>
      <c r="H278" s="224" t="s">
        <v>94</v>
      </c>
      <c r="I278" s="225"/>
      <c r="J278" s="225"/>
      <c r="K278" s="225"/>
      <c r="L278" s="225"/>
      <c r="M278" s="226"/>
      <c r="N278" s="167" cm="1">
        <f t="array" ref="N278">SUMPRODUCT(($U$2:$U$263="EBAY")*($K$2:$K$263&gt;0)*(MONTH($K$2:$K$263)=COLUMNS($B:B)),($R$2:$R$263))</f>
        <v>0</v>
      </c>
      <c r="O278" s="167" cm="1">
        <f t="array" ref="O278">SUMPRODUCT(($U$2:$U$263="EBAY")*($K$2:$K$263&gt;0)*(MONTH($K$2:$K$263)=COLUMNS($B:C)),($R$2:$R$263))</f>
        <v>0</v>
      </c>
      <c r="P278" s="167" cm="1">
        <f t="array" ref="P278">SUMPRODUCT(($U$2:$U$263="EBAY")*($K$2:$K$263&gt;0)*(MONTH($K$2:$K$263)=COLUMNS($B:D)),($R$2:$R$263))</f>
        <v>93.8</v>
      </c>
      <c r="Q278" s="167" cm="1">
        <f t="array" ref="Q278">SUMPRODUCT(($U$2:$U$263="EBAY")*($K$2:$K$263&gt;0)*(MONTH($K$2:$K$263)=COLUMNS($B:E)),($R$2:$R$263))</f>
        <v>139</v>
      </c>
      <c r="R278" s="167" cm="1">
        <f t="array" ref="R278">SUMPRODUCT(($U$2:$U$263="EBAY")*($K$2:$K$263&gt;0)*(MONTH($K$2:$K$263)=COLUMNS($B:F)),($R$2:$R$263))</f>
        <v>516.04999999999995</v>
      </c>
      <c r="S278" s="167" cm="1">
        <f t="array" ref="S278">SUMPRODUCT(($U$2:$U$263="EBAY")*($K$2:$K$263&gt;0)*(MONTH($K$2:$K$263)=COLUMNS($B:G)),($R$2:$R$263))</f>
        <v>844.29999999999984</v>
      </c>
      <c r="T278" s="167" cm="1">
        <f t="array" ref="T278">SUMPRODUCT(($U$2:$U$263="EBAY")*($K$2:$K$263&gt;0)*(MONTH($K$2:$K$263)=COLUMNS($B:H)),($R$2:$R$263))</f>
        <v>407.55</v>
      </c>
      <c r="U278" s="167" cm="1">
        <f t="array" ref="U278">SUMPRODUCT(($U$2:$U$263="EBAY")*($K$2:$K$263&gt;0)*(MONTH($K$2:$K$263)=COLUMNS($B:I)),($R$2:$R$263))</f>
        <v>835.14999999999986</v>
      </c>
      <c r="V278" s="167" cm="1">
        <f t="array" ref="V278">SUMPRODUCT(($U$2:$U$263="EBAY")*($K$2:$K$263&gt;0)*(MONTH($K$2:$K$263)=COLUMNS($B:J)),($R$2:$R$263))</f>
        <v>758.54999999999984</v>
      </c>
      <c r="W278" s="167" cm="1">
        <f t="array" ref="W278">SUMPRODUCT(($U$2:$U$263="EBAY")*($K$2:$K$263&gt;0)*(MONTH($K$2:$K$263)=COLUMNS($B:K)),($R$2:$R$263))</f>
        <v>1540.3000000000004</v>
      </c>
      <c r="X278" s="167" cm="1">
        <f t="array" ref="X278">SUMPRODUCT(($U$2:$U$263="EBAY")*($K$2:$K$263&gt;0)*(MONTH($K$2:$K$263)=COLUMNS($B:L)),($R$2:$R$263))</f>
        <v>564.50999999999988</v>
      </c>
      <c r="Y278" s="167" cm="1">
        <f t="array" ref="Y278">SUMPRODUCT(($U$2:$U$263="EBAY")*($K$2:$K$263&gt;0)*(MONTH($K$2:$K$263)=COLUMNS($B:M)),($R$2:$R$263))</f>
        <v>710.69999999999993</v>
      </c>
      <c r="Z278" s="168">
        <f>SUM(N278:Y278)</f>
        <v>6409.91</v>
      </c>
      <c r="AA278" s="37"/>
      <c r="AB278" s="38"/>
      <c r="AC278" s="37"/>
      <c r="AD278" s="37"/>
      <c r="AE278" s="37"/>
    </row>
    <row r="279" spans="2:31" ht="15.75" customHeight="1" x14ac:dyDescent="0.25">
      <c r="B279" s="217" t="s">
        <v>96</v>
      </c>
      <c r="C279" s="218"/>
      <c r="D279" s="218"/>
      <c r="E279" s="219"/>
      <c r="F279" s="101">
        <f>SUM(F278-F277-F276)</f>
        <v>2683</v>
      </c>
      <c r="G279" s="112">
        <f>SUM(F279/F278)</f>
        <v>0.68443877551020404</v>
      </c>
      <c r="H279" s="183" t="s">
        <v>65</v>
      </c>
      <c r="I279" s="195"/>
      <c r="J279" s="195"/>
      <c r="K279" s="195"/>
      <c r="L279" s="195"/>
      <c r="M279" s="184"/>
      <c r="N279" s="62">
        <f>SUMPRODUCT(($U$2:$U$263="EBAY")*($K$2:$K$263&gt;0)*(MONTH($K$2:$K$263)=COLUMNS($B:B)),($Q$2:$Q$263))</f>
        <v>0</v>
      </c>
      <c r="O279" s="62">
        <f>SUMPRODUCT(($U$2:$U$263="EBAY")*($K$2:$K$263&gt;0)*(MONTH($K$2:$K$263)=COLUMNS($B:C)),($Q$2:$Q$263))</f>
        <v>0</v>
      </c>
      <c r="P279" s="62">
        <f>SUMPRODUCT(($U$2:$U$263="EBAY")*($K$2:$K$263&gt;0)*(MONTH($K$2:$K$263)=COLUMNS($B:D)),($Q$2:$Q$263))</f>
        <v>11.2</v>
      </c>
      <c r="Q279" s="62">
        <f>SUMPRODUCT(($U$2:$U$263="EBAY")*($K$2:$K$263&gt;0)*(MONTH($K$2:$K$263)=COLUMNS($B:E)),($Q$2:$Q$263))</f>
        <v>17</v>
      </c>
      <c r="R279" s="62">
        <f>SUMPRODUCT(($U$2:$U$263="EBAY")*($K$2:$K$263&gt;0)*(MONTH($K$2:$K$263)=COLUMNS($B:F)),($Q$2:$Q$263))</f>
        <v>48.95</v>
      </c>
      <c r="S279" s="62">
        <f>SUMPRODUCT(($U$2:$U$263="EBAY")*($K$2:$K$263&gt;0)*(MONTH($K$2:$K$263)=COLUMNS($B:G)),($Q$2:$Q$263))</f>
        <v>98.699999999999989</v>
      </c>
      <c r="T279" s="62">
        <f>SUMPRODUCT(($U$2:$U$263="EBAY")*($K$2:$K$263&gt;0)*(MONTH($K$2:$K$263)=COLUMNS($B:H)),($Q$2:$Q$263))</f>
        <v>62.300000000000004</v>
      </c>
      <c r="U279" s="62">
        <f t="array" ref="U279">SUMPRODUCT(($U$2:$U$263="EBAY")*($K$2:$K$263&gt;0)*(MONTH($K$2:$K$263)=COLUMNS($B:I)),($Q$2:$Q$263))</f>
        <v>97.85</v>
      </c>
      <c r="V279" s="62">
        <f t="array" ref="V279">SUMPRODUCT(($U$2:$U$263="EBAY")*($K$2:$K$263&gt;0)*(MONTH($K$2:$K$263)=COLUMNS($B:J)),($Q$2:$Q$263))</f>
        <v>89.45</v>
      </c>
      <c r="W279" s="62">
        <f t="array" ref="W279">SUMPRODUCT(($U$2:$U$263="EBAY")*($K$2:$K$263&gt;0)*(MONTH($K$2:$K$263)=COLUMNS($B:K)),($Q$2:$Q$263))</f>
        <v>169.69999999999993</v>
      </c>
      <c r="X279" s="62">
        <f t="array" ref="X279">SUMPRODUCT(($U$2:$U$263="EBAY")*($K$2:$K$263&gt;0)*(MONTH($K$2:$K$263)=COLUMNS($B:L)),($Q$2:$Q$263))</f>
        <v>70.489999999999995</v>
      </c>
      <c r="Y279" s="62">
        <f t="array" ref="Y279">SUMPRODUCT(($U$2:$U$263="EBAY")*($K$2:$K$263&gt;0)*(MONTH($K$2:$K$263)=COLUMNS($B:M)),($Q$2:$Q$263))</f>
        <v>84.3</v>
      </c>
      <c r="Z279" s="8">
        <f>SUM(N279:Y279)</f>
        <v>749.93999999999983</v>
      </c>
      <c r="AA279" s="37"/>
      <c r="AB279" s="37"/>
      <c r="AC279" s="37"/>
      <c r="AD279" s="37"/>
      <c r="AE279" s="37"/>
    </row>
    <row r="280" spans="2:31" ht="15.75" customHeight="1" x14ac:dyDescent="0.25">
      <c r="B280" s="223"/>
      <c r="C280" s="223"/>
      <c r="D280" s="223"/>
      <c r="E280" s="223"/>
      <c r="F280" s="164"/>
      <c r="H280" s="183" t="s">
        <v>66</v>
      </c>
      <c r="I280" s="195"/>
      <c r="J280" s="195"/>
      <c r="K280" s="195"/>
      <c r="L280" s="195"/>
      <c r="M280" s="184"/>
      <c r="N280" s="62">
        <f>SUMPRODUCT(($U$2:$U$263="EBAY")*($K$2:$K$263&gt;0)*(MONTH($K$2:$K$263)=COLUMNS($B:B)),($S$2:$S$263))</f>
        <v>0</v>
      </c>
      <c r="O280" s="62">
        <f>SUMPRODUCT(($U$2:$U$263="EBAY")*($K$2:$K$263&gt;0)*(MONTH($K$2:$K$263)=COLUMNS($B:C)),($S$2:$S$263))</f>
        <v>0</v>
      </c>
      <c r="P280" s="62">
        <f>SUMPRODUCT(($U$2:$U$263="EBAY")*($K$2:$K$263&gt;0)*(MONTH($K$2:$K$263)=COLUMNS($B:D)),($S$2:$S$263))</f>
        <v>0</v>
      </c>
      <c r="Q280" s="62">
        <f>SUMPRODUCT(($U$2:$U$263="EBAY")*($K$2:$K$263&gt;0)*(MONTH($K$2:$K$263)=COLUMNS($B:E)),($S$2:$S$263))</f>
        <v>0</v>
      </c>
      <c r="R280" s="62">
        <f>SUMPRODUCT(($U$2:$U$263="EBAY")*($K$2:$K$263&gt;0)*(MONTH($K$2:$K$263)=COLUMNS($B:F)),($S$2:$S$263))</f>
        <v>25.440000000000005</v>
      </c>
      <c r="S280" s="62">
        <f>SUMPRODUCT(($U$2:$U$263="EBAY")*($K$2:$K$263&gt;0)*(MONTH($K$2:$K$263)=COLUMNS($B:G)),($S$2:$S$263))</f>
        <v>62.970000000000013</v>
      </c>
      <c r="T280" s="62">
        <f>SUMPRODUCT(($U$2:$U$263="EBAY")*($K$2:$K$263&gt;0)*(MONTH($K$2:$K$263)=COLUMNS($B:H)),($S$2:$S$263))</f>
        <v>31.400000000000006</v>
      </c>
      <c r="U280" s="62">
        <f t="array" ref="U280">SUMPRODUCT(($U$2:$U$263="EBAY")*($K$2:$K$263&gt;0)*(MONTH($K$2:$K$263)=COLUMNS($B:I)),($S$2:$S$263))</f>
        <v>81.089999999999989</v>
      </c>
      <c r="V280" s="62">
        <f t="array" ref="V280">SUMPRODUCT(($U$2:$U$263="EBAY")*($K$2:$K$263&gt;0)*(MONTH($K$2:$K$263)=COLUMNS($B:J)),($S$2:$S$263))</f>
        <v>64.660000000000011</v>
      </c>
      <c r="W280" s="62">
        <f t="array" ref="W280">SUMPRODUCT(($U$2:$U$263="EBAY")*($K$2:$K$263&gt;0)*(MONTH($K$2:$K$263)=COLUMNS($B:K)),($S$2:$S$263))</f>
        <v>73.83</v>
      </c>
      <c r="X280" s="62">
        <f t="array" ref="X280">SUMPRODUCT(($U$2:$U$263="EBAY")*($K$2:$K$263&gt;0)*(MONTH($K$2:$K$263)=COLUMNS($B:L)),($S$2:$S$263))</f>
        <v>46.2</v>
      </c>
      <c r="Y280" s="62">
        <f t="array" ref="Y280">SUMPRODUCT(($U$2:$U$263="EBAY")*($K$2:$K$263&gt;0)*(MONTH($K$2:$K$263)=COLUMNS($B:M)),($S$2:$S$263))</f>
        <v>53.730000000000004</v>
      </c>
      <c r="Z280" s="8">
        <f>SUM(N280:Y280)</f>
        <v>439.32000000000005</v>
      </c>
      <c r="AA280" s="37"/>
      <c r="AB280" s="37"/>
      <c r="AC280" s="37"/>
      <c r="AD280" s="37"/>
      <c r="AE280" s="37"/>
    </row>
    <row r="281" spans="2:31" ht="15.75" customHeight="1" x14ac:dyDescent="0.25">
      <c r="B281" s="63"/>
      <c r="C281" s="63"/>
      <c r="D281" s="63"/>
      <c r="E281" s="63"/>
      <c r="F281" s="64"/>
      <c r="G281" s="63"/>
      <c r="H281" s="198" t="s">
        <v>67</v>
      </c>
      <c r="I281" s="195"/>
      <c r="J281" s="195"/>
      <c r="K281" s="195"/>
      <c r="L281" s="195"/>
      <c r="M281" s="184"/>
      <c r="N281" s="65">
        <f>SUMPRODUCT(($U$2:$U$263="EBAY")*($K$2:$K$263&gt;0)*(MONTH($K$2:$K$263)=COLUMNS($B:B)),($T$2:$T$263))</f>
        <v>0</v>
      </c>
      <c r="O281" s="65">
        <f>SUMPRODUCT(($U$2:$U$263="EBAY")*($K$2:$K$263&gt;0)*(MONTH($K$2:$K$263)=COLUMNS($B:C)),($T$2:$T$263))</f>
        <v>0</v>
      </c>
      <c r="P281" s="65">
        <f>SUMPRODUCT(($U$2:$U$263="EBAY")*($K$2:$K$263&gt;0)*(MONTH($K$2:$K$263)=COLUMNS($B:D)),($T$2:$T$263))</f>
        <v>68.8</v>
      </c>
      <c r="Q281" s="65">
        <f>SUMPRODUCT(($U$2:$U$263="EBAY")*($K$2:$K$263&gt;0)*(MONTH($K$2:$K$263)=COLUMNS($B:E)),($T$2:$T$263))</f>
        <v>109</v>
      </c>
      <c r="R281" s="65">
        <f>SUMPRODUCT(($U$2:$U$263="EBAY")*($K$2:$K$263&gt;0)*(MONTH($K$2:$K$263)=COLUMNS($B:F)),($T$2:$T$263))</f>
        <v>393.61</v>
      </c>
      <c r="S281" s="65">
        <f>SUMPRODUCT(($U$2:$U$263="EBAY")*($K$2:$K$263&gt;0)*(MONTH($K$2:$K$263)=COLUMNS($B:G)),($T$2:$T$263))</f>
        <v>591.82999999999993</v>
      </c>
      <c r="T281" s="65">
        <f>SUMPRODUCT(($U$2:$U$263="EBAY")*($K$2:$K$263&gt;0)*(MONTH($K$2:$K$263)=COLUMNS($B:H)),($T$2:$T$263))</f>
        <v>256.14999999999998</v>
      </c>
      <c r="U281" s="65">
        <f t="array" ref="U281">SUMPRODUCT(($U$2:$U$263="EBAY")*($K$2:$K$263&gt;0)*(MONTH($K$2:$K$263)=COLUMNS($B:I)),($T$2:$T$263))</f>
        <v>505.05999999999995</v>
      </c>
      <c r="V281" s="65">
        <f t="array" ref="V281">SUMPRODUCT(($U$2:$U$263="EBAY")*($K$2:$K$263&gt;0)*(MONTH($K$2:$K$263)=COLUMNS($B:J)),($T$2:$T$263))</f>
        <v>521.8900000000001</v>
      </c>
      <c r="W281" s="65">
        <f t="array" ref="W281">SUMPRODUCT(($U$2:$U$263="EBAY")*($K$2:$K$263&gt;0)*(MONTH($K$2:$K$263)=COLUMNS($B:K)),($T$2:$T$263))</f>
        <v>985.96999999999969</v>
      </c>
      <c r="X281" s="65">
        <f t="array" ref="X281">SUMPRODUCT(($U$2:$U$263="EBAY")*($K$2:$K$263&gt;0)*(MONTH($K$2:$K$263)=COLUMNS($B:L)),($T$2:$T$263))</f>
        <v>310.80999999999995</v>
      </c>
      <c r="Y281" s="65">
        <f t="array" ref="Y281">SUMPRODUCT(($U$2:$U$263="EBAY")*($K$2:$K$263&gt;0)*(MONTH($K$2:$K$263)=COLUMNS($B:M)),($T$2:$T$263))</f>
        <v>431.97</v>
      </c>
      <c r="Z281" s="65">
        <f>SUM(N281:Y281)</f>
        <v>4175.09</v>
      </c>
      <c r="AA281" s="66">
        <f>SUM(Z281/Z286)</f>
        <v>0.59993476299136117</v>
      </c>
      <c r="AB281" s="63"/>
      <c r="AC281" s="63"/>
      <c r="AD281" s="63"/>
      <c r="AE281" s="63"/>
    </row>
    <row r="282" spans="2:31" ht="15.75" customHeight="1" x14ac:dyDescent="0.25">
      <c r="B282" s="37"/>
      <c r="C282" s="37"/>
      <c r="D282" s="37"/>
      <c r="E282" s="37"/>
      <c r="F282" s="38"/>
      <c r="G282" s="37"/>
      <c r="H282" s="160"/>
      <c r="I282" s="161"/>
      <c r="J282" s="161"/>
      <c r="K282" s="162"/>
      <c r="L282" s="162"/>
      <c r="M282" s="163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37"/>
      <c r="AB282" s="37"/>
      <c r="AC282" s="37"/>
      <c r="AD282" s="37"/>
      <c r="AE282" s="37"/>
    </row>
    <row r="283" spans="2:31" ht="15.75" customHeight="1" x14ac:dyDescent="0.25">
      <c r="B283" s="37"/>
      <c r="C283" s="37"/>
      <c r="D283" s="37"/>
      <c r="E283" s="37"/>
      <c r="F283" s="37"/>
      <c r="G283" s="37"/>
      <c r="H283" s="199" t="s">
        <v>68</v>
      </c>
      <c r="I283" s="195"/>
      <c r="J283" s="195"/>
      <c r="K283" s="195"/>
      <c r="L283" s="195"/>
      <c r="M283" s="184"/>
      <c r="N283" s="68">
        <f t="array" ref="N283">SUMPRODUCT(($U$2:$U$263="LBC1")*($K$2:$K$263&gt;0)*(MONTH($K$2:$K$263)=COLUMNS($B:B)),($T$2:$T$263))</f>
        <v>36</v>
      </c>
      <c r="O283" s="68">
        <f t="array" ref="O283">SUMPRODUCT(($U$2:$U$263="LBC1")*($K$2:$K$263&gt;0)*(MONTH($K$2:$K$263)=COLUMNS($B:C)),($T$2:$T$263))</f>
        <v>0</v>
      </c>
      <c r="P283" s="68">
        <f t="array" ref="P283">SUMPRODUCT(($U$2:$U$263="LBC1")*($K$2:$K$263&gt;0)*(MONTH($K$2:$K$263)=COLUMNS($B:D)),($T$2:$T$263))</f>
        <v>15</v>
      </c>
      <c r="Q283" s="68">
        <f t="array" ref="Q283">SUMPRODUCT(($U$2:$U$263="LBC1")*($K$2:$K$263&gt;0)*(MONTH($K$2:$K$263)=COLUMNS($B:E)),($T$2:$T$263))</f>
        <v>90</v>
      </c>
      <c r="R283" s="68">
        <f t="array" ref="R283">SUMPRODUCT(($U$2:$U$263="LBC1")*($K$2:$K$263&gt;0)*(MONTH($K$2:$K$263)=COLUMNS($B:F)),($T$2:$T$263))</f>
        <v>344.5</v>
      </c>
      <c r="S283" s="68">
        <f t="array" ref="S283">SUMPRODUCT(($U$2:$U$263="LBC1")*($K$2:$K$263&gt;0)*(MONTH($K$2:$K$263)=COLUMNS($B:G)),($T$2:$T$263))</f>
        <v>262</v>
      </c>
      <c r="T283" s="68">
        <f t="array" ref="T283">SUMPRODUCT(($U$2:$U$263="LBC1")*($K$2:$K$263&gt;0)*(MONTH($K$2:$K$263)=COLUMNS($B:H)),($T$2:$T$263))</f>
        <v>307.5</v>
      </c>
      <c r="U283" s="68">
        <f t="array" ref="U283">SUMPRODUCT(($U$2:$U$263="LBC1")*($K$2:$K$263&gt;0)*(MONTH($K$2:$K$263)=COLUMNS($B:I)),($T$2:$T$263))</f>
        <v>225.6</v>
      </c>
      <c r="V283" s="68">
        <f t="array" ref="V283">SUMPRODUCT(($U$2:$U$263="LBC1")*($K$2:$K$263&gt;0)*(MONTH($K$2:$K$263)=COLUMNS($B:J)),($T$2:$T$263))</f>
        <v>528</v>
      </c>
      <c r="W283" s="68">
        <f t="array" ref="W283">SUMPRODUCT(($U$2:$U$263="LBC1")*($K$2:$K$263&gt;0)*(MONTH($K$2:$K$263)=COLUMNS($B:K)),($T$2:$T$263))</f>
        <v>235</v>
      </c>
      <c r="X283" s="68">
        <f t="array" ref="X283">SUMPRODUCT(($U$2:$U$263="LBC1")*($K$2:$K$263&gt;0)*(MONTH($K$2:$K$263)=COLUMNS($B:L)),($T$2:$T$263))</f>
        <v>383.05</v>
      </c>
      <c r="Y283" s="68">
        <f t="array" ref="Y283">SUMPRODUCT(($U$2:$U$263="LBC1")*($K$2:$K$263&gt;0)*(MONTH($K$2:$K$263)=COLUMNS($B:M)),($T$2:$T$263))</f>
        <v>140</v>
      </c>
      <c r="Z283" s="68">
        <f>SUM(N283:Y283)</f>
        <v>2566.65</v>
      </c>
      <c r="AA283" s="69"/>
      <c r="AB283" s="18">
        <f t="shared" ref="AB283:AB284" si="113">SUM(3000-Z283)</f>
        <v>433.34999999999991</v>
      </c>
      <c r="AC283" s="37"/>
      <c r="AD283" s="37"/>
      <c r="AE283" s="37"/>
    </row>
    <row r="284" spans="2:31" ht="15.75" customHeight="1" x14ac:dyDescent="0.25">
      <c r="B284" s="37"/>
      <c r="C284" s="37"/>
      <c r="D284" s="37"/>
      <c r="E284" s="37"/>
      <c r="F284" s="37"/>
      <c r="G284" s="37"/>
      <c r="H284" s="199" t="s">
        <v>69</v>
      </c>
      <c r="I284" s="195"/>
      <c r="J284" s="195"/>
      <c r="K284" s="195"/>
      <c r="L284" s="195"/>
      <c r="M284" s="184"/>
      <c r="N284" s="68">
        <f t="array" ref="N284">SUMPRODUCT(($U$2:$U$263="LBC2")*($K$2:$K$263&gt;0)*(MONTH($K$2:$K$263)=COLUMNS($B:B)),($T$2:$T$263))</f>
        <v>0</v>
      </c>
      <c r="O284" s="68">
        <f t="array" ref="O284">SUMPRODUCT(($U$2:$U$263="LBC2")*($K$2:$K$263&gt;0)*(MONTH($K$2:$K$263)=COLUMNS($B:C)),($T$2:$T$263))</f>
        <v>0</v>
      </c>
      <c r="P284" s="68">
        <f t="array" ref="P284">SUMPRODUCT(($U$2:$U$263="LBC2")*($K$2:$K$263&gt;0)*(MONTH($K$2:$K$263)=COLUMNS($B:D)),($T$2:$T$263))</f>
        <v>0</v>
      </c>
      <c r="Q284" s="68">
        <f t="array" ref="Q284">SUMPRODUCT(($U$2:$U$263="LBC2")*($K$2:$K$263&gt;0)*(MONTH($K$2:$K$263)=COLUMNS($B:E)),($T$2:$T$263))</f>
        <v>0</v>
      </c>
      <c r="R284" s="68">
        <f t="array" ref="R284">SUMPRODUCT(($U$2:$U$263="LBC2")*($K$2:$K$263&gt;0)*(MONTH($K$2:$K$263)=COLUMNS($B:F)),($T$2:$T$263))</f>
        <v>0</v>
      </c>
      <c r="S284" s="68">
        <f t="array" ref="S284">SUMPRODUCT(($U$2:$U$263="LBC2")*($K$2:$K$263&gt;0)*(MONTH($K$2:$K$263)=COLUMNS($B:G)),($T$2:$T$263))</f>
        <v>197.5</v>
      </c>
      <c r="T284" s="68">
        <f t="array" ref="T284">SUMPRODUCT(($U$2:$U$263="LBC2")*($K$2:$K$263&gt;0)*(MONTH($K$2:$K$263)=COLUMNS($B:H)),($T$2:$T$263))</f>
        <v>20</v>
      </c>
      <c r="U284" s="68">
        <f t="array" ref="U284">SUMPRODUCT(($U$2:$U$263="LBC2")*($K$2:$K$263&gt;0)*(MONTH($K$2:$K$263)=COLUMNS($B:I)),($T$2:$T$263))</f>
        <v>0</v>
      </c>
      <c r="V284" s="68">
        <f t="array" ref="V284">SUMPRODUCT(($U$2:$U$263="LBC2")*($K$2:$K$263&gt;0)*(MONTH($K$2:$K$263)=COLUMNS($B:J)),($T$2:$T$263))</f>
        <v>0</v>
      </c>
      <c r="W284" s="68">
        <f t="array" ref="W284">SUMPRODUCT(($U$2:$U$263="LBC2")*($K$2:$K$263&gt;0)*(MONTH($K$2:$K$263)=COLUMNS($B:K)),($T$2:$T$263))</f>
        <v>0</v>
      </c>
      <c r="X284" s="68">
        <f t="array" ref="X284">SUMPRODUCT(($U$2:$U$263="LBC2")*($K$2:$K$263&gt;0)*(MONTH($K$2:$K$263)=COLUMNS($B:L)),($T$2:$T$263))</f>
        <v>0</v>
      </c>
      <c r="Y284" s="68">
        <f t="array" ref="Y284">SUMPRODUCT(($U$2:$U$263="LBC2")*($K$2:$K$263&gt;0)*(MONTH($K$2:$K$263)=COLUMNS($B:M)),($T$2:$T$263))</f>
        <v>0</v>
      </c>
      <c r="Z284" s="68">
        <f>SUM(N284:Y284)</f>
        <v>217.5</v>
      </c>
      <c r="AA284" s="69"/>
      <c r="AB284" s="18">
        <f t="shared" si="113"/>
        <v>2782.5</v>
      </c>
      <c r="AC284" s="37"/>
      <c r="AD284" s="37"/>
      <c r="AE284" s="37"/>
    </row>
    <row r="285" spans="2:31" ht="15.75" customHeight="1" x14ac:dyDescent="0.25">
      <c r="B285" s="63"/>
      <c r="C285" s="63"/>
      <c r="D285" s="63"/>
      <c r="E285" s="63"/>
      <c r="F285" s="63"/>
      <c r="G285" s="63"/>
      <c r="H285" s="198" t="s">
        <v>70</v>
      </c>
      <c r="I285" s="195"/>
      <c r="J285" s="195"/>
      <c r="K285" s="195"/>
      <c r="L285" s="195"/>
      <c r="M285" s="184"/>
      <c r="N285" s="65">
        <f t="shared" ref="N285:Z285" si="114">SUM(N283:N284)</f>
        <v>36</v>
      </c>
      <c r="O285" s="65">
        <f t="shared" si="114"/>
        <v>0</v>
      </c>
      <c r="P285" s="65">
        <f t="shared" si="114"/>
        <v>15</v>
      </c>
      <c r="Q285" s="65">
        <f t="shared" si="114"/>
        <v>90</v>
      </c>
      <c r="R285" s="65">
        <f t="shared" si="114"/>
        <v>344.5</v>
      </c>
      <c r="S285" s="65">
        <f t="shared" si="114"/>
        <v>459.5</v>
      </c>
      <c r="T285" s="65">
        <f t="shared" si="114"/>
        <v>327.5</v>
      </c>
      <c r="U285" s="65">
        <f t="shared" si="114"/>
        <v>225.6</v>
      </c>
      <c r="V285" s="65">
        <f t="shared" si="114"/>
        <v>528</v>
      </c>
      <c r="W285" s="65">
        <f t="shared" si="114"/>
        <v>235</v>
      </c>
      <c r="X285" s="65">
        <f t="shared" si="114"/>
        <v>383.05</v>
      </c>
      <c r="Y285" s="65">
        <f t="shared" si="114"/>
        <v>140</v>
      </c>
      <c r="Z285" s="65">
        <f t="shared" si="114"/>
        <v>2784.15</v>
      </c>
      <c r="AA285" s="66">
        <f>SUM(Z285/Z286)</f>
        <v>0.40006523700863889</v>
      </c>
      <c r="AB285" s="64"/>
      <c r="AC285" s="63"/>
      <c r="AD285" s="63"/>
      <c r="AE285" s="63"/>
    </row>
    <row r="286" spans="2:31" s="104" customFormat="1" ht="15.75" customHeight="1" x14ac:dyDescent="0.2">
      <c r="B286" s="103"/>
      <c r="C286" s="103"/>
      <c r="D286" s="103"/>
      <c r="E286" s="103"/>
      <c r="F286" s="103"/>
      <c r="G286" s="103"/>
      <c r="H286" s="200" t="s">
        <v>71</v>
      </c>
      <c r="I286" s="201"/>
      <c r="J286" s="201"/>
      <c r="K286" s="201"/>
      <c r="L286" s="201"/>
      <c r="M286" s="202"/>
      <c r="N286" s="102">
        <f t="shared" ref="N286:Z286" si="115">SUM(N281:N284)</f>
        <v>36</v>
      </c>
      <c r="O286" s="102">
        <f t="shared" si="115"/>
        <v>0</v>
      </c>
      <c r="P286" s="102">
        <f t="shared" si="115"/>
        <v>83.8</v>
      </c>
      <c r="Q286" s="102">
        <f t="shared" si="115"/>
        <v>199</v>
      </c>
      <c r="R286" s="102">
        <f t="shared" si="115"/>
        <v>738.11</v>
      </c>
      <c r="S286" s="102">
        <f t="shared" si="115"/>
        <v>1051.33</v>
      </c>
      <c r="T286" s="102">
        <f t="shared" si="115"/>
        <v>583.65</v>
      </c>
      <c r="U286" s="102">
        <f t="shared" si="115"/>
        <v>730.66</v>
      </c>
      <c r="V286" s="102">
        <f t="shared" si="115"/>
        <v>1049.8900000000001</v>
      </c>
      <c r="W286" s="102">
        <f t="shared" si="115"/>
        <v>1220.9699999999998</v>
      </c>
      <c r="X286" s="102">
        <f t="shared" si="115"/>
        <v>693.8599999999999</v>
      </c>
      <c r="Y286" s="102">
        <f t="shared" si="115"/>
        <v>571.97</v>
      </c>
      <c r="Z286" s="102">
        <f t="shared" si="115"/>
        <v>6959.24</v>
      </c>
      <c r="AA286" s="103"/>
      <c r="AB286" s="103"/>
      <c r="AC286" s="103"/>
      <c r="AD286" s="103"/>
      <c r="AE286" s="103"/>
    </row>
    <row r="287" spans="2:31" ht="15.75" customHeight="1" x14ac:dyDescent="0.25">
      <c r="B287" s="37"/>
      <c r="C287" s="37"/>
      <c r="D287" s="37"/>
      <c r="E287" s="37"/>
      <c r="F287" s="37"/>
      <c r="G287" s="37"/>
      <c r="H287" s="70"/>
      <c r="I287" s="37"/>
      <c r="J287" s="37"/>
      <c r="K287" s="71"/>
      <c r="L287" s="71"/>
      <c r="M287" s="106" t="s">
        <v>82</v>
      </c>
      <c r="N287" s="76">
        <f>SUM(N286/Z286)</f>
        <v>5.1729786585891563E-3</v>
      </c>
      <c r="O287" s="76">
        <f>SUM(O286/Z286)</f>
        <v>0</v>
      </c>
      <c r="P287" s="76">
        <f>SUM(P286/Z286)</f>
        <v>1.2041544766382537E-2</v>
      </c>
      <c r="Q287" s="76">
        <f>SUM(Q286/Z286)</f>
        <v>2.8595076473867838E-2</v>
      </c>
      <c r="R287" s="76">
        <f>SUM(R286/Z286)</f>
        <v>0.10606186882475672</v>
      </c>
      <c r="S287" s="76">
        <f>SUM(S286/Z286)</f>
        <v>0.15106965703151493</v>
      </c>
      <c r="T287" s="76">
        <f>SUM(T286/Z286)</f>
        <v>8.3866916502376695E-2</v>
      </c>
      <c r="U287" s="76">
        <f>SUM(U286/Z286)</f>
        <v>0.10499134963013203</v>
      </c>
      <c r="V287" s="76">
        <f>SUM(V286/Z286)</f>
        <v>0.15086273788517138</v>
      </c>
      <c r="W287" s="76">
        <f>SUM(W286/Z286)</f>
        <v>0.17544588202160002</v>
      </c>
      <c r="X287" s="76">
        <f>SUM(X286/Z286)</f>
        <v>9.9703415890240871E-2</v>
      </c>
      <c r="Y287" s="76">
        <f>SUM(Y286/Z286)</f>
        <v>8.2188572315367775E-2</v>
      </c>
      <c r="Z287" s="76">
        <f>SUM(Z286/Z286)</f>
        <v>1</v>
      </c>
      <c r="AA287" s="38"/>
      <c r="AB287" s="37"/>
      <c r="AC287" s="37"/>
      <c r="AD287" s="37"/>
      <c r="AE287" s="37"/>
    </row>
    <row r="288" spans="2:31" ht="15.75" customHeight="1" x14ac:dyDescent="0.25">
      <c r="B288" s="37"/>
      <c r="C288" s="37"/>
      <c r="D288" s="37"/>
      <c r="E288" s="37"/>
      <c r="F288" s="37"/>
      <c r="G288" s="37"/>
      <c r="H288" s="205" t="s">
        <v>95</v>
      </c>
      <c r="I288" s="205"/>
      <c r="J288" s="205"/>
      <c r="K288" s="205"/>
      <c r="L288" s="205"/>
      <c r="M288" s="205"/>
      <c r="N288" s="169">
        <f t="shared" ref="N288:Y288" si="116">SUM(N278+N285)</f>
        <v>36</v>
      </c>
      <c r="O288" s="169">
        <f t="shared" si="116"/>
        <v>0</v>
      </c>
      <c r="P288" s="169">
        <f t="shared" si="116"/>
        <v>108.8</v>
      </c>
      <c r="Q288" s="169">
        <f t="shared" si="116"/>
        <v>229</v>
      </c>
      <c r="R288" s="169">
        <f t="shared" si="116"/>
        <v>860.55</v>
      </c>
      <c r="S288" s="169">
        <f t="shared" si="116"/>
        <v>1303.7999999999997</v>
      </c>
      <c r="T288" s="169">
        <f t="shared" si="116"/>
        <v>735.05</v>
      </c>
      <c r="U288" s="169">
        <f t="shared" si="116"/>
        <v>1060.7499999999998</v>
      </c>
      <c r="V288" s="169">
        <f t="shared" si="116"/>
        <v>1286.5499999999997</v>
      </c>
      <c r="W288" s="169">
        <f t="shared" si="116"/>
        <v>1775.3000000000004</v>
      </c>
      <c r="X288" s="169">
        <f t="shared" si="116"/>
        <v>947.56</v>
      </c>
      <c r="Y288" s="169">
        <f t="shared" si="116"/>
        <v>850.69999999999993</v>
      </c>
      <c r="Z288" s="169">
        <f>SUM(N288:Y288)</f>
        <v>9194.0600000000013</v>
      </c>
      <c r="AA288" s="37"/>
      <c r="AB288" s="37"/>
      <c r="AC288" s="37"/>
      <c r="AD288" s="37"/>
      <c r="AE288" s="37"/>
    </row>
    <row r="289" spans="2:31" ht="15.75" customHeight="1" x14ac:dyDescent="0.25">
      <c r="B289" s="37"/>
      <c r="C289" s="37"/>
      <c r="D289" s="37"/>
      <c r="E289" s="37"/>
      <c r="F289" s="37"/>
      <c r="G289" s="37"/>
      <c r="H289" s="206" t="s">
        <v>100</v>
      </c>
      <c r="I289" s="206"/>
      <c r="J289" s="206"/>
      <c r="K289" s="206"/>
      <c r="L289" s="206"/>
      <c r="M289" s="206"/>
      <c r="N289" s="170" cm="1">
        <f t="array" ref="N289">IFERROR(SUM(_xlfn._xlws.FILTER($H$2:$H$263,TEXT($F$2:$F$263,"mmmm")=N$276)),0)</f>
        <v>109</v>
      </c>
      <c r="O289" s="170" cm="1">
        <f t="array" ref="O289">IFERROR(SUM(_xlfn._xlws.FILTER($H$2:$H$263,TEXT($F$2:$F$263,"mmmm")=O$276)),0)</f>
        <v>30</v>
      </c>
      <c r="P289" s="170" cm="1">
        <f t="array" ref="P289">IFERROR(SUM(_xlfn._xlws.FILTER($H$2:$H$263,TEXT($F$2:$F$263,"mmmm")=P$276)),0)</f>
        <v>0</v>
      </c>
      <c r="Q289" s="170" cm="1">
        <f t="array" ref="Q289">IFERROR(SUM(_xlfn._xlws.FILTER($H$2:$H$263,TEXT($F$2:$F$263,"mmmm")=Q$276)),0)</f>
        <v>64</v>
      </c>
      <c r="R289" s="170" cm="1">
        <f t="array" ref="R289">IFERROR(SUM(_xlfn._xlws.FILTER($H$2:$H$263,TEXT($F$2:$F$263,"mmmm")=R$276)),0)</f>
        <v>550</v>
      </c>
      <c r="S289" s="170" cm="1">
        <f t="array" ref="S289">IFERROR(SUM(_xlfn._xlws.FILTER($H$2:$H$263,TEXT($F$2:$F$263,"mmmm")=S$276)),0)</f>
        <v>324</v>
      </c>
      <c r="T289" s="170" cm="1">
        <f t="array" ref="T289">IFERROR(SUM(_xlfn._xlws.FILTER($H$2:$H$263,TEXT($F$2:$F$263,"mmmm")=T$276)),0)</f>
        <v>582.5</v>
      </c>
      <c r="U289" s="170" cm="1">
        <f t="array" ref="U289">IFERROR(SUM(_xlfn._xlws.FILTER($H$2:$H$263,TEXT($F$2:$F$263,"mmmm")=U$276)),0)</f>
        <v>324.5</v>
      </c>
      <c r="V289" s="170" cm="1">
        <f t="array" ref="V289">IFERROR(SUM(_xlfn._xlws.FILTER($H$2:$H$263,TEXT($F$2:$F$263,"mmmm")=V$276)),0)</f>
        <v>605</v>
      </c>
      <c r="W289" s="170" cm="1">
        <f t="array" ref="W289">IFERROR(SUM(_xlfn._xlws.FILTER($H$2:$H$263,TEXT($F$2:$F$263,"mmmm")=W$276)),0)</f>
        <v>487</v>
      </c>
      <c r="X289" s="170" cm="1">
        <f t="array" ref="X289">IFERROR(SUM(_xlfn._xlws.FILTER($H$2:$H$263,TEXT($F$2:$F$263,"mmmm")=X$276)),0)</f>
        <v>25</v>
      </c>
      <c r="Y289" s="170" cm="1">
        <f t="array" ref="Y289">IFERROR(SUM(_xlfn._xlws.FILTER($H$2:$H$263,TEXT($F$2:$F$263,"mmmm")=Y$276)),0)</f>
        <v>0</v>
      </c>
      <c r="Z289" s="170">
        <f>SUM(N289:Y289)</f>
        <v>3101</v>
      </c>
      <c r="AA289" s="37"/>
      <c r="AB289" s="37"/>
      <c r="AC289" s="37"/>
      <c r="AD289" s="37"/>
      <c r="AE289" s="37"/>
    </row>
    <row r="290" spans="2:31" ht="15.75" customHeight="1" x14ac:dyDescent="0.25">
      <c r="B290" s="37"/>
      <c r="C290" s="37"/>
      <c r="D290" s="37"/>
      <c r="E290" s="37"/>
      <c r="F290" s="37"/>
      <c r="G290" s="37"/>
      <c r="H290" s="207" t="s">
        <v>98</v>
      </c>
      <c r="I290" s="207"/>
      <c r="J290" s="207"/>
      <c r="K290" s="207"/>
      <c r="L290" s="207"/>
      <c r="M290" s="207"/>
      <c r="N290" s="171"/>
      <c r="O290" s="171"/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71"/>
      <c r="AA290" s="37"/>
      <c r="AB290" s="37"/>
      <c r="AC290" s="37"/>
      <c r="AD290" s="37"/>
      <c r="AE290" s="37"/>
    </row>
    <row r="291" spans="2:31" ht="15.75" customHeight="1" x14ac:dyDescent="0.25">
      <c r="B291" s="37"/>
      <c r="C291" s="37"/>
      <c r="D291" s="37"/>
      <c r="E291" s="37"/>
      <c r="F291" s="37"/>
      <c r="G291" s="37"/>
      <c r="H291" s="196" t="s">
        <v>99</v>
      </c>
      <c r="I291" s="196"/>
      <c r="J291" s="196"/>
      <c r="K291" s="196"/>
      <c r="L291" s="196"/>
      <c r="M291" s="196"/>
      <c r="N291" s="172">
        <f>SUM(N288-N289-N290)</f>
        <v>-73</v>
      </c>
      <c r="O291" s="172">
        <f t="shared" ref="O291:Y291" si="117">SUM(O288-O289-O290)</f>
        <v>-30</v>
      </c>
      <c r="P291" s="172">
        <f t="shared" si="117"/>
        <v>108.8</v>
      </c>
      <c r="Q291" s="172">
        <f t="shared" si="117"/>
        <v>165</v>
      </c>
      <c r="R291" s="172">
        <f t="shared" si="117"/>
        <v>310.54999999999995</v>
      </c>
      <c r="S291" s="172">
        <f t="shared" si="117"/>
        <v>979.79999999999973</v>
      </c>
      <c r="T291" s="172">
        <f t="shared" si="117"/>
        <v>152.54999999999995</v>
      </c>
      <c r="U291" s="172">
        <f t="shared" si="117"/>
        <v>736.24999999999977</v>
      </c>
      <c r="V291" s="172">
        <f t="shared" si="117"/>
        <v>681.54999999999973</v>
      </c>
      <c r="W291" s="172">
        <f t="shared" si="117"/>
        <v>1288.3000000000004</v>
      </c>
      <c r="X291" s="172">
        <f t="shared" si="117"/>
        <v>922.56</v>
      </c>
      <c r="Y291" s="172">
        <f t="shared" si="117"/>
        <v>850.69999999999993</v>
      </c>
      <c r="Z291" s="172"/>
      <c r="AA291" s="37"/>
      <c r="AB291" s="37"/>
      <c r="AC291" s="37"/>
      <c r="AD291" s="37"/>
      <c r="AE291" s="37"/>
    </row>
    <row r="292" spans="2:31" ht="15.75" customHeight="1" x14ac:dyDescent="0.25">
      <c r="B292" s="37"/>
      <c r="C292" s="37"/>
      <c r="D292" s="37"/>
      <c r="E292" s="37"/>
      <c r="F292" s="37"/>
      <c r="G292" s="37"/>
      <c r="H292" s="70"/>
      <c r="I292" s="37"/>
      <c r="J292" s="37"/>
      <c r="K292" s="105"/>
      <c r="L292" s="105"/>
      <c r="M292" s="98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37"/>
      <c r="AB292" s="37"/>
      <c r="AC292" s="37"/>
      <c r="AD292" s="37"/>
      <c r="AE292" s="37"/>
    </row>
    <row r="293" spans="2:31" ht="15.75" customHeight="1" x14ac:dyDescent="0.25">
      <c r="B293" s="37"/>
      <c r="C293" s="37"/>
      <c r="D293" s="37"/>
      <c r="E293" s="37"/>
      <c r="F293" s="37"/>
      <c r="G293" s="37"/>
      <c r="H293" s="70"/>
      <c r="I293" s="37"/>
      <c r="J293" s="37"/>
      <c r="K293" s="39"/>
      <c r="L293" s="39"/>
      <c r="M293" s="37"/>
      <c r="N293" s="58" t="s">
        <v>50</v>
      </c>
      <c r="O293" s="58" t="s">
        <v>51</v>
      </c>
      <c r="P293" s="58" t="s">
        <v>52</v>
      </c>
      <c r="Q293" s="58" t="s">
        <v>53</v>
      </c>
      <c r="R293" s="58" t="s">
        <v>54</v>
      </c>
      <c r="S293" s="58" t="s">
        <v>55</v>
      </c>
      <c r="T293" s="58" t="s">
        <v>56</v>
      </c>
      <c r="U293" s="58" t="s">
        <v>57</v>
      </c>
      <c r="V293" s="59" t="s">
        <v>58</v>
      </c>
      <c r="W293" s="82" t="s">
        <v>59</v>
      </c>
      <c r="X293" s="59" t="s">
        <v>60</v>
      </c>
      <c r="Y293" s="59" t="s">
        <v>61</v>
      </c>
      <c r="Z293" s="72" t="s">
        <v>34</v>
      </c>
      <c r="AA293" s="16" t="s">
        <v>37</v>
      </c>
      <c r="AB293" s="37"/>
      <c r="AC293" s="37"/>
      <c r="AD293" s="37"/>
      <c r="AE293" s="37"/>
    </row>
    <row r="294" spans="2:31" ht="15.75" customHeight="1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203" t="s">
        <v>72</v>
      </c>
      <c r="L294" s="193"/>
      <c r="M294" s="174"/>
      <c r="N294" s="73">
        <f>COUNTIFS($U:$U,"LBC1",$L:$L,1)</f>
        <v>2</v>
      </c>
      <c r="O294" s="73">
        <f>COUNTIFS($U:$U,"LBC1",$L:$L,2)</f>
        <v>0</v>
      </c>
      <c r="P294" s="73">
        <f>COUNTIFS($U:$U,"LBC1",$L:$L,3)</f>
        <v>1</v>
      </c>
      <c r="Q294" s="73">
        <f>COUNTIFS($U:$U,"LBC1",$L:$L,4)</f>
        <v>2</v>
      </c>
      <c r="R294" s="73">
        <f>COUNTIFS($U:$U,"LBC1",$L:$L,5)</f>
        <v>8</v>
      </c>
      <c r="S294" s="73">
        <f>COUNTIFS($U:$U,"LBC1",$L:$L,6)</f>
        <v>5</v>
      </c>
      <c r="T294" s="73">
        <f>COUNTIFS($U:$U,"LBC1",$L:$L,7)</f>
        <v>8</v>
      </c>
      <c r="U294" s="73">
        <f>COUNTIFS($U:$U,"LBC1",$L:$L,8)</f>
        <v>9</v>
      </c>
      <c r="V294" s="73">
        <f>COUNTIFS($U:$U,"LBC1",$L:$L,9)</f>
        <v>17</v>
      </c>
      <c r="W294" s="89">
        <f>COUNTIFS($U:$U,"LBC1",$L:$L,10)</f>
        <v>8</v>
      </c>
      <c r="X294" s="73">
        <f>COUNTIFS($U:$U,"LBC1",$L:$L,11)</f>
        <v>7</v>
      </c>
      <c r="Y294" s="73">
        <f>COUNTIFS($U:$U,"LBC1",$L:$L,12)</f>
        <v>4</v>
      </c>
      <c r="Z294" s="73">
        <f>SUM(N294:Y294)</f>
        <v>71</v>
      </c>
      <c r="AA294" s="16"/>
      <c r="AB294" s="37"/>
      <c r="AC294" s="37"/>
      <c r="AD294" s="37"/>
      <c r="AE294" s="37"/>
    </row>
    <row r="295" spans="2:31" ht="15.75" customHeight="1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204" t="s">
        <v>73</v>
      </c>
      <c r="L295" s="193"/>
      <c r="M295" s="174"/>
      <c r="N295" s="74">
        <f>COUNTIFS($U:$U,"LBC2",$L:$L,1)</f>
        <v>0</v>
      </c>
      <c r="O295" s="74">
        <f>COUNTIFS($U:$U,"LBC2",$L:$L,2)</f>
        <v>0</v>
      </c>
      <c r="P295" s="74">
        <f>COUNTIFS($U:$U,"LBC2",$L:$L,3)</f>
        <v>0</v>
      </c>
      <c r="Q295" s="74">
        <f>COUNTIFS($U:$U,"LBC2",$L:$L,4)</f>
        <v>0</v>
      </c>
      <c r="R295" s="74">
        <f>COUNTIFS($U:$U,"LBC2",$L:$L,5)</f>
        <v>0</v>
      </c>
      <c r="S295" s="74">
        <f>COUNTIFS($U:$U,"LBC2",$L:$L,6)</f>
        <v>5</v>
      </c>
      <c r="T295" s="74">
        <f>COUNTIFS($U:$U,"LBC2",$L:$L,7)</f>
        <v>1</v>
      </c>
      <c r="U295" s="74">
        <f>COUNTIFS($U:$U,"LBC2",$L:$L,8)</f>
        <v>0</v>
      </c>
      <c r="V295" s="74">
        <f>COUNTIFS($U:$U,"LBC2",$L:$L,9)</f>
        <v>0</v>
      </c>
      <c r="W295" s="90">
        <f>COUNTIFS($U:$U,"LBC2",$L:$L,10)</f>
        <v>0</v>
      </c>
      <c r="X295" s="74">
        <f>COUNTIFS($U:$U,"LBC2",$L:$L,11)</f>
        <v>0</v>
      </c>
      <c r="Y295" s="74">
        <f>COUNTIFS($U:$U,"LBC2",$L:$L,12)</f>
        <v>0</v>
      </c>
      <c r="Z295" s="74">
        <f>SUM(N295:Y295)</f>
        <v>6</v>
      </c>
      <c r="AA295" s="16"/>
      <c r="AB295" s="37"/>
      <c r="AC295" s="37"/>
      <c r="AD295" s="37"/>
      <c r="AE295" s="37"/>
    </row>
    <row r="296" spans="2:31" ht="15.75" customHeight="1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192" t="s">
        <v>74</v>
      </c>
      <c r="L296" s="193"/>
      <c r="M296" s="174"/>
      <c r="N296" s="75">
        <f t="shared" ref="N296:Z296" si="118">SUM(N294:N295)</f>
        <v>2</v>
      </c>
      <c r="O296" s="75">
        <f t="shared" si="118"/>
        <v>0</v>
      </c>
      <c r="P296" s="75">
        <f t="shared" si="118"/>
        <v>1</v>
      </c>
      <c r="Q296" s="75">
        <f t="shared" si="118"/>
        <v>2</v>
      </c>
      <c r="R296" s="75">
        <f t="shared" si="118"/>
        <v>8</v>
      </c>
      <c r="S296" s="75">
        <f t="shared" si="118"/>
        <v>10</v>
      </c>
      <c r="T296" s="75">
        <f t="shared" si="118"/>
        <v>9</v>
      </c>
      <c r="U296" s="75">
        <f t="shared" si="118"/>
        <v>9</v>
      </c>
      <c r="V296" s="75">
        <f t="shared" si="118"/>
        <v>17</v>
      </c>
      <c r="W296" s="91">
        <f t="shared" si="118"/>
        <v>8</v>
      </c>
      <c r="X296" s="75">
        <f t="shared" si="118"/>
        <v>7</v>
      </c>
      <c r="Y296" s="75">
        <f t="shared" si="118"/>
        <v>4</v>
      </c>
      <c r="Z296" s="75">
        <f t="shared" si="118"/>
        <v>77</v>
      </c>
      <c r="AA296" s="76">
        <f>SUM(Z296/Z298)</f>
        <v>0.42076502732240439</v>
      </c>
      <c r="AB296" s="37"/>
      <c r="AC296" s="37"/>
      <c r="AD296" s="37"/>
      <c r="AE296" s="37"/>
    </row>
    <row r="297" spans="2:31" ht="15.75" customHeight="1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194" t="s">
        <v>75</v>
      </c>
      <c r="L297" s="193"/>
      <c r="M297" s="174"/>
      <c r="N297" s="77">
        <f>COUNTIFS($U:$U,"EBAY",$L:$L,1)</f>
        <v>0</v>
      </c>
      <c r="O297" s="77">
        <f>COUNTIFS($U:$U,"EBAY",$L:$L,2)</f>
        <v>0</v>
      </c>
      <c r="P297" s="77">
        <f>COUNTIFS($U:$U,"EBAY",$L:$L,3)</f>
        <v>2</v>
      </c>
      <c r="Q297" s="77">
        <f>COUNTIFS($U:$U,"EBAY",$L:$L,4)</f>
        <v>4</v>
      </c>
      <c r="R297" s="77">
        <f>COUNTIFS($U:$U,"EBAY",$L:$L,5)</f>
        <v>8</v>
      </c>
      <c r="S297" s="77">
        <f>COUNTIFS($U:$U,"EBAY",$L:$L,6)</f>
        <v>15</v>
      </c>
      <c r="T297" s="77">
        <f>COUNTIFS($U:$U,"EBAY",$L:$L,7)</f>
        <v>12</v>
      </c>
      <c r="U297" s="77">
        <f>COUNTIFS($U:$U,"EBAY",$L:$L,8)</f>
        <v>13</v>
      </c>
      <c r="V297" s="77">
        <f>COUNTIFS($U:$U,"EBAY",$L:$L,9)</f>
        <v>13</v>
      </c>
      <c r="W297" s="92">
        <f>COUNTIFS($U:$U,"EBAY",$L:$L,10)</f>
        <v>22</v>
      </c>
      <c r="X297" s="77">
        <f>COUNTIFS($U:$U,"EBAY",$L:$L,11)</f>
        <v>9</v>
      </c>
      <c r="Y297" s="77">
        <f>COUNTIFS($U:$U,"EBAY",$L:$L,12)</f>
        <v>8</v>
      </c>
      <c r="Z297" s="77">
        <f>SUM(N297:Y297)</f>
        <v>106</v>
      </c>
      <c r="AA297" s="76">
        <f>SUM(Z297/Z298)</f>
        <v>0.57923497267759561</v>
      </c>
      <c r="AB297" s="37"/>
      <c r="AC297" s="37"/>
      <c r="AD297" s="37"/>
      <c r="AE297" s="37"/>
    </row>
    <row r="298" spans="2:31" ht="15.75" customHeight="1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197" t="s">
        <v>76</v>
      </c>
      <c r="L298" s="193"/>
      <c r="M298" s="174"/>
      <c r="N298" s="78">
        <f t="shared" ref="N298:Y298" si="119">SUM(N296:N297)</f>
        <v>2</v>
      </c>
      <c r="O298" s="78">
        <f t="shared" si="119"/>
        <v>0</v>
      </c>
      <c r="P298" s="78">
        <f t="shared" si="119"/>
        <v>3</v>
      </c>
      <c r="Q298" s="78">
        <f t="shared" si="119"/>
        <v>6</v>
      </c>
      <c r="R298" s="78">
        <f t="shared" si="119"/>
        <v>16</v>
      </c>
      <c r="S298" s="78">
        <f t="shared" si="119"/>
        <v>25</v>
      </c>
      <c r="T298" s="78">
        <f t="shared" si="119"/>
        <v>21</v>
      </c>
      <c r="U298" s="78">
        <f t="shared" si="119"/>
        <v>22</v>
      </c>
      <c r="V298" s="78">
        <f t="shared" si="119"/>
        <v>30</v>
      </c>
      <c r="W298" s="93">
        <f t="shared" si="119"/>
        <v>30</v>
      </c>
      <c r="X298" s="78">
        <f t="shared" si="119"/>
        <v>16</v>
      </c>
      <c r="Y298" s="78">
        <f t="shared" si="119"/>
        <v>12</v>
      </c>
      <c r="Z298" s="78">
        <f>SUM(Z296+Z297)</f>
        <v>183</v>
      </c>
      <c r="AA298" s="16"/>
      <c r="AB298" s="37"/>
      <c r="AC298" s="37"/>
      <c r="AD298" s="37"/>
      <c r="AE298" s="37"/>
    </row>
    <row r="299" spans="2:31" s="107" customFormat="1" ht="15.75" customHeight="1" x14ac:dyDescent="0.25">
      <c r="K299" s="108"/>
      <c r="L299" s="108"/>
      <c r="M299" s="109" t="s">
        <v>82</v>
      </c>
      <c r="N299" s="110">
        <f>SUM(N298/Z298)</f>
        <v>1.092896174863388E-2</v>
      </c>
      <c r="O299" s="110">
        <f>SUM(O298/Z298)</f>
        <v>0</v>
      </c>
      <c r="P299" s="110">
        <f>SUM(P298/Z298)</f>
        <v>1.6393442622950821E-2</v>
      </c>
      <c r="Q299" s="110">
        <f>SUM(Q298/Z298)</f>
        <v>3.2786885245901641E-2</v>
      </c>
      <c r="R299" s="110">
        <f>SUM(R298/Z298)</f>
        <v>8.7431693989071038E-2</v>
      </c>
      <c r="S299" s="110">
        <f>SUM(S298/Z298)</f>
        <v>0.13661202185792351</v>
      </c>
      <c r="T299" s="110">
        <f>SUM(T298/Z298)</f>
        <v>0.11475409836065574</v>
      </c>
      <c r="U299" s="110">
        <f>SUM(U298/Z298)</f>
        <v>0.12021857923497267</v>
      </c>
      <c r="V299" s="110">
        <f>SUM(V298/Z298)</f>
        <v>0.16393442622950818</v>
      </c>
      <c r="W299" s="110">
        <f>SUM(W298/Z298)</f>
        <v>0.16393442622950818</v>
      </c>
      <c r="X299" s="110">
        <f>SUM(X298/Z298)</f>
        <v>8.7431693989071038E-2</v>
      </c>
      <c r="Y299" s="110">
        <f>SUM(Y298/Z298)</f>
        <v>6.5573770491803282E-2</v>
      </c>
      <c r="Z299" s="110">
        <f>SUM(Z298/Z298)</f>
        <v>1</v>
      </c>
    </row>
    <row r="300" spans="2:31" ht="15.75" customHeight="1" x14ac:dyDescent="0.25">
      <c r="K300" s="33"/>
      <c r="L300" s="33"/>
    </row>
    <row r="301" spans="2:31" ht="15.75" customHeight="1" x14ac:dyDescent="0.25">
      <c r="K301" s="33"/>
      <c r="L301" s="33"/>
    </row>
    <row r="302" spans="2:31" ht="15.75" customHeight="1" x14ac:dyDescent="0.25">
      <c r="K302" s="33"/>
      <c r="L302" s="33"/>
    </row>
    <row r="303" spans="2:31" ht="15.75" customHeight="1" x14ac:dyDescent="0.25">
      <c r="K303" s="33"/>
      <c r="L303" s="33"/>
    </row>
    <row r="304" spans="2:31" ht="15.75" customHeight="1" x14ac:dyDescent="0.25">
      <c r="K304" s="33"/>
      <c r="L304" s="33"/>
      <c r="N304" s="97"/>
    </row>
    <row r="305" spans="11:12" ht="15.75" customHeight="1" x14ac:dyDescent="0.25">
      <c r="K305" s="33"/>
      <c r="L305" s="33"/>
    </row>
    <row r="306" spans="11:12" ht="15.75" customHeight="1" x14ac:dyDescent="0.25">
      <c r="K306" s="33"/>
      <c r="L306" s="33"/>
    </row>
    <row r="307" spans="11:12" ht="15.75" customHeight="1" x14ac:dyDescent="0.25">
      <c r="K307" s="33"/>
      <c r="L307" s="33"/>
    </row>
    <row r="308" spans="11:12" ht="15.75" customHeight="1" x14ac:dyDescent="0.25">
      <c r="K308" s="33"/>
      <c r="L308" s="33"/>
    </row>
    <row r="309" spans="11:12" ht="15.75" customHeight="1" x14ac:dyDescent="0.25">
      <c r="K309" s="33"/>
      <c r="L309" s="33"/>
    </row>
    <row r="310" spans="11:12" ht="15.75" customHeight="1" x14ac:dyDescent="0.25">
      <c r="K310" s="33"/>
      <c r="L310" s="33"/>
    </row>
    <row r="311" spans="11:12" ht="15.75" customHeight="1" x14ac:dyDescent="0.25">
      <c r="K311" s="33"/>
      <c r="L311" s="33"/>
    </row>
    <row r="312" spans="11:12" ht="15.75" customHeight="1" x14ac:dyDescent="0.25">
      <c r="K312" s="33"/>
      <c r="L312" s="33"/>
    </row>
    <row r="313" spans="11:12" ht="15.75" customHeight="1" x14ac:dyDescent="0.25">
      <c r="K313" s="33"/>
      <c r="L313" s="33"/>
    </row>
    <row r="314" spans="11:12" ht="15.75" customHeight="1" x14ac:dyDescent="0.25">
      <c r="K314" s="33"/>
      <c r="L314" s="33"/>
    </row>
    <row r="315" spans="11:12" ht="15.75" customHeight="1" x14ac:dyDescent="0.25">
      <c r="K315" s="33"/>
      <c r="L315" s="33"/>
    </row>
    <row r="316" spans="11:12" ht="15.75" customHeight="1" x14ac:dyDescent="0.25">
      <c r="K316" s="33"/>
      <c r="L316" s="33"/>
    </row>
    <row r="317" spans="11:12" ht="15.75" customHeight="1" x14ac:dyDescent="0.25">
      <c r="K317" s="33"/>
      <c r="L317" s="33"/>
    </row>
    <row r="318" spans="11:12" ht="15.75" customHeight="1" x14ac:dyDescent="0.25">
      <c r="K318" s="33"/>
      <c r="L318" s="33"/>
    </row>
    <row r="319" spans="11:12" ht="15.75" customHeight="1" x14ac:dyDescent="0.25">
      <c r="K319" s="33"/>
      <c r="L319" s="33"/>
    </row>
    <row r="320" spans="11:12" ht="15.75" customHeight="1" x14ac:dyDescent="0.25">
      <c r="K320" s="33"/>
      <c r="L320" s="33"/>
    </row>
    <row r="321" spans="11:12" ht="15.75" customHeight="1" x14ac:dyDescent="0.25">
      <c r="K321" s="33"/>
      <c r="L321" s="33"/>
    </row>
    <row r="322" spans="11:12" ht="15.75" customHeight="1" x14ac:dyDescent="0.25">
      <c r="K322" s="33"/>
      <c r="L322" s="33"/>
    </row>
    <row r="323" spans="11:12" ht="15.75" customHeight="1" x14ac:dyDescent="0.25">
      <c r="K323" s="33"/>
      <c r="L323" s="33"/>
    </row>
    <row r="324" spans="11:12" ht="15.75" customHeight="1" x14ac:dyDescent="0.25">
      <c r="K324" s="33"/>
      <c r="L324" s="33"/>
    </row>
    <row r="325" spans="11:12" ht="15.75" customHeight="1" x14ac:dyDescent="0.25">
      <c r="K325" s="33"/>
      <c r="L325" s="33"/>
    </row>
    <row r="326" spans="11:12" ht="15.75" customHeight="1" x14ac:dyDescent="0.25">
      <c r="K326" s="33"/>
      <c r="L326" s="33"/>
    </row>
    <row r="327" spans="11:12" ht="15.75" customHeight="1" x14ac:dyDescent="0.25">
      <c r="K327" s="33"/>
      <c r="L327" s="33"/>
    </row>
    <row r="328" spans="11:12" ht="15.75" customHeight="1" x14ac:dyDescent="0.25">
      <c r="K328" s="33"/>
      <c r="L328" s="33"/>
    </row>
    <row r="329" spans="11:12" ht="15.75" customHeight="1" x14ac:dyDescent="0.25">
      <c r="K329" s="33"/>
      <c r="L329" s="33"/>
    </row>
    <row r="330" spans="11:12" ht="15.75" customHeight="1" x14ac:dyDescent="0.25">
      <c r="K330" s="33"/>
      <c r="L330" s="33"/>
    </row>
    <row r="331" spans="11:12" ht="15.75" customHeight="1" x14ac:dyDescent="0.25">
      <c r="K331" s="33"/>
      <c r="L331" s="33"/>
    </row>
    <row r="332" spans="11:12" ht="15.75" customHeight="1" x14ac:dyDescent="0.25">
      <c r="K332" s="33"/>
      <c r="L332" s="33"/>
    </row>
    <row r="333" spans="11:12" ht="15.75" customHeight="1" x14ac:dyDescent="0.25">
      <c r="K333" s="33"/>
      <c r="L333" s="33"/>
    </row>
    <row r="334" spans="11:12" ht="15.75" customHeight="1" x14ac:dyDescent="0.25">
      <c r="K334" s="33"/>
      <c r="L334" s="33"/>
    </row>
    <row r="335" spans="11:12" ht="15.75" customHeight="1" x14ac:dyDescent="0.25">
      <c r="K335" s="33"/>
      <c r="L335" s="33"/>
    </row>
    <row r="336" spans="11:12" ht="15.75" customHeight="1" x14ac:dyDescent="0.25">
      <c r="K336" s="33"/>
      <c r="L336" s="33"/>
    </row>
    <row r="337" spans="11:12" ht="15.75" customHeight="1" x14ac:dyDescent="0.25">
      <c r="K337" s="33"/>
      <c r="L337" s="33"/>
    </row>
    <row r="338" spans="11:12" ht="15.75" customHeight="1" x14ac:dyDescent="0.25">
      <c r="K338" s="33"/>
      <c r="L338" s="33"/>
    </row>
    <row r="339" spans="11:12" ht="15.75" customHeight="1" x14ac:dyDescent="0.25">
      <c r="K339" s="33"/>
      <c r="L339" s="33"/>
    </row>
    <row r="340" spans="11:12" ht="15.75" customHeight="1" x14ac:dyDescent="0.25">
      <c r="K340" s="33"/>
      <c r="L340" s="33"/>
    </row>
    <row r="341" spans="11:12" ht="15.75" customHeight="1" x14ac:dyDescent="0.25">
      <c r="K341" s="33"/>
      <c r="L341" s="33"/>
    </row>
    <row r="342" spans="11:12" ht="15.75" customHeight="1" x14ac:dyDescent="0.25">
      <c r="K342" s="33"/>
      <c r="L342" s="33"/>
    </row>
    <row r="343" spans="11:12" ht="15.75" customHeight="1" x14ac:dyDescent="0.25">
      <c r="K343" s="33"/>
      <c r="L343" s="33"/>
    </row>
    <row r="344" spans="11:12" ht="15.75" customHeight="1" x14ac:dyDescent="0.25">
      <c r="K344" s="33"/>
      <c r="L344" s="33"/>
    </row>
    <row r="345" spans="11:12" ht="15.75" customHeight="1" x14ac:dyDescent="0.25">
      <c r="K345" s="33"/>
      <c r="L345" s="33"/>
    </row>
    <row r="346" spans="11:12" ht="15.75" customHeight="1" x14ac:dyDescent="0.25">
      <c r="K346" s="33"/>
      <c r="L346" s="33"/>
    </row>
    <row r="347" spans="11:12" ht="15.75" customHeight="1" x14ac:dyDescent="0.25">
      <c r="K347" s="33"/>
      <c r="L347" s="33"/>
    </row>
    <row r="348" spans="11:12" ht="15.75" customHeight="1" x14ac:dyDescent="0.25">
      <c r="K348" s="33"/>
      <c r="L348" s="33"/>
    </row>
    <row r="349" spans="11:12" ht="15.75" customHeight="1" x14ac:dyDescent="0.25">
      <c r="K349" s="33"/>
      <c r="L349" s="33"/>
    </row>
    <row r="350" spans="11:12" ht="15.75" customHeight="1" x14ac:dyDescent="0.25">
      <c r="K350" s="33"/>
      <c r="L350" s="33"/>
    </row>
    <row r="351" spans="11:12" ht="15.75" customHeight="1" x14ac:dyDescent="0.25">
      <c r="K351" s="33"/>
      <c r="L351" s="33"/>
    </row>
    <row r="352" spans="11:12" ht="15.75" customHeight="1" x14ac:dyDescent="0.25">
      <c r="K352" s="33"/>
      <c r="L352" s="33"/>
    </row>
    <row r="353" spans="11:12" ht="15.75" customHeight="1" x14ac:dyDescent="0.25">
      <c r="K353" s="33"/>
      <c r="L353" s="33"/>
    </row>
    <row r="354" spans="11:12" ht="15.75" customHeight="1" x14ac:dyDescent="0.25">
      <c r="K354" s="33"/>
      <c r="L354" s="33"/>
    </row>
    <row r="355" spans="11:12" ht="15.75" customHeight="1" x14ac:dyDescent="0.25">
      <c r="K355" s="33"/>
      <c r="L355" s="33"/>
    </row>
    <row r="356" spans="11:12" ht="15.75" customHeight="1" x14ac:dyDescent="0.25">
      <c r="K356" s="33"/>
      <c r="L356" s="33"/>
    </row>
    <row r="357" spans="11:12" ht="15.75" customHeight="1" x14ac:dyDescent="0.25">
      <c r="K357" s="33"/>
      <c r="L357" s="33"/>
    </row>
    <row r="358" spans="11:12" ht="15.75" customHeight="1" x14ac:dyDescent="0.25">
      <c r="K358" s="33"/>
      <c r="L358" s="33"/>
    </row>
    <row r="359" spans="11:12" ht="15.75" customHeight="1" x14ac:dyDescent="0.25">
      <c r="K359" s="33"/>
      <c r="L359" s="33"/>
    </row>
    <row r="360" spans="11:12" ht="15.75" customHeight="1" x14ac:dyDescent="0.25">
      <c r="K360" s="33"/>
      <c r="L360" s="33"/>
    </row>
    <row r="361" spans="11:12" ht="15.75" customHeight="1" x14ac:dyDescent="0.25">
      <c r="K361" s="33"/>
      <c r="L361" s="33"/>
    </row>
    <row r="362" spans="11:12" ht="15.75" customHeight="1" x14ac:dyDescent="0.25">
      <c r="K362" s="33"/>
      <c r="L362" s="33"/>
    </row>
    <row r="363" spans="11:12" ht="15.75" customHeight="1" x14ac:dyDescent="0.25">
      <c r="K363" s="33"/>
      <c r="L363" s="33"/>
    </row>
    <row r="364" spans="11:12" ht="15.75" customHeight="1" x14ac:dyDescent="0.25">
      <c r="K364" s="33"/>
      <c r="L364" s="33"/>
    </row>
    <row r="365" spans="11:12" ht="15.75" customHeight="1" x14ac:dyDescent="0.25">
      <c r="K365" s="33"/>
      <c r="L365" s="33"/>
    </row>
    <row r="366" spans="11:12" ht="15.75" customHeight="1" x14ac:dyDescent="0.25">
      <c r="K366" s="33"/>
      <c r="L366" s="33"/>
    </row>
    <row r="367" spans="11:12" ht="15.75" customHeight="1" x14ac:dyDescent="0.25">
      <c r="K367" s="33"/>
      <c r="L367" s="33"/>
    </row>
    <row r="368" spans="11:12" ht="15.75" customHeight="1" x14ac:dyDescent="0.25">
      <c r="K368" s="33"/>
      <c r="L368" s="33"/>
    </row>
    <row r="369" spans="11:12" ht="15.75" customHeight="1" x14ac:dyDescent="0.25">
      <c r="K369" s="33"/>
      <c r="L369" s="33"/>
    </row>
    <row r="370" spans="11:12" ht="15.75" customHeight="1" x14ac:dyDescent="0.25">
      <c r="K370" s="33"/>
      <c r="L370" s="33"/>
    </row>
    <row r="371" spans="11:12" ht="15.75" customHeight="1" x14ac:dyDescent="0.25">
      <c r="K371" s="33"/>
      <c r="L371" s="33"/>
    </row>
    <row r="372" spans="11:12" ht="15.75" customHeight="1" x14ac:dyDescent="0.25">
      <c r="K372" s="33"/>
      <c r="L372" s="33"/>
    </row>
    <row r="373" spans="11:12" ht="15.75" customHeight="1" x14ac:dyDescent="0.25">
      <c r="K373" s="33"/>
      <c r="L373" s="33"/>
    </row>
    <row r="374" spans="11:12" ht="15.75" customHeight="1" x14ac:dyDescent="0.25">
      <c r="K374" s="33"/>
      <c r="L374" s="33"/>
    </row>
    <row r="375" spans="11:12" ht="15.75" customHeight="1" x14ac:dyDescent="0.25">
      <c r="K375" s="33"/>
      <c r="L375" s="33"/>
    </row>
    <row r="376" spans="11:12" ht="15.75" customHeight="1" x14ac:dyDescent="0.25">
      <c r="K376" s="33"/>
      <c r="L376" s="33"/>
    </row>
    <row r="377" spans="11:12" ht="15.75" customHeight="1" x14ac:dyDescent="0.25">
      <c r="K377" s="33"/>
      <c r="L377" s="33"/>
    </row>
    <row r="378" spans="11:12" ht="15.75" customHeight="1" x14ac:dyDescent="0.25">
      <c r="K378" s="33"/>
      <c r="L378" s="33"/>
    </row>
    <row r="379" spans="11:12" ht="15.75" customHeight="1" x14ac:dyDescent="0.25">
      <c r="K379" s="33"/>
      <c r="L379" s="33"/>
    </row>
    <row r="380" spans="11:12" ht="15.75" customHeight="1" x14ac:dyDescent="0.25">
      <c r="K380" s="33"/>
      <c r="L380" s="33"/>
    </row>
    <row r="381" spans="11:12" ht="15.75" customHeight="1" x14ac:dyDescent="0.25">
      <c r="K381" s="33"/>
      <c r="L381" s="33"/>
    </row>
    <row r="382" spans="11:12" ht="15.75" customHeight="1" x14ac:dyDescent="0.25">
      <c r="K382" s="33"/>
      <c r="L382" s="33"/>
    </row>
    <row r="383" spans="11:12" ht="15.75" customHeight="1" x14ac:dyDescent="0.25">
      <c r="K383" s="33"/>
      <c r="L383" s="33"/>
    </row>
    <row r="384" spans="11:12" ht="15.75" customHeight="1" x14ac:dyDescent="0.25">
      <c r="K384" s="33"/>
      <c r="L384" s="33"/>
    </row>
    <row r="385" spans="11:12" ht="15.75" customHeight="1" x14ac:dyDescent="0.25">
      <c r="K385" s="33"/>
      <c r="L385" s="33"/>
    </row>
    <row r="386" spans="11:12" ht="15.75" customHeight="1" x14ac:dyDescent="0.25">
      <c r="K386" s="33"/>
      <c r="L386" s="33"/>
    </row>
    <row r="387" spans="11:12" ht="15.75" customHeight="1" x14ac:dyDescent="0.25">
      <c r="K387" s="33"/>
      <c r="L387" s="33"/>
    </row>
    <row r="388" spans="11:12" ht="15.75" customHeight="1" x14ac:dyDescent="0.25">
      <c r="K388" s="33"/>
      <c r="L388" s="33"/>
    </row>
    <row r="389" spans="11:12" ht="15.75" customHeight="1" x14ac:dyDescent="0.25">
      <c r="K389" s="33"/>
      <c r="L389" s="33"/>
    </row>
    <row r="390" spans="11:12" ht="15.75" customHeight="1" x14ac:dyDescent="0.25">
      <c r="K390" s="33"/>
      <c r="L390" s="33"/>
    </row>
    <row r="391" spans="11:12" ht="15.75" customHeight="1" x14ac:dyDescent="0.25">
      <c r="K391" s="33"/>
      <c r="L391" s="33"/>
    </row>
    <row r="392" spans="11:12" ht="15.75" customHeight="1" x14ac:dyDescent="0.25">
      <c r="K392" s="33"/>
      <c r="L392" s="33"/>
    </row>
    <row r="393" spans="11:12" ht="15.75" customHeight="1" x14ac:dyDescent="0.25">
      <c r="K393" s="33"/>
      <c r="L393" s="33"/>
    </row>
    <row r="394" spans="11:12" ht="15.75" customHeight="1" x14ac:dyDescent="0.25">
      <c r="K394" s="33"/>
      <c r="L394" s="33"/>
    </row>
    <row r="395" spans="11:12" ht="15.75" customHeight="1" x14ac:dyDescent="0.25">
      <c r="K395" s="33"/>
      <c r="L395" s="33"/>
    </row>
    <row r="396" spans="11:12" ht="15.75" customHeight="1" x14ac:dyDescent="0.25">
      <c r="K396" s="33"/>
      <c r="L396" s="33"/>
    </row>
    <row r="397" spans="11:12" ht="15.75" customHeight="1" x14ac:dyDescent="0.25">
      <c r="K397" s="33"/>
      <c r="L397" s="33"/>
    </row>
    <row r="398" spans="11:12" ht="15.75" customHeight="1" x14ac:dyDescent="0.25">
      <c r="K398" s="33"/>
      <c r="L398" s="33"/>
    </row>
    <row r="399" spans="11:12" ht="15.75" customHeight="1" x14ac:dyDescent="0.25">
      <c r="K399" s="33"/>
      <c r="L399" s="33"/>
    </row>
    <row r="400" spans="11:12" ht="15.75" customHeight="1" x14ac:dyDescent="0.25">
      <c r="K400" s="33"/>
      <c r="L400" s="33"/>
    </row>
    <row r="401" spans="11:12" ht="15.75" customHeight="1" x14ac:dyDescent="0.25">
      <c r="K401" s="33"/>
      <c r="L401" s="33"/>
    </row>
    <row r="402" spans="11:12" ht="15.75" customHeight="1" x14ac:dyDescent="0.25">
      <c r="K402" s="33"/>
      <c r="L402" s="33"/>
    </row>
    <row r="403" spans="11:12" ht="15.75" customHeight="1" x14ac:dyDescent="0.25">
      <c r="K403" s="33"/>
      <c r="L403" s="33"/>
    </row>
    <row r="404" spans="11:12" ht="15.75" customHeight="1" x14ac:dyDescent="0.25">
      <c r="K404" s="33"/>
      <c r="L404" s="33"/>
    </row>
    <row r="405" spans="11:12" ht="15.75" customHeight="1" x14ac:dyDescent="0.25">
      <c r="K405" s="33"/>
      <c r="L405" s="33"/>
    </row>
    <row r="406" spans="11:12" ht="15.75" customHeight="1" x14ac:dyDescent="0.25">
      <c r="K406" s="33"/>
      <c r="L406" s="33"/>
    </row>
    <row r="407" spans="11:12" ht="15.75" customHeight="1" x14ac:dyDescent="0.25">
      <c r="K407" s="33"/>
      <c r="L407" s="33"/>
    </row>
    <row r="408" spans="11:12" ht="15.75" customHeight="1" x14ac:dyDescent="0.25">
      <c r="K408" s="33"/>
      <c r="L408" s="33"/>
    </row>
    <row r="409" spans="11:12" ht="15.75" customHeight="1" x14ac:dyDescent="0.25">
      <c r="K409" s="33"/>
      <c r="L409" s="33"/>
    </row>
    <row r="410" spans="11:12" ht="15.75" customHeight="1" x14ac:dyDescent="0.25">
      <c r="K410" s="33"/>
      <c r="L410" s="33"/>
    </row>
    <row r="411" spans="11:12" ht="15.75" customHeight="1" x14ac:dyDescent="0.25">
      <c r="K411" s="33"/>
      <c r="L411" s="33"/>
    </row>
    <row r="412" spans="11:12" ht="15.75" customHeight="1" x14ac:dyDescent="0.25">
      <c r="K412" s="33"/>
      <c r="L412" s="33"/>
    </row>
    <row r="413" spans="11:12" ht="15.75" customHeight="1" x14ac:dyDescent="0.25">
      <c r="K413" s="33"/>
      <c r="L413" s="33"/>
    </row>
    <row r="414" spans="11:12" ht="15.75" customHeight="1" x14ac:dyDescent="0.25">
      <c r="K414" s="33"/>
      <c r="L414" s="33"/>
    </row>
    <row r="415" spans="11:12" ht="15.75" customHeight="1" x14ac:dyDescent="0.25">
      <c r="K415" s="33"/>
      <c r="L415" s="33"/>
    </row>
    <row r="416" spans="11:12" ht="15.75" customHeight="1" x14ac:dyDescent="0.25">
      <c r="K416" s="33"/>
      <c r="L416" s="33"/>
    </row>
    <row r="417" spans="11:12" ht="15.75" customHeight="1" x14ac:dyDescent="0.25">
      <c r="K417" s="33"/>
      <c r="L417" s="33"/>
    </row>
    <row r="418" spans="11:12" ht="15.75" customHeight="1" x14ac:dyDescent="0.25">
      <c r="K418" s="33"/>
      <c r="L418" s="33"/>
    </row>
    <row r="419" spans="11:12" ht="15.75" customHeight="1" x14ac:dyDescent="0.25">
      <c r="K419" s="33"/>
      <c r="L419" s="33"/>
    </row>
    <row r="420" spans="11:12" ht="15.75" customHeight="1" x14ac:dyDescent="0.25">
      <c r="K420" s="33"/>
      <c r="L420" s="33"/>
    </row>
    <row r="421" spans="11:12" ht="15.75" customHeight="1" x14ac:dyDescent="0.25">
      <c r="K421" s="33"/>
      <c r="L421" s="33"/>
    </row>
    <row r="422" spans="11:12" ht="15.75" customHeight="1" x14ac:dyDescent="0.25">
      <c r="K422" s="33"/>
      <c r="L422" s="33"/>
    </row>
    <row r="423" spans="11:12" ht="15.75" customHeight="1" x14ac:dyDescent="0.25">
      <c r="K423" s="33"/>
      <c r="L423" s="33"/>
    </row>
    <row r="424" spans="11:12" ht="15.75" customHeight="1" x14ac:dyDescent="0.25">
      <c r="K424" s="33"/>
      <c r="L424" s="33"/>
    </row>
    <row r="425" spans="11:12" ht="15.75" customHeight="1" x14ac:dyDescent="0.25">
      <c r="K425" s="33"/>
      <c r="L425" s="33"/>
    </row>
    <row r="426" spans="11:12" ht="15.75" customHeight="1" x14ac:dyDescent="0.25">
      <c r="K426" s="33"/>
      <c r="L426" s="33"/>
    </row>
    <row r="427" spans="11:12" ht="15.75" customHeight="1" x14ac:dyDescent="0.25">
      <c r="K427" s="33"/>
      <c r="L427" s="33"/>
    </row>
    <row r="428" spans="11:12" ht="15.75" customHeight="1" x14ac:dyDescent="0.25">
      <c r="K428" s="33"/>
      <c r="L428" s="33"/>
    </row>
    <row r="429" spans="11:12" ht="15.75" customHeight="1" x14ac:dyDescent="0.25">
      <c r="K429" s="33"/>
      <c r="L429" s="33"/>
    </row>
    <row r="430" spans="11:12" ht="15.75" customHeight="1" x14ac:dyDescent="0.25">
      <c r="K430" s="33"/>
      <c r="L430" s="33"/>
    </row>
    <row r="431" spans="11:12" ht="15.75" customHeight="1" x14ac:dyDescent="0.25">
      <c r="K431" s="33"/>
      <c r="L431" s="33"/>
    </row>
    <row r="432" spans="11:12" ht="15.75" customHeight="1" x14ac:dyDescent="0.25">
      <c r="K432" s="33"/>
      <c r="L432" s="33"/>
    </row>
    <row r="433" spans="11:12" ht="15.75" customHeight="1" x14ac:dyDescent="0.25">
      <c r="K433" s="33"/>
      <c r="L433" s="33"/>
    </row>
    <row r="434" spans="11:12" ht="15.75" customHeight="1" x14ac:dyDescent="0.25">
      <c r="K434" s="33"/>
      <c r="L434" s="33"/>
    </row>
    <row r="435" spans="11:12" ht="15.75" customHeight="1" x14ac:dyDescent="0.25">
      <c r="K435" s="33"/>
      <c r="L435" s="33"/>
    </row>
    <row r="436" spans="11:12" ht="15.75" customHeight="1" x14ac:dyDescent="0.25">
      <c r="K436" s="33"/>
      <c r="L436" s="33"/>
    </row>
    <row r="437" spans="11:12" ht="15.75" customHeight="1" x14ac:dyDescent="0.25">
      <c r="K437" s="33"/>
      <c r="L437" s="33"/>
    </row>
    <row r="438" spans="11:12" ht="15.75" customHeight="1" x14ac:dyDescent="0.25">
      <c r="K438" s="33"/>
      <c r="L438" s="33"/>
    </row>
    <row r="439" spans="11:12" ht="15.75" customHeight="1" x14ac:dyDescent="0.25">
      <c r="K439" s="33"/>
      <c r="L439" s="33"/>
    </row>
    <row r="440" spans="11:12" ht="15.75" customHeight="1" x14ac:dyDescent="0.25">
      <c r="K440" s="33"/>
      <c r="L440" s="33"/>
    </row>
    <row r="441" spans="11:12" ht="15.75" customHeight="1" x14ac:dyDescent="0.25">
      <c r="K441" s="33"/>
      <c r="L441" s="33"/>
    </row>
    <row r="442" spans="11:12" ht="15.75" customHeight="1" x14ac:dyDescent="0.25">
      <c r="K442" s="33"/>
      <c r="L442" s="33"/>
    </row>
    <row r="443" spans="11:12" ht="15.75" customHeight="1" x14ac:dyDescent="0.25">
      <c r="K443" s="33"/>
      <c r="L443" s="33"/>
    </row>
    <row r="444" spans="11:12" ht="15.75" customHeight="1" x14ac:dyDescent="0.25">
      <c r="K444" s="33"/>
      <c r="L444" s="33"/>
    </row>
    <row r="445" spans="11:12" ht="15.75" customHeight="1" x14ac:dyDescent="0.25">
      <c r="K445" s="33"/>
      <c r="L445" s="33"/>
    </row>
    <row r="446" spans="11:12" ht="15.75" customHeight="1" x14ac:dyDescent="0.25">
      <c r="K446" s="33"/>
      <c r="L446" s="33"/>
    </row>
    <row r="447" spans="11:12" ht="15.75" customHeight="1" x14ac:dyDescent="0.25">
      <c r="K447" s="33"/>
      <c r="L447" s="33"/>
    </row>
    <row r="448" spans="11:12" ht="15.75" customHeight="1" x14ac:dyDescent="0.25">
      <c r="K448" s="33"/>
      <c r="L448" s="33"/>
    </row>
    <row r="449" spans="11:12" ht="15.75" customHeight="1" x14ac:dyDescent="0.25">
      <c r="K449" s="33"/>
      <c r="L449" s="33"/>
    </row>
    <row r="450" spans="11:12" ht="15.75" customHeight="1" x14ac:dyDescent="0.25">
      <c r="K450" s="33"/>
      <c r="L450" s="33"/>
    </row>
    <row r="451" spans="11:12" ht="15.75" customHeight="1" x14ac:dyDescent="0.25">
      <c r="K451" s="33"/>
      <c r="L451" s="33"/>
    </row>
    <row r="452" spans="11:12" ht="15.75" customHeight="1" x14ac:dyDescent="0.25">
      <c r="K452" s="33"/>
      <c r="L452" s="33"/>
    </row>
    <row r="453" spans="11:12" ht="15.75" customHeight="1" x14ac:dyDescent="0.25">
      <c r="K453" s="33"/>
      <c r="L453" s="33"/>
    </row>
    <row r="454" spans="11:12" ht="15.75" customHeight="1" x14ac:dyDescent="0.25">
      <c r="K454" s="33"/>
      <c r="L454" s="33"/>
    </row>
    <row r="455" spans="11:12" ht="15.75" customHeight="1" x14ac:dyDescent="0.25">
      <c r="K455" s="33"/>
      <c r="L455" s="33"/>
    </row>
    <row r="456" spans="11:12" ht="15.75" customHeight="1" x14ac:dyDescent="0.25">
      <c r="K456" s="33"/>
      <c r="L456" s="33"/>
    </row>
    <row r="457" spans="11:12" ht="15.75" customHeight="1" x14ac:dyDescent="0.25">
      <c r="K457" s="33"/>
      <c r="L457" s="33"/>
    </row>
    <row r="458" spans="11:12" ht="15.75" customHeight="1" x14ac:dyDescent="0.25">
      <c r="K458" s="33"/>
      <c r="L458" s="33"/>
    </row>
    <row r="459" spans="11:12" ht="15.75" customHeight="1" x14ac:dyDescent="0.25">
      <c r="K459" s="33"/>
      <c r="L459" s="33"/>
    </row>
    <row r="460" spans="11:12" ht="15.75" customHeight="1" x14ac:dyDescent="0.25">
      <c r="K460" s="33"/>
      <c r="L460" s="33"/>
    </row>
    <row r="461" spans="11:12" ht="15.75" customHeight="1" x14ac:dyDescent="0.25">
      <c r="K461" s="33"/>
      <c r="L461" s="33"/>
    </row>
    <row r="462" spans="11:12" ht="15.75" customHeight="1" x14ac:dyDescent="0.25">
      <c r="K462" s="33"/>
      <c r="L462" s="33"/>
    </row>
    <row r="463" spans="11:12" ht="15.75" customHeight="1" x14ac:dyDescent="0.25">
      <c r="K463" s="33"/>
      <c r="L463" s="33"/>
    </row>
    <row r="464" spans="11:12" ht="15.75" customHeight="1" x14ac:dyDescent="0.25">
      <c r="K464" s="33"/>
      <c r="L464" s="33"/>
    </row>
    <row r="465" spans="11:12" ht="15.75" customHeight="1" x14ac:dyDescent="0.25">
      <c r="K465" s="33"/>
      <c r="L465" s="33"/>
    </row>
    <row r="466" spans="11:12" ht="15.75" customHeight="1" x14ac:dyDescent="0.25">
      <c r="K466" s="33"/>
      <c r="L466" s="33"/>
    </row>
    <row r="467" spans="11:12" ht="15.75" customHeight="1" x14ac:dyDescent="0.25">
      <c r="K467" s="33"/>
      <c r="L467" s="33"/>
    </row>
    <row r="468" spans="11:12" ht="15.75" customHeight="1" x14ac:dyDescent="0.25">
      <c r="K468" s="33"/>
      <c r="L468" s="33"/>
    </row>
    <row r="469" spans="11:12" ht="15.75" customHeight="1" x14ac:dyDescent="0.25">
      <c r="K469" s="33"/>
      <c r="L469" s="33"/>
    </row>
    <row r="470" spans="11:12" ht="15.75" customHeight="1" x14ac:dyDescent="0.25">
      <c r="K470" s="33"/>
      <c r="L470" s="33"/>
    </row>
    <row r="471" spans="11:12" ht="15.75" customHeight="1" x14ac:dyDescent="0.25">
      <c r="K471" s="33"/>
      <c r="L471" s="33"/>
    </row>
    <row r="472" spans="11:12" ht="15.75" customHeight="1" x14ac:dyDescent="0.25">
      <c r="K472" s="33"/>
      <c r="L472" s="33"/>
    </row>
    <row r="473" spans="11:12" ht="15.75" customHeight="1" x14ac:dyDescent="0.25">
      <c r="K473" s="33"/>
      <c r="L473" s="33"/>
    </row>
    <row r="474" spans="11:12" ht="15.75" customHeight="1" x14ac:dyDescent="0.25">
      <c r="K474" s="33"/>
      <c r="L474" s="33"/>
    </row>
    <row r="475" spans="11:12" ht="15.75" customHeight="1" x14ac:dyDescent="0.25">
      <c r="K475" s="33"/>
      <c r="L475" s="33"/>
    </row>
    <row r="476" spans="11:12" ht="15.75" customHeight="1" x14ac:dyDescent="0.25">
      <c r="K476" s="33"/>
      <c r="L476" s="33"/>
    </row>
    <row r="477" spans="11:12" ht="15.75" customHeight="1" x14ac:dyDescent="0.25">
      <c r="K477" s="33"/>
      <c r="L477" s="33"/>
    </row>
    <row r="478" spans="11:12" ht="15.75" customHeight="1" x14ac:dyDescent="0.25">
      <c r="K478" s="33"/>
      <c r="L478" s="33"/>
    </row>
    <row r="479" spans="11:12" ht="15.75" customHeight="1" x14ac:dyDescent="0.25">
      <c r="K479" s="33"/>
      <c r="L479" s="33"/>
    </row>
    <row r="480" spans="11:12" ht="15.75" customHeight="1" x14ac:dyDescent="0.25">
      <c r="K480" s="33"/>
      <c r="L480" s="33"/>
    </row>
    <row r="481" spans="11:12" ht="15.75" customHeight="1" x14ac:dyDescent="0.25">
      <c r="K481" s="33"/>
      <c r="L481" s="33"/>
    </row>
    <row r="482" spans="11:12" ht="15.75" customHeight="1" x14ac:dyDescent="0.25">
      <c r="K482" s="33"/>
      <c r="L482" s="33"/>
    </row>
    <row r="483" spans="11:12" ht="15.75" customHeight="1" x14ac:dyDescent="0.25">
      <c r="K483" s="33"/>
      <c r="L483" s="33"/>
    </row>
    <row r="484" spans="11:12" ht="15.75" customHeight="1" x14ac:dyDescent="0.25">
      <c r="K484" s="33"/>
      <c r="L484" s="33"/>
    </row>
    <row r="485" spans="11:12" ht="15.75" customHeight="1" x14ac:dyDescent="0.25">
      <c r="K485" s="33"/>
      <c r="L485" s="33"/>
    </row>
    <row r="486" spans="11:12" ht="15.75" customHeight="1" x14ac:dyDescent="0.25">
      <c r="K486" s="33"/>
      <c r="L486" s="33"/>
    </row>
    <row r="487" spans="11:12" ht="15.75" customHeight="1" x14ac:dyDescent="0.25">
      <c r="K487" s="33"/>
      <c r="L487" s="33"/>
    </row>
    <row r="488" spans="11:12" ht="15.75" customHeight="1" x14ac:dyDescent="0.25">
      <c r="K488" s="33"/>
      <c r="L488" s="33"/>
    </row>
    <row r="489" spans="11:12" ht="15.75" customHeight="1" x14ac:dyDescent="0.25">
      <c r="K489" s="33"/>
      <c r="L489" s="33"/>
    </row>
    <row r="490" spans="11:12" ht="15.75" customHeight="1" x14ac:dyDescent="0.25">
      <c r="K490" s="33"/>
      <c r="L490" s="33"/>
    </row>
    <row r="491" spans="11:12" ht="15.75" customHeight="1" x14ac:dyDescent="0.25">
      <c r="K491" s="33"/>
      <c r="L491" s="33"/>
    </row>
    <row r="492" spans="11:12" ht="15.75" customHeight="1" x14ac:dyDescent="0.25">
      <c r="K492" s="33"/>
      <c r="L492" s="33"/>
    </row>
    <row r="493" spans="11:12" ht="15.75" customHeight="1" x14ac:dyDescent="0.25">
      <c r="K493" s="33"/>
      <c r="L493" s="33"/>
    </row>
    <row r="494" spans="11:12" ht="15.75" customHeight="1" x14ac:dyDescent="0.25">
      <c r="K494" s="33"/>
      <c r="L494" s="33"/>
    </row>
    <row r="495" spans="11:12" ht="15.75" customHeight="1" x14ac:dyDescent="0.25">
      <c r="K495" s="33"/>
      <c r="L495" s="33"/>
    </row>
    <row r="496" spans="11:12" ht="15.75" customHeight="1" x14ac:dyDescent="0.25">
      <c r="K496" s="33"/>
      <c r="L496" s="33"/>
    </row>
    <row r="497" spans="11:12" ht="15.75" customHeight="1" x14ac:dyDescent="0.25">
      <c r="K497" s="33"/>
      <c r="L497" s="33"/>
    </row>
    <row r="498" spans="11:12" ht="15.75" customHeight="1" x14ac:dyDescent="0.25">
      <c r="K498" s="33"/>
      <c r="L498" s="33"/>
    </row>
    <row r="499" spans="11:12" ht="15.75" customHeight="1" x14ac:dyDescent="0.25">
      <c r="K499" s="33"/>
      <c r="L499" s="33"/>
    </row>
    <row r="500" spans="11:12" ht="15.75" customHeight="1" x14ac:dyDescent="0.25">
      <c r="K500" s="33"/>
      <c r="L500" s="33"/>
    </row>
    <row r="501" spans="11:12" ht="15.75" customHeight="1" x14ac:dyDescent="0.25">
      <c r="K501" s="33"/>
      <c r="L501" s="33"/>
    </row>
    <row r="502" spans="11:12" ht="15.75" customHeight="1" x14ac:dyDescent="0.25">
      <c r="K502" s="33"/>
      <c r="L502" s="33"/>
    </row>
    <row r="503" spans="11:12" ht="15.75" customHeight="1" x14ac:dyDescent="0.25">
      <c r="K503" s="33"/>
      <c r="L503" s="33"/>
    </row>
    <row r="504" spans="11:12" ht="15.75" customHeight="1" x14ac:dyDescent="0.25">
      <c r="K504" s="33"/>
      <c r="L504" s="33"/>
    </row>
    <row r="505" spans="11:12" ht="15.75" customHeight="1" x14ac:dyDescent="0.25">
      <c r="K505" s="33"/>
      <c r="L505" s="33"/>
    </row>
    <row r="506" spans="11:12" ht="15.75" customHeight="1" x14ac:dyDescent="0.25">
      <c r="K506" s="33"/>
      <c r="L506" s="33"/>
    </row>
    <row r="507" spans="11:12" ht="15.75" customHeight="1" x14ac:dyDescent="0.25">
      <c r="K507" s="33"/>
      <c r="L507" s="33"/>
    </row>
    <row r="508" spans="11:12" ht="15.75" customHeight="1" x14ac:dyDescent="0.25">
      <c r="K508" s="33"/>
      <c r="L508" s="33"/>
    </row>
    <row r="509" spans="11:12" ht="15.75" customHeight="1" x14ac:dyDescent="0.25">
      <c r="K509" s="33"/>
      <c r="L509" s="33"/>
    </row>
    <row r="510" spans="11:12" ht="15.75" customHeight="1" x14ac:dyDescent="0.25">
      <c r="K510" s="33"/>
      <c r="L510" s="33"/>
    </row>
    <row r="511" spans="11:12" ht="15.75" customHeight="1" x14ac:dyDescent="0.25">
      <c r="K511" s="33"/>
      <c r="L511" s="33"/>
    </row>
    <row r="512" spans="11:12" ht="15.75" customHeight="1" x14ac:dyDescent="0.25">
      <c r="K512" s="33"/>
      <c r="L512" s="33"/>
    </row>
    <row r="513" spans="11:12" ht="15.75" customHeight="1" x14ac:dyDescent="0.25">
      <c r="K513" s="33"/>
      <c r="L513" s="33"/>
    </row>
    <row r="514" spans="11:12" ht="15.75" customHeight="1" x14ac:dyDescent="0.25">
      <c r="K514" s="33"/>
      <c r="L514" s="33"/>
    </row>
    <row r="515" spans="11:12" ht="15.75" customHeight="1" x14ac:dyDescent="0.25">
      <c r="K515" s="33"/>
      <c r="L515" s="33"/>
    </row>
    <row r="516" spans="11:12" ht="15.75" customHeight="1" x14ac:dyDescent="0.25">
      <c r="K516" s="33"/>
      <c r="L516" s="33"/>
    </row>
    <row r="517" spans="11:12" ht="15.75" customHeight="1" x14ac:dyDescent="0.25">
      <c r="K517" s="33"/>
      <c r="L517" s="33"/>
    </row>
    <row r="518" spans="11:12" ht="15.75" customHeight="1" x14ac:dyDescent="0.25">
      <c r="K518" s="33"/>
      <c r="L518" s="33"/>
    </row>
    <row r="519" spans="11:12" ht="15.75" customHeight="1" x14ac:dyDescent="0.25">
      <c r="K519" s="33"/>
      <c r="L519" s="33"/>
    </row>
    <row r="520" spans="11:12" ht="15.75" customHeight="1" x14ac:dyDescent="0.25">
      <c r="K520" s="33"/>
      <c r="L520" s="33"/>
    </row>
    <row r="521" spans="11:12" ht="15.75" customHeight="1" x14ac:dyDescent="0.25">
      <c r="K521" s="33"/>
      <c r="L521" s="33"/>
    </row>
    <row r="522" spans="11:12" ht="15.75" customHeight="1" x14ac:dyDescent="0.25">
      <c r="K522" s="33"/>
      <c r="L522" s="33"/>
    </row>
    <row r="523" spans="11:12" ht="15.75" customHeight="1" x14ac:dyDescent="0.25">
      <c r="K523" s="33"/>
      <c r="L523" s="33"/>
    </row>
    <row r="524" spans="11:12" ht="15.75" customHeight="1" x14ac:dyDescent="0.25">
      <c r="K524" s="33"/>
      <c r="L524" s="33"/>
    </row>
    <row r="525" spans="11:12" ht="15.75" customHeight="1" x14ac:dyDescent="0.25">
      <c r="K525" s="33"/>
      <c r="L525" s="33"/>
    </row>
    <row r="526" spans="11:12" ht="15.75" customHeight="1" x14ac:dyDescent="0.25">
      <c r="K526" s="33"/>
      <c r="L526" s="33"/>
    </row>
    <row r="527" spans="11:12" ht="15.75" customHeight="1" x14ac:dyDescent="0.25">
      <c r="K527" s="33"/>
      <c r="L527" s="33"/>
    </row>
    <row r="528" spans="11:12" ht="15.75" customHeight="1" x14ac:dyDescent="0.25">
      <c r="K528" s="33"/>
      <c r="L528" s="33"/>
    </row>
    <row r="529" spans="11:12" ht="15.75" customHeight="1" x14ac:dyDescent="0.25">
      <c r="K529" s="33"/>
      <c r="L529" s="33"/>
    </row>
    <row r="530" spans="11:12" ht="15.75" customHeight="1" x14ac:dyDescent="0.25">
      <c r="K530" s="33"/>
      <c r="L530" s="33"/>
    </row>
    <row r="531" spans="11:12" ht="15.75" customHeight="1" x14ac:dyDescent="0.25">
      <c r="K531" s="33"/>
      <c r="L531" s="33"/>
    </row>
    <row r="532" spans="11:12" ht="15.75" customHeight="1" x14ac:dyDescent="0.25">
      <c r="K532" s="33"/>
      <c r="L532" s="33"/>
    </row>
    <row r="533" spans="11:12" ht="15.75" customHeight="1" x14ac:dyDescent="0.25">
      <c r="K533" s="33"/>
      <c r="L533" s="33"/>
    </row>
    <row r="534" spans="11:12" ht="15.75" customHeight="1" x14ac:dyDescent="0.25">
      <c r="K534" s="33"/>
      <c r="L534" s="33"/>
    </row>
    <row r="535" spans="11:12" ht="15.75" customHeight="1" x14ac:dyDescent="0.25">
      <c r="K535" s="33"/>
      <c r="L535" s="33"/>
    </row>
    <row r="536" spans="11:12" ht="15.75" customHeight="1" x14ac:dyDescent="0.25">
      <c r="K536" s="33"/>
      <c r="L536" s="33"/>
    </row>
    <row r="537" spans="11:12" ht="15.75" customHeight="1" x14ac:dyDescent="0.25">
      <c r="K537" s="33"/>
      <c r="L537" s="33"/>
    </row>
    <row r="538" spans="11:12" ht="15.75" customHeight="1" x14ac:dyDescent="0.25">
      <c r="K538" s="33"/>
      <c r="L538" s="33"/>
    </row>
    <row r="539" spans="11:12" ht="15.75" customHeight="1" x14ac:dyDescent="0.25">
      <c r="K539" s="33"/>
      <c r="L539" s="33"/>
    </row>
    <row r="540" spans="11:12" ht="15.75" customHeight="1" x14ac:dyDescent="0.25">
      <c r="K540" s="33"/>
      <c r="L540" s="33"/>
    </row>
    <row r="541" spans="11:12" ht="15.75" customHeight="1" x14ac:dyDescent="0.25">
      <c r="K541" s="33"/>
      <c r="L541" s="33"/>
    </row>
    <row r="542" spans="11:12" ht="15.75" customHeight="1" x14ac:dyDescent="0.25">
      <c r="K542" s="33"/>
      <c r="L542" s="33"/>
    </row>
    <row r="543" spans="11:12" ht="15.75" customHeight="1" x14ac:dyDescent="0.25">
      <c r="K543" s="33"/>
      <c r="L543" s="33"/>
    </row>
    <row r="544" spans="11:12" ht="15.75" customHeight="1" x14ac:dyDescent="0.25">
      <c r="K544" s="33"/>
      <c r="L544" s="33"/>
    </row>
    <row r="545" spans="11:12" ht="15.75" customHeight="1" x14ac:dyDescent="0.25">
      <c r="K545" s="33"/>
      <c r="L545" s="33"/>
    </row>
    <row r="546" spans="11:12" ht="15.75" customHeight="1" x14ac:dyDescent="0.25">
      <c r="K546" s="33"/>
      <c r="L546" s="33"/>
    </row>
    <row r="547" spans="11:12" ht="15.75" customHeight="1" x14ac:dyDescent="0.25">
      <c r="K547" s="33"/>
      <c r="L547" s="33"/>
    </row>
    <row r="548" spans="11:12" ht="15.75" customHeight="1" x14ac:dyDescent="0.25">
      <c r="K548" s="33"/>
      <c r="L548" s="33"/>
    </row>
    <row r="549" spans="11:12" ht="15.75" customHeight="1" x14ac:dyDescent="0.25">
      <c r="K549" s="33"/>
      <c r="L549" s="33"/>
    </row>
    <row r="550" spans="11:12" ht="15.75" customHeight="1" x14ac:dyDescent="0.25">
      <c r="K550" s="33"/>
      <c r="L550" s="33"/>
    </row>
    <row r="551" spans="11:12" ht="15.75" customHeight="1" x14ac:dyDescent="0.25">
      <c r="K551" s="33"/>
      <c r="L551" s="33"/>
    </row>
    <row r="552" spans="11:12" ht="15.75" customHeight="1" x14ac:dyDescent="0.25">
      <c r="K552" s="33"/>
      <c r="L552" s="33"/>
    </row>
    <row r="553" spans="11:12" ht="15.75" customHeight="1" x14ac:dyDescent="0.25">
      <c r="K553" s="33"/>
      <c r="L553" s="33"/>
    </row>
    <row r="554" spans="11:12" ht="15.75" customHeight="1" x14ac:dyDescent="0.25">
      <c r="K554" s="33"/>
      <c r="L554" s="33"/>
    </row>
    <row r="555" spans="11:12" ht="15.75" customHeight="1" x14ac:dyDescent="0.25">
      <c r="K555" s="33"/>
      <c r="L555" s="33"/>
    </row>
    <row r="556" spans="11:12" ht="15.75" customHeight="1" x14ac:dyDescent="0.25">
      <c r="K556" s="33"/>
      <c r="L556" s="33"/>
    </row>
    <row r="557" spans="11:12" ht="15.75" customHeight="1" x14ac:dyDescent="0.25">
      <c r="K557" s="33"/>
      <c r="L557" s="33"/>
    </row>
    <row r="558" spans="11:12" ht="15.75" customHeight="1" x14ac:dyDescent="0.25">
      <c r="K558" s="33"/>
      <c r="L558" s="33"/>
    </row>
    <row r="559" spans="11:12" ht="15.75" customHeight="1" x14ac:dyDescent="0.25">
      <c r="K559" s="33"/>
      <c r="L559" s="33"/>
    </row>
    <row r="560" spans="11:12" ht="15.75" customHeight="1" x14ac:dyDescent="0.25">
      <c r="K560" s="33"/>
      <c r="L560" s="33"/>
    </row>
    <row r="561" spans="11:12" ht="15.75" customHeight="1" x14ac:dyDescent="0.25">
      <c r="K561" s="33"/>
      <c r="L561" s="33"/>
    </row>
    <row r="562" spans="11:12" ht="15.75" customHeight="1" x14ac:dyDescent="0.25">
      <c r="K562" s="33"/>
      <c r="L562" s="33"/>
    </row>
    <row r="563" spans="11:12" ht="15.75" customHeight="1" x14ac:dyDescent="0.25">
      <c r="K563" s="33"/>
      <c r="L563" s="33"/>
    </row>
    <row r="564" spans="11:12" ht="15.75" customHeight="1" x14ac:dyDescent="0.25">
      <c r="K564" s="33"/>
      <c r="L564" s="33"/>
    </row>
    <row r="565" spans="11:12" ht="15.75" customHeight="1" x14ac:dyDescent="0.25">
      <c r="K565" s="33"/>
      <c r="L565" s="33"/>
    </row>
    <row r="566" spans="11:12" ht="15.75" customHeight="1" x14ac:dyDescent="0.25">
      <c r="K566" s="33"/>
      <c r="L566" s="33"/>
    </row>
    <row r="567" spans="11:12" ht="15.75" customHeight="1" x14ac:dyDescent="0.25">
      <c r="K567" s="33"/>
      <c r="L567" s="33"/>
    </row>
    <row r="568" spans="11:12" ht="15.75" customHeight="1" x14ac:dyDescent="0.25">
      <c r="K568" s="33"/>
      <c r="L568" s="33"/>
    </row>
    <row r="569" spans="11:12" ht="15.75" customHeight="1" x14ac:dyDescent="0.25">
      <c r="K569" s="33"/>
      <c r="L569" s="33"/>
    </row>
    <row r="570" spans="11:12" ht="15.75" customHeight="1" x14ac:dyDescent="0.25">
      <c r="K570" s="33"/>
      <c r="L570" s="33"/>
    </row>
    <row r="571" spans="11:12" ht="15.75" customHeight="1" x14ac:dyDescent="0.25">
      <c r="K571" s="33"/>
      <c r="L571" s="33"/>
    </row>
    <row r="572" spans="11:12" ht="15.75" customHeight="1" x14ac:dyDescent="0.25">
      <c r="K572" s="33"/>
      <c r="L572" s="33"/>
    </row>
    <row r="573" spans="11:12" ht="15.75" customHeight="1" x14ac:dyDescent="0.25">
      <c r="K573" s="33"/>
      <c r="L573" s="33"/>
    </row>
    <row r="574" spans="11:12" ht="15.75" customHeight="1" x14ac:dyDescent="0.25">
      <c r="K574" s="33"/>
      <c r="L574" s="33"/>
    </row>
    <row r="575" spans="11:12" ht="15.75" customHeight="1" x14ac:dyDescent="0.25">
      <c r="K575" s="33"/>
      <c r="L575" s="33"/>
    </row>
    <row r="576" spans="11:12" ht="15.75" customHeight="1" x14ac:dyDescent="0.25">
      <c r="K576" s="33"/>
      <c r="L576" s="33"/>
    </row>
    <row r="577" spans="11:12" ht="15.75" customHeight="1" x14ac:dyDescent="0.25">
      <c r="K577" s="33"/>
      <c r="L577" s="33"/>
    </row>
    <row r="578" spans="11:12" ht="15.75" customHeight="1" x14ac:dyDescent="0.25">
      <c r="K578" s="33"/>
      <c r="L578" s="33"/>
    </row>
    <row r="579" spans="11:12" ht="15.75" customHeight="1" x14ac:dyDescent="0.25">
      <c r="K579" s="33"/>
      <c r="L579" s="33"/>
    </row>
    <row r="580" spans="11:12" ht="15.75" customHeight="1" x14ac:dyDescent="0.25">
      <c r="K580" s="33"/>
      <c r="L580" s="33"/>
    </row>
    <row r="581" spans="11:12" ht="15.75" customHeight="1" x14ac:dyDescent="0.25">
      <c r="K581" s="33"/>
      <c r="L581" s="33"/>
    </row>
    <row r="582" spans="11:12" ht="15.75" customHeight="1" x14ac:dyDescent="0.25">
      <c r="K582" s="33"/>
      <c r="L582" s="33"/>
    </row>
    <row r="583" spans="11:12" ht="15.75" customHeight="1" x14ac:dyDescent="0.25">
      <c r="K583" s="33"/>
      <c r="L583" s="33"/>
    </row>
    <row r="584" spans="11:12" ht="15.75" customHeight="1" x14ac:dyDescent="0.25">
      <c r="K584" s="33"/>
      <c r="L584" s="33"/>
    </row>
    <row r="585" spans="11:12" ht="15.75" customHeight="1" x14ac:dyDescent="0.25">
      <c r="K585" s="33"/>
      <c r="L585" s="33"/>
    </row>
    <row r="586" spans="11:12" ht="15.75" customHeight="1" x14ac:dyDescent="0.25">
      <c r="K586" s="33"/>
      <c r="L586" s="33"/>
    </row>
    <row r="587" spans="11:12" ht="15.75" customHeight="1" x14ac:dyDescent="0.25">
      <c r="K587" s="33"/>
      <c r="L587" s="33"/>
    </row>
    <row r="588" spans="11:12" ht="15.75" customHeight="1" x14ac:dyDescent="0.25">
      <c r="K588" s="33"/>
      <c r="L588" s="33"/>
    </row>
    <row r="589" spans="11:12" ht="15.75" customHeight="1" x14ac:dyDescent="0.25">
      <c r="K589" s="33"/>
      <c r="L589" s="33"/>
    </row>
    <row r="590" spans="11:12" ht="15.75" customHeight="1" x14ac:dyDescent="0.25">
      <c r="K590" s="33"/>
      <c r="L590" s="33"/>
    </row>
    <row r="591" spans="11:12" ht="15.75" customHeight="1" x14ac:dyDescent="0.25">
      <c r="K591" s="33"/>
      <c r="L591" s="33"/>
    </row>
    <row r="592" spans="11:12" ht="15.75" customHeight="1" x14ac:dyDescent="0.25">
      <c r="K592" s="33"/>
      <c r="L592" s="33"/>
    </row>
    <row r="593" spans="11:12" ht="15.75" customHeight="1" x14ac:dyDescent="0.25">
      <c r="K593" s="33"/>
      <c r="L593" s="33"/>
    </row>
    <row r="594" spans="11:12" ht="15.75" customHeight="1" x14ac:dyDescent="0.25">
      <c r="K594" s="33"/>
      <c r="L594" s="33"/>
    </row>
    <row r="595" spans="11:12" ht="15.75" customHeight="1" x14ac:dyDescent="0.25">
      <c r="K595" s="33"/>
      <c r="L595" s="33"/>
    </row>
    <row r="596" spans="11:12" ht="15.75" customHeight="1" x14ac:dyDescent="0.25">
      <c r="K596" s="33"/>
      <c r="L596" s="33"/>
    </row>
    <row r="597" spans="11:12" ht="15.75" customHeight="1" x14ac:dyDescent="0.25">
      <c r="K597" s="33"/>
      <c r="L597" s="33"/>
    </row>
    <row r="598" spans="11:12" ht="15.75" customHeight="1" x14ac:dyDescent="0.25">
      <c r="K598" s="33"/>
      <c r="L598" s="33"/>
    </row>
    <row r="599" spans="11:12" ht="15.75" customHeight="1" x14ac:dyDescent="0.25">
      <c r="K599" s="33"/>
      <c r="L599" s="33"/>
    </row>
    <row r="600" spans="11:12" ht="15.75" customHeight="1" x14ac:dyDescent="0.25">
      <c r="K600" s="33"/>
      <c r="L600" s="33"/>
    </row>
    <row r="601" spans="11:12" ht="15.75" customHeight="1" x14ac:dyDescent="0.25">
      <c r="K601" s="33"/>
      <c r="L601" s="33"/>
    </row>
    <row r="602" spans="11:12" ht="15.75" customHeight="1" x14ac:dyDescent="0.25">
      <c r="K602" s="33"/>
      <c r="L602" s="33"/>
    </row>
    <row r="603" spans="11:12" ht="15.75" customHeight="1" x14ac:dyDescent="0.25">
      <c r="K603" s="33"/>
      <c r="L603" s="33"/>
    </row>
    <row r="604" spans="11:12" ht="15.75" customHeight="1" x14ac:dyDescent="0.25">
      <c r="K604" s="33"/>
      <c r="L604" s="33"/>
    </row>
    <row r="605" spans="11:12" ht="15.75" customHeight="1" x14ac:dyDescent="0.25">
      <c r="K605" s="33"/>
      <c r="L605" s="33"/>
    </row>
    <row r="606" spans="11:12" ht="15.75" customHeight="1" x14ac:dyDescent="0.25">
      <c r="K606" s="33"/>
      <c r="L606" s="33"/>
    </row>
    <row r="607" spans="11:12" ht="15.75" customHeight="1" x14ac:dyDescent="0.25">
      <c r="K607" s="33"/>
      <c r="L607" s="33"/>
    </row>
    <row r="608" spans="11:12" ht="15.75" customHeight="1" x14ac:dyDescent="0.25">
      <c r="K608" s="33"/>
      <c r="L608" s="33"/>
    </row>
    <row r="609" spans="11:12" ht="15.75" customHeight="1" x14ac:dyDescent="0.25">
      <c r="K609" s="33"/>
      <c r="L609" s="33"/>
    </row>
    <row r="610" spans="11:12" ht="15.75" customHeight="1" x14ac:dyDescent="0.25">
      <c r="K610" s="33"/>
      <c r="L610" s="33"/>
    </row>
    <row r="611" spans="11:12" ht="15.75" customHeight="1" x14ac:dyDescent="0.25">
      <c r="K611" s="33"/>
      <c r="L611" s="33"/>
    </row>
    <row r="612" spans="11:12" ht="15.75" customHeight="1" x14ac:dyDescent="0.25">
      <c r="K612" s="33"/>
      <c r="L612" s="33"/>
    </row>
    <row r="613" spans="11:12" ht="15.75" customHeight="1" x14ac:dyDescent="0.25">
      <c r="K613" s="33"/>
      <c r="L613" s="33"/>
    </row>
    <row r="614" spans="11:12" ht="15.75" customHeight="1" x14ac:dyDescent="0.25">
      <c r="K614" s="33"/>
      <c r="L614" s="33"/>
    </row>
    <row r="615" spans="11:12" ht="15.75" customHeight="1" x14ac:dyDescent="0.25">
      <c r="K615" s="33"/>
      <c r="L615" s="33"/>
    </row>
    <row r="616" spans="11:12" ht="15.75" customHeight="1" x14ac:dyDescent="0.25">
      <c r="K616" s="33"/>
      <c r="L616" s="33"/>
    </row>
    <row r="617" spans="11:12" ht="15.75" customHeight="1" x14ac:dyDescent="0.25">
      <c r="K617" s="33"/>
      <c r="L617" s="33"/>
    </row>
    <row r="618" spans="11:12" ht="15.75" customHeight="1" x14ac:dyDescent="0.25">
      <c r="K618" s="33"/>
      <c r="L618" s="33"/>
    </row>
    <row r="619" spans="11:12" ht="15.75" customHeight="1" x14ac:dyDescent="0.25">
      <c r="K619" s="33"/>
      <c r="L619" s="33"/>
    </row>
    <row r="620" spans="11:12" ht="15.75" customHeight="1" x14ac:dyDescent="0.25">
      <c r="K620" s="33"/>
      <c r="L620" s="33"/>
    </row>
    <row r="621" spans="11:12" ht="15.75" customHeight="1" x14ac:dyDescent="0.25">
      <c r="K621" s="33"/>
      <c r="L621" s="33"/>
    </row>
    <row r="622" spans="11:12" ht="15.75" customHeight="1" x14ac:dyDescent="0.25">
      <c r="K622" s="33"/>
      <c r="L622" s="33"/>
    </row>
    <row r="623" spans="11:12" ht="15.75" customHeight="1" x14ac:dyDescent="0.25">
      <c r="K623" s="33"/>
      <c r="L623" s="33"/>
    </row>
    <row r="624" spans="11:12" ht="15.75" customHeight="1" x14ac:dyDescent="0.25">
      <c r="K624" s="33"/>
      <c r="L624" s="33"/>
    </row>
    <row r="625" spans="11:12" ht="15.75" customHeight="1" x14ac:dyDescent="0.25">
      <c r="K625" s="33"/>
      <c r="L625" s="33"/>
    </row>
    <row r="626" spans="11:12" ht="15.75" customHeight="1" x14ac:dyDescent="0.25">
      <c r="K626" s="33"/>
      <c r="L626" s="33"/>
    </row>
    <row r="627" spans="11:12" ht="15.75" customHeight="1" x14ac:dyDescent="0.25">
      <c r="K627" s="33"/>
      <c r="L627" s="33"/>
    </row>
    <row r="628" spans="11:12" ht="15.75" customHeight="1" x14ac:dyDescent="0.25">
      <c r="K628" s="33"/>
      <c r="L628" s="33"/>
    </row>
    <row r="629" spans="11:12" ht="15.75" customHeight="1" x14ac:dyDescent="0.25">
      <c r="K629" s="33"/>
      <c r="L629" s="33"/>
    </row>
    <row r="630" spans="11:12" ht="15.75" customHeight="1" x14ac:dyDescent="0.25">
      <c r="K630" s="33"/>
      <c r="L630" s="33"/>
    </row>
    <row r="631" spans="11:12" ht="15.75" customHeight="1" x14ac:dyDescent="0.25">
      <c r="K631" s="33"/>
      <c r="L631" s="33"/>
    </row>
    <row r="632" spans="11:12" ht="15.75" customHeight="1" x14ac:dyDescent="0.25">
      <c r="K632" s="33"/>
      <c r="L632" s="33"/>
    </row>
    <row r="633" spans="11:12" ht="15.75" customHeight="1" x14ac:dyDescent="0.25">
      <c r="K633" s="33"/>
      <c r="L633" s="33"/>
    </row>
    <row r="634" spans="11:12" ht="15.75" customHeight="1" x14ac:dyDescent="0.25">
      <c r="K634" s="33"/>
      <c r="L634" s="33"/>
    </row>
    <row r="635" spans="11:12" ht="15.75" customHeight="1" x14ac:dyDescent="0.25">
      <c r="K635" s="33"/>
      <c r="L635" s="33"/>
    </row>
    <row r="636" spans="11:12" ht="15.75" customHeight="1" x14ac:dyDescent="0.25">
      <c r="K636" s="33"/>
      <c r="L636" s="33"/>
    </row>
    <row r="637" spans="11:12" ht="15.75" customHeight="1" x14ac:dyDescent="0.25">
      <c r="K637" s="33"/>
      <c r="L637" s="33"/>
    </row>
    <row r="638" spans="11:12" ht="15.75" customHeight="1" x14ac:dyDescent="0.25">
      <c r="K638" s="33"/>
      <c r="L638" s="33"/>
    </row>
    <row r="639" spans="11:12" ht="15.75" customHeight="1" x14ac:dyDescent="0.25">
      <c r="K639" s="33"/>
      <c r="L639" s="33"/>
    </row>
    <row r="640" spans="11:12" ht="15.75" customHeight="1" x14ac:dyDescent="0.25">
      <c r="K640" s="33"/>
      <c r="L640" s="33"/>
    </row>
    <row r="641" spans="11:12" ht="15.75" customHeight="1" x14ac:dyDescent="0.25">
      <c r="K641" s="33"/>
      <c r="L641" s="33"/>
    </row>
    <row r="642" spans="11:12" ht="15.75" customHeight="1" x14ac:dyDescent="0.25">
      <c r="K642" s="33"/>
      <c r="L642" s="33"/>
    </row>
    <row r="643" spans="11:12" ht="15.75" customHeight="1" x14ac:dyDescent="0.25">
      <c r="K643" s="33"/>
      <c r="L643" s="33"/>
    </row>
    <row r="644" spans="11:12" ht="15.75" customHeight="1" x14ac:dyDescent="0.25">
      <c r="K644" s="33"/>
      <c r="L644" s="33"/>
    </row>
    <row r="645" spans="11:12" ht="15.75" customHeight="1" x14ac:dyDescent="0.25">
      <c r="K645" s="33"/>
      <c r="L645" s="33"/>
    </row>
    <row r="646" spans="11:12" ht="15.75" customHeight="1" x14ac:dyDescent="0.25">
      <c r="K646" s="33"/>
      <c r="L646" s="33"/>
    </row>
    <row r="647" spans="11:12" ht="15.75" customHeight="1" x14ac:dyDescent="0.25">
      <c r="K647" s="33"/>
      <c r="L647" s="33"/>
    </row>
    <row r="648" spans="11:12" ht="15.75" customHeight="1" x14ac:dyDescent="0.25">
      <c r="K648" s="33"/>
      <c r="L648" s="33"/>
    </row>
    <row r="649" spans="11:12" ht="15.75" customHeight="1" x14ac:dyDescent="0.25">
      <c r="K649" s="33"/>
      <c r="L649" s="33"/>
    </row>
    <row r="650" spans="11:12" ht="15.75" customHeight="1" x14ac:dyDescent="0.25">
      <c r="K650" s="33"/>
      <c r="L650" s="33"/>
    </row>
    <row r="651" spans="11:12" ht="15.75" customHeight="1" x14ac:dyDescent="0.25">
      <c r="K651" s="33"/>
      <c r="L651" s="33"/>
    </row>
    <row r="652" spans="11:12" ht="15.75" customHeight="1" x14ac:dyDescent="0.25">
      <c r="K652" s="33"/>
      <c r="L652" s="33"/>
    </row>
    <row r="653" spans="11:12" ht="15.75" customHeight="1" x14ac:dyDescent="0.25">
      <c r="K653" s="33"/>
      <c r="L653" s="33"/>
    </row>
    <row r="654" spans="11:12" ht="15.75" customHeight="1" x14ac:dyDescent="0.25">
      <c r="K654" s="33"/>
      <c r="L654" s="33"/>
    </row>
    <row r="655" spans="11:12" ht="15.75" customHeight="1" x14ac:dyDescent="0.25">
      <c r="K655" s="33"/>
      <c r="L655" s="33"/>
    </row>
    <row r="656" spans="11:12" ht="15.75" customHeight="1" x14ac:dyDescent="0.25">
      <c r="K656" s="33"/>
      <c r="L656" s="33"/>
    </row>
    <row r="657" spans="11:12" ht="15.75" customHeight="1" x14ac:dyDescent="0.25">
      <c r="K657" s="33"/>
      <c r="L657" s="33"/>
    </row>
    <row r="658" spans="11:12" ht="15.75" customHeight="1" x14ac:dyDescent="0.25">
      <c r="K658" s="33"/>
      <c r="L658" s="33"/>
    </row>
    <row r="659" spans="11:12" ht="15.75" customHeight="1" x14ac:dyDescent="0.25">
      <c r="K659" s="33"/>
      <c r="L659" s="33"/>
    </row>
    <row r="660" spans="11:12" ht="15.75" customHeight="1" x14ac:dyDescent="0.25">
      <c r="K660" s="33"/>
      <c r="L660" s="33"/>
    </row>
    <row r="661" spans="11:12" ht="15.75" customHeight="1" x14ac:dyDescent="0.25">
      <c r="K661" s="33"/>
      <c r="L661" s="33"/>
    </row>
    <row r="662" spans="11:12" ht="15.75" customHeight="1" x14ac:dyDescent="0.25">
      <c r="K662" s="33"/>
      <c r="L662" s="33"/>
    </row>
    <row r="663" spans="11:12" ht="15.75" customHeight="1" x14ac:dyDescent="0.25">
      <c r="K663" s="33"/>
      <c r="L663" s="33"/>
    </row>
    <row r="664" spans="11:12" ht="15.75" customHeight="1" x14ac:dyDescent="0.25">
      <c r="K664" s="33"/>
      <c r="L664" s="33"/>
    </row>
    <row r="665" spans="11:12" ht="15.75" customHeight="1" x14ac:dyDescent="0.25">
      <c r="K665" s="33"/>
      <c r="L665" s="33"/>
    </row>
    <row r="666" spans="11:12" ht="15.75" customHeight="1" x14ac:dyDescent="0.25">
      <c r="K666" s="33"/>
      <c r="L666" s="33"/>
    </row>
    <row r="667" spans="11:12" ht="15.75" customHeight="1" x14ac:dyDescent="0.25">
      <c r="K667" s="33"/>
      <c r="L667" s="33"/>
    </row>
    <row r="668" spans="11:12" ht="15.75" customHeight="1" x14ac:dyDescent="0.25">
      <c r="K668" s="33"/>
      <c r="L668" s="33"/>
    </row>
    <row r="669" spans="11:12" ht="15.75" customHeight="1" x14ac:dyDescent="0.25">
      <c r="K669" s="33"/>
      <c r="L669" s="33"/>
    </row>
    <row r="670" spans="11:12" ht="15.75" customHeight="1" x14ac:dyDescent="0.25">
      <c r="K670" s="33"/>
      <c r="L670" s="33"/>
    </row>
    <row r="671" spans="11:12" ht="15.75" customHeight="1" x14ac:dyDescent="0.25">
      <c r="K671" s="33"/>
      <c r="L671" s="33"/>
    </row>
    <row r="672" spans="11:12" ht="15.75" customHeight="1" x14ac:dyDescent="0.25">
      <c r="K672" s="33"/>
      <c r="L672" s="33"/>
    </row>
    <row r="673" spans="11:12" ht="15.75" customHeight="1" x14ac:dyDescent="0.25">
      <c r="K673" s="33"/>
      <c r="L673" s="33"/>
    </row>
    <row r="674" spans="11:12" ht="15.75" customHeight="1" x14ac:dyDescent="0.25">
      <c r="K674" s="33"/>
      <c r="L674" s="33"/>
    </row>
    <row r="675" spans="11:12" ht="15.75" customHeight="1" x14ac:dyDescent="0.25">
      <c r="K675" s="33"/>
      <c r="L675" s="33"/>
    </row>
    <row r="676" spans="11:12" ht="15.75" customHeight="1" x14ac:dyDescent="0.25">
      <c r="K676" s="33"/>
      <c r="L676" s="33"/>
    </row>
    <row r="677" spans="11:12" ht="15.75" customHeight="1" x14ac:dyDescent="0.25">
      <c r="K677" s="33"/>
      <c r="L677" s="33"/>
    </row>
    <row r="678" spans="11:12" ht="15.75" customHeight="1" x14ac:dyDescent="0.25">
      <c r="K678" s="33"/>
      <c r="L678" s="33"/>
    </row>
    <row r="679" spans="11:12" ht="15.75" customHeight="1" x14ac:dyDescent="0.25">
      <c r="K679" s="33"/>
      <c r="L679" s="33"/>
    </row>
    <row r="680" spans="11:12" ht="15.75" customHeight="1" x14ac:dyDescent="0.25">
      <c r="K680" s="33"/>
      <c r="L680" s="33"/>
    </row>
    <row r="681" spans="11:12" ht="15.75" customHeight="1" x14ac:dyDescent="0.25">
      <c r="K681" s="33"/>
      <c r="L681" s="33"/>
    </row>
    <row r="682" spans="11:12" ht="15.75" customHeight="1" x14ac:dyDescent="0.25">
      <c r="K682" s="33"/>
      <c r="L682" s="33"/>
    </row>
    <row r="683" spans="11:12" ht="15.75" customHeight="1" x14ac:dyDescent="0.25">
      <c r="K683" s="33"/>
      <c r="L683" s="33"/>
    </row>
    <row r="684" spans="11:12" ht="15.75" customHeight="1" x14ac:dyDescent="0.25">
      <c r="K684" s="33"/>
      <c r="L684" s="33"/>
    </row>
    <row r="685" spans="11:12" ht="15.75" customHeight="1" x14ac:dyDescent="0.25">
      <c r="K685" s="33"/>
      <c r="L685" s="33"/>
    </row>
    <row r="686" spans="11:12" ht="15.75" customHeight="1" x14ac:dyDescent="0.25">
      <c r="K686" s="33"/>
      <c r="L686" s="33"/>
    </row>
    <row r="687" spans="11:12" ht="15.75" customHeight="1" x14ac:dyDescent="0.25">
      <c r="K687" s="33"/>
      <c r="L687" s="33"/>
    </row>
    <row r="688" spans="11:12" ht="15.75" customHeight="1" x14ac:dyDescent="0.25">
      <c r="K688" s="33"/>
      <c r="L688" s="33"/>
    </row>
    <row r="689" spans="11:12" ht="15.75" customHeight="1" x14ac:dyDescent="0.25">
      <c r="K689" s="33"/>
      <c r="L689" s="33"/>
    </row>
    <row r="690" spans="11:12" ht="15.75" customHeight="1" x14ac:dyDescent="0.25">
      <c r="K690" s="33"/>
      <c r="L690" s="33"/>
    </row>
    <row r="691" spans="11:12" ht="15.75" customHeight="1" x14ac:dyDescent="0.25">
      <c r="K691" s="33"/>
      <c r="L691" s="33"/>
    </row>
    <row r="692" spans="11:12" ht="15.75" customHeight="1" x14ac:dyDescent="0.25">
      <c r="K692" s="33"/>
      <c r="L692" s="33"/>
    </row>
    <row r="693" spans="11:12" ht="15.75" customHeight="1" x14ac:dyDescent="0.25">
      <c r="K693" s="33"/>
      <c r="L693" s="33"/>
    </row>
    <row r="694" spans="11:12" ht="15.75" customHeight="1" x14ac:dyDescent="0.25">
      <c r="K694" s="33"/>
      <c r="L694" s="33"/>
    </row>
    <row r="695" spans="11:12" ht="15.75" customHeight="1" x14ac:dyDescent="0.25">
      <c r="K695" s="33"/>
      <c r="L695" s="33"/>
    </row>
    <row r="696" spans="11:12" ht="15.75" customHeight="1" x14ac:dyDescent="0.25">
      <c r="K696" s="33"/>
      <c r="L696" s="33"/>
    </row>
    <row r="697" spans="11:12" ht="15.75" customHeight="1" x14ac:dyDescent="0.25">
      <c r="K697" s="33"/>
      <c r="L697" s="33"/>
    </row>
    <row r="698" spans="11:12" ht="15.75" customHeight="1" x14ac:dyDescent="0.25">
      <c r="K698" s="33"/>
      <c r="L698" s="33"/>
    </row>
    <row r="699" spans="11:12" ht="15.75" customHeight="1" x14ac:dyDescent="0.25">
      <c r="K699" s="33"/>
      <c r="L699" s="33"/>
    </row>
    <row r="700" spans="11:12" ht="15.75" customHeight="1" x14ac:dyDescent="0.25">
      <c r="K700" s="33"/>
      <c r="L700" s="33"/>
    </row>
    <row r="701" spans="11:12" ht="15.75" customHeight="1" x14ac:dyDescent="0.25">
      <c r="K701" s="33"/>
      <c r="L701" s="33"/>
    </row>
    <row r="702" spans="11:12" ht="15.75" customHeight="1" x14ac:dyDescent="0.25">
      <c r="K702" s="33"/>
      <c r="L702" s="33"/>
    </row>
    <row r="703" spans="11:12" ht="15.75" customHeight="1" x14ac:dyDescent="0.25">
      <c r="K703" s="33"/>
      <c r="L703" s="33"/>
    </row>
    <row r="704" spans="11:12" ht="15.75" customHeight="1" x14ac:dyDescent="0.25">
      <c r="K704" s="33"/>
      <c r="L704" s="33"/>
    </row>
    <row r="705" spans="11:12" ht="15.75" customHeight="1" x14ac:dyDescent="0.25">
      <c r="K705" s="33"/>
      <c r="L705" s="33"/>
    </row>
    <row r="706" spans="11:12" ht="15.75" customHeight="1" x14ac:dyDescent="0.25">
      <c r="K706" s="33"/>
      <c r="L706" s="33"/>
    </row>
    <row r="707" spans="11:12" ht="15.75" customHeight="1" x14ac:dyDescent="0.25">
      <c r="K707" s="33"/>
      <c r="L707" s="33"/>
    </row>
    <row r="708" spans="11:12" ht="15.75" customHeight="1" x14ac:dyDescent="0.25">
      <c r="K708" s="33"/>
      <c r="L708" s="33"/>
    </row>
    <row r="709" spans="11:12" ht="15.75" customHeight="1" x14ac:dyDescent="0.25">
      <c r="K709" s="33"/>
      <c r="L709" s="33"/>
    </row>
    <row r="710" spans="11:12" ht="15.75" customHeight="1" x14ac:dyDescent="0.25">
      <c r="K710" s="33"/>
      <c r="L710" s="33"/>
    </row>
    <row r="711" spans="11:12" ht="15.75" customHeight="1" x14ac:dyDescent="0.25">
      <c r="K711" s="33"/>
      <c r="L711" s="33"/>
    </row>
    <row r="712" spans="11:12" ht="15.75" customHeight="1" x14ac:dyDescent="0.25">
      <c r="K712" s="33"/>
      <c r="L712" s="33"/>
    </row>
    <row r="713" spans="11:12" ht="15.75" customHeight="1" x14ac:dyDescent="0.25">
      <c r="K713" s="33"/>
      <c r="L713" s="33"/>
    </row>
    <row r="714" spans="11:12" ht="15.75" customHeight="1" x14ac:dyDescent="0.25">
      <c r="K714" s="33"/>
      <c r="L714" s="33"/>
    </row>
    <row r="715" spans="11:12" ht="15.75" customHeight="1" x14ac:dyDescent="0.25">
      <c r="K715" s="33"/>
      <c r="L715" s="33"/>
    </row>
    <row r="716" spans="11:12" ht="15.75" customHeight="1" x14ac:dyDescent="0.25">
      <c r="K716" s="33"/>
      <c r="L716" s="33"/>
    </row>
    <row r="717" spans="11:12" ht="15.75" customHeight="1" x14ac:dyDescent="0.25">
      <c r="K717" s="33"/>
      <c r="L717" s="33"/>
    </row>
    <row r="718" spans="11:12" ht="15.75" customHeight="1" x14ac:dyDescent="0.25">
      <c r="K718" s="33"/>
      <c r="L718" s="33"/>
    </row>
    <row r="719" spans="11:12" ht="15.75" customHeight="1" x14ac:dyDescent="0.25">
      <c r="K719" s="33"/>
      <c r="L719" s="33"/>
    </row>
    <row r="720" spans="11:12" ht="15.75" customHeight="1" x14ac:dyDescent="0.25">
      <c r="K720" s="33"/>
      <c r="L720" s="33"/>
    </row>
    <row r="721" spans="11:12" ht="15.75" customHeight="1" x14ac:dyDescent="0.25">
      <c r="K721" s="33"/>
      <c r="L721" s="33"/>
    </row>
    <row r="722" spans="11:12" ht="15.75" customHeight="1" x14ac:dyDescent="0.25">
      <c r="K722" s="33"/>
      <c r="L722" s="33"/>
    </row>
    <row r="723" spans="11:12" ht="15.75" customHeight="1" x14ac:dyDescent="0.25">
      <c r="K723" s="33"/>
      <c r="L723" s="33"/>
    </row>
    <row r="724" spans="11:12" ht="15.75" customHeight="1" x14ac:dyDescent="0.25">
      <c r="K724" s="33"/>
      <c r="L724" s="33"/>
    </row>
    <row r="725" spans="11:12" ht="15.75" customHeight="1" x14ac:dyDescent="0.25">
      <c r="K725" s="33"/>
      <c r="L725" s="33"/>
    </row>
    <row r="726" spans="11:12" ht="15.75" customHeight="1" x14ac:dyDescent="0.25">
      <c r="K726" s="33"/>
      <c r="L726" s="33"/>
    </row>
    <row r="727" spans="11:12" ht="15.75" customHeight="1" x14ac:dyDescent="0.25">
      <c r="K727" s="33"/>
      <c r="L727" s="33"/>
    </row>
    <row r="728" spans="11:12" ht="15.75" customHeight="1" x14ac:dyDescent="0.25">
      <c r="K728" s="33"/>
      <c r="L728" s="33"/>
    </row>
    <row r="729" spans="11:12" ht="15.75" customHeight="1" x14ac:dyDescent="0.25">
      <c r="K729" s="33"/>
      <c r="L729" s="33"/>
    </row>
    <row r="730" spans="11:12" ht="15.75" customHeight="1" x14ac:dyDescent="0.25">
      <c r="K730" s="33"/>
      <c r="L730" s="33"/>
    </row>
    <row r="731" spans="11:12" ht="15.75" customHeight="1" x14ac:dyDescent="0.25">
      <c r="K731" s="33"/>
      <c r="L731" s="33"/>
    </row>
    <row r="732" spans="11:12" ht="15.75" customHeight="1" x14ac:dyDescent="0.25">
      <c r="K732" s="33"/>
      <c r="L732" s="33"/>
    </row>
    <row r="733" spans="11:12" ht="15.75" customHeight="1" x14ac:dyDescent="0.25">
      <c r="K733" s="33"/>
      <c r="L733" s="33"/>
    </row>
    <row r="734" spans="11:12" ht="15.75" customHeight="1" x14ac:dyDescent="0.25">
      <c r="K734" s="33"/>
      <c r="L734" s="33"/>
    </row>
    <row r="735" spans="11:12" ht="15.75" customHeight="1" x14ac:dyDescent="0.25">
      <c r="K735" s="33"/>
      <c r="L735" s="33"/>
    </row>
    <row r="736" spans="11:12" ht="15.75" customHeight="1" x14ac:dyDescent="0.25">
      <c r="K736" s="33"/>
      <c r="L736" s="33"/>
    </row>
    <row r="737" spans="11:12" ht="15.75" customHeight="1" x14ac:dyDescent="0.25">
      <c r="K737" s="33"/>
      <c r="L737" s="33"/>
    </row>
    <row r="738" spans="11:12" ht="15.75" customHeight="1" x14ac:dyDescent="0.25">
      <c r="K738" s="33"/>
      <c r="L738" s="33"/>
    </row>
    <row r="739" spans="11:12" ht="15.75" customHeight="1" x14ac:dyDescent="0.25">
      <c r="K739" s="33"/>
      <c r="L739" s="33"/>
    </row>
    <row r="740" spans="11:12" ht="15.75" customHeight="1" x14ac:dyDescent="0.25">
      <c r="K740" s="33"/>
      <c r="L740" s="33"/>
    </row>
    <row r="741" spans="11:12" ht="15.75" customHeight="1" x14ac:dyDescent="0.25">
      <c r="K741" s="33"/>
      <c r="L741" s="33"/>
    </row>
    <row r="742" spans="11:12" ht="15.75" customHeight="1" x14ac:dyDescent="0.25">
      <c r="K742" s="33"/>
      <c r="L742" s="33"/>
    </row>
    <row r="743" spans="11:12" ht="15.75" customHeight="1" x14ac:dyDescent="0.25">
      <c r="K743" s="33"/>
      <c r="L743" s="33"/>
    </row>
    <row r="744" spans="11:12" ht="15.75" customHeight="1" x14ac:dyDescent="0.25">
      <c r="K744" s="33"/>
      <c r="L744" s="33"/>
    </row>
    <row r="745" spans="11:12" ht="15.75" customHeight="1" x14ac:dyDescent="0.25">
      <c r="K745" s="33"/>
      <c r="L745" s="33"/>
    </row>
    <row r="746" spans="11:12" ht="15.75" customHeight="1" x14ac:dyDescent="0.25">
      <c r="K746" s="33"/>
      <c r="L746" s="33"/>
    </row>
    <row r="747" spans="11:12" ht="15.75" customHeight="1" x14ac:dyDescent="0.25">
      <c r="K747" s="33"/>
      <c r="L747" s="33"/>
    </row>
    <row r="748" spans="11:12" ht="15.75" customHeight="1" x14ac:dyDescent="0.25">
      <c r="K748" s="33"/>
      <c r="L748" s="33"/>
    </row>
    <row r="749" spans="11:12" ht="15.75" customHeight="1" x14ac:dyDescent="0.25">
      <c r="K749" s="33"/>
      <c r="L749" s="33"/>
    </row>
    <row r="750" spans="11:12" ht="15.75" customHeight="1" x14ac:dyDescent="0.25">
      <c r="K750" s="33"/>
      <c r="L750" s="33"/>
    </row>
    <row r="751" spans="11:12" ht="15.75" customHeight="1" x14ac:dyDescent="0.25">
      <c r="K751" s="33"/>
      <c r="L751" s="33"/>
    </row>
    <row r="752" spans="11:12" ht="15.75" customHeight="1" x14ac:dyDescent="0.25">
      <c r="K752" s="33"/>
      <c r="L752" s="33"/>
    </row>
    <row r="753" spans="11:12" ht="15.75" customHeight="1" x14ac:dyDescent="0.25">
      <c r="K753" s="33"/>
      <c r="L753" s="33"/>
    </row>
    <row r="754" spans="11:12" ht="15.75" customHeight="1" x14ac:dyDescent="0.25">
      <c r="K754" s="33"/>
      <c r="L754" s="33"/>
    </row>
    <row r="755" spans="11:12" ht="15.75" customHeight="1" x14ac:dyDescent="0.25">
      <c r="K755" s="33"/>
      <c r="L755" s="33"/>
    </row>
    <row r="756" spans="11:12" ht="15.75" customHeight="1" x14ac:dyDescent="0.25">
      <c r="K756" s="33"/>
      <c r="L756" s="33"/>
    </row>
    <row r="757" spans="11:12" ht="15.75" customHeight="1" x14ac:dyDescent="0.25">
      <c r="K757" s="33"/>
      <c r="L757" s="33"/>
    </row>
    <row r="758" spans="11:12" ht="15.75" customHeight="1" x14ac:dyDescent="0.25">
      <c r="K758" s="33"/>
      <c r="L758" s="33"/>
    </row>
    <row r="759" spans="11:12" ht="15.75" customHeight="1" x14ac:dyDescent="0.25">
      <c r="K759" s="33"/>
      <c r="L759" s="33"/>
    </row>
    <row r="760" spans="11:12" ht="15.75" customHeight="1" x14ac:dyDescent="0.25">
      <c r="K760" s="33"/>
      <c r="L760" s="33"/>
    </row>
    <row r="761" spans="11:12" ht="15.75" customHeight="1" x14ac:dyDescent="0.25">
      <c r="K761" s="33"/>
      <c r="L761" s="33"/>
    </row>
    <row r="762" spans="11:12" ht="15.75" customHeight="1" x14ac:dyDescent="0.25">
      <c r="K762" s="33"/>
      <c r="L762" s="33"/>
    </row>
    <row r="763" spans="11:12" ht="15.75" customHeight="1" x14ac:dyDescent="0.25">
      <c r="K763" s="33"/>
      <c r="L763" s="33"/>
    </row>
    <row r="764" spans="11:12" ht="15.75" customHeight="1" x14ac:dyDescent="0.25">
      <c r="K764" s="33"/>
      <c r="L764" s="33"/>
    </row>
    <row r="765" spans="11:12" ht="15.75" customHeight="1" x14ac:dyDescent="0.25">
      <c r="K765" s="33"/>
      <c r="L765" s="33"/>
    </row>
    <row r="766" spans="11:12" ht="15.75" customHeight="1" x14ac:dyDescent="0.25">
      <c r="K766" s="33"/>
      <c r="L766" s="33"/>
    </row>
    <row r="767" spans="11:12" ht="15.75" customHeight="1" x14ac:dyDescent="0.25">
      <c r="K767" s="33"/>
      <c r="L767" s="33"/>
    </row>
    <row r="768" spans="11:12" ht="15.75" customHeight="1" x14ac:dyDescent="0.25">
      <c r="K768" s="33"/>
      <c r="L768" s="33"/>
    </row>
    <row r="769" spans="11:12" ht="15.75" customHeight="1" x14ac:dyDescent="0.25">
      <c r="K769" s="33"/>
      <c r="L769" s="33"/>
    </row>
    <row r="770" spans="11:12" ht="15.75" customHeight="1" x14ac:dyDescent="0.25">
      <c r="K770" s="33"/>
      <c r="L770" s="33"/>
    </row>
    <row r="771" spans="11:12" ht="15.75" customHeight="1" x14ac:dyDescent="0.25">
      <c r="K771" s="33"/>
      <c r="L771" s="33"/>
    </row>
    <row r="772" spans="11:12" ht="15.75" customHeight="1" x14ac:dyDescent="0.25">
      <c r="K772" s="33"/>
      <c r="L772" s="33"/>
    </row>
    <row r="773" spans="11:12" ht="15.75" customHeight="1" x14ac:dyDescent="0.25">
      <c r="K773" s="33"/>
      <c r="L773" s="33"/>
    </row>
    <row r="774" spans="11:12" ht="15.75" customHeight="1" x14ac:dyDescent="0.25">
      <c r="K774" s="33"/>
      <c r="L774" s="33"/>
    </row>
    <row r="775" spans="11:12" ht="15.75" customHeight="1" x14ac:dyDescent="0.25">
      <c r="K775" s="33"/>
      <c r="L775" s="33"/>
    </row>
    <row r="776" spans="11:12" ht="15.75" customHeight="1" x14ac:dyDescent="0.25">
      <c r="K776" s="33"/>
      <c r="L776" s="33"/>
    </row>
    <row r="777" spans="11:12" ht="15.75" customHeight="1" x14ac:dyDescent="0.25">
      <c r="K777" s="33"/>
      <c r="L777" s="33"/>
    </row>
    <row r="778" spans="11:12" ht="15.75" customHeight="1" x14ac:dyDescent="0.25">
      <c r="K778" s="33"/>
      <c r="L778" s="33"/>
    </row>
    <row r="779" spans="11:12" ht="15.75" customHeight="1" x14ac:dyDescent="0.25">
      <c r="K779" s="33"/>
      <c r="L779" s="33"/>
    </row>
    <row r="780" spans="11:12" ht="15.75" customHeight="1" x14ac:dyDescent="0.25">
      <c r="K780" s="33"/>
      <c r="L780" s="33"/>
    </row>
    <row r="781" spans="11:12" ht="15.75" customHeight="1" x14ac:dyDescent="0.25">
      <c r="K781" s="33"/>
      <c r="L781" s="33"/>
    </row>
    <row r="782" spans="11:12" ht="15.75" customHeight="1" x14ac:dyDescent="0.25">
      <c r="K782" s="33"/>
      <c r="L782" s="33"/>
    </row>
    <row r="783" spans="11:12" ht="15.75" customHeight="1" x14ac:dyDescent="0.25">
      <c r="K783" s="33"/>
      <c r="L783" s="33"/>
    </row>
    <row r="784" spans="11:12" ht="15.75" customHeight="1" x14ac:dyDescent="0.25">
      <c r="K784" s="33"/>
      <c r="L784" s="33"/>
    </row>
    <row r="785" spans="11:12" ht="15.75" customHeight="1" x14ac:dyDescent="0.25">
      <c r="K785" s="33"/>
      <c r="L785" s="33"/>
    </row>
    <row r="786" spans="11:12" ht="15.75" customHeight="1" x14ac:dyDescent="0.25">
      <c r="K786" s="33"/>
      <c r="L786" s="33"/>
    </row>
    <row r="787" spans="11:12" ht="15.75" customHeight="1" x14ac:dyDescent="0.25">
      <c r="K787" s="33"/>
      <c r="L787" s="33"/>
    </row>
    <row r="788" spans="11:12" ht="15.75" customHeight="1" x14ac:dyDescent="0.25">
      <c r="K788" s="33"/>
      <c r="L788" s="33"/>
    </row>
    <row r="789" spans="11:12" ht="15.75" customHeight="1" x14ac:dyDescent="0.25">
      <c r="K789" s="33"/>
      <c r="L789" s="33"/>
    </row>
    <row r="790" spans="11:12" ht="15.75" customHeight="1" x14ac:dyDescent="0.25">
      <c r="K790" s="33"/>
      <c r="L790" s="33"/>
    </row>
    <row r="791" spans="11:12" ht="15.75" customHeight="1" x14ac:dyDescent="0.25">
      <c r="K791" s="33"/>
      <c r="L791" s="33"/>
    </row>
    <row r="792" spans="11:12" ht="15.75" customHeight="1" x14ac:dyDescent="0.25">
      <c r="K792" s="33"/>
      <c r="L792" s="33"/>
    </row>
    <row r="793" spans="11:12" ht="15.75" customHeight="1" x14ac:dyDescent="0.25">
      <c r="K793" s="33"/>
      <c r="L793" s="33"/>
    </row>
    <row r="794" spans="11:12" ht="15.75" customHeight="1" x14ac:dyDescent="0.25">
      <c r="K794" s="33"/>
      <c r="L794" s="33"/>
    </row>
    <row r="795" spans="11:12" ht="15.75" customHeight="1" x14ac:dyDescent="0.25">
      <c r="K795" s="33"/>
      <c r="L795" s="33"/>
    </row>
    <row r="796" spans="11:12" ht="15.75" customHeight="1" x14ac:dyDescent="0.25">
      <c r="K796" s="33"/>
      <c r="L796" s="33"/>
    </row>
    <row r="797" spans="11:12" ht="15.75" customHeight="1" x14ac:dyDescent="0.25">
      <c r="K797" s="33"/>
      <c r="L797" s="33"/>
    </row>
    <row r="798" spans="11:12" ht="15.75" customHeight="1" x14ac:dyDescent="0.25">
      <c r="K798" s="33"/>
      <c r="L798" s="33"/>
    </row>
    <row r="799" spans="11:12" ht="15.75" customHeight="1" x14ac:dyDescent="0.25">
      <c r="K799" s="33"/>
      <c r="L799" s="33"/>
    </row>
    <row r="800" spans="11:12" ht="15.75" customHeight="1" x14ac:dyDescent="0.25">
      <c r="K800" s="33"/>
      <c r="L800" s="33"/>
    </row>
    <row r="801" spans="11:12" ht="15.75" customHeight="1" x14ac:dyDescent="0.25">
      <c r="K801" s="33"/>
      <c r="L801" s="33"/>
    </row>
    <row r="802" spans="11:12" ht="15.75" customHeight="1" x14ac:dyDescent="0.25">
      <c r="K802" s="33"/>
      <c r="L802" s="33"/>
    </row>
    <row r="803" spans="11:12" ht="15.75" customHeight="1" x14ac:dyDescent="0.25">
      <c r="K803" s="33"/>
      <c r="L803" s="33"/>
    </row>
    <row r="804" spans="11:12" ht="15.75" customHeight="1" x14ac:dyDescent="0.25">
      <c r="K804" s="33"/>
      <c r="L804" s="33"/>
    </row>
    <row r="805" spans="11:12" ht="15.75" customHeight="1" x14ac:dyDescent="0.25">
      <c r="K805" s="33"/>
      <c r="L805" s="33"/>
    </row>
    <row r="806" spans="11:12" ht="15.75" customHeight="1" x14ac:dyDescent="0.25">
      <c r="K806" s="33"/>
      <c r="L806" s="33"/>
    </row>
    <row r="807" spans="11:12" ht="15.75" customHeight="1" x14ac:dyDescent="0.25">
      <c r="K807" s="33"/>
      <c r="L807" s="33"/>
    </row>
    <row r="808" spans="11:12" ht="15.75" customHeight="1" x14ac:dyDescent="0.25">
      <c r="K808" s="33"/>
      <c r="L808" s="33"/>
    </row>
    <row r="809" spans="11:12" ht="15.75" customHeight="1" x14ac:dyDescent="0.25">
      <c r="K809" s="33"/>
      <c r="L809" s="33"/>
    </row>
    <row r="810" spans="11:12" ht="15.75" customHeight="1" x14ac:dyDescent="0.25">
      <c r="K810" s="33"/>
      <c r="L810" s="33"/>
    </row>
    <row r="811" spans="11:12" ht="15.75" customHeight="1" x14ac:dyDescent="0.25">
      <c r="K811" s="33"/>
      <c r="L811" s="33"/>
    </row>
    <row r="812" spans="11:12" ht="15.75" customHeight="1" x14ac:dyDescent="0.25">
      <c r="K812" s="33"/>
      <c r="L812" s="33"/>
    </row>
    <row r="813" spans="11:12" ht="15.75" customHeight="1" x14ac:dyDescent="0.25">
      <c r="K813" s="33"/>
      <c r="L813" s="33"/>
    </row>
    <row r="814" spans="11:12" ht="15.75" customHeight="1" x14ac:dyDescent="0.25">
      <c r="K814" s="33"/>
      <c r="L814" s="33"/>
    </row>
    <row r="815" spans="11:12" ht="15.75" customHeight="1" x14ac:dyDescent="0.25">
      <c r="K815" s="33"/>
      <c r="L815" s="33"/>
    </row>
    <row r="816" spans="11:12" ht="15.75" customHeight="1" x14ac:dyDescent="0.25">
      <c r="K816" s="33"/>
      <c r="L816" s="33"/>
    </row>
    <row r="817" spans="11:12" ht="15.75" customHeight="1" x14ac:dyDescent="0.25">
      <c r="K817" s="33"/>
      <c r="L817" s="33"/>
    </row>
    <row r="818" spans="11:12" ht="15.75" customHeight="1" x14ac:dyDescent="0.25">
      <c r="K818" s="33"/>
      <c r="L818" s="33"/>
    </row>
    <row r="819" spans="11:12" ht="15.75" customHeight="1" x14ac:dyDescent="0.25">
      <c r="K819" s="33"/>
      <c r="L819" s="33"/>
    </row>
    <row r="820" spans="11:12" ht="15.75" customHeight="1" x14ac:dyDescent="0.25">
      <c r="K820" s="33"/>
      <c r="L820" s="33"/>
    </row>
    <row r="821" spans="11:12" ht="15.75" customHeight="1" x14ac:dyDescent="0.25">
      <c r="K821" s="33"/>
      <c r="L821" s="33"/>
    </row>
    <row r="822" spans="11:12" ht="15.75" customHeight="1" x14ac:dyDescent="0.25">
      <c r="K822" s="33"/>
      <c r="L822" s="33"/>
    </row>
    <row r="823" spans="11:12" ht="15.75" customHeight="1" x14ac:dyDescent="0.25">
      <c r="K823" s="33"/>
      <c r="L823" s="33"/>
    </row>
    <row r="824" spans="11:12" ht="15.75" customHeight="1" x14ac:dyDescent="0.25">
      <c r="K824" s="33"/>
      <c r="L824" s="33"/>
    </row>
    <row r="825" spans="11:12" ht="15.75" customHeight="1" x14ac:dyDescent="0.25">
      <c r="K825" s="33"/>
      <c r="L825" s="33"/>
    </row>
    <row r="826" spans="11:12" ht="15.75" customHeight="1" x14ac:dyDescent="0.25">
      <c r="K826" s="33"/>
      <c r="L826" s="33"/>
    </row>
    <row r="827" spans="11:12" ht="15.75" customHeight="1" x14ac:dyDescent="0.25">
      <c r="K827" s="33"/>
      <c r="L827" s="33"/>
    </row>
    <row r="828" spans="11:12" ht="15.75" customHeight="1" x14ac:dyDescent="0.25">
      <c r="K828" s="33"/>
      <c r="L828" s="33"/>
    </row>
    <row r="829" spans="11:12" ht="15.75" customHeight="1" x14ac:dyDescent="0.25">
      <c r="K829" s="33"/>
      <c r="L829" s="33"/>
    </row>
    <row r="830" spans="11:12" ht="15.75" customHeight="1" x14ac:dyDescent="0.25">
      <c r="K830" s="33"/>
      <c r="L830" s="33"/>
    </row>
    <row r="831" spans="11:12" ht="15.75" customHeight="1" x14ac:dyDescent="0.25">
      <c r="K831" s="33"/>
      <c r="L831" s="33"/>
    </row>
    <row r="832" spans="11:12" ht="15.75" customHeight="1" x14ac:dyDescent="0.25">
      <c r="K832" s="33"/>
      <c r="L832" s="33"/>
    </row>
    <row r="833" spans="11:12" ht="15.75" customHeight="1" x14ac:dyDescent="0.25">
      <c r="K833" s="33"/>
      <c r="L833" s="33"/>
    </row>
    <row r="834" spans="11:12" ht="15.75" customHeight="1" x14ac:dyDescent="0.25">
      <c r="K834" s="33"/>
      <c r="L834" s="33"/>
    </row>
    <row r="835" spans="11:12" ht="15.75" customHeight="1" x14ac:dyDescent="0.25">
      <c r="K835" s="33"/>
      <c r="L835" s="33"/>
    </row>
    <row r="836" spans="11:12" ht="15.75" customHeight="1" x14ac:dyDescent="0.25">
      <c r="K836" s="33"/>
      <c r="L836" s="33"/>
    </row>
    <row r="837" spans="11:12" ht="15.75" customHeight="1" x14ac:dyDescent="0.25">
      <c r="K837" s="33"/>
      <c r="L837" s="33"/>
    </row>
    <row r="838" spans="11:12" ht="15.75" customHeight="1" x14ac:dyDescent="0.25">
      <c r="K838" s="33"/>
      <c r="L838" s="33"/>
    </row>
    <row r="839" spans="11:12" ht="15.75" customHeight="1" x14ac:dyDescent="0.25">
      <c r="K839" s="33"/>
      <c r="L839" s="33"/>
    </row>
    <row r="840" spans="11:12" ht="15.75" customHeight="1" x14ac:dyDescent="0.25">
      <c r="K840" s="33"/>
      <c r="L840" s="33"/>
    </row>
    <row r="841" spans="11:12" ht="15.75" customHeight="1" x14ac:dyDescent="0.25">
      <c r="K841" s="33"/>
      <c r="L841" s="33"/>
    </row>
    <row r="842" spans="11:12" ht="15.75" customHeight="1" x14ac:dyDescent="0.25">
      <c r="K842" s="33"/>
      <c r="L842" s="33"/>
    </row>
    <row r="843" spans="11:12" ht="15.75" customHeight="1" x14ac:dyDescent="0.25">
      <c r="K843" s="33"/>
      <c r="L843" s="33"/>
    </row>
    <row r="844" spans="11:12" ht="15.75" customHeight="1" x14ac:dyDescent="0.25">
      <c r="K844" s="33"/>
      <c r="L844" s="33"/>
    </row>
    <row r="845" spans="11:12" ht="15.75" customHeight="1" x14ac:dyDescent="0.25">
      <c r="K845" s="33"/>
      <c r="L845" s="33"/>
    </row>
    <row r="846" spans="11:12" ht="15.75" customHeight="1" x14ac:dyDescent="0.25">
      <c r="K846" s="33"/>
      <c r="L846" s="33"/>
    </row>
    <row r="847" spans="11:12" ht="15.75" customHeight="1" x14ac:dyDescent="0.25">
      <c r="K847" s="33"/>
      <c r="L847" s="33"/>
    </row>
    <row r="848" spans="11:12" ht="15.75" customHeight="1" x14ac:dyDescent="0.25">
      <c r="K848" s="33"/>
      <c r="L848" s="33"/>
    </row>
    <row r="849" spans="11:12" ht="15.75" customHeight="1" x14ac:dyDescent="0.25">
      <c r="K849" s="33"/>
      <c r="L849" s="33"/>
    </row>
    <row r="850" spans="11:12" ht="15.75" customHeight="1" x14ac:dyDescent="0.25">
      <c r="K850" s="33"/>
      <c r="L850" s="33"/>
    </row>
    <row r="851" spans="11:12" ht="15.75" customHeight="1" x14ac:dyDescent="0.25">
      <c r="K851" s="33"/>
      <c r="L851" s="33"/>
    </row>
    <row r="852" spans="11:12" ht="15.75" customHeight="1" x14ac:dyDescent="0.25">
      <c r="K852" s="33"/>
      <c r="L852" s="33"/>
    </row>
    <row r="853" spans="11:12" ht="15.75" customHeight="1" x14ac:dyDescent="0.25">
      <c r="K853" s="33"/>
      <c r="L853" s="33"/>
    </row>
    <row r="854" spans="11:12" ht="15.75" customHeight="1" x14ac:dyDescent="0.25">
      <c r="K854" s="33"/>
      <c r="L854" s="33"/>
    </row>
    <row r="855" spans="11:12" ht="15.75" customHeight="1" x14ac:dyDescent="0.25">
      <c r="K855" s="33"/>
      <c r="L855" s="33"/>
    </row>
    <row r="856" spans="11:12" ht="15.75" customHeight="1" x14ac:dyDescent="0.25">
      <c r="K856" s="33"/>
      <c r="L856" s="33"/>
    </row>
    <row r="857" spans="11:12" ht="15.75" customHeight="1" x14ac:dyDescent="0.25">
      <c r="K857" s="33"/>
      <c r="L857" s="33"/>
    </row>
    <row r="858" spans="11:12" ht="15.75" customHeight="1" x14ac:dyDescent="0.25">
      <c r="K858" s="33"/>
      <c r="L858" s="33"/>
    </row>
    <row r="859" spans="11:12" ht="15.75" customHeight="1" x14ac:dyDescent="0.25">
      <c r="K859" s="33"/>
      <c r="L859" s="33"/>
    </row>
    <row r="860" spans="11:12" ht="15.75" customHeight="1" x14ac:dyDescent="0.25">
      <c r="K860" s="33"/>
      <c r="L860" s="33"/>
    </row>
    <row r="861" spans="11:12" ht="15.75" customHeight="1" x14ac:dyDescent="0.25">
      <c r="K861" s="33"/>
      <c r="L861" s="33"/>
    </row>
    <row r="862" spans="11:12" ht="15.75" customHeight="1" x14ac:dyDescent="0.25">
      <c r="K862" s="33"/>
      <c r="L862" s="33"/>
    </row>
    <row r="863" spans="11:12" ht="15.75" customHeight="1" x14ac:dyDescent="0.25">
      <c r="K863" s="33"/>
      <c r="L863" s="33"/>
    </row>
    <row r="864" spans="11:12" ht="15.75" customHeight="1" x14ac:dyDescent="0.25">
      <c r="K864" s="33"/>
      <c r="L864" s="33"/>
    </row>
    <row r="865" spans="11:12" ht="15.75" customHeight="1" x14ac:dyDescent="0.25">
      <c r="K865" s="33"/>
      <c r="L865" s="33"/>
    </row>
    <row r="866" spans="11:12" ht="15.75" customHeight="1" x14ac:dyDescent="0.25">
      <c r="K866" s="33"/>
      <c r="L866" s="33"/>
    </row>
    <row r="867" spans="11:12" ht="15.75" customHeight="1" x14ac:dyDescent="0.25">
      <c r="K867" s="33"/>
      <c r="L867" s="33"/>
    </row>
    <row r="868" spans="11:12" ht="15.75" customHeight="1" x14ac:dyDescent="0.25">
      <c r="K868" s="33"/>
      <c r="L868" s="33"/>
    </row>
    <row r="869" spans="11:12" ht="15.75" customHeight="1" x14ac:dyDescent="0.25">
      <c r="K869" s="33"/>
      <c r="L869" s="33"/>
    </row>
    <row r="870" spans="11:12" ht="15.75" customHeight="1" x14ac:dyDescent="0.25">
      <c r="K870" s="33"/>
      <c r="L870" s="33"/>
    </row>
    <row r="871" spans="11:12" ht="15.75" customHeight="1" x14ac:dyDescent="0.25">
      <c r="K871" s="33"/>
      <c r="L871" s="33"/>
    </row>
    <row r="872" spans="11:12" ht="15.75" customHeight="1" x14ac:dyDescent="0.25">
      <c r="K872" s="33"/>
      <c r="L872" s="33"/>
    </row>
    <row r="873" spans="11:12" ht="15.75" customHeight="1" x14ac:dyDescent="0.25">
      <c r="K873" s="33"/>
      <c r="L873" s="33"/>
    </row>
    <row r="874" spans="11:12" ht="15.75" customHeight="1" x14ac:dyDescent="0.25">
      <c r="K874" s="33"/>
      <c r="L874" s="33"/>
    </row>
    <row r="875" spans="11:12" ht="15.75" customHeight="1" x14ac:dyDescent="0.25">
      <c r="K875" s="33"/>
      <c r="L875" s="33"/>
    </row>
    <row r="876" spans="11:12" ht="15.75" customHeight="1" x14ac:dyDescent="0.25">
      <c r="K876" s="33"/>
      <c r="L876" s="33"/>
    </row>
    <row r="877" spans="11:12" ht="15.75" customHeight="1" x14ac:dyDescent="0.25">
      <c r="K877" s="33"/>
      <c r="L877" s="33"/>
    </row>
    <row r="878" spans="11:12" ht="15.75" customHeight="1" x14ac:dyDescent="0.25">
      <c r="K878" s="33"/>
      <c r="L878" s="33"/>
    </row>
    <row r="879" spans="11:12" ht="15.75" customHeight="1" x14ac:dyDescent="0.25">
      <c r="K879" s="33"/>
      <c r="L879" s="33"/>
    </row>
    <row r="880" spans="11:12" ht="15.75" customHeight="1" x14ac:dyDescent="0.25">
      <c r="K880" s="33"/>
      <c r="L880" s="33"/>
    </row>
    <row r="881" spans="11:12" ht="15.75" customHeight="1" x14ac:dyDescent="0.25">
      <c r="K881" s="33"/>
      <c r="L881" s="33"/>
    </row>
    <row r="882" spans="11:12" ht="15.75" customHeight="1" x14ac:dyDescent="0.25">
      <c r="K882" s="33"/>
      <c r="L882" s="33"/>
    </row>
    <row r="883" spans="11:12" ht="15.75" customHeight="1" x14ac:dyDescent="0.25">
      <c r="K883" s="33"/>
      <c r="L883" s="33"/>
    </row>
    <row r="884" spans="11:12" ht="15.75" customHeight="1" x14ac:dyDescent="0.25">
      <c r="K884" s="33"/>
      <c r="L884" s="33"/>
    </row>
    <row r="885" spans="11:12" ht="15.75" customHeight="1" x14ac:dyDescent="0.25">
      <c r="K885" s="33"/>
      <c r="L885" s="33"/>
    </row>
    <row r="886" spans="11:12" ht="15.75" customHeight="1" x14ac:dyDescent="0.25">
      <c r="K886" s="33"/>
      <c r="L886" s="33"/>
    </row>
    <row r="887" spans="11:12" ht="15.75" customHeight="1" x14ac:dyDescent="0.25">
      <c r="K887" s="33"/>
      <c r="L887" s="33"/>
    </row>
    <row r="888" spans="11:12" ht="15.75" customHeight="1" x14ac:dyDescent="0.25">
      <c r="K888" s="33"/>
      <c r="L888" s="33"/>
    </row>
    <row r="889" spans="11:12" ht="15.75" customHeight="1" x14ac:dyDescent="0.25">
      <c r="K889" s="33"/>
      <c r="L889" s="33"/>
    </row>
    <row r="890" spans="11:12" ht="15.75" customHeight="1" x14ac:dyDescent="0.25">
      <c r="K890" s="33"/>
      <c r="L890" s="33"/>
    </row>
    <row r="891" spans="11:12" ht="15.75" customHeight="1" x14ac:dyDescent="0.25">
      <c r="K891" s="33"/>
      <c r="L891" s="33"/>
    </row>
    <row r="892" spans="11:12" ht="15.75" customHeight="1" x14ac:dyDescent="0.25">
      <c r="K892" s="33"/>
      <c r="L892" s="33"/>
    </row>
    <row r="893" spans="11:12" ht="15.75" customHeight="1" x14ac:dyDescent="0.25">
      <c r="K893" s="33"/>
      <c r="L893" s="33"/>
    </row>
    <row r="894" spans="11:12" ht="15.75" customHeight="1" x14ac:dyDescent="0.25">
      <c r="K894" s="33"/>
      <c r="L894" s="33"/>
    </row>
    <row r="895" spans="11:12" ht="15.75" customHeight="1" x14ac:dyDescent="0.25">
      <c r="K895" s="33"/>
      <c r="L895" s="33"/>
    </row>
    <row r="896" spans="11:12" ht="15.75" customHeight="1" x14ac:dyDescent="0.25">
      <c r="K896" s="33"/>
      <c r="L896" s="33"/>
    </row>
    <row r="897" spans="11:12" ht="15.75" customHeight="1" x14ac:dyDescent="0.25">
      <c r="K897" s="33"/>
      <c r="L897" s="33"/>
    </row>
    <row r="898" spans="11:12" ht="15.75" customHeight="1" x14ac:dyDescent="0.25">
      <c r="K898" s="33"/>
      <c r="L898" s="33"/>
    </row>
    <row r="899" spans="11:12" ht="15.75" customHeight="1" x14ac:dyDescent="0.25">
      <c r="K899" s="33"/>
      <c r="L899" s="33"/>
    </row>
    <row r="900" spans="11:12" ht="15.75" customHeight="1" x14ac:dyDescent="0.25">
      <c r="K900" s="33"/>
      <c r="L900" s="33"/>
    </row>
    <row r="901" spans="11:12" ht="15.75" customHeight="1" x14ac:dyDescent="0.25">
      <c r="K901" s="33"/>
      <c r="L901" s="33"/>
    </row>
    <row r="902" spans="11:12" ht="15.75" customHeight="1" x14ac:dyDescent="0.25">
      <c r="K902" s="33"/>
      <c r="L902" s="33"/>
    </row>
    <row r="903" spans="11:12" ht="15.75" customHeight="1" x14ac:dyDescent="0.25">
      <c r="K903" s="33"/>
      <c r="L903" s="33"/>
    </row>
    <row r="904" spans="11:12" ht="15.75" customHeight="1" x14ac:dyDescent="0.25">
      <c r="K904" s="33"/>
      <c r="L904" s="33"/>
    </row>
    <row r="905" spans="11:12" ht="15.75" customHeight="1" x14ac:dyDescent="0.25">
      <c r="K905" s="33"/>
      <c r="L905" s="33"/>
    </row>
    <row r="906" spans="11:12" ht="15.75" customHeight="1" x14ac:dyDescent="0.25">
      <c r="K906" s="33"/>
      <c r="L906" s="33"/>
    </row>
    <row r="907" spans="11:12" ht="15.75" customHeight="1" x14ac:dyDescent="0.25">
      <c r="K907" s="33"/>
      <c r="L907" s="33"/>
    </row>
    <row r="908" spans="11:12" ht="15.75" customHeight="1" x14ac:dyDescent="0.25">
      <c r="K908" s="33"/>
      <c r="L908" s="33"/>
    </row>
    <row r="909" spans="11:12" ht="15.75" customHeight="1" x14ac:dyDescent="0.25">
      <c r="K909" s="33"/>
      <c r="L909" s="33"/>
    </row>
    <row r="910" spans="11:12" ht="15.75" customHeight="1" x14ac:dyDescent="0.25">
      <c r="K910" s="33"/>
      <c r="L910" s="33"/>
    </row>
    <row r="911" spans="11:12" ht="15.75" customHeight="1" x14ac:dyDescent="0.25">
      <c r="K911" s="33"/>
      <c r="L911" s="33"/>
    </row>
    <row r="912" spans="11:12" ht="15.75" customHeight="1" x14ac:dyDescent="0.25">
      <c r="K912" s="33"/>
      <c r="L912" s="33"/>
    </row>
    <row r="913" spans="11:12" ht="15.75" customHeight="1" x14ac:dyDescent="0.25">
      <c r="K913" s="33"/>
      <c r="L913" s="33"/>
    </row>
    <row r="914" spans="11:12" ht="15.75" customHeight="1" x14ac:dyDescent="0.25">
      <c r="K914" s="33"/>
      <c r="L914" s="33"/>
    </row>
    <row r="915" spans="11:12" ht="15.75" customHeight="1" x14ac:dyDescent="0.25">
      <c r="K915" s="33"/>
      <c r="L915" s="33"/>
    </row>
    <row r="916" spans="11:12" ht="15.75" customHeight="1" x14ac:dyDescent="0.25">
      <c r="K916" s="33"/>
      <c r="L916" s="33"/>
    </row>
    <row r="917" spans="11:12" ht="15.75" customHeight="1" x14ac:dyDescent="0.25">
      <c r="K917" s="33"/>
      <c r="L917" s="33"/>
    </row>
    <row r="918" spans="11:12" ht="15.75" customHeight="1" x14ac:dyDescent="0.25">
      <c r="K918" s="33"/>
      <c r="L918" s="33"/>
    </row>
    <row r="919" spans="11:12" ht="15.75" customHeight="1" x14ac:dyDescent="0.25">
      <c r="K919" s="33"/>
      <c r="L919" s="33"/>
    </row>
    <row r="920" spans="11:12" ht="15.75" customHeight="1" x14ac:dyDescent="0.25">
      <c r="K920" s="33"/>
      <c r="L920" s="33"/>
    </row>
    <row r="921" spans="11:12" ht="15.75" customHeight="1" x14ac:dyDescent="0.25">
      <c r="K921" s="33"/>
      <c r="L921" s="33"/>
    </row>
    <row r="922" spans="11:12" ht="15.75" customHeight="1" x14ac:dyDescent="0.25">
      <c r="K922" s="33"/>
      <c r="L922" s="33"/>
    </row>
    <row r="923" spans="11:12" ht="15.75" customHeight="1" x14ac:dyDescent="0.25">
      <c r="K923" s="33"/>
      <c r="L923" s="33"/>
    </row>
    <row r="924" spans="11:12" ht="15.75" customHeight="1" x14ac:dyDescent="0.25">
      <c r="K924" s="33"/>
      <c r="L924" s="33"/>
    </row>
    <row r="925" spans="11:12" ht="15.75" customHeight="1" x14ac:dyDescent="0.25">
      <c r="K925" s="33"/>
      <c r="L925" s="33"/>
    </row>
    <row r="926" spans="11:12" ht="15.75" customHeight="1" x14ac:dyDescent="0.25">
      <c r="K926" s="33"/>
      <c r="L926" s="33"/>
    </row>
    <row r="927" spans="11:12" ht="15.75" customHeight="1" x14ac:dyDescent="0.25">
      <c r="K927" s="33"/>
      <c r="L927" s="33"/>
    </row>
    <row r="928" spans="11:12" ht="15.75" customHeight="1" x14ac:dyDescent="0.25">
      <c r="K928" s="33"/>
      <c r="L928" s="33"/>
    </row>
    <row r="929" spans="11:12" ht="15.75" customHeight="1" x14ac:dyDescent="0.25">
      <c r="K929" s="33"/>
      <c r="L929" s="33"/>
    </row>
    <row r="930" spans="11:12" ht="15.75" customHeight="1" x14ac:dyDescent="0.25">
      <c r="K930" s="33"/>
      <c r="L930" s="33"/>
    </row>
    <row r="931" spans="11:12" ht="15.75" customHeight="1" x14ac:dyDescent="0.25">
      <c r="K931" s="33"/>
      <c r="L931" s="33"/>
    </row>
    <row r="932" spans="11:12" ht="15.75" customHeight="1" x14ac:dyDescent="0.25">
      <c r="K932" s="33"/>
      <c r="L932" s="33"/>
    </row>
    <row r="933" spans="11:12" ht="15.75" customHeight="1" x14ac:dyDescent="0.25">
      <c r="K933" s="33"/>
      <c r="L933" s="33"/>
    </row>
    <row r="934" spans="11:12" ht="15.75" customHeight="1" x14ac:dyDescent="0.25">
      <c r="K934" s="33"/>
      <c r="L934" s="33"/>
    </row>
    <row r="935" spans="11:12" ht="15.75" customHeight="1" x14ac:dyDescent="0.25">
      <c r="K935" s="33"/>
      <c r="L935" s="33"/>
    </row>
    <row r="936" spans="11:12" ht="15.75" customHeight="1" x14ac:dyDescent="0.25">
      <c r="K936" s="33"/>
      <c r="L936" s="33"/>
    </row>
    <row r="937" spans="11:12" ht="15.75" customHeight="1" x14ac:dyDescent="0.25">
      <c r="K937" s="33"/>
      <c r="L937" s="33"/>
    </row>
    <row r="938" spans="11:12" ht="15.75" customHeight="1" x14ac:dyDescent="0.25">
      <c r="K938" s="33"/>
      <c r="L938" s="33"/>
    </row>
    <row r="939" spans="11:12" ht="15.75" customHeight="1" x14ac:dyDescent="0.25">
      <c r="K939" s="33"/>
      <c r="L939" s="33"/>
    </row>
    <row r="940" spans="11:12" ht="15.75" customHeight="1" x14ac:dyDescent="0.25">
      <c r="K940" s="33"/>
      <c r="L940" s="33"/>
    </row>
    <row r="941" spans="11:12" ht="15.75" customHeight="1" x14ac:dyDescent="0.25">
      <c r="K941" s="33"/>
      <c r="L941" s="33"/>
    </row>
    <row r="942" spans="11:12" ht="15.75" customHeight="1" x14ac:dyDescent="0.25">
      <c r="K942" s="33"/>
      <c r="L942" s="33"/>
    </row>
    <row r="943" spans="11:12" ht="15.75" customHeight="1" x14ac:dyDescent="0.25">
      <c r="K943" s="33"/>
      <c r="L943" s="33"/>
    </row>
    <row r="944" spans="11:12" ht="15.75" customHeight="1" x14ac:dyDescent="0.25">
      <c r="K944" s="33"/>
      <c r="L944" s="33"/>
    </row>
    <row r="945" spans="11:12" ht="15.75" customHeight="1" x14ac:dyDescent="0.25">
      <c r="K945" s="33"/>
      <c r="L945" s="33"/>
    </row>
    <row r="946" spans="11:12" ht="15.75" customHeight="1" x14ac:dyDescent="0.25">
      <c r="K946" s="33"/>
      <c r="L946" s="33"/>
    </row>
    <row r="947" spans="11:12" ht="15.75" customHeight="1" x14ac:dyDescent="0.25">
      <c r="K947" s="33"/>
      <c r="L947" s="33"/>
    </row>
    <row r="948" spans="11:12" ht="15.75" customHeight="1" x14ac:dyDescent="0.25">
      <c r="K948" s="33"/>
      <c r="L948" s="33"/>
    </row>
    <row r="949" spans="11:12" ht="15.75" customHeight="1" x14ac:dyDescent="0.25">
      <c r="K949" s="33"/>
      <c r="L949" s="33"/>
    </row>
    <row r="950" spans="11:12" ht="15.75" customHeight="1" x14ac:dyDescent="0.25">
      <c r="K950" s="33"/>
      <c r="L950" s="33"/>
    </row>
    <row r="951" spans="11:12" ht="15.75" customHeight="1" x14ac:dyDescent="0.25">
      <c r="K951" s="33"/>
      <c r="L951" s="33"/>
    </row>
    <row r="952" spans="11:12" ht="15.75" customHeight="1" x14ac:dyDescent="0.25">
      <c r="K952" s="33"/>
      <c r="L952" s="33"/>
    </row>
    <row r="953" spans="11:12" ht="15.75" customHeight="1" x14ac:dyDescent="0.25">
      <c r="K953" s="33"/>
      <c r="L953" s="33"/>
    </row>
    <row r="954" spans="11:12" ht="15.75" customHeight="1" x14ac:dyDescent="0.25">
      <c r="K954" s="33"/>
      <c r="L954" s="33"/>
    </row>
    <row r="955" spans="11:12" ht="15.75" customHeight="1" x14ac:dyDescent="0.25">
      <c r="K955" s="33"/>
      <c r="L955" s="33"/>
    </row>
    <row r="956" spans="11:12" ht="15.75" customHeight="1" x14ac:dyDescent="0.25">
      <c r="K956" s="33"/>
      <c r="L956" s="33"/>
    </row>
    <row r="957" spans="11:12" ht="15.75" customHeight="1" x14ac:dyDescent="0.25">
      <c r="K957" s="33"/>
      <c r="L957" s="33"/>
    </row>
    <row r="958" spans="11:12" ht="15.75" customHeight="1" x14ac:dyDescent="0.25">
      <c r="K958" s="33"/>
      <c r="L958" s="33"/>
    </row>
    <row r="959" spans="11:12" ht="15.75" customHeight="1" x14ac:dyDescent="0.25">
      <c r="K959" s="33"/>
      <c r="L959" s="33"/>
    </row>
    <row r="960" spans="11:12" ht="15.75" customHeight="1" x14ac:dyDescent="0.25">
      <c r="K960" s="33"/>
      <c r="L960" s="33"/>
    </row>
    <row r="961" spans="11:12" ht="15.75" customHeight="1" x14ac:dyDescent="0.25">
      <c r="K961" s="33"/>
      <c r="L961" s="33"/>
    </row>
    <row r="962" spans="11:12" ht="15.75" customHeight="1" x14ac:dyDescent="0.25">
      <c r="K962" s="33"/>
      <c r="L962" s="33"/>
    </row>
    <row r="963" spans="11:12" ht="15.75" customHeight="1" x14ac:dyDescent="0.25">
      <c r="K963" s="33"/>
      <c r="L963" s="33"/>
    </row>
    <row r="964" spans="11:12" ht="15.75" customHeight="1" x14ac:dyDescent="0.25">
      <c r="K964" s="33"/>
      <c r="L964" s="33"/>
    </row>
    <row r="965" spans="11:12" ht="15.75" customHeight="1" x14ac:dyDescent="0.25">
      <c r="K965" s="33"/>
      <c r="L965" s="33"/>
    </row>
    <row r="966" spans="11:12" ht="15.75" customHeight="1" x14ac:dyDescent="0.25">
      <c r="K966" s="33"/>
      <c r="L966" s="33"/>
    </row>
    <row r="967" spans="11:12" ht="15.75" customHeight="1" x14ac:dyDescent="0.25">
      <c r="K967" s="33"/>
      <c r="L967" s="33"/>
    </row>
    <row r="968" spans="11:12" ht="15.75" customHeight="1" x14ac:dyDescent="0.25">
      <c r="K968" s="33"/>
      <c r="L968" s="33"/>
    </row>
    <row r="969" spans="11:12" ht="15.75" customHeight="1" x14ac:dyDescent="0.25">
      <c r="K969" s="33"/>
      <c r="L969" s="33"/>
    </row>
    <row r="970" spans="11:12" ht="15.75" customHeight="1" x14ac:dyDescent="0.25">
      <c r="K970" s="33"/>
      <c r="L970" s="33"/>
    </row>
    <row r="971" spans="11:12" ht="15.75" customHeight="1" x14ac:dyDescent="0.25">
      <c r="K971" s="33"/>
      <c r="L971" s="33"/>
    </row>
    <row r="972" spans="11:12" ht="15.75" customHeight="1" x14ac:dyDescent="0.25">
      <c r="K972" s="33"/>
      <c r="L972" s="33"/>
    </row>
    <row r="973" spans="11:12" ht="15.75" customHeight="1" x14ac:dyDescent="0.25">
      <c r="K973" s="33"/>
      <c r="L973" s="33"/>
    </row>
    <row r="974" spans="11:12" ht="15.75" customHeight="1" x14ac:dyDescent="0.25">
      <c r="K974" s="33"/>
      <c r="L974" s="33"/>
    </row>
    <row r="975" spans="11:12" ht="15.75" customHeight="1" x14ac:dyDescent="0.25">
      <c r="K975" s="33"/>
      <c r="L975" s="33"/>
    </row>
    <row r="976" spans="11:12" ht="15.75" customHeight="1" x14ac:dyDescent="0.25">
      <c r="K976" s="33"/>
      <c r="L976" s="33"/>
    </row>
    <row r="977" spans="11:12" ht="15.75" customHeight="1" x14ac:dyDescent="0.25">
      <c r="K977" s="33"/>
      <c r="L977" s="33"/>
    </row>
    <row r="978" spans="11:12" ht="15.75" customHeight="1" x14ac:dyDescent="0.25">
      <c r="K978" s="33"/>
      <c r="L978" s="33"/>
    </row>
    <row r="979" spans="11:12" ht="15.75" customHeight="1" x14ac:dyDescent="0.25">
      <c r="K979" s="33"/>
      <c r="L979" s="33"/>
    </row>
    <row r="980" spans="11:12" ht="15.75" customHeight="1" x14ac:dyDescent="0.25">
      <c r="K980" s="33"/>
      <c r="L980" s="33"/>
    </row>
    <row r="981" spans="11:12" ht="15.75" customHeight="1" x14ac:dyDescent="0.25">
      <c r="K981" s="33"/>
      <c r="L981" s="33"/>
    </row>
    <row r="982" spans="11:12" ht="15.75" customHeight="1" x14ac:dyDescent="0.25">
      <c r="K982" s="33"/>
      <c r="L982" s="33"/>
    </row>
    <row r="983" spans="11:12" ht="15.75" customHeight="1" x14ac:dyDescent="0.25">
      <c r="K983" s="33"/>
      <c r="L983" s="33"/>
    </row>
    <row r="984" spans="11:12" ht="15.75" customHeight="1" x14ac:dyDescent="0.25">
      <c r="K984" s="33"/>
      <c r="L984" s="33"/>
    </row>
    <row r="985" spans="11:12" ht="15.75" customHeight="1" x14ac:dyDescent="0.25">
      <c r="K985" s="33"/>
      <c r="L985" s="33"/>
    </row>
    <row r="986" spans="11:12" ht="15.75" customHeight="1" x14ac:dyDescent="0.25">
      <c r="K986" s="33"/>
      <c r="L986" s="33"/>
    </row>
    <row r="987" spans="11:12" ht="15.75" customHeight="1" x14ac:dyDescent="0.25">
      <c r="K987" s="33"/>
      <c r="L987" s="33"/>
    </row>
    <row r="988" spans="11:12" ht="15.75" customHeight="1" x14ac:dyDescent="0.25">
      <c r="K988" s="33"/>
      <c r="L988" s="33"/>
    </row>
    <row r="989" spans="11:12" ht="15.75" customHeight="1" x14ac:dyDescent="0.25">
      <c r="K989" s="33"/>
      <c r="L989" s="33"/>
    </row>
    <row r="990" spans="11:12" ht="15.75" customHeight="1" x14ac:dyDescent="0.25">
      <c r="K990" s="33"/>
      <c r="L990" s="33"/>
    </row>
    <row r="991" spans="11:12" ht="15.75" customHeight="1" x14ac:dyDescent="0.25">
      <c r="K991" s="33"/>
      <c r="L991" s="33"/>
    </row>
    <row r="992" spans="11:12" ht="15.75" customHeight="1" x14ac:dyDescent="0.25">
      <c r="K992" s="33"/>
      <c r="L992" s="33"/>
    </row>
    <row r="993" spans="11:12" ht="15.75" customHeight="1" x14ac:dyDescent="0.25">
      <c r="K993" s="33"/>
      <c r="L993" s="33"/>
    </row>
    <row r="994" spans="11:12" ht="15.75" customHeight="1" x14ac:dyDescent="0.25">
      <c r="K994" s="33"/>
      <c r="L994" s="33"/>
    </row>
    <row r="995" spans="11:12" ht="15.75" customHeight="1" x14ac:dyDescent="0.25">
      <c r="K995" s="33"/>
      <c r="L995" s="33"/>
    </row>
    <row r="996" spans="11:12" ht="15.75" customHeight="1" x14ac:dyDescent="0.25">
      <c r="K996" s="33"/>
      <c r="L996" s="33"/>
    </row>
    <row r="997" spans="11:12" ht="15.75" customHeight="1" x14ac:dyDescent="0.25">
      <c r="K997" s="33"/>
      <c r="L997" s="33"/>
    </row>
    <row r="998" spans="11:12" ht="15.75" customHeight="1" x14ac:dyDescent="0.25">
      <c r="K998" s="33"/>
      <c r="L998" s="33"/>
    </row>
    <row r="999" spans="11:12" ht="15.75" customHeight="1" x14ac:dyDescent="0.25">
      <c r="K999" s="33"/>
      <c r="L999" s="33"/>
    </row>
    <row r="1000" spans="11:12" ht="15.75" customHeight="1" x14ac:dyDescent="0.25">
      <c r="K1000" s="33"/>
      <c r="L1000" s="33"/>
    </row>
    <row r="1001" spans="11:12" ht="15.75" customHeight="1" x14ac:dyDescent="0.25">
      <c r="K1001" s="33"/>
      <c r="L1001" s="33"/>
    </row>
    <row r="1002" spans="11:12" ht="15.75" customHeight="1" x14ac:dyDescent="0.25">
      <c r="K1002" s="33"/>
      <c r="L1002" s="33"/>
    </row>
    <row r="1003" spans="11:12" ht="15.75" customHeight="1" x14ac:dyDescent="0.25">
      <c r="K1003" s="33"/>
      <c r="L1003" s="33"/>
    </row>
    <row r="1004" spans="11:12" ht="15.75" customHeight="1" x14ac:dyDescent="0.25">
      <c r="K1004" s="33"/>
      <c r="L1004" s="33"/>
    </row>
    <row r="1005" spans="11:12" ht="15.75" customHeight="1" x14ac:dyDescent="0.25">
      <c r="K1005" s="33"/>
      <c r="L1005" s="33"/>
    </row>
    <row r="1006" spans="11:12" ht="15.75" customHeight="1" x14ac:dyDescent="0.25">
      <c r="K1006" s="33"/>
      <c r="L1006" s="33"/>
    </row>
    <row r="1007" spans="11:12" ht="15.75" customHeight="1" x14ac:dyDescent="0.25">
      <c r="K1007" s="33"/>
      <c r="L1007" s="33"/>
    </row>
    <row r="1008" spans="11:12" ht="15.75" customHeight="1" x14ac:dyDescent="0.25">
      <c r="K1008" s="33"/>
      <c r="L1008" s="33"/>
    </row>
    <row r="1009" spans="11:12" ht="15.75" customHeight="1" x14ac:dyDescent="0.25">
      <c r="K1009" s="33"/>
      <c r="L1009" s="33"/>
    </row>
    <row r="1010" spans="11:12" ht="15.75" customHeight="1" x14ac:dyDescent="0.25">
      <c r="K1010" s="33"/>
      <c r="L1010" s="33"/>
    </row>
    <row r="1011" spans="11:12" ht="15.75" customHeight="1" x14ac:dyDescent="0.25">
      <c r="K1011" s="33"/>
      <c r="L1011" s="33"/>
    </row>
    <row r="1012" spans="11:12" ht="15.75" customHeight="1" x14ac:dyDescent="0.25">
      <c r="K1012" s="33"/>
      <c r="L1012" s="33"/>
    </row>
    <row r="1013" spans="11:12" ht="15.75" customHeight="1" x14ac:dyDescent="0.25">
      <c r="K1013" s="33"/>
      <c r="L1013" s="33"/>
    </row>
    <row r="1014" spans="11:12" ht="15.75" customHeight="1" x14ac:dyDescent="0.25">
      <c r="K1014" s="33"/>
      <c r="L1014" s="33"/>
    </row>
    <row r="1015" spans="11:12" ht="15.75" customHeight="1" x14ac:dyDescent="0.25">
      <c r="K1015" s="33"/>
      <c r="L1015" s="33"/>
    </row>
    <row r="1016" spans="11:12" ht="15.75" customHeight="1" x14ac:dyDescent="0.25">
      <c r="K1016" s="33"/>
      <c r="L1016" s="33"/>
    </row>
    <row r="1017" spans="11:12" ht="15.75" customHeight="1" x14ac:dyDescent="0.25">
      <c r="K1017" s="33"/>
      <c r="L1017" s="33"/>
    </row>
    <row r="1018" spans="11:12" ht="15.75" customHeight="1" x14ac:dyDescent="0.25">
      <c r="K1018" s="33"/>
      <c r="L1018" s="33"/>
    </row>
    <row r="1019" spans="11:12" ht="15.75" customHeight="1" x14ac:dyDescent="0.25">
      <c r="K1019" s="33"/>
      <c r="L1019" s="33"/>
    </row>
    <row r="1020" spans="11:12" ht="15.75" customHeight="1" x14ac:dyDescent="0.25">
      <c r="K1020" s="33"/>
      <c r="L1020" s="33"/>
    </row>
    <row r="1021" spans="11:12" ht="15.75" customHeight="1" x14ac:dyDescent="0.25">
      <c r="K1021" s="33"/>
      <c r="L1021" s="33"/>
    </row>
    <row r="1022" spans="11:12" ht="15.75" customHeight="1" x14ac:dyDescent="0.25">
      <c r="K1022" s="33"/>
      <c r="L1022" s="33"/>
    </row>
    <row r="1023" spans="11:12" ht="15.75" customHeight="1" x14ac:dyDescent="0.25">
      <c r="K1023" s="33"/>
      <c r="L1023" s="33"/>
    </row>
    <row r="1024" spans="11:12" ht="15.75" customHeight="1" x14ac:dyDescent="0.25">
      <c r="K1024" s="33"/>
      <c r="L1024" s="33"/>
    </row>
    <row r="1025" spans="11:12" ht="15.75" customHeight="1" x14ac:dyDescent="0.25">
      <c r="K1025" s="33"/>
      <c r="L1025" s="33"/>
    </row>
    <row r="1026" spans="11:12" ht="15.75" customHeight="1" x14ac:dyDescent="0.25">
      <c r="K1026" s="33"/>
      <c r="L1026" s="33"/>
    </row>
    <row r="1027" spans="11:12" ht="15.75" customHeight="1" x14ac:dyDescent="0.25">
      <c r="K1027" s="33"/>
      <c r="L1027" s="33"/>
    </row>
    <row r="1028" spans="11:12" ht="15.75" customHeight="1" x14ac:dyDescent="0.25">
      <c r="K1028" s="33"/>
      <c r="L1028" s="33"/>
    </row>
    <row r="1029" spans="11:12" ht="15.75" customHeight="1" x14ac:dyDescent="0.25">
      <c r="K1029" s="33"/>
      <c r="L1029" s="33"/>
    </row>
    <row r="1030" spans="11:12" ht="15.75" customHeight="1" x14ac:dyDescent="0.25">
      <c r="K1030" s="33"/>
      <c r="L1030" s="33"/>
    </row>
    <row r="1031" spans="11:12" ht="15.75" customHeight="1" x14ac:dyDescent="0.25">
      <c r="K1031" s="33"/>
      <c r="L1031" s="33"/>
    </row>
    <row r="1032" spans="11:12" ht="15.75" customHeight="1" x14ac:dyDescent="0.25">
      <c r="K1032" s="33"/>
      <c r="L1032" s="33"/>
    </row>
    <row r="1033" spans="11:12" ht="15.75" customHeight="1" x14ac:dyDescent="0.25">
      <c r="K1033" s="33"/>
      <c r="L1033" s="33"/>
    </row>
    <row r="1034" spans="11:12" ht="15.75" customHeight="1" x14ac:dyDescent="0.25">
      <c r="K1034" s="33"/>
      <c r="L1034" s="33"/>
    </row>
    <row r="1035" spans="11:12" ht="15.75" customHeight="1" x14ac:dyDescent="0.25">
      <c r="K1035" s="33"/>
      <c r="L1035" s="33"/>
    </row>
    <row r="1036" spans="11:12" ht="15.75" customHeight="1" x14ac:dyDescent="0.25">
      <c r="K1036" s="33"/>
      <c r="L1036" s="33"/>
    </row>
    <row r="1037" spans="11:12" ht="15.75" customHeight="1" x14ac:dyDescent="0.25">
      <c r="K1037" s="33"/>
      <c r="L1037" s="33"/>
    </row>
    <row r="1038" spans="11:12" ht="15.75" customHeight="1" x14ac:dyDescent="0.25">
      <c r="K1038" s="33"/>
      <c r="L1038" s="33"/>
    </row>
    <row r="1039" spans="11:12" ht="15.75" customHeight="1" x14ac:dyDescent="0.25">
      <c r="K1039" s="33"/>
      <c r="L1039" s="33"/>
    </row>
    <row r="1040" spans="11:12" ht="15.75" customHeight="1" x14ac:dyDescent="0.25">
      <c r="K1040" s="33"/>
      <c r="L1040" s="33"/>
    </row>
    <row r="1041" spans="11:12" ht="15.75" customHeight="1" x14ac:dyDescent="0.25">
      <c r="K1041" s="33"/>
      <c r="L1041" s="33"/>
    </row>
    <row r="1042" spans="11:12" ht="15.75" customHeight="1" x14ac:dyDescent="0.25">
      <c r="K1042" s="33"/>
      <c r="L1042" s="33"/>
    </row>
    <row r="1043" spans="11:12" ht="15.75" customHeight="1" x14ac:dyDescent="0.25">
      <c r="K1043" s="33"/>
      <c r="L1043" s="33"/>
    </row>
    <row r="1044" spans="11:12" ht="15.75" customHeight="1" x14ac:dyDescent="0.25">
      <c r="K1044" s="33"/>
      <c r="L1044" s="33"/>
    </row>
    <row r="1045" spans="11:12" ht="15.75" customHeight="1" x14ac:dyDescent="0.25">
      <c r="K1045" s="33"/>
      <c r="L1045" s="33"/>
    </row>
    <row r="1046" spans="11:12" ht="15.75" customHeight="1" x14ac:dyDescent="0.25">
      <c r="K1046" s="33"/>
      <c r="L1046" s="33"/>
    </row>
    <row r="1047" spans="11:12" ht="15.75" customHeight="1" x14ac:dyDescent="0.25">
      <c r="K1047" s="33"/>
      <c r="L1047" s="33"/>
    </row>
    <row r="1048" spans="11:12" ht="15.75" customHeight="1" x14ac:dyDescent="0.25">
      <c r="K1048" s="33"/>
      <c r="L1048" s="33"/>
    </row>
    <row r="1049" spans="11:12" ht="15.75" customHeight="1" x14ac:dyDescent="0.25">
      <c r="K1049" s="33"/>
      <c r="L1049" s="33"/>
    </row>
    <row r="1050" spans="11:12" ht="15.75" customHeight="1" x14ac:dyDescent="0.25">
      <c r="K1050" s="33"/>
      <c r="L1050" s="33"/>
    </row>
    <row r="1051" spans="11:12" ht="15.75" customHeight="1" x14ac:dyDescent="0.25">
      <c r="K1051" s="33"/>
      <c r="L1051" s="33"/>
    </row>
    <row r="1052" spans="11:12" ht="15.75" customHeight="1" x14ac:dyDescent="0.25">
      <c r="K1052" s="33"/>
      <c r="L1052" s="33"/>
    </row>
    <row r="1053" spans="11:12" ht="15.75" customHeight="1" x14ac:dyDescent="0.25">
      <c r="K1053" s="33"/>
      <c r="L1053" s="33"/>
    </row>
    <row r="1054" spans="11:12" ht="15.75" customHeight="1" x14ac:dyDescent="0.25">
      <c r="K1054" s="33"/>
      <c r="L1054" s="33"/>
    </row>
    <row r="1055" spans="11:12" ht="15.75" customHeight="1" x14ac:dyDescent="0.25">
      <c r="K1055" s="33"/>
      <c r="L1055" s="33"/>
    </row>
    <row r="1056" spans="11:12" ht="15.75" customHeight="1" x14ac:dyDescent="0.25">
      <c r="K1056" s="33"/>
      <c r="L1056" s="33"/>
    </row>
    <row r="1057" spans="11:12" ht="15.75" customHeight="1" x14ac:dyDescent="0.25">
      <c r="K1057" s="33"/>
      <c r="L1057" s="33"/>
    </row>
    <row r="1058" spans="11:12" ht="15.75" customHeight="1" x14ac:dyDescent="0.25">
      <c r="K1058" s="33"/>
      <c r="L1058" s="33"/>
    </row>
    <row r="1059" spans="11:12" ht="15.75" customHeight="1" x14ac:dyDescent="0.25">
      <c r="K1059" s="33"/>
      <c r="L1059" s="33"/>
    </row>
    <row r="1060" spans="11:12" ht="15.75" customHeight="1" x14ac:dyDescent="0.25">
      <c r="K1060" s="33"/>
      <c r="L1060" s="33"/>
    </row>
    <row r="1061" spans="11:12" ht="15.75" customHeight="1" x14ac:dyDescent="0.25">
      <c r="K1061" s="33"/>
      <c r="L1061" s="33"/>
    </row>
    <row r="1062" spans="11:12" ht="15.75" customHeight="1" x14ac:dyDescent="0.25">
      <c r="K1062" s="33"/>
      <c r="L1062" s="33"/>
    </row>
    <row r="1063" spans="11:12" ht="15.75" customHeight="1" x14ac:dyDescent="0.25">
      <c r="K1063" s="33"/>
      <c r="L1063" s="33"/>
    </row>
    <row r="1064" spans="11:12" ht="15.75" customHeight="1" x14ac:dyDescent="0.25">
      <c r="K1064" s="33"/>
      <c r="L1064" s="33"/>
    </row>
    <row r="1065" spans="11:12" ht="15.75" customHeight="1" x14ac:dyDescent="0.25">
      <c r="K1065" s="33"/>
      <c r="L1065" s="33"/>
    </row>
    <row r="1066" spans="11:12" ht="15.75" customHeight="1" x14ac:dyDescent="0.25">
      <c r="K1066" s="33"/>
      <c r="L1066" s="33"/>
    </row>
    <row r="1067" spans="11:12" ht="15.75" customHeight="1" x14ac:dyDescent="0.25">
      <c r="K1067" s="33"/>
      <c r="L1067" s="33"/>
    </row>
    <row r="1068" spans="11:12" ht="15.75" customHeight="1" x14ac:dyDescent="0.25">
      <c r="K1068" s="33"/>
      <c r="L1068" s="33"/>
    </row>
    <row r="1069" spans="11:12" ht="15.75" customHeight="1" x14ac:dyDescent="0.25">
      <c r="K1069" s="33"/>
      <c r="L1069" s="33"/>
    </row>
    <row r="1070" spans="11:12" ht="15.75" customHeight="1" x14ac:dyDescent="0.25">
      <c r="K1070" s="33"/>
      <c r="L1070" s="33"/>
    </row>
    <row r="1071" spans="11:12" ht="15.75" customHeight="1" x14ac:dyDescent="0.25">
      <c r="K1071" s="33"/>
      <c r="L1071" s="33"/>
    </row>
    <row r="1072" spans="11:12" ht="15.75" customHeight="1" x14ac:dyDescent="0.25">
      <c r="K1072" s="33"/>
      <c r="L1072" s="33"/>
    </row>
    <row r="1073" spans="11:12" ht="15.75" customHeight="1" x14ac:dyDescent="0.25">
      <c r="K1073" s="33"/>
      <c r="L1073" s="33"/>
    </row>
    <row r="1074" spans="11:12" ht="15.75" customHeight="1" x14ac:dyDescent="0.25">
      <c r="K1074" s="33"/>
      <c r="L1074" s="33"/>
    </row>
    <row r="1075" spans="11:12" ht="15.75" customHeight="1" x14ac:dyDescent="0.25">
      <c r="K1075" s="33"/>
      <c r="L1075" s="33"/>
    </row>
    <row r="1076" spans="11:12" ht="15.75" customHeight="1" x14ac:dyDescent="0.25">
      <c r="K1076" s="33"/>
      <c r="L1076" s="33"/>
    </row>
    <row r="1077" spans="11:12" ht="15.75" customHeight="1" x14ac:dyDescent="0.25">
      <c r="K1077" s="33"/>
      <c r="L1077" s="33"/>
    </row>
    <row r="1078" spans="11:12" ht="15.75" customHeight="1" x14ac:dyDescent="0.25">
      <c r="K1078" s="33"/>
      <c r="L1078" s="33"/>
    </row>
    <row r="1079" spans="11:12" ht="15.75" customHeight="1" x14ac:dyDescent="0.25">
      <c r="K1079" s="33"/>
      <c r="L1079" s="33"/>
    </row>
    <row r="1080" spans="11:12" ht="15.75" customHeight="1" x14ac:dyDescent="0.25">
      <c r="K1080" s="33"/>
      <c r="L1080" s="33"/>
    </row>
    <row r="1081" spans="11:12" ht="15.75" customHeight="1" x14ac:dyDescent="0.25">
      <c r="K1081" s="33"/>
      <c r="L1081" s="33"/>
    </row>
    <row r="1082" spans="11:12" ht="15.75" customHeight="1" x14ac:dyDescent="0.25">
      <c r="K1082" s="33"/>
      <c r="L1082" s="33"/>
    </row>
    <row r="1083" spans="11:12" ht="15.75" customHeight="1" x14ac:dyDescent="0.25">
      <c r="K1083" s="33"/>
      <c r="L1083" s="33"/>
    </row>
    <row r="1084" spans="11:12" ht="15.75" customHeight="1" x14ac:dyDescent="0.25">
      <c r="K1084" s="33"/>
      <c r="L1084" s="33"/>
    </row>
    <row r="1085" spans="11:12" ht="15.75" customHeight="1" x14ac:dyDescent="0.25">
      <c r="K1085" s="33"/>
      <c r="L1085" s="33"/>
    </row>
    <row r="1086" spans="11:12" ht="15.75" customHeight="1" x14ac:dyDescent="0.25">
      <c r="K1086" s="33"/>
      <c r="L1086" s="33"/>
    </row>
    <row r="1087" spans="11:12" ht="15.75" customHeight="1" x14ac:dyDescent="0.25">
      <c r="K1087" s="33"/>
      <c r="L1087" s="33"/>
    </row>
    <row r="1088" spans="11:12" ht="15.75" customHeight="1" x14ac:dyDescent="0.25">
      <c r="K1088" s="33"/>
      <c r="L1088" s="33"/>
    </row>
    <row r="1089" spans="11:12" ht="15.75" customHeight="1" x14ac:dyDescent="0.25">
      <c r="K1089" s="33"/>
      <c r="L1089" s="33"/>
    </row>
    <row r="1090" spans="11:12" ht="15.75" customHeight="1" x14ac:dyDescent="0.25">
      <c r="K1090" s="33"/>
      <c r="L1090" s="33"/>
    </row>
    <row r="1091" spans="11:12" ht="15.75" customHeight="1" x14ac:dyDescent="0.25">
      <c r="K1091" s="33"/>
      <c r="L1091" s="33"/>
    </row>
    <row r="1092" spans="11:12" ht="15.75" customHeight="1" x14ac:dyDescent="0.25">
      <c r="K1092" s="33"/>
      <c r="L1092" s="33"/>
    </row>
    <row r="1093" spans="11:12" ht="15.75" customHeight="1" x14ac:dyDescent="0.25">
      <c r="K1093" s="33"/>
      <c r="L1093" s="33"/>
    </row>
    <row r="1094" spans="11:12" ht="15.75" customHeight="1" x14ac:dyDescent="0.25">
      <c r="K1094" s="33"/>
      <c r="L1094" s="33"/>
    </row>
    <row r="1095" spans="11:12" ht="15.75" customHeight="1" x14ac:dyDescent="0.25">
      <c r="K1095" s="33"/>
      <c r="L1095" s="33"/>
    </row>
    <row r="1096" spans="11:12" ht="15.75" customHeight="1" x14ac:dyDescent="0.25">
      <c r="K1096" s="33"/>
      <c r="L1096" s="33"/>
    </row>
    <row r="1097" spans="11:12" ht="15.75" customHeight="1" x14ac:dyDescent="0.25">
      <c r="K1097" s="33"/>
      <c r="L1097" s="33"/>
    </row>
    <row r="1098" spans="11:12" ht="15.75" customHeight="1" x14ac:dyDescent="0.25">
      <c r="K1098" s="33"/>
      <c r="L1098" s="33"/>
    </row>
    <row r="1099" spans="11:12" ht="15.75" customHeight="1" x14ac:dyDescent="0.25">
      <c r="K1099" s="33"/>
      <c r="L1099" s="33"/>
    </row>
    <row r="1100" spans="11:12" ht="15.75" customHeight="1" x14ac:dyDescent="0.25">
      <c r="K1100" s="33"/>
      <c r="L1100" s="33"/>
    </row>
    <row r="1101" spans="11:12" ht="15.75" customHeight="1" x14ac:dyDescent="0.25">
      <c r="K1101" s="33"/>
      <c r="L1101" s="33"/>
    </row>
    <row r="1102" spans="11:12" ht="15.75" customHeight="1" x14ac:dyDescent="0.25">
      <c r="K1102" s="33"/>
      <c r="L1102" s="33"/>
    </row>
    <row r="1103" spans="11:12" ht="15.75" customHeight="1" x14ac:dyDescent="0.25">
      <c r="K1103" s="33"/>
      <c r="L1103" s="33"/>
    </row>
    <row r="1104" spans="11:12" ht="15.75" customHeight="1" x14ac:dyDescent="0.25">
      <c r="K1104" s="33"/>
      <c r="L1104" s="33"/>
    </row>
    <row r="1105" spans="11:12" ht="15.75" customHeight="1" x14ac:dyDescent="0.25">
      <c r="K1105" s="33"/>
      <c r="L1105" s="33"/>
    </row>
    <row r="1106" spans="11:12" ht="15.75" customHeight="1" x14ac:dyDescent="0.25">
      <c r="K1106" s="33"/>
      <c r="L1106" s="33"/>
    </row>
    <row r="1107" spans="11:12" ht="15.75" customHeight="1" x14ac:dyDescent="0.25">
      <c r="K1107" s="33"/>
      <c r="L1107" s="33"/>
    </row>
    <row r="1108" spans="11:12" ht="15.75" customHeight="1" x14ac:dyDescent="0.25">
      <c r="K1108" s="33"/>
      <c r="L1108" s="33"/>
    </row>
    <row r="1109" spans="11:12" ht="15.75" customHeight="1" x14ac:dyDescent="0.25">
      <c r="K1109" s="33"/>
      <c r="L1109" s="33"/>
    </row>
    <row r="1110" spans="11:12" ht="15.75" customHeight="1" x14ac:dyDescent="0.25">
      <c r="K1110" s="33"/>
      <c r="L1110" s="33"/>
    </row>
    <row r="1111" spans="11:12" ht="15.75" customHeight="1" x14ac:dyDescent="0.25">
      <c r="K1111" s="33"/>
      <c r="L1111" s="33"/>
    </row>
    <row r="1112" spans="11:12" ht="15.75" customHeight="1" x14ac:dyDescent="0.25">
      <c r="K1112" s="33"/>
      <c r="L1112" s="33"/>
    </row>
    <row r="1113" spans="11:12" ht="15.75" customHeight="1" x14ac:dyDescent="0.25">
      <c r="K1113" s="33"/>
      <c r="L1113" s="33"/>
    </row>
    <row r="1114" spans="11:12" ht="15.75" customHeight="1" x14ac:dyDescent="0.25">
      <c r="K1114" s="33"/>
      <c r="L1114" s="33"/>
    </row>
    <row r="1115" spans="11:12" ht="15.75" customHeight="1" x14ac:dyDescent="0.25">
      <c r="K1115" s="33"/>
      <c r="L1115" s="33"/>
    </row>
    <row r="1116" spans="11:12" ht="15.75" customHeight="1" x14ac:dyDescent="0.25">
      <c r="K1116" s="33"/>
      <c r="L1116" s="33"/>
    </row>
    <row r="1117" spans="11:12" ht="15.75" customHeight="1" x14ac:dyDescent="0.25">
      <c r="K1117" s="33"/>
      <c r="L1117" s="33"/>
    </row>
    <row r="1118" spans="11:12" ht="15.75" customHeight="1" x14ac:dyDescent="0.25">
      <c r="K1118" s="33"/>
      <c r="L1118" s="33"/>
    </row>
  </sheetData>
  <autoFilter ref="B1:AB281" xr:uid="{00000000-0009-0000-0000-000000000000}"/>
  <mergeCells count="43">
    <mergeCell ref="B276:E276"/>
    <mergeCell ref="B277:E277"/>
    <mergeCell ref="B279:E279"/>
    <mergeCell ref="B280:E280"/>
    <mergeCell ref="H278:M278"/>
    <mergeCell ref="B278:E278"/>
    <mergeCell ref="G276:H276"/>
    <mergeCell ref="J276:K276"/>
    <mergeCell ref="B267:E267"/>
    <mergeCell ref="B268:E268"/>
    <mergeCell ref="B269:E269"/>
    <mergeCell ref="B270:E270"/>
    <mergeCell ref="B271:E271"/>
    <mergeCell ref="K298:M298"/>
    <mergeCell ref="H279:M279"/>
    <mergeCell ref="H280:M280"/>
    <mergeCell ref="H281:M281"/>
    <mergeCell ref="H283:M283"/>
    <mergeCell ref="H284:M284"/>
    <mergeCell ref="H285:M285"/>
    <mergeCell ref="H286:M286"/>
    <mergeCell ref="K294:M294"/>
    <mergeCell ref="K295:M295"/>
    <mergeCell ref="H288:M288"/>
    <mergeCell ref="H289:M289"/>
    <mergeCell ref="H290:M290"/>
    <mergeCell ref="R275:V275"/>
    <mergeCell ref="K296:M296"/>
    <mergeCell ref="K297:M297"/>
    <mergeCell ref="H277:M277"/>
    <mergeCell ref="H291:M291"/>
    <mergeCell ref="P272:Q272"/>
    <mergeCell ref="G270:H270"/>
    <mergeCell ref="D274:E274"/>
    <mergeCell ref="G274:K274"/>
    <mergeCell ref="G275:K275"/>
    <mergeCell ref="D275:E275"/>
    <mergeCell ref="B272:E272"/>
    <mergeCell ref="G265:H265"/>
    <mergeCell ref="G266:H266"/>
    <mergeCell ref="H267:K267"/>
    <mergeCell ref="G269:H269"/>
    <mergeCell ref="N271:O271"/>
  </mergeCells>
  <phoneticPr fontId="39" type="noConversion"/>
  <conditionalFormatting sqref="C78:U142 C143 E143:U143 C144:U180 C181 E181:U181 C182:U192 C193:O194 P193:U197 C195:G195 H195:O197 C196:E197 C198:U263 L243:L264 N2:U2 M2:M17 C2:G76 N3:S17 T3:U35 H3:K76 M18:S35 M36:U77 C77:K77 G196:G197">
    <cfRule type="expression" dxfId="2" priority="6">
      <formula>$K2&lt;&gt;""</formula>
    </cfRule>
  </conditionalFormatting>
  <conditionalFormatting sqref="H2:L2">
    <cfRule type="expression" dxfId="1" priority="7">
      <formula>$K2&lt;&gt;""</formula>
    </cfRule>
  </conditionalFormatting>
  <conditionalFormatting sqref="L2:L77">
    <cfRule type="expression" dxfId="0" priority="8">
      <formula>$K2&lt;&gt;""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0000000}">
          <x14:formula1>
            <xm:f>Feuil1!$A$3:$A$5</xm:f>
          </x14:formula1>
          <xm:sqref>U52 U75:U185 U187:U263</xm:sqref>
        </x14:dataValidation>
        <x14:dataValidation type="list" allowBlank="1" showInputMessage="1" showErrorMessage="1" xr:uid="{00000000-0002-0000-0000-000001000000}">
          <x14:formula1>
            <xm:f>Feuil1!$B$3:$B$4</xm:f>
          </x14:formula1>
          <xm:sqref>X163:X185 X187:X263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000"/>
  <sheetViews>
    <sheetView workbookViewId="0">
      <selection activeCell="B3" sqref="B3:B4"/>
    </sheetView>
  </sheetViews>
  <sheetFormatPr baseColWidth="10" defaultColWidth="14.42578125" defaultRowHeight="15" customHeight="1" x14ac:dyDescent="0.25"/>
  <cols>
    <col min="1" max="6" width="10.7109375" customWidth="1"/>
  </cols>
  <sheetData>
    <row r="3" spans="1:2" x14ac:dyDescent="0.25">
      <c r="A3" s="4" t="s">
        <v>22</v>
      </c>
      <c r="B3" s="130" t="s">
        <v>89</v>
      </c>
    </row>
    <row r="4" spans="1:2" x14ac:dyDescent="0.25">
      <c r="A4" s="4" t="s">
        <v>20</v>
      </c>
      <c r="B4" s="130" t="s">
        <v>90</v>
      </c>
    </row>
    <row r="5" spans="1:2" ht="15" customHeight="1" x14ac:dyDescent="0.25">
      <c r="A5" s="4" t="s">
        <v>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DETAIL DES VENTES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T0802</cp:lastModifiedBy>
  <dcterms:created xsi:type="dcterms:W3CDTF">2023-07-29T11:52:43Z</dcterms:created>
  <dcterms:modified xsi:type="dcterms:W3CDTF">2023-12-20T15:56:17Z</dcterms:modified>
</cp:coreProperties>
</file>