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0802\Downloads\"/>
    </mc:Choice>
  </mc:AlternateContent>
  <xr:revisionPtr revIDLastSave="0" documentId="13_ncr:1_{F5DA46DF-2F72-48EE-B158-4743DEC822BD}" xr6:coauthVersionLast="47" xr6:coauthVersionMax="47" xr10:uidLastSave="{00000000-0000-0000-0000-000000000000}"/>
  <bookViews>
    <workbookView xWindow="23880" yWindow="-120" windowWidth="24240" windowHeight="13140" tabRatio="698" xr2:uid="{00000000-000D-0000-FFFF-FFFF00000000}"/>
  </bookViews>
  <sheets>
    <sheet name="Feuil1" sheetId="10" r:id="rId1"/>
    <sheet name="PC PORTABLE" sheetId="3" r:id="rId2"/>
    <sheet name="PC FIXE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0" l="1"/>
  <c r="I16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15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O5" i="10" a="1"/>
  <c r="O5" i="10" s="1"/>
  <c r="I32" i="10" l="1"/>
  <c r="I33" i="10" s="1"/>
  <c r="K4" i="3"/>
  <c r="I2" i="3"/>
  <c r="I3" i="3"/>
  <c r="I4" i="3"/>
  <c r="I5" i="3"/>
  <c r="I6" i="3"/>
  <c r="I7" i="3"/>
  <c r="K7" i="3"/>
  <c r="M7" i="3" s="1"/>
  <c r="K6" i="3"/>
  <c r="M6" i="3" s="1"/>
  <c r="K5" i="3"/>
  <c r="M5" i="3" s="1"/>
  <c r="K3" i="3"/>
  <c r="M3" i="3" s="1"/>
  <c r="I8" i="2"/>
  <c r="J8" i="2" s="1"/>
  <c r="I9" i="2"/>
  <c r="J9" i="2" s="1"/>
  <c r="I6" i="2"/>
  <c r="J6" i="2" s="1"/>
  <c r="I7" i="2"/>
  <c r="J7" i="2" s="1"/>
  <c r="I5" i="2"/>
  <c r="J5" i="2" s="1"/>
  <c r="I3" i="2"/>
  <c r="J3" i="2" s="1"/>
  <c r="I4" i="2"/>
  <c r="J4" i="2" s="1"/>
  <c r="I2" i="2"/>
  <c r="J2" i="2" s="1"/>
  <c r="K2" i="3"/>
  <c r="M2" i="3" s="1"/>
  <c r="I34" i="10" l="1"/>
  <c r="M4" i="3"/>
  <c r="L4" i="3"/>
  <c r="L7" i="3"/>
  <c r="L6" i="3"/>
  <c r="L5" i="3"/>
  <c r="L3" i="3"/>
  <c r="L2" i="3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<sst xmlns="http://schemas.openxmlformats.org/spreadsheetml/2006/main" count="134" uniqueCount="96">
  <si>
    <t>MAJ 11/10/2023</t>
  </si>
  <si>
    <t xml:space="preserve">Reference : </t>
  </si>
  <si>
    <t>Description</t>
  </si>
  <si>
    <t>Prix achat HT</t>
  </si>
  <si>
    <t>TTC</t>
  </si>
  <si>
    <t>Prix achat TTC</t>
  </si>
  <si>
    <t>% Marge</t>
  </si>
  <si>
    <t>Prix revente HT</t>
  </si>
  <si>
    <t>Prix revente TTC</t>
  </si>
  <si>
    <t>Marge</t>
  </si>
  <si>
    <t>Microsoft</t>
  </si>
  <si>
    <t>Surface Laptop 5</t>
  </si>
  <si>
    <t>QIY-00004</t>
  </si>
  <si>
    <t>i5 - 8Go RAM - 256Go SSD - 13,5" (clavier non détachable)</t>
  </si>
  <si>
    <t>Surface Pro 9</t>
  </si>
  <si>
    <t>i7 - 16Go RAM - 512Go SSD - 13 (clavier vendu séparement)</t>
  </si>
  <si>
    <t>Lenovo</t>
  </si>
  <si>
    <t>ThinkBook 14 G2</t>
  </si>
  <si>
    <t>20VD01E2FR</t>
  </si>
  <si>
    <t>i5 - 8Go RAM - 256Go SSD - 14" - Win11Pro (recharge USB-C + 1 slot RAM dispo)</t>
  </si>
  <si>
    <t>ThinkBook 15 G2 IAP</t>
  </si>
  <si>
    <t>21DJ00BUFR</t>
  </si>
  <si>
    <t>i5 - 16Go RAM - 512Go SSD - 15,6" - Win11Pro (recharge USB-C)</t>
  </si>
  <si>
    <t>ThinkBook 14 G4 IAP</t>
  </si>
  <si>
    <t>21DH009YFR</t>
  </si>
  <si>
    <t>i5 - 16Go RAM - 512Go SSD - 14" - Win11Pro (recharge USB-C)</t>
  </si>
  <si>
    <t>ThinkBook 15 G4 IAP</t>
  </si>
  <si>
    <t>21DJ00BNFR</t>
  </si>
  <si>
    <t>i7 - 16Go RAM - 512Go SSD - 15,6" - Win10Pro (recharge USB-C)</t>
  </si>
  <si>
    <t>MAJ 14/10/2023</t>
  </si>
  <si>
    <t>%</t>
  </si>
  <si>
    <t>Mini tour</t>
  </si>
  <si>
    <t>Lenovo ThinkCentre</t>
  </si>
  <si>
    <t>11LV009TFR</t>
  </si>
  <si>
    <t>i3 - 8Go RAM - 256Go SSD - Wi-Fi - Win11Pro</t>
  </si>
  <si>
    <t>11T3002UFR</t>
  </si>
  <si>
    <t>i5 - 8Go RAM - 256Go SSD - Wi-Fi6 - Win11Pro</t>
  </si>
  <si>
    <t>11U50006FR</t>
  </si>
  <si>
    <t>i5 - 16Go RAM - 512Go SSD - Wi-Fi6 - Win11Pro</t>
  </si>
  <si>
    <t>Tour</t>
  </si>
  <si>
    <t>Lenovo V35s</t>
  </si>
  <si>
    <t>11T000F3FR</t>
  </si>
  <si>
    <t>i3- 8Go RAM - 256Go SSD - Wi-Fi - Win11Pro</t>
  </si>
  <si>
    <t>neo 50s SFF</t>
  </si>
  <si>
    <t>i5 - 8Go RAM - 256Go SSD - Wi-Fi - Win11Pro</t>
  </si>
  <si>
    <t>ThinkCentre M90s</t>
  </si>
  <si>
    <t>11D6000UFR</t>
  </si>
  <si>
    <t>i7 - 16Go RAM - 512Go SSD - Win10Pro</t>
  </si>
  <si>
    <t>2 en 1</t>
  </si>
  <si>
    <t>M90a Gen 3 AIO</t>
  </si>
  <si>
    <t>i5 - 8Go RAM - 256Go SSD - 23,8" - Win11Pro</t>
  </si>
  <si>
    <t>i7 - 16Go RAM - 512Go SSD - 23,8" - Win11Pro</t>
  </si>
  <si>
    <t>Cacher + signature avec mantion "lu et approuvé"</t>
  </si>
  <si>
    <t>Date :</t>
  </si>
  <si>
    <t>Fonction :</t>
  </si>
  <si>
    <t>Nom, Prénom :</t>
  </si>
  <si>
    <t>Technicien</t>
  </si>
  <si>
    <t>Client</t>
  </si>
  <si>
    <t>Observations</t>
  </si>
  <si>
    <t>Total T.T.C</t>
  </si>
  <si>
    <t>Conditions de règlement :</t>
  </si>
  <si>
    <t>TVA (20%)</t>
  </si>
  <si>
    <t>Total H.T</t>
  </si>
  <si>
    <t>Total</t>
  </si>
  <si>
    <t>Qté</t>
  </si>
  <si>
    <t>PU</t>
  </si>
  <si>
    <t>Référence</t>
  </si>
  <si>
    <t>BON DE COMMANDE MATERIELS ET PRESTATIONS</t>
  </si>
  <si>
    <t>Tél mobile</t>
  </si>
  <si>
    <t>CP / Ville</t>
  </si>
  <si>
    <t>Tél fixe</t>
  </si>
  <si>
    <t>Adresse</t>
  </si>
  <si>
    <t>Mail</t>
  </si>
  <si>
    <t>Siret</t>
  </si>
  <si>
    <t>Signataire</t>
  </si>
  <si>
    <t>Société</t>
  </si>
  <si>
    <t>IDENTIFICATION SITE INSTALLATION</t>
  </si>
  <si>
    <t>IDENTIFICATION CLIENT SITE PRINCIPAL</t>
  </si>
  <si>
    <t>PCP01</t>
  </si>
  <si>
    <t>PCP02</t>
  </si>
  <si>
    <t>PCP03</t>
  </si>
  <si>
    <t>PCP04</t>
  </si>
  <si>
    <t>PCP05</t>
  </si>
  <si>
    <t>PCP06</t>
  </si>
  <si>
    <t>PCF01</t>
  </si>
  <si>
    <t>PCF02</t>
  </si>
  <si>
    <t>PCF03</t>
  </si>
  <si>
    <t>PCF04</t>
  </si>
  <si>
    <t>PCF05</t>
  </si>
  <si>
    <t>PCF06</t>
  </si>
  <si>
    <t>PCF07</t>
  </si>
  <si>
    <t>PCF08</t>
  </si>
  <si>
    <t>Marque</t>
  </si>
  <si>
    <t>Fabriquant</t>
  </si>
  <si>
    <t>3 en 1</t>
  </si>
  <si>
    <t>Liste des references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</si>
</sst>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0000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1" xfId="0" applyBorder="1"/>
    <xf numFmtId="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8" fontId="0" fillId="3" borderId="1" xfId="0" applyNumberFormat="1" applyFill="1" applyBorder="1" applyAlignment="1">
      <alignment horizontal="center" vertical="center"/>
    </xf>
    <xf numFmtId="8" fontId="0" fillId="4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8" fontId="0" fillId="5" borderId="1" xfId="0" applyNumberFormat="1" applyFill="1" applyBorder="1" applyAlignment="1">
      <alignment horizontal="center" vertical="center"/>
    </xf>
    <xf numFmtId="8" fontId="0" fillId="6" borderId="1" xfId="0" applyNumberFormat="1" applyFill="1" applyBorder="1" applyAlignment="1">
      <alignment horizontal="center" vertical="center"/>
    </xf>
    <xf numFmtId="8" fontId="1" fillId="3" borderId="1" xfId="0" applyNumberFormat="1" applyFont="1" applyFill="1" applyBorder="1" applyAlignment="1">
      <alignment horizontal="center" vertical="center"/>
    </xf>
    <xf numFmtId="8" fontId="0" fillId="0" borderId="0" xfId="0" applyNumberFormat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4" xfId="0" applyFont="1" applyBorder="1"/>
    <xf numFmtId="0" fontId="6" fillId="0" borderId="5" xfId="0" applyFont="1" applyBorder="1"/>
    <xf numFmtId="164" fontId="9" fillId="0" borderId="11" xfId="1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9" fillId="0" borderId="13" xfId="1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0" borderId="9" xfId="0" applyFont="1" applyBorder="1"/>
    <xf numFmtId="0" fontId="6" fillId="0" borderId="15" xfId="0" applyFont="1" applyBorder="1"/>
    <xf numFmtId="164" fontId="9" fillId="0" borderId="16" xfId="1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/>
    <xf numFmtId="0" fontId="6" fillId="8" borderId="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4" fillId="9" borderId="0" xfId="0" applyFont="1" applyFill="1" applyAlignment="1">
      <alignment horizontal="center"/>
    </xf>
    <xf numFmtId="0" fontId="6" fillId="8" borderId="1" xfId="0" applyFont="1" applyFill="1" applyBorder="1" applyAlignment="1">
      <alignment horizontal="center" vertical="center"/>
    </xf>
    <xf numFmtId="0" fontId="0" fillId="0" borderId="18" xfId="0" applyBorder="1"/>
    <xf numFmtId="0" fontId="0" fillId="0" borderId="18" xfId="0" applyBorder="1" applyAlignment="1">
      <alignment horizontal="center" vertical="center"/>
    </xf>
    <xf numFmtId="8" fontId="0" fillId="4" borderId="18" xfId="0" applyNumberForma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8" fontId="0" fillId="5" borderId="18" xfId="0" applyNumberFormat="1" applyFill="1" applyBorder="1" applyAlignment="1">
      <alignment horizontal="center" vertical="center"/>
    </xf>
    <xf numFmtId="8" fontId="1" fillId="3" borderId="18" xfId="0" applyNumberFormat="1" applyFont="1" applyFill="1" applyBorder="1" applyAlignment="1">
      <alignment horizontal="center" vertical="center"/>
    </xf>
    <xf numFmtId="8" fontId="0" fillId="6" borderId="18" xfId="0" applyNumberFormat="1" applyFill="1" applyBorder="1" applyAlignment="1">
      <alignment horizontal="center" vertical="center"/>
    </xf>
    <xf numFmtId="8" fontId="0" fillId="0" borderId="20" xfId="0" applyNumberFormat="1" applyBorder="1" applyAlignment="1">
      <alignment horizontal="center" vertical="center"/>
    </xf>
    <xf numFmtId="8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6" fillId="0" borderId="1" xfId="0" applyNumberFormat="1" applyFont="1" applyBorder="1" applyAlignment="1">
      <alignment horizontal="right" vertical="center"/>
    </xf>
    <xf numFmtId="0" fontId="0" fillId="7" borderId="0" xfId="0" applyFill="1"/>
  </cellXfs>
  <cellStyles count="2">
    <cellStyle name="Monétaire" xfId="1" builtinId="4"/>
    <cellStyle name="Normal" xfId="0" builtinId="0"/>
  </cellStyles>
  <dxfs count="25">
    <dxf>
      <alignment horizontal="center" vertical="center" textRotation="0" wrapText="0" indent="0" justifyLastLine="0" shrinkToFit="0" readingOrder="0"/>
    </dxf>
    <dxf>
      <numFmt numFmtId="12" formatCode="#,##0.00\ &quot;€&quot;;[Red]\-#,##0.00\ &quot;€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2" formatCode="#,##0.00\ &quot;€&quot;;[Red]\-#,##0.00\ &quot;€&quot;"/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2" formatCode="#,##0.00\ &quot;€&quot;;[Red]\-#,##0.00\ &quot;€&quot;"/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2" formatCode="#,##0.00\ &quot;€&quot;;[Red]\-#,##0.00\ &quot;€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2" formatCode="#,##0.00\ &quot;€&quot;;[Red]\-#,##0.00\ &quot;€&quot;"/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2" formatCode="#,##0.00\ &quot;€&quot;;[Red]\-#,##0.00\ &quot;€&quot;"/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2" formatCode="#,##0.00\ &quot;€&quot;;[Red]\-#,##0.00\ &quot;€&quot;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2" formatCode="#,##0.00\ &quot;€&quot;;[Red]\-#,##0.00\ &quot;€&quot;"/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border outline="0">
        <right style="thin">
          <color indexed="64"/>
        </right>
        <top style="thin">
          <color indexed="64"/>
        </top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32</xdr:row>
          <xdr:rowOff>0</xdr:rowOff>
        </xdr:from>
        <xdr:to>
          <xdr:col>5</xdr:col>
          <xdr:colOff>342900</xdr:colOff>
          <xdr:row>33</xdr:row>
          <xdr:rowOff>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Prélèvement automatique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33</xdr:row>
          <xdr:rowOff>19050</xdr:rowOff>
        </xdr:from>
        <xdr:to>
          <xdr:col>5</xdr:col>
          <xdr:colOff>447675</xdr:colOff>
          <xdr:row>34</xdr:row>
          <xdr:rowOff>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Mandat administratif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34</xdr:row>
          <xdr:rowOff>9525</xdr:rowOff>
        </xdr:from>
        <xdr:to>
          <xdr:col>5</xdr:col>
          <xdr:colOff>447675</xdr:colOff>
          <xdr:row>35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0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Financement (voir contrat leaseur)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28575</xdr:rowOff>
    </xdr:from>
    <xdr:to>
      <xdr:col>0</xdr:col>
      <xdr:colOff>619124</xdr:colOff>
      <xdr:row>2</xdr:row>
      <xdr:rowOff>171450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19075"/>
          <a:ext cx="457199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3</xdr:row>
      <xdr:rowOff>180975</xdr:rowOff>
    </xdr:from>
    <xdr:to>
      <xdr:col>0</xdr:col>
      <xdr:colOff>619125</xdr:colOff>
      <xdr:row>6</xdr:row>
      <xdr:rowOff>133350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100-000004000000}"/>
            </a:ext>
            <a:ext uri="{147F2762-F138-4A5C-976F-8EAC2B608ADB}">
              <a16:predDERef xmlns:a16="http://schemas.microsoft.com/office/drawing/2014/main" pred="{1F0FF1F3-9DFF-A4E3-FEAD-16D548A57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52475"/>
          <a:ext cx="52387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85725</xdr:rowOff>
    </xdr:from>
    <xdr:to>
      <xdr:col>0</xdr:col>
      <xdr:colOff>619125</xdr:colOff>
      <xdr:row>3</xdr:row>
      <xdr:rowOff>123825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76225"/>
          <a:ext cx="4191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257175</xdr:colOff>
      <xdr:row>7</xdr:row>
      <xdr:rowOff>47625</xdr:rowOff>
    </xdr:from>
    <xdr:to>
      <xdr:col>0</xdr:col>
      <xdr:colOff>590550</xdr:colOff>
      <xdr:row>9</xdr:row>
      <xdr:rowOff>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200-000005000000}"/>
            </a:ext>
            <a:ext uri="{147F2762-F138-4A5C-976F-8EAC2B608ADB}">
              <a16:predDERef xmlns:a16="http://schemas.microsoft.com/office/drawing/2014/main" pred="{CA27FA74-D861-ACBD-70AE-FDEEBC8F5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381125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219073</xdr:colOff>
      <xdr:row>4</xdr:row>
      <xdr:rowOff>85725</xdr:rowOff>
    </xdr:from>
    <xdr:to>
      <xdr:col>0</xdr:col>
      <xdr:colOff>628649</xdr:colOff>
      <xdr:row>6</xdr:row>
      <xdr:rowOff>114301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3" y="847725"/>
          <a:ext cx="409576" cy="409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7153572-4AE8-49EA-873F-3D4F267C9C77}" name="Tableau1" displayName="Tableau1" ref="B1:M7" totalsRowShown="0" headerRowDxfId="10" headerRowBorderDxfId="23" tableBorderDxfId="24">
  <autoFilter ref="B1:M7" xr:uid="{D7153572-4AE8-49EA-873F-3D4F267C9C77}"/>
  <tableColumns count="12">
    <tableColumn id="1" xr3:uid="{2A42EF75-E9A8-48C0-9B6F-08C2E19A7122}" name="Fabriquant" dataDxfId="22"/>
    <tableColumn id="2" xr3:uid="{16ABDC66-2331-4FB2-B768-29F5CF72AAF6}" name="MAJ 11/10/2023" dataDxfId="21"/>
    <tableColumn id="3" xr3:uid="{8E0B5FFF-CA6B-4B49-9DDC-D3DB13E10822}" name="Référence" dataDxfId="20"/>
    <tableColumn id="4" xr3:uid="{D033C2B9-7813-4B5A-9C64-F61050E2250B}" name="Reference : " dataDxfId="19"/>
    <tableColumn id="5" xr3:uid="{D87166DB-BF7E-49D5-9563-6F609ED36039}" name="Description" dataDxfId="18"/>
    <tableColumn id="6" xr3:uid="{49B024D7-C84F-4DEA-9382-642E8CCDA4DC}" name="Prix achat HT" dataDxfId="17"/>
    <tableColumn id="7" xr3:uid="{DA343211-23E3-44AE-B7DC-A0B7CDC051D5}" name="TTC" dataDxfId="16"/>
    <tableColumn id="8" xr3:uid="{B7C2E8BD-E9E6-40CE-897A-4C2E5B13986B}" name="Prix achat TTC" dataDxfId="15">
      <calculatedColumnFormula>SUM(G2*H2)</calculatedColumnFormula>
    </tableColumn>
    <tableColumn id="9" xr3:uid="{F8A4FA05-C2FF-41E0-BB41-EABF424E55AB}" name="% Marge" dataDxfId="14"/>
    <tableColumn id="10" xr3:uid="{2C0854B6-11AA-40D5-9970-83914FB43B14}" name="Prix revente HT" dataDxfId="13">
      <calculatedColumnFormula>SUM(G2*J2)</calculatedColumnFormula>
    </tableColumn>
    <tableColumn id="11" xr3:uid="{BE6CDEA9-A3EA-4D40-878B-646EA1BAB40B}" name="Prix revente TTC" dataDxfId="12">
      <calculatedColumnFormula>SUM(K2*H2)</calculatedColumnFormula>
    </tableColumn>
    <tableColumn id="12" xr3:uid="{BBA08875-67DD-4DC5-95BA-B75EF1BF41AC}" name="Marge" dataDxfId="11">
      <calculatedColumnFormula>SUM(K2-G2)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E54A12A-B0EB-454F-BCEE-C15B65E249C7}" name="Tableau2" displayName="Tableau2" ref="B1:J9" totalsRowShown="0" headerRowDxfId="0">
  <autoFilter ref="B1:J9" xr:uid="{1E54A12A-B0EB-454F-BCEE-C15B65E249C7}"/>
  <tableColumns count="9">
    <tableColumn id="1" xr3:uid="{41404578-89EF-4293-ACA3-A224AB478AB8}" name="Marque" dataDxfId="9"/>
    <tableColumn id="2" xr3:uid="{C07E8EEA-440C-41E7-AE29-BB01F5871597}" name="MAJ 14/10/2023" dataDxfId="8"/>
    <tableColumn id="3" xr3:uid="{E9C70344-E47E-4462-9F52-398384C915EF}" name="Référence" dataDxfId="7"/>
    <tableColumn id="4" xr3:uid="{701F8DCA-A994-4A4A-9E6E-3D04A0F1B828}" name="Reference : " dataDxfId="6"/>
    <tableColumn id="5" xr3:uid="{2E7D537B-DF41-4D90-B1A5-E61E3B8C6F76}" name="Description" dataDxfId="5"/>
    <tableColumn id="6" xr3:uid="{61264F20-2D5A-4683-B7F6-D5A15AE3FB25}" name="Prix achat HT" dataDxfId="4"/>
    <tableColumn id="7" xr3:uid="{9E1E3443-90D7-4EFC-8092-087346D7481E}" name="%" dataDxfId="3"/>
    <tableColumn id="8" xr3:uid="{4CDDD234-C411-4799-9AED-853240463E90}" name="Prix revente HT" dataDxfId="2">
      <calculatedColumnFormula>SUM(G2*H2)</calculatedColumnFormula>
    </tableColumn>
    <tableColumn id="9" xr3:uid="{037BF783-98CB-4E02-9CAF-395AB7D96D17}" name="Marge" dataDxfId="1">
      <calculatedColumnFormula>SUM(I2-G2)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0CCD7-9AF2-4D32-A506-E5DE4EFE18A1}">
  <dimension ref="A1:O49"/>
  <sheetViews>
    <sheetView tabSelected="1" zoomScaleNormal="100" workbookViewId="0">
      <selection activeCell="J5" sqref="J5"/>
    </sheetView>
  </sheetViews>
  <sheetFormatPr baseColWidth="10" defaultRowHeight="15" x14ac:dyDescent="0.25"/>
  <cols>
    <col min="15" max="15" width="18.85546875" bestFit="1" customWidth="1"/>
  </cols>
  <sheetData>
    <row r="1" spans="1:15" x14ac:dyDescent="0.25">
      <c r="A1" s="56" t="s">
        <v>77</v>
      </c>
      <c r="B1" s="56"/>
      <c r="C1" s="56"/>
      <c r="D1" s="56"/>
      <c r="E1" s="56"/>
      <c r="F1" s="56"/>
      <c r="G1" s="56"/>
      <c r="H1" s="56"/>
      <c r="I1" s="56"/>
    </row>
    <row r="2" spans="1:15" x14ac:dyDescent="0.25">
      <c r="A2" s="40" t="s">
        <v>75</v>
      </c>
      <c r="B2" s="55"/>
      <c r="C2" s="55"/>
      <c r="D2" s="55"/>
      <c r="E2" s="55"/>
      <c r="F2" s="40" t="s">
        <v>74</v>
      </c>
      <c r="G2" s="55"/>
      <c r="H2" s="55"/>
      <c r="I2" s="55"/>
    </row>
    <row r="3" spans="1:15" x14ac:dyDescent="0.25">
      <c r="A3" s="40" t="s">
        <v>73</v>
      </c>
      <c r="B3" s="55"/>
      <c r="C3" s="55"/>
      <c r="D3" s="55"/>
      <c r="E3" s="55"/>
      <c r="F3" s="40" t="s">
        <v>72</v>
      </c>
      <c r="G3" s="55"/>
      <c r="H3" s="55"/>
      <c r="I3" s="55"/>
    </row>
    <row r="4" spans="1:15" x14ac:dyDescent="0.25">
      <c r="A4" s="40" t="s">
        <v>71</v>
      </c>
      <c r="B4" s="55"/>
      <c r="C4" s="55"/>
      <c r="D4" s="55"/>
      <c r="E4" s="55"/>
      <c r="F4" s="40" t="s">
        <v>70</v>
      </c>
      <c r="G4" s="55"/>
      <c r="H4" s="55"/>
      <c r="I4" s="55"/>
      <c r="O4" s="70" t="s">
        <v>95</v>
      </c>
    </row>
    <row r="5" spans="1:15" x14ac:dyDescent="0.25">
      <c r="A5" s="40" t="s">
        <v>69</v>
      </c>
      <c r="B5" s="55"/>
      <c r="C5" s="55"/>
      <c r="D5" s="55"/>
      <c r="E5" s="55"/>
      <c r="F5" s="40" t="s">
        <v>68</v>
      </c>
      <c r="G5" s="55"/>
      <c r="H5" s="55"/>
      <c r="I5" s="55"/>
      <c r="O5" t="str" cm="1">
        <f t="array" ref="O5:O18">_xlfn.VSTACK(Tableau1[Référence],Tableau2[Référence])</f>
        <v>PCP01</v>
      </c>
    </row>
    <row r="6" spans="1:15" x14ac:dyDescent="0.25">
      <c r="O6" t="str">
        <v>PCP02</v>
      </c>
    </row>
    <row r="7" spans="1:15" x14ac:dyDescent="0.25">
      <c r="A7" s="56" t="s">
        <v>76</v>
      </c>
      <c r="B7" s="56"/>
      <c r="C7" s="56"/>
      <c r="D7" s="56"/>
      <c r="E7" s="56"/>
      <c r="F7" s="56"/>
      <c r="G7" s="56"/>
      <c r="H7" s="56"/>
      <c r="I7" s="56"/>
      <c r="O7" t="str">
        <v>PCP03</v>
      </c>
    </row>
    <row r="8" spans="1:15" x14ac:dyDescent="0.25">
      <c r="A8" s="40" t="s">
        <v>75</v>
      </c>
      <c r="B8" s="55"/>
      <c r="C8" s="55"/>
      <c r="D8" s="55"/>
      <c r="E8" s="55"/>
      <c r="F8" s="40" t="s">
        <v>74</v>
      </c>
      <c r="G8" s="55"/>
      <c r="H8" s="55"/>
      <c r="I8" s="55"/>
      <c r="O8" t="str">
        <v>PCP04</v>
      </c>
    </row>
    <row r="9" spans="1:15" x14ac:dyDescent="0.25">
      <c r="A9" s="40" t="s">
        <v>73</v>
      </c>
      <c r="B9" s="55"/>
      <c r="C9" s="55"/>
      <c r="D9" s="55"/>
      <c r="E9" s="55"/>
      <c r="F9" s="40" t="s">
        <v>72</v>
      </c>
      <c r="G9" s="55"/>
      <c r="H9" s="55"/>
      <c r="I9" s="55"/>
      <c r="O9" t="str">
        <v>PCP05</v>
      </c>
    </row>
    <row r="10" spans="1:15" x14ac:dyDescent="0.25">
      <c r="A10" s="40" t="s">
        <v>71</v>
      </c>
      <c r="B10" s="55"/>
      <c r="C10" s="55"/>
      <c r="D10" s="55"/>
      <c r="E10" s="55"/>
      <c r="F10" s="40" t="s">
        <v>70</v>
      </c>
      <c r="G10" s="55"/>
      <c r="H10" s="55"/>
      <c r="I10" s="55"/>
      <c r="O10" t="str">
        <v>PCP06</v>
      </c>
    </row>
    <row r="11" spans="1:15" x14ac:dyDescent="0.25">
      <c r="A11" s="40" t="s">
        <v>69</v>
      </c>
      <c r="B11" s="55"/>
      <c r="C11" s="55"/>
      <c r="D11" s="55"/>
      <c r="E11" s="55"/>
      <c r="F11" s="40" t="s">
        <v>68</v>
      </c>
      <c r="G11" s="55"/>
      <c r="H11" s="55"/>
      <c r="I11" s="55"/>
      <c r="O11" t="str">
        <v>PCF01</v>
      </c>
    </row>
    <row r="12" spans="1:15" x14ac:dyDescent="0.25">
      <c r="O12" t="str">
        <v>PCF02</v>
      </c>
    </row>
    <row r="13" spans="1:15" x14ac:dyDescent="0.25">
      <c r="A13" s="56" t="s">
        <v>67</v>
      </c>
      <c r="B13" s="56"/>
      <c r="C13" s="56"/>
      <c r="D13" s="56"/>
      <c r="E13" s="56"/>
      <c r="F13" s="56"/>
      <c r="G13" s="56"/>
      <c r="H13" s="56"/>
      <c r="I13" s="56"/>
      <c r="O13" t="str">
        <v>PCF03</v>
      </c>
    </row>
    <row r="14" spans="1:15" x14ac:dyDescent="0.25">
      <c r="A14" s="41" t="s">
        <v>66</v>
      </c>
      <c r="B14" s="57" t="s">
        <v>2</v>
      </c>
      <c r="C14" s="57"/>
      <c r="D14" s="57"/>
      <c r="E14" s="57"/>
      <c r="F14" s="57"/>
      <c r="G14" s="41" t="s">
        <v>65</v>
      </c>
      <c r="H14" s="41" t="s">
        <v>64</v>
      </c>
      <c r="I14" s="41" t="s">
        <v>63</v>
      </c>
      <c r="O14" t="str">
        <v>PCF04</v>
      </c>
    </row>
    <row r="15" spans="1:15" x14ac:dyDescent="0.25">
      <c r="A15" s="40" t="s">
        <v>79</v>
      </c>
      <c r="B15" s="45" t="str">
        <f>IF(LEFT($A15,3)="PCP",_xlfn.XLOOKUP(A15,Tableau1[Référence],Tableau1[Description],""),_xlfn.XLOOKUP(A15,Tableau2[Référence],Tableau2[Description],""))</f>
        <v>i7 - 16Go RAM - 512Go SSD - 13 (clavier vendu séparement)</v>
      </c>
      <c r="C15" s="45"/>
      <c r="D15" s="45"/>
      <c r="E15" s="45"/>
      <c r="F15" s="45"/>
      <c r="G15" s="69">
        <f>IF(LEFT($A15,3)="PCP",_xlfn.XLOOKUP(A15,Tableau1[Référence],Tableau1[Prix achat TTC],""),_xlfn.XLOOKUP(A15,Tableau2[Référence],Tableau2[Prix achat HT],""))</f>
        <v>1680</v>
      </c>
      <c r="H15" s="26">
        <v>5</v>
      </c>
      <c r="I15" s="38">
        <f>IFERROR(G15*H15,0)</f>
        <v>8400</v>
      </c>
      <c r="O15" t="str">
        <v>PCF05</v>
      </c>
    </row>
    <row r="16" spans="1:15" x14ac:dyDescent="0.25">
      <c r="A16" s="40" t="s">
        <v>80</v>
      </c>
      <c r="B16" s="45" t="str">
        <f>IF(LEFT($A16,3)="PCP",_xlfn.XLOOKUP(A16,Tableau1[Référence],Tableau1[Description],""),_xlfn.XLOOKUP(A16,Tableau2[Référence],Tableau2[Description],""))</f>
        <v>i5 - 8Go RAM - 256Go SSD - 14" - Win11Pro (recharge USB-C + 1 slot RAM dispo)</v>
      </c>
      <c r="C16" s="45"/>
      <c r="D16" s="45"/>
      <c r="E16" s="45"/>
      <c r="F16" s="45"/>
      <c r="G16" s="69">
        <f>IF(LEFT($A16,3)="PCP",_xlfn.XLOOKUP(A16,Tableau1[Référence],Tableau1[Prix achat TTC],""),_xlfn.XLOOKUP(A16,Tableau2[Référence],Tableau2[Prix achat HT],""))</f>
        <v>600</v>
      </c>
      <c r="H16" s="26">
        <v>4</v>
      </c>
      <c r="I16" s="38">
        <f t="shared" ref="I16:I31" si="0">IFERROR(G16*H16,0)</f>
        <v>2400</v>
      </c>
      <c r="O16" t="str">
        <v>PCF06</v>
      </c>
    </row>
    <row r="17" spans="1:15" x14ac:dyDescent="0.25">
      <c r="A17" s="40" t="s">
        <v>91</v>
      </c>
      <c r="B17" s="45" t="str">
        <f>IF(LEFT($A17,3)="PCP",_xlfn.XLOOKUP(A17,Tableau1[Référence],Tableau1[Description],""),_xlfn.XLOOKUP(A17,Tableau2[Référence],Tableau2[Description],""))</f>
        <v>i7 - 16Go RAM - 512Go SSD - 23,8" - Win11Pro</v>
      </c>
      <c r="C17" s="45"/>
      <c r="D17" s="45"/>
      <c r="E17" s="45"/>
      <c r="F17" s="45"/>
      <c r="G17" s="69">
        <f>IF(LEFT($A17,3)="PCP",_xlfn.XLOOKUP(A17,Tableau1[Référence],Tableau1[Prix achat TTC],""),_xlfn.XLOOKUP(A17,Tableau2[Référence],Tableau2[Prix achat HT],""))</f>
        <v>1800</v>
      </c>
      <c r="H17" s="26">
        <v>7</v>
      </c>
      <c r="I17" s="38">
        <f>IFERROR(G17*H17,0)</f>
        <v>12600</v>
      </c>
      <c r="O17" t="str">
        <v>PCF07</v>
      </c>
    </row>
    <row r="18" spans="1:15" x14ac:dyDescent="0.25">
      <c r="A18" s="40"/>
      <c r="B18" s="45" t="str">
        <f>IF(LEFT($A18,3)="PCP",_xlfn.XLOOKUP(A18,Tableau1[Référence],Tableau1[Description],""),_xlfn.XLOOKUP(A18,Tableau2[Référence],Tableau2[Description],""))</f>
        <v/>
      </c>
      <c r="C18" s="45"/>
      <c r="D18" s="45"/>
      <c r="E18" s="45"/>
      <c r="F18" s="45"/>
      <c r="G18" s="69" t="str">
        <f>IF(LEFT($A18,3)="PCP",_xlfn.XLOOKUP(A18,Tableau1[Référence],Tableau1[Prix achat TTC],""),_xlfn.XLOOKUP(A18,Tableau2[Référence],Tableau2[Prix achat HT],""))</f>
        <v/>
      </c>
      <c r="H18" s="26"/>
      <c r="I18" s="38">
        <f t="shared" si="0"/>
        <v>0</v>
      </c>
      <c r="O18" t="str">
        <v>PCF08</v>
      </c>
    </row>
    <row r="19" spans="1:15" x14ac:dyDescent="0.25">
      <c r="A19" s="40"/>
      <c r="B19" s="45" t="str">
        <f>IF(LEFT($A19,3)="PCP",_xlfn.XLOOKUP(A19,Tableau1[Référence],Tableau1[Description],""),_xlfn.XLOOKUP(A19,Tableau2[Référence],Tableau2[Description],""))</f>
        <v/>
      </c>
      <c r="C19" s="45"/>
      <c r="D19" s="45"/>
      <c r="E19" s="45"/>
      <c r="F19" s="45"/>
      <c r="G19" s="69" t="str">
        <f>IF(LEFT($A19,3)="PCP",_xlfn.XLOOKUP(A19,Tableau1[Référence],Tableau1[Prix achat TTC],""),_xlfn.XLOOKUP(A19,Tableau2[Référence],Tableau2[Prix achat HT],""))</f>
        <v/>
      </c>
      <c r="H19" s="26"/>
      <c r="I19" s="38">
        <f t="shared" si="0"/>
        <v>0</v>
      </c>
    </row>
    <row r="20" spans="1:15" x14ac:dyDescent="0.25">
      <c r="A20" s="40"/>
      <c r="B20" s="45" t="str">
        <f>IF(LEFT($A20,3)="PCP",_xlfn.XLOOKUP(A20,Tableau1[Référence],Tableau1[Description],""),_xlfn.XLOOKUP(A20,Tableau2[Référence],Tableau2[Description],""))</f>
        <v/>
      </c>
      <c r="C20" s="45"/>
      <c r="D20" s="45"/>
      <c r="E20" s="45"/>
      <c r="F20" s="45"/>
      <c r="G20" s="69" t="str">
        <f>IF(LEFT($A20,3)="PCP",_xlfn.XLOOKUP(A20,Tableau1[Référence],Tableau1[Prix achat TTC],""),_xlfn.XLOOKUP(A20,Tableau2[Référence],Tableau2[Prix achat HT],""))</f>
        <v/>
      </c>
      <c r="H20" s="26"/>
      <c r="I20" s="38">
        <f t="shared" si="0"/>
        <v>0</v>
      </c>
    </row>
    <row r="21" spans="1:15" x14ac:dyDescent="0.25">
      <c r="A21" s="40"/>
      <c r="B21" s="45" t="str">
        <f>IF(LEFT($A21,3)="PCP",_xlfn.XLOOKUP(A21,Tableau1[Référence],Tableau1[Description],""),_xlfn.XLOOKUP(A21,Tableau2[Référence],Tableau2[Description],""))</f>
        <v/>
      </c>
      <c r="C21" s="45"/>
      <c r="D21" s="45"/>
      <c r="E21" s="45"/>
      <c r="F21" s="45"/>
      <c r="G21" s="69" t="str">
        <f>IF(LEFT($A21,3)="PCP",_xlfn.XLOOKUP(A21,Tableau1[Référence],Tableau1[Prix achat TTC],""),_xlfn.XLOOKUP(A21,Tableau2[Référence],Tableau2[Prix achat HT],""))</f>
        <v/>
      </c>
      <c r="H21" s="26"/>
      <c r="I21" s="38">
        <f t="shared" si="0"/>
        <v>0</v>
      </c>
    </row>
    <row r="22" spans="1:15" x14ac:dyDescent="0.25">
      <c r="A22" s="40"/>
      <c r="B22" s="45" t="str">
        <f>IF(LEFT($A22,3)="PCP",_xlfn.XLOOKUP(A22,Tableau1[Référence],Tableau1[Description],""),_xlfn.XLOOKUP(A22,Tableau2[Référence],Tableau2[Description],""))</f>
        <v/>
      </c>
      <c r="C22" s="45"/>
      <c r="D22" s="45"/>
      <c r="E22" s="45"/>
      <c r="F22" s="45"/>
      <c r="G22" s="69" t="str">
        <f>IF(LEFT($A22,3)="PCP",_xlfn.XLOOKUP(A22,Tableau1[Référence],Tableau1[Prix achat TTC],""),_xlfn.XLOOKUP(A22,Tableau2[Référence],Tableau2[Prix achat HT],""))</f>
        <v/>
      </c>
      <c r="H22" s="26"/>
      <c r="I22" s="38">
        <f t="shared" si="0"/>
        <v>0</v>
      </c>
    </row>
    <row r="23" spans="1:15" x14ac:dyDescent="0.25">
      <c r="A23" s="40"/>
      <c r="B23" s="45" t="str">
        <f>IF(LEFT($A23,3)="PCP",_xlfn.XLOOKUP(A23,Tableau1[Référence],Tableau1[Description],""),_xlfn.XLOOKUP(A23,Tableau2[Référence],Tableau2[Description],""))</f>
        <v/>
      </c>
      <c r="C23" s="45"/>
      <c r="D23" s="45"/>
      <c r="E23" s="45"/>
      <c r="F23" s="45"/>
      <c r="G23" s="69" t="str">
        <f>IF(LEFT($A23,3)="PCP",_xlfn.XLOOKUP(A23,Tableau1[Référence],Tableau1[Prix achat TTC],""),_xlfn.XLOOKUP(A23,Tableau2[Référence],Tableau2[Prix achat HT],""))</f>
        <v/>
      </c>
      <c r="H23" s="26"/>
      <c r="I23" s="38">
        <f t="shared" si="0"/>
        <v>0</v>
      </c>
    </row>
    <row r="24" spans="1:15" x14ac:dyDescent="0.25">
      <c r="A24" s="40"/>
      <c r="B24" s="45" t="str">
        <f>IF(LEFT($A24,3)="PCP",_xlfn.XLOOKUP(A24,Tableau1[Référence],Tableau1[Description],""),_xlfn.XLOOKUP(A24,Tableau2[Référence],Tableau2[Description],""))</f>
        <v/>
      </c>
      <c r="C24" s="45"/>
      <c r="D24" s="45"/>
      <c r="E24" s="45"/>
      <c r="F24" s="45"/>
      <c r="G24" s="69" t="str">
        <f>IF(LEFT($A24,3)="PCP",_xlfn.XLOOKUP(A24,Tableau1[Référence],Tableau1[Prix achat TTC],""),_xlfn.XLOOKUP(A24,Tableau2[Référence],Tableau2[Prix achat HT],""))</f>
        <v/>
      </c>
      <c r="H24" s="26"/>
      <c r="I24" s="38">
        <f t="shared" si="0"/>
        <v>0</v>
      </c>
    </row>
    <row r="25" spans="1:15" x14ac:dyDescent="0.25">
      <c r="A25" s="40"/>
      <c r="B25" s="45" t="str">
        <f>IF(LEFT($A25,3)="PCP",_xlfn.XLOOKUP(A25,Tableau1[Référence],Tableau1[Description],""),_xlfn.XLOOKUP(A25,Tableau2[Référence],Tableau2[Description],""))</f>
        <v/>
      </c>
      <c r="C25" s="45"/>
      <c r="D25" s="45"/>
      <c r="E25" s="45"/>
      <c r="F25" s="45"/>
      <c r="G25" s="69" t="str">
        <f>IF(LEFT($A25,3)="PCP",_xlfn.XLOOKUP(A25,Tableau1[Référence],Tableau1[Prix achat TTC],""),_xlfn.XLOOKUP(A25,Tableau2[Référence],Tableau2[Prix achat HT],""))</f>
        <v/>
      </c>
      <c r="H25" s="26"/>
      <c r="I25" s="38">
        <f t="shared" si="0"/>
        <v>0</v>
      </c>
    </row>
    <row r="26" spans="1:15" x14ac:dyDescent="0.25">
      <c r="A26" s="40"/>
      <c r="B26" s="45" t="str">
        <f>IF(LEFT($A26,3)="PCP",_xlfn.XLOOKUP(A26,Tableau1[Référence],Tableau1[Description],""),_xlfn.XLOOKUP(A26,Tableau2[Référence],Tableau2[Description],""))</f>
        <v/>
      </c>
      <c r="C26" s="45"/>
      <c r="D26" s="45"/>
      <c r="E26" s="45"/>
      <c r="F26" s="45"/>
      <c r="G26" s="69" t="str">
        <f>IF(LEFT($A26,3)="PCP",_xlfn.XLOOKUP(A26,Tableau1[Référence],Tableau1[Prix achat TTC],""),_xlfn.XLOOKUP(A26,Tableau2[Référence],Tableau2[Prix achat HT],""))</f>
        <v/>
      </c>
      <c r="H26" s="26"/>
      <c r="I26" s="38">
        <f t="shared" si="0"/>
        <v>0</v>
      </c>
    </row>
    <row r="27" spans="1:15" x14ac:dyDescent="0.25">
      <c r="A27" s="40"/>
      <c r="B27" s="45" t="str">
        <f>IF(LEFT($A27,3)="PCP",_xlfn.XLOOKUP(A27,Tableau1[Référence],Tableau1[Description],""),_xlfn.XLOOKUP(A27,Tableau2[Référence],Tableau2[Description],""))</f>
        <v/>
      </c>
      <c r="C27" s="45"/>
      <c r="D27" s="45"/>
      <c r="E27" s="45"/>
      <c r="F27" s="45"/>
      <c r="G27" s="69" t="str">
        <f>IF(LEFT($A27,3)="PCP",_xlfn.XLOOKUP(A27,Tableau1[Référence],Tableau1[Prix achat TTC],""),_xlfn.XLOOKUP(A27,Tableau2[Référence],Tableau2[Prix achat HT],""))</f>
        <v/>
      </c>
      <c r="H27" s="26"/>
      <c r="I27" s="38">
        <f t="shared" si="0"/>
        <v>0</v>
      </c>
    </row>
    <row r="28" spans="1:15" x14ac:dyDescent="0.25">
      <c r="A28" s="40"/>
      <c r="B28" s="45" t="str">
        <f>IF(LEFT($A28,3)="PCP",_xlfn.XLOOKUP(A28,Tableau1[Référence],Tableau1[Description],""),_xlfn.XLOOKUP(A28,Tableau2[Référence],Tableau2[Description],""))</f>
        <v/>
      </c>
      <c r="C28" s="45"/>
      <c r="D28" s="45"/>
      <c r="E28" s="45"/>
      <c r="F28" s="45"/>
      <c r="G28" s="69" t="str">
        <f>IF(LEFT($A28,3)="PCP",_xlfn.XLOOKUP(A28,Tableau1[Référence],Tableau1[Prix achat TTC],""),_xlfn.XLOOKUP(A28,Tableau2[Référence],Tableau2[Prix achat HT],""))</f>
        <v/>
      </c>
      <c r="H28" s="26"/>
      <c r="I28" s="38">
        <f t="shared" si="0"/>
        <v>0</v>
      </c>
    </row>
    <row r="29" spans="1:15" x14ac:dyDescent="0.25">
      <c r="A29" s="40"/>
      <c r="B29" s="45" t="str">
        <f>IF(LEFT($A29,3)="PCP",_xlfn.XLOOKUP(A29,Tableau1[Référence],Tableau1[Description],""),_xlfn.XLOOKUP(A29,Tableau2[Référence],Tableau2[Description],""))</f>
        <v/>
      </c>
      <c r="C29" s="45"/>
      <c r="D29" s="45"/>
      <c r="E29" s="45"/>
      <c r="F29" s="45"/>
      <c r="G29" s="69" t="str">
        <f>IF(LEFT($A29,3)="PCP",_xlfn.XLOOKUP(A29,Tableau1[Référence],Tableau1[Prix achat TTC],""),_xlfn.XLOOKUP(A29,Tableau2[Référence],Tableau2[Prix achat HT],""))</f>
        <v/>
      </c>
      <c r="H29" s="26"/>
      <c r="I29" s="38">
        <f t="shared" si="0"/>
        <v>0</v>
      </c>
    </row>
    <row r="30" spans="1:15" x14ac:dyDescent="0.25">
      <c r="A30" s="40"/>
      <c r="B30" s="45" t="str">
        <f>IF(LEFT($A30,3)="PCP",_xlfn.XLOOKUP(A30,Tableau1[Référence],Tableau1[Description],""),_xlfn.XLOOKUP(A30,Tableau2[Référence],Tableau2[Description],""))</f>
        <v/>
      </c>
      <c r="C30" s="45"/>
      <c r="D30" s="45"/>
      <c r="E30" s="45"/>
      <c r="F30" s="45"/>
      <c r="G30" s="69" t="str">
        <f>IF(LEFT($A30,3)="PCP",_xlfn.XLOOKUP(A30,Tableau1[Référence],Tableau1[Prix achat TTC],""),_xlfn.XLOOKUP(A30,Tableau2[Référence],Tableau2[Prix achat HT],""))</f>
        <v/>
      </c>
      <c r="H30" s="26"/>
      <c r="I30" s="38">
        <f t="shared" si="0"/>
        <v>0</v>
      </c>
    </row>
    <row r="31" spans="1:15" ht="15.75" thickBot="1" x14ac:dyDescent="0.3">
      <c r="A31" s="40"/>
      <c r="B31" s="45" t="str">
        <f>IF(LEFT($A31,3)="PCP",_xlfn.XLOOKUP(A31,Tableau1[Référence],Tableau1[Description],""),_xlfn.XLOOKUP(A31,Tableau2[Référence],Tableau2[Description],""))</f>
        <v/>
      </c>
      <c r="C31" s="45"/>
      <c r="D31" s="45"/>
      <c r="E31" s="45"/>
      <c r="F31" s="45"/>
      <c r="G31" s="69" t="str">
        <f>IF(LEFT($A31,3)="PCP",_xlfn.XLOOKUP(A31,Tableau1[Référence],Tableau1[Prix achat TTC],""),_xlfn.XLOOKUP(A31,Tableau2[Référence],Tableau2[Prix achat HT],""))</f>
        <v/>
      </c>
      <c r="H31" s="39"/>
      <c r="I31" s="38">
        <f t="shared" si="0"/>
        <v>0</v>
      </c>
    </row>
    <row r="32" spans="1:15" ht="15.75" thickBot="1" x14ac:dyDescent="0.3">
      <c r="A32" s="23"/>
      <c r="B32" s="23"/>
      <c r="C32" s="23"/>
      <c r="D32" s="23"/>
      <c r="E32" s="23"/>
      <c r="F32" s="23"/>
      <c r="G32" s="31"/>
      <c r="H32" s="37" t="s">
        <v>62</v>
      </c>
      <c r="I32" s="36">
        <f>SUM(I15:I31)</f>
        <v>23400</v>
      </c>
    </row>
    <row r="33" spans="1:9" x14ac:dyDescent="0.25">
      <c r="A33" s="35"/>
      <c r="B33" s="34"/>
      <c r="C33" s="34"/>
      <c r="D33" s="48"/>
      <c r="E33" s="48"/>
      <c r="F33" s="49"/>
      <c r="G33" s="31"/>
      <c r="H33" s="33" t="s">
        <v>61</v>
      </c>
      <c r="I33" s="32">
        <f>I32*20%</f>
        <v>4680</v>
      </c>
    </row>
    <row r="34" spans="1:9" ht="15.75" thickBot="1" x14ac:dyDescent="0.3">
      <c r="A34" s="46" t="s">
        <v>60</v>
      </c>
      <c r="B34" s="47"/>
      <c r="C34" s="47"/>
      <c r="D34" s="47"/>
      <c r="E34" s="47"/>
      <c r="F34" s="50"/>
      <c r="G34" s="31"/>
      <c r="H34" s="30" t="s">
        <v>59</v>
      </c>
      <c r="I34" s="29">
        <f>SUM(I32:I33)</f>
        <v>28080</v>
      </c>
    </row>
    <row r="35" spans="1:9" ht="15.75" thickBot="1" x14ac:dyDescent="0.3">
      <c r="A35" s="28"/>
      <c r="B35" s="27"/>
      <c r="C35" s="27"/>
      <c r="D35" s="51"/>
      <c r="E35" s="51"/>
      <c r="F35" s="52"/>
      <c r="G35" s="23"/>
      <c r="H35" s="23"/>
      <c r="I35" s="23"/>
    </row>
    <row r="37" spans="1:9" x14ac:dyDescent="0.25">
      <c r="A37" s="53" t="s">
        <v>58</v>
      </c>
      <c r="B37" s="53"/>
      <c r="C37" s="53"/>
      <c r="D37" s="54"/>
      <c r="E37" s="54"/>
      <c r="F37" s="54"/>
      <c r="G37" s="54"/>
      <c r="H37" s="54"/>
      <c r="I37" s="54"/>
    </row>
    <row r="38" spans="1:9" x14ac:dyDescent="0.25">
      <c r="A38" s="53"/>
      <c r="B38" s="53"/>
      <c r="C38" s="53"/>
      <c r="D38" s="54"/>
      <c r="E38" s="54"/>
      <c r="F38" s="54"/>
      <c r="G38" s="54"/>
      <c r="H38" s="54"/>
      <c r="I38" s="54"/>
    </row>
    <row r="40" spans="1:9" x14ac:dyDescent="0.25">
      <c r="A40" s="25" t="s">
        <v>57</v>
      </c>
      <c r="B40" s="23"/>
      <c r="C40" s="23"/>
      <c r="D40" s="23"/>
      <c r="E40" s="23"/>
      <c r="F40" s="25" t="s">
        <v>56</v>
      </c>
    </row>
    <row r="41" spans="1:9" x14ac:dyDescent="0.25">
      <c r="A41" s="24" t="s">
        <v>55</v>
      </c>
      <c r="B41" s="23"/>
      <c r="C41" s="23"/>
      <c r="D41" s="23"/>
      <c r="E41" s="23"/>
      <c r="F41" s="24" t="s">
        <v>55</v>
      </c>
      <c r="G41" s="23"/>
      <c r="H41" s="23"/>
      <c r="I41" s="23"/>
    </row>
    <row r="42" spans="1:9" x14ac:dyDescent="0.25">
      <c r="A42" s="23" t="s">
        <v>54</v>
      </c>
      <c r="B42" s="23"/>
      <c r="C42" s="23"/>
      <c r="D42" s="23"/>
      <c r="E42" s="23"/>
      <c r="F42" s="23" t="s">
        <v>54</v>
      </c>
      <c r="G42" s="23"/>
      <c r="H42" s="23"/>
      <c r="I42" s="23"/>
    </row>
    <row r="43" spans="1:9" x14ac:dyDescent="0.25">
      <c r="A43" s="23" t="s">
        <v>53</v>
      </c>
      <c r="B43" s="23"/>
      <c r="C43" s="23"/>
      <c r="D43" s="23"/>
      <c r="E43" s="23"/>
      <c r="F43" s="23" t="s">
        <v>53</v>
      </c>
      <c r="G43" s="23"/>
      <c r="H43" s="23"/>
      <c r="I43" s="23"/>
    </row>
    <row r="44" spans="1:9" ht="15.75" thickBot="1" x14ac:dyDescent="0.3"/>
    <row r="45" spans="1:9" x14ac:dyDescent="0.25">
      <c r="A45" s="22"/>
      <c r="B45" s="21"/>
      <c r="C45" s="21"/>
      <c r="D45" s="20"/>
      <c r="F45" s="22"/>
      <c r="G45" s="21"/>
      <c r="H45" s="21"/>
      <c r="I45" s="20"/>
    </row>
    <row r="46" spans="1:9" x14ac:dyDescent="0.25">
      <c r="A46" s="19"/>
      <c r="D46" s="18"/>
      <c r="F46" s="19"/>
      <c r="I46" s="18"/>
    </row>
    <row r="47" spans="1:9" x14ac:dyDescent="0.25">
      <c r="A47" s="42" t="s">
        <v>52</v>
      </c>
      <c r="B47" s="43"/>
      <c r="C47" s="43"/>
      <c r="D47" s="44"/>
      <c r="F47" s="42" t="s">
        <v>52</v>
      </c>
      <c r="G47" s="43"/>
      <c r="H47" s="43"/>
      <c r="I47" s="44"/>
    </row>
    <row r="48" spans="1:9" x14ac:dyDescent="0.25">
      <c r="A48" s="19"/>
      <c r="D48" s="18"/>
      <c r="F48" s="19"/>
      <c r="I48" s="18"/>
    </row>
    <row r="49" spans="1:9" ht="15.75" thickBot="1" x14ac:dyDescent="0.3">
      <c r="A49" s="17"/>
      <c r="B49" s="16"/>
      <c r="C49" s="16"/>
      <c r="D49" s="15"/>
      <c r="F49" s="17"/>
      <c r="G49" s="16"/>
      <c r="H49" s="16"/>
      <c r="I49" s="15"/>
    </row>
  </sheetData>
  <mergeCells count="45">
    <mergeCell ref="B10:E10"/>
    <mergeCell ref="G10:I10"/>
    <mergeCell ref="B11:E11"/>
    <mergeCell ref="G11:I11"/>
    <mergeCell ref="A1:I1"/>
    <mergeCell ref="B2:E2"/>
    <mergeCell ref="B3:E3"/>
    <mergeCell ref="B4:E4"/>
    <mergeCell ref="B5:E5"/>
    <mergeCell ref="G2:I2"/>
    <mergeCell ref="G3:I3"/>
    <mergeCell ref="G4:I4"/>
    <mergeCell ref="G5:I5"/>
    <mergeCell ref="A7:I7"/>
    <mergeCell ref="B8:E8"/>
    <mergeCell ref="G8:I8"/>
    <mergeCell ref="B9:E9"/>
    <mergeCell ref="G9:I9"/>
    <mergeCell ref="B29:F29"/>
    <mergeCell ref="A13:I13"/>
    <mergeCell ref="B14:F14"/>
    <mergeCell ref="B15:F15"/>
    <mergeCell ref="B28:F28"/>
    <mergeCell ref="B17:F17"/>
    <mergeCell ref="B18:F18"/>
    <mergeCell ref="B19:F19"/>
    <mergeCell ref="B20:F20"/>
    <mergeCell ref="B21:F21"/>
    <mergeCell ref="B22:F22"/>
    <mergeCell ref="B16:F16"/>
    <mergeCell ref="B23:F23"/>
    <mergeCell ref="B24:F24"/>
    <mergeCell ref="B25:F25"/>
    <mergeCell ref="B26:F26"/>
    <mergeCell ref="B27:F27"/>
    <mergeCell ref="A37:C38"/>
    <mergeCell ref="D37:I38"/>
    <mergeCell ref="A47:D47"/>
    <mergeCell ref="F47:I47"/>
    <mergeCell ref="B30:F30"/>
    <mergeCell ref="B31:F31"/>
    <mergeCell ref="A34:C34"/>
    <mergeCell ref="D33:F33"/>
    <mergeCell ref="D34:F34"/>
    <mergeCell ref="D35:F35"/>
  </mergeCells>
  <dataValidations count="1">
    <dataValidation type="list" allowBlank="1" showInputMessage="1" showErrorMessage="1" sqref="A15:A31" xr:uid="{66110BFE-12E8-472A-82E8-DBF8E30DECD1}">
      <formula1>_xlfn.ANCHORARRAY($O$5)</formula1>
    </dataValidation>
  </dataValidations>
  <pageMargins left="0.7" right="0.7" top="0.75" bottom="0.75" header="0.3" footer="0.3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3</xdr:col>
                    <xdr:colOff>38100</xdr:colOff>
                    <xdr:row>32</xdr:row>
                    <xdr:rowOff>0</xdr:rowOff>
                  </from>
                  <to>
                    <xdr:col>5</xdr:col>
                    <xdr:colOff>342900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3</xdr:col>
                    <xdr:colOff>38100</xdr:colOff>
                    <xdr:row>33</xdr:row>
                    <xdr:rowOff>19050</xdr:rowOff>
                  </from>
                  <to>
                    <xdr:col>5</xdr:col>
                    <xdr:colOff>447675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3</xdr:col>
                    <xdr:colOff>28575</xdr:colOff>
                    <xdr:row>34</xdr:row>
                    <xdr:rowOff>9525</xdr:rowOff>
                  </from>
                  <to>
                    <xdr:col>5</xdr:col>
                    <xdr:colOff>447675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01338-ACFF-4C00-8455-50DD076DAD47}">
  <dimension ref="A1:P22"/>
  <sheetViews>
    <sheetView workbookViewId="0">
      <selection activeCell="C12" sqref="C12"/>
    </sheetView>
  </sheetViews>
  <sheetFormatPr baseColWidth="10" defaultColWidth="11.42578125" defaultRowHeight="15" x14ac:dyDescent="0.25"/>
  <cols>
    <col min="2" max="2" width="14.85546875" customWidth="1"/>
    <col min="3" max="3" width="25.42578125" bestFit="1" customWidth="1"/>
    <col min="4" max="4" width="25.42578125" customWidth="1"/>
    <col min="5" max="5" width="24.42578125" bestFit="1" customWidth="1"/>
    <col min="6" max="6" width="73" customWidth="1"/>
    <col min="7" max="7" width="14.42578125" customWidth="1"/>
    <col min="8" max="8" width="12.28515625" hidden="1" customWidth="1"/>
    <col min="9" max="9" width="13.140625" hidden="1" customWidth="1"/>
    <col min="10" max="10" width="12.28515625" customWidth="1"/>
    <col min="11" max="11" width="16.7109375" customWidth="1"/>
    <col min="12" max="12" width="14.5703125" hidden="1" customWidth="1"/>
    <col min="15" max="15" width="19.42578125" bestFit="1" customWidth="1"/>
  </cols>
  <sheetData>
    <row r="1" spans="1:16" x14ac:dyDescent="0.25">
      <c r="B1" s="59" t="s">
        <v>93</v>
      </c>
      <c r="C1" t="s">
        <v>0</v>
      </c>
      <c r="D1" t="s">
        <v>66</v>
      </c>
      <c r="E1" s="59" t="s">
        <v>1</v>
      </c>
      <c r="F1" s="59" t="s">
        <v>2</v>
      </c>
      <c r="G1" s="59" t="s">
        <v>3</v>
      </c>
      <c r="H1" s="59" t="s">
        <v>4</v>
      </c>
      <c r="I1" s="59" t="s">
        <v>5</v>
      </c>
      <c r="J1" s="59" t="s">
        <v>6</v>
      </c>
      <c r="K1" s="59" t="s">
        <v>7</v>
      </c>
      <c r="L1" s="59" t="s">
        <v>8</v>
      </c>
      <c r="M1" s="67" t="s">
        <v>9</v>
      </c>
    </row>
    <row r="2" spans="1:16" x14ac:dyDescent="0.25">
      <c r="A2" s="68"/>
      <c r="B2" s="2" t="s">
        <v>10</v>
      </c>
      <c r="C2" s="58" t="s">
        <v>11</v>
      </c>
      <c r="D2" s="58" t="s">
        <v>78</v>
      </c>
      <c r="E2" s="58" t="s">
        <v>12</v>
      </c>
      <c r="F2" s="59" t="s">
        <v>13</v>
      </c>
      <c r="G2" s="60">
        <v>1300</v>
      </c>
      <c r="H2" s="61">
        <v>1.2</v>
      </c>
      <c r="I2" s="62">
        <f t="shared" ref="I2:I3" si="0">SUM(G2*H2)</f>
        <v>1560</v>
      </c>
      <c r="J2" s="61">
        <v>1.1499999999999999</v>
      </c>
      <c r="K2" s="63">
        <f>SUM(G2*J2)</f>
        <v>1494.9999999999998</v>
      </c>
      <c r="L2" s="64">
        <f>SUM(K2*H2)</f>
        <v>1793.9999999999998</v>
      </c>
      <c r="M2" s="65">
        <f>SUM(K2-G2)</f>
        <v>194.99999999999977</v>
      </c>
    </row>
    <row r="3" spans="1:16" x14ac:dyDescent="0.25">
      <c r="A3" s="68"/>
      <c r="B3" s="2" t="s">
        <v>10</v>
      </c>
      <c r="C3" s="3" t="s">
        <v>14</v>
      </c>
      <c r="D3" s="3" t="s">
        <v>79</v>
      </c>
      <c r="E3" s="3" t="s">
        <v>12</v>
      </c>
      <c r="F3" s="5" t="s">
        <v>15</v>
      </c>
      <c r="G3" s="9">
        <v>1400</v>
      </c>
      <c r="H3" s="6">
        <v>1.2</v>
      </c>
      <c r="I3" s="11">
        <f t="shared" si="0"/>
        <v>1680</v>
      </c>
      <c r="J3" s="6">
        <v>1.1499999999999999</v>
      </c>
      <c r="K3" s="13">
        <f>SUM(G3*J3)</f>
        <v>1609.9999999999998</v>
      </c>
      <c r="L3" s="12">
        <f>SUM(K3*H3)</f>
        <v>1931.9999999999995</v>
      </c>
      <c r="M3" s="66">
        <f>SUM(K3-G3)</f>
        <v>209.99999999999977</v>
      </c>
    </row>
    <row r="4" spans="1:16" x14ac:dyDescent="0.25">
      <c r="A4" s="68"/>
      <c r="B4" s="2" t="s">
        <v>16</v>
      </c>
      <c r="C4" s="3" t="s">
        <v>17</v>
      </c>
      <c r="D4" s="3" t="s">
        <v>80</v>
      </c>
      <c r="E4" s="3" t="s">
        <v>18</v>
      </c>
      <c r="F4" s="5" t="s">
        <v>19</v>
      </c>
      <c r="G4" s="9">
        <v>500</v>
      </c>
      <c r="H4" s="6">
        <v>1.2</v>
      </c>
      <c r="I4" s="11">
        <f>SUM(G4*H4)</f>
        <v>600</v>
      </c>
      <c r="J4" s="6">
        <v>1.1499999999999999</v>
      </c>
      <c r="K4" s="13">
        <f>SUM(G4*J4)</f>
        <v>575</v>
      </c>
      <c r="L4" s="12">
        <f>SUM(K4*H4)</f>
        <v>690</v>
      </c>
      <c r="M4" s="66">
        <f>SUM(K4-G4)</f>
        <v>75</v>
      </c>
    </row>
    <row r="5" spans="1:16" x14ac:dyDescent="0.25">
      <c r="A5" s="68"/>
      <c r="B5" s="2" t="s">
        <v>16</v>
      </c>
      <c r="C5" s="3" t="s">
        <v>20</v>
      </c>
      <c r="D5" s="3" t="s">
        <v>81</v>
      </c>
      <c r="E5" s="3" t="s">
        <v>21</v>
      </c>
      <c r="F5" s="5" t="s">
        <v>22</v>
      </c>
      <c r="G5" s="9">
        <v>800</v>
      </c>
      <c r="H5" s="6">
        <v>1.2</v>
      </c>
      <c r="I5" s="11">
        <f t="shared" ref="I5:I7" si="1">SUM(G5*H5)</f>
        <v>960</v>
      </c>
      <c r="J5" s="6">
        <v>1.1499999999999999</v>
      </c>
      <c r="K5" s="13">
        <f>SUM(G5*J5)</f>
        <v>919.99999999999989</v>
      </c>
      <c r="L5" s="12">
        <f>SUM(K5*H5)</f>
        <v>1103.9999999999998</v>
      </c>
      <c r="M5" s="66">
        <f>SUM(K5-G5)</f>
        <v>119.99999999999989</v>
      </c>
      <c r="O5" s="10"/>
      <c r="P5" s="14"/>
    </row>
    <row r="6" spans="1:16" x14ac:dyDescent="0.25">
      <c r="A6" s="68"/>
      <c r="B6" s="2" t="s">
        <v>16</v>
      </c>
      <c r="C6" s="3" t="s">
        <v>23</v>
      </c>
      <c r="D6" s="3" t="s">
        <v>82</v>
      </c>
      <c r="E6" s="3" t="s">
        <v>24</v>
      </c>
      <c r="F6" s="5" t="s">
        <v>25</v>
      </c>
      <c r="G6" s="9">
        <v>900</v>
      </c>
      <c r="H6" s="6">
        <v>1.2</v>
      </c>
      <c r="I6" s="11">
        <f t="shared" si="1"/>
        <v>1080</v>
      </c>
      <c r="J6" s="6">
        <v>1.1499999999999999</v>
      </c>
      <c r="K6" s="13">
        <f>SUM(G6*J6)</f>
        <v>1035</v>
      </c>
      <c r="L6" s="12">
        <f>SUM(K6*H6)</f>
        <v>1242</v>
      </c>
      <c r="M6" s="66">
        <f>SUM(K6-G6)</f>
        <v>135</v>
      </c>
    </row>
    <row r="7" spans="1:16" x14ac:dyDescent="0.25">
      <c r="A7" s="68"/>
      <c r="B7" s="2" t="s">
        <v>16</v>
      </c>
      <c r="C7" s="3" t="s">
        <v>26</v>
      </c>
      <c r="D7" s="3" t="s">
        <v>83</v>
      </c>
      <c r="E7" s="3" t="s">
        <v>27</v>
      </c>
      <c r="F7" s="5" t="s">
        <v>28</v>
      </c>
      <c r="G7" s="9">
        <v>950</v>
      </c>
      <c r="H7" s="6">
        <v>1.2</v>
      </c>
      <c r="I7" s="11">
        <f t="shared" si="1"/>
        <v>1140</v>
      </c>
      <c r="J7" s="6">
        <v>1.1499999999999999</v>
      </c>
      <c r="K7" s="13">
        <f>SUM(G7*J7)</f>
        <v>1092.5</v>
      </c>
      <c r="L7" s="12">
        <f>SUM(K7*H7)</f>
        <v>1311</v>
      </c>
      <c r="M7" s="66">
        <f>SUM(K7-G7)</f>
        <v>142.5</v>
      </c>
    </row>
    <row r="8" spans="1:16" x14ac:dyDescent="0.25">
      <c r="J8" s="7"/>
    </row>
    <row r="9" spans="1:16" x14ac:dyDescent="0.25">
      <c r="J9" s="7"/>
    </row>
    <row r="10" spans="1:16" x14ac:dyDescent="0.25">
      <c r="J10" s="7"/>
    </row>
    <row r="13" spans="1:16" x14ac:dyDescent="0.25">
      <c r="J13" s="7"/>
    </row>
    <row r="14" spans="1:16" x14ac:dyDescent="0.25">
      <c r="J14" s="7"/>
    </row>
    <row r="15" spans="1:16" x14ac:dyDescent="0.25">
      <c r="J15" s="7"/>
    </row>
    <row r="16" spans="1:16" x14ac:dyDescent="0.25">
      <c r="J16" s="7"/>
    </row>
    <row r="17" spans="10:10" x14ac:dyDescent="0.25">
      <c r="J17" s="7"/>
    </row>
    <row r="20" spans="10:10" x14ac:dyDescent="0.25">
      <c r="J20" s="7"/>
    </row>
    <row r="21" spans="10:10" x14ac:dyDescent="0.25">
      <c r="J21" s="7"/>
    </row>
    <row r="22" spans="10:10" x14ac:dyDescent="0.25">
      <c r="J22" s="7"/>
    </row>
  </sheetData>
  <mergeCells count="2">
    <mergeCell ref="A4:A7"/>
    <mergeCell ref="A2:A3"/>
  </mergeCells>
  <phoneticPr fontId="3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7217A-BFCB-4308-BF04-55D84B3B11B6}">
  <dimension ref="A1:J9"/>
  <sheetViews>
    <sheetView workbookViewId="0">
      <selection activeCell="C29" sqref="C29"/>
    </sheetView>
  </sheetViews>
  <sheetFormatPr baseColWidth="10" defaultColWidth="11.42578125" defaultRowHeight="15" x14ac:dyDescent="0.25"/>
  <cols>
    <col min="3" max="4" width="20" customWidth="1"/>
    <col min="5" max="5" width="15.42578125" bestFit="1" customWidth="1"/>
    <col min="6" max="6" width="52.85546875" bestFit="1" customWidth="1"/>
    <col min="7" max="7" width="14.42578125" customWidth="1"/>
    <col min="8" max="8" width="12.28515625" customWidth="1"/>
    <col min="9" max="9" width="16.7109375" customWidth="1"/>
  </cols>
  <sheetData>
    <row r="1" spans="1:10" x14ac:dyDescent="0.25">
      <c r="B1" s="10" t="s">
        <v>92</v>
      </c>
      <c r="C1" t="s">
        <v>29</v>
      </c>
      <c r="D1" t="s">
        <v>66</v>
      </c>
      <c r="E1" s="1" t="s">
        <v>1</v>
      </c>
      <c r="F1" s="1" t="s">
        <v>2</v>
      </c>
      <c r="G1" s="1" t="s">
        <v>3</v>
      </c>
      <c r="H1" s="1" t="s">
        <v>30</v>
      </c>
      <c r="I1" s="1" t="s">
        <v>7</v>
      </c>
      <c r="J1" s="1" t="s">
        <v>9</v>
      </c>
    </row>
    <row r="2" spans="1:10" x14ac:dyDescent="0.25">
      <c r="A2" s="68"/>
      <c r="B2" s="2" t="s">
        <v>31</v>
      </c>
      <c r="C2" s="3" t="s">
        <v>32</v>
      </c>
      <c r="D2" s="3" t="s">
        <v>84</v>
      </c>
      <c r="E2" s="3" t="s">
        <v>33</v>
      </c>
      <c r="F2" s="5" t="s">
        <v>34</v>
      </c>
      <c r="G2" s="9">
        <v>700</v>
      </c>
      <c r="H2" s="6">
        <v>1.1499999999999999</v>
      </c>
      <c r="I2" s="8">
        <f>SUM(G2*H2)</f>
        <v>804.99999999999989</v>
      </c>
      <c r="J2" s="4">
        <f t="shared" ref="J2:J4" si="0">SUM(I2-G2)</f>
        <v>104.99999999999989</v>
      </c>
    </row>
    <row r="3" spans="1:10" x14ac:dyDescent="0.25">
      <c r="A3" s="68"/>
      <c r="B3" s="2" t="s">
        <v>31</v>
      </c>
      <c r="C3" s="3" t="s">
        <v>32</v>
      </c>
      <c r="D3" s="3" t="s">
        <v>85</v>
      </c>
      <c r="E3" s="3" t="s">
        <v>35</v>
      </c>
      <c r="F3" s="5" t="s">
        <v>36</v>
      </c>
      <c r="G3" s="9">
        <v>800</v>
      </c>
      <c r="H3" s="6">
        <v>1.1499999999999999</v>
      </c>
      <c r="I3" s="8">
        <f t="shared" ref="I3:I4" si="1">SUM(G3*H3)</f>
        <v>919.99999999999989</v>
      </c>
      <c r="J3" s="4">
        <f t="shared" si="0"/>
        <v>119.99999999999989</v>
      </c>
    </row>
    <row r="4" spans="1:10" x14ac:dyDescent="0.25">
      <c r="A4" s="68"/>
      <c r="B4" s="2" t="s">
        <v>31</v>
      </c>
      <c r="C4" s="3" t="s">
        <v>32</v>
      </c>
      <c r="D4" s="3" t="s">
        <v>86</v>
      </c>
      <c r="E4" s="3" t="s">
        <v>37</v>
      </c>
      <c r="F4" s="5" t="s">
        <v>38</v>
      </c>
      <c r="G4" s="9">
        <v>950</v>
      </c>
      <c r="H4" s="6">
        <v>1.1499999999999999</v>
      </c>
      <c r="I4" s="8">
        <f t="shared" si="1"/>
        <v>1092.5</v>
      </c>
      <c r="J4" s="4">
        <f t="shared" si="0"/>
        <v>142.5</v>
      </c>
    </row>
    <row r="5" spans="1:10" x14ac:dyDescent="0.25">
      <c r="A5" s="68"/>
      <c r="B5" s="2" t="s">
        <v>39</v>
      </c>
      <c r="C5" s="3" t="s">
        <v>40</v>
      </c>
      <c r="D5" s="3" t="s">
        <v>87</v>
      </c>
      <c r="E5" s="3" t="s">
        <v>41</v>
      </c>
      <c r="F5" s="5" t="s">
        <v>42</v>
      </c>
      <c r="G5" s="9">
        <v>650</v>
      </c>
      <c r="H5" s="6">
        <v>1.1499999999999999</v>
      </c>
      <c r="I5" s="8">
        <f>SUM(G5*H5)</f>
        <v>747.49999999999989</v>
      </c>
      <c r="J5" s="4">
        <f t="shared" ref="J5:J7" si="2">SUM(I5-G5)</f>
        <v>97.499999999999886</v>
      </c>
    </row>
    <row r="6" spans="1:10" x14ac:dyDescent="0.25">
      <c r="A6" s="68"/>
      <c r="B6" s="2" t="s">
        <v>39</v>
      </c>
      <c r="C6" s="3" t="s">
        <v>32</v>
      </c>
      <c r="D6" s="3" t="s">
        <v>88</v>
      </c>
      <c r="E6" s="3" t="s">
        <v>43</v>
      </c>
      <c r="F6" s="5" t="s">
        <v>44</v>
      </c>
      <c r="G6" s="9">
        <v>800</v>
      </c>
      <c r="H6" s="6">
        <v>1.1499999999999999</v>
      </c>
      <c r="I6" s="8">
        <f t="shared" ref="I6:I7" si="3">SUM(G6*H6)</f>
        <v>919.99999999999989</v>
      </c>
      <c r="J6" s="4">
        <f t="shared" si="2"/>
        <v>119.99999999999989</v>
      </c>
    </row>
    <row r="7" spans="1:10" x14ac:dyDescent="0.25">
      <c r="A7" s="68"/>
      <c r="B7" s="2" t="s">
        <v>39</v>
      </c>
      <c r="C7" s="3" t="s">
        <v>45</v>
      </c>
      <c r="D7" s="3" t="s">
        <v>89</v>
      </c>
      <c r="E7" s="3" t="s">
        <v>46</v>
      </c>
      <c r="F7" s="5" t="s">
        <v>47</v>
      </c>
      <c r="G7" s="9">
        <v>930</v>
      </c>
      <c r="H7" s="6">
        <v>1.1499999999999999</v>
      </c>
      <c r="I7" s="8">
        <f t="shared" si="3"/>
        <v>1069.5</v>
      </c>
      <c r="J7" s="4">
        <f t="shared" si="2"/>
        <v>139.5</v>
      </c>
    </row>
    <row r="8" spans="1:10" x14ac:dyDescent="0.25">
      <c r="A8" s="68"/>
      <c r="B8" s="2" t="s">
        <v>48</v>
      </c>
      <c r="C8" s="3" t="s">
        <v>32</v>
      </c>
      <c r="D8" s="3" t="s">
        <v>90</v>
      </c>
      <c r="E8" s="3" t="s">
        <v>49</v>
      </c>
      <c r="F8" s="5" t="s">
        <v>50</v>
      </c>
      <c r="G8" s="9">
        <v>1300</v>
      </c>
      <c r="H8" s="6">
        <v>1.1499999999999999</v>
      </c>
      <c r="I8" s="8">
        <f t="shared" ref="I8:I9" si="4">SUM(G8*H8)</f>
        <v>1494.9999999999998</v>
      </c>
      <c r="J8" s="4">
        <f t="shared" ref="J8:J9" si="5">SUM(I8-G8)</f>
        <v>194.99999999999977</v>
      </c>
    </row>
    <row r="9" spans="1:10" x14ac:dyDescent="0.25">
      <c r="A9" s="68"/>
      <c r="B9" s="2" t="s">
        <v>94</v>
      </c>
      <c r="C9" s="3" t="s">
        <v>32</v>
      </c>
      <c r="D9" s="3" t="s">
        <v>91</v>
      </c>
      <c r="E9" s="3" t="s">
        <v>49</v>
      </c>
      <c r="F9" s="5" t="s">
        <v>51</v>
      </c>
      <c r="G9" s="9">
        <v>1800</v>
      </c>
      <c r="H9" s="6">
        <v>1.1499999999999999</v>
      </c>
      <c r="I9" s="8">
        <f t="shared" si="4"/>
        <v>2070</v>
      </c>
      <c r="J9" s="4">
        <f t="shared" si="5"/>
        <v>270</v>
      </c>
    </row>
  </sheetData>
  <mergeCells count="3">
    <mergeCell ref="A2:A4"/>
    <mergeCell ref="A5:A7"/>
    <mergeCell ref="A8:A9"/>
  </mergeCells>
  <phoneticPr fontId="3" type="noConversion"/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8158F52808B047B68BB3A3581A4627" ma:contentTypeVersion="9" ma:contentTypeDescription="Crée un document." ma:contentTypeScope="" ma:versionID="ee7ff8287c9a2856068e61a319429c3f">
  <xsd:schema xmlns:xsd="http://www.w3.org/2001/XMLSchema" xmlns:xs="http://www.w3.org/2001/XMLSchema" xmlns:p="http://schemas.microsoft.com/office/2006/metadata/properties" xmlns:ns2="b01fa218-321f-4007-a5d6-5080c1f62aa1" xmlns:ns3="dba53c2e-2392-48dc-b558-2deab718be8e" targetNamespace="http://schemas.microsoft.com/office/2006/metadata/properties" ma:root="true" ma:fieldsID="cb61b60fd7e6575166a7ce53e0a82e46" ns2:_="" ns3:_="">
    <xsd:import namespace="b01fa218-321f-4007-a5d6-5080c1f62aa1"/>
    <xsd:import namespace="dba53c2e-2392-48dc-b558-2deab718be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1fa218-321f-4007-a5d6-5080c1f62a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alises d’images" ma:readOnly="false" ma:fieldId="{5cf76f15-5ced-4ddc-b409-7134ff3c332f}" ma:taxonomyMulti="true" ma:sspId="5d7898a7-902c-4f91-b49a-02b9437c47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a53c2e-2392-48dc-b558-2deab718be8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d9b9e88d-1202-4694-a969-abb83ae9c792}" ma:internalName="TaxCatchAll" ma:showField="CatchAllData" ma:web="dba53c2e-2392-48dc-b558-2deab718be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01fa218-321f-4007-a5d6-5080c1f62aa1">
      <Terms xmlns="http://schemas.microsoft.com/office/infopath/2007/PartnerControls"/>
    </lcf76f155ced4ddcb4097134ff3c332f>
    <TaxCatchAll xmlns="dba53c2e-2392-48dc-b558-2deab718be8e" xsi:nil="true"/>
  </documentManagement>
</p:properties>
</file>

<file path=customXml/itemProps1.xml><?xml version="1.0" encoding="utf-8"?>
<ds:datastoreItem xmlns:ds="http://schemas.openxmlformats.org/officeDocument/2006/customXml" ds:itemID="{44ABFF5B-391B-4B49-9790-903D9AE462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1fa218-321f-4007-a5d6-5080c1f62aa1"/>
    <ds:schemaRef ds:uri="dba53c2e-2392-48dc-b558-2deab718be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A8B7F1-614F-43E0-8C62-F2BD1F1EF6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76354B-FE43-4C07-B2BE-64F86ADABBF8}">
  <ds:schemaRefs>
    <ds:schemaRef ds:uri="http://schemas.microsoft.com/office/2006/metadata/properties"/>
    <ds:schemaRef ds:uri="http://schemas.microsoft.com/office/infopath/2007/PartnerControls"/>
    <ds:schemaRef ds:uri="b01fa218-321f-4007-a5d6-5080c1f62aa1"/>
    <ds:schemaRef ds:uri="dba53c2e-2392-48dc-b558-2deab718be8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PC PORTABLE</vt:lpstr>
      <vt:lpstr>PC FIXE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T0802</cp:lastModifiedBy>
  <cp:revision/>
  <dcterms:created xsi:type="dcterms:W3CDTF">2023-07-01T19:40:31Z</dcterms:created>
  <dcterms:modified xsi:type="dcterms:W3CDTF">2023-12-19T15:43:46Z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0x010100348158F52808B047B68BB3A3581A4627</vt:lpwstr>
  </property>
  <property fmtid="{D5CDD505-2E9C-101B-9397-08002B2CF9AE}" pid="3" name="MediaServiceImageTags">
    <vt:lpwstr/>
  </property>
</Properties>
</file>