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36" windowHeight="11340" tabRatio="942" activeTab="0"/>
  </bookViews>
  <sheets>
    <sheet name="BS 01" sheetId="1" r:id="rId1"/>
  </sheets>
  <definedNames>
    <definedName name="Alsace">#REF!</definedName>
    <definedName name="Tous">#REF!</definedName>
    <definedName name="_xlnm.Print_Area" localSheetId="0">'BS 01'!$A$1:$BP$99</definedName>
  </definedNames>
  <calcPr fullCalcOnLoad="1"/>
</workbook>
</file>

<file path=xl/comments1.xml><?xml version="1.0" encoding="utf-8"?>
<comments xmlns="http://schemas.openxmlformats.org/spreadsheetml/2006/main">
  <authors>
    <author>Oph?lie</author>
    <author>Admin</author>
  </authors>
  <commentList>
    <comment ref="G3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V3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AB3" authorId="0">
      <text>
        <r>
          <rPr>
            <sz val="8"/>
            <rFont val="Tahoma"/>
            <family val="2"/>
          </rPr>
          <t xml:space="preserve">Indiquer l'heure d'arrivée de l'enfant sous le format 00:00
</t>
        </r>
      </text>
    </comment>
    <comment ref="AQ3" authorId="0">
      <text>
        <r>
          <rPr>
            <sz val="8"/>
            <rFont val="Tahoma"/>
            <family val="2"/>
          </rPr>
          <t xml:space="preserve">Indiquer l'heure de départ de l'enfant sous le format 00:00
</t>
        </r>
      </text>
    </comment>
    <comment ref="J3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M3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P3" authorId="0">
      <text>
        <r>
          <rPr>
            <sz val="8"/>
            <rFont val="Tahoma"/>
            <family val="2"/>
          </rPr>
          <t xml:space="preserve">Indiquer l'heure de départ prévue au contrat sous le format 00:00
</t>
        </r>
      </text>
    </comment>
    <comment ref="S3" authorId="0">
      <text>
        <r>
          <rPr>
            <sz val="8"/>
            <rFont val="Tahoma"/>
            <family val="2"/>
          </rPr>
          <t xml:space="preserve">Indiquer l'heure d'arrivée prévue au contrat sous le format 00:00
</t>
        </r>
      </text>
    </comment>
    <comment ref="AE3" authorId="0">
      <text>
        <r>
          <rPr>
            <sz val="8"/>
            <rFont val="Tahoma"/>
            <family val="2"/>
          </rPr>
          <t xml:space="preserve">Indiquer l'heure de départ de l'enfant sous le format 00:00
</t>
        </r>
      </text>
    </comment>
    <comment ref="AK3" authorId="0">
      <text>
        <r>
          <rPr>
            <sz val="8"/>
            <rFont val="Tahoma"/>
            <family val="2"/>
          </rPr>
          <t xml:space="preserve">Indiquer l'heure de départ de l'enfant sous le format 00:00
</t>
        </r>
      </text>
    </comment>
    <comment ref="AH3" authorId="0">
      <text>
        <r>
          <rPr>
            <sz val="8"/>
            <rFont val="Tahoma"/>
            <family val="2"/>
          </rPr>
          <t xml:space="preserve">Indiquer l'heure d'arrivée de l'enfant sous le format 00:00
</t>
        </r>
      </text>
    </comment>
    <comment ref="AN3" authorId="0">
      <text>
        <r>
          <rPr>
            <sz val="8"/>
            <rFont val="Tahoma"/>
            <family val="2"/>
          </rPr>
          <t xml:space="preserve">Indiquer l'heure d'arrivée de l'enfant sous le format 00:00
</t>
        </r>
      </text>
    </comment>
    <comment ref="BP1" authorId="0">
      <text>
        <r>
          <rPr>
            <b/>
            <u val="single"/>
            <sz val="9"/>
            <rFont val="Tahoma"/>
            <family val="2"/>
          </rPr>
          <t>Codes des motifs à saisir</t>
        </r>
        <r>
          <rPr>
            <sz val="9"/>
            <rFont val="Tahoma"/>
            <family val="2"/>
          </rPr>
          <t xml:space="preserve"> :
AND : Accueil non débuté
ANJE : Absence Non Justifiée de l'Enfant
AT : Accident du Travail
CEF : Congé Evénement Familial
CM : Congé Maternité
CP : Congés Payés =&gt; </t>
        </r>
        <r>
          <rPr>
            <b/>
            <sz val="9"/>
            <rFont val="Tahoma"/>
            <family val="2"/>
          </rPr>
          <t xml:space="preserve">UNIQUEMENT </t>
        </r>
        <r>
          <rPr>
            <sz val="9"/>
            <rFont val="Tahoma"/>
            <family val="2"/>
          </rPr>
          <t xml:space="preserve">si congés acquis
CSS : Congés Sans Solde =&gt; UNIQUEMENT pour les contrats sur 52 semaines ou pour convenance personnelle
FINC : Fin du Contrat
FORM : formation de l'assistant(e) maternel(le)
JDE : Jour Déduit Employeur (RTT) 
JEMR : Jour Enfant Malade Rémunéré
JF : Jour Férié
JFNA : Jour Férié </t>
        </r>
        <r>
          <rPr>
            <b/>
            <sz val="9"/>
            <rFont val="Tahoma"/>
            <family val="2"/>
          </rPr>
          <t>Non Acquis</t>
        </r>
        <r>
          <rPr>
            <sz val="9"/>
            <rFont val="Tahoma"/>
            <family val="2"/>
          </rPr>
          <t xml:space="preserve">
MASM : Maladie Assistant(e) Maternel(e)
ME : Maladie Enfant
PJCM :  Pas de jour de carence maladie (Alsace Moselle)
SDAM : Semaine déduite Assistant(e) Maternel(le)
SDE : Semaine Déduite Employeurs
</t>
        </r>
        <r>
          <rPr>
            <b/>
            <u val="single"/>
            <sz val="9"/>
            <rFont val="Tahoma"/>
            <family val="2"/>
          </rPr>
          <t>ATTENTION</t>
        </r>
        <r>
          <rPr>
            <b/>
            <sz val="9"/>
            <rFont val="Tahoma"/>
            <family val="2"/>
          </rPr>
          <t xml:space="preserve"> : </t>
        </r>
        <r>
          <rPr>
            <sz val="9"/>
            <rFont val="Tahoma"/>
            <family val="2"/>
          </rPr>
          <t>en cas d'absence de l'enfant pour maladie, si l'employeur a accepté la clause contractuelle donnant lieu au maintien de salaire avec ou sans certificat médical, vous devrez saisir le code JEMR</t>
        </r>
      </text>
    </comment>
    <comment ref="C4" authorId="1">
      <text>
        <r>
          <rPr>
            <sz val="11"/>
            <rFont val="Calibri"/>
            <family val="2"/>
          </rPr>
          <t xml:space="preserve">Reportez </t>
        </r>
        <r>
          <rPr>
            <b/>
            <u val="double"/>
            <sz val="11"/>
            <rFont val="Calibri"/>
            <family val="2"/>
          </rPr>
          <t>TOUS les horaires</t>
        </r>
        <r>
          <rPr>
            <sz val="11"/>
            <rFont val="Calibri"/>
            <family val="2"/>
          </rPr>
          <t xml:space="preserve"> (contrat et réels) de la dernière semaine du 26 au 31 décembre 2022 avec les codes d'absence si nécessaire</t>
        </r>
      </text>
    </comment>
    <comment ref="AD84" authorId="1">
      <text>
        <r>
          <rPr>
            <sz val="11"/>
            <rFont val="Calibri"/>
            <family val="2"/>
          </rPr>
          <t xml:space="preserve">Indiquez le nombre d'heures </t>
        </r>
        <r>
          <rPr>
            <b/>
            <u val="double"/>
            <sz val="11"/>
            <rFont val="Calibri"/>
            <family val="2"/>
          </rPr>
          <t>réellement travaillées</t>
        </r>
        <r>
          <rPr>
            <b/>
            <sz val="11"/>
            <rFont val="Calibri"/>
            <family val="2"/>
          </rPr>
          <t xml:space="preserve"> </t>
        </r>
        <r>
          <rPr>
            <sz val="11"/>
            <rFont val="Calibri"/>
            <family val="2"/>
          </rPr>
          <t>entre 22h et 6h</t>
        </r>
      </text>
    </comment>
    <comment ref="AD85" authorId="1">
      <text>
        <r>
          <rPr>
            <sz val="11"/>
            <rFont val="Calibri"/>
            <family val="2"/>
          </rPr>
          <t xml:space="preserve">Indiquez le nombre de jours ouvrables </t>
        </r>
        <r>
          <rPr>
            <b/>
            <u val="double"/>
            <sz val="11"/>
            <rFont val="Calibri"/>
            <family val="2"/>
          </rPr>
          <t>pris</t>
        </r>
        <r>
          <rPr>
            <sz val="9"/>
            <rFont val="Tahoma"/>
            <family val="2"/>
          </rPr>
          <t xml:space="preserve">
</t>
        </r>
      </text>
    </comment>
    <comment ref="AD86" authorId="1">
      <text>
        <r>
          <rPr>
            <sz val="11"/>
            <rFont val="Calibri"/>
            <family val="2"/>
          </rPr>
          <t xml:space="preserve">Indiquez le nombre de jours ouvrables </t>
        </r>
        <r>
          <rPr>
            <b/>
            <u val="double"/>
            <sz val="11"/>
            <rFont val="Calibri"/>
            <family val="2"/>
          </rPr>
          <t>acquis</t>
        </r>
        <r>
          <rPr>
            <sz val="9"/>
            <rFont val="Tahoma"/>
            <family val="2"/>
          </rPr>
          <t xml:space="preserve">
</t>
        </r>
      </text>
    </comment>
    <comment ref="BI85" authorId="1">
      <text>
        <r>
          <rPr>
            <sz val="11"/>
            <rFont val="Calibri"/>
            <family val="2"/>
          </rPr>
          <t xml:space="preserve">Ce montant sera rajouté au salaire net il correspond à </t>
        </r>
        <r>
          <rPr>
            <b/>
            <sz val="11"/>
            <rFont val="Calibri"/>
            <family val="2"/>
          </rPr>
          <t>la désocialisation des heures  complémentaires et supplémentaires</t>
        </r>
        <r>
          <rPr>
            <sz val="11"/>
            <rFont val="Calibri"/>
            <family val="2"/>
          </rPr>
          <t xml:space="preserve">
L'employeur sera remboursé de cette part.
Nous  attirons votre attention sur d'éventuels écarts . En effet l'employeur est obligé de déclarer à Pajemploi des  heures entières pour les heures mensualisées et complémentaires et/ou supplémentaires . De plus, il ne peut pas indiquer le pourcentage de majoration pour les heures supplémentaires.
</t>
        </r>
        <r>
          <rPr>
            <b/>
            <i/>
            <u val="single"/>
            <sz val="11"/>
            <rFont val="Calibri"/>
            <family val="2"/>
          </rPr>
          <t>Exemple</t>
        </r>
        <r>
          <rPr>
            <sz val="11"/>
            <rFont val="Calibri"/>
            <family val="2"/>
          </rPr>
          <t xml:space="preserve"> : vous avez effectué 1,5 heures complémentaires L'employeur déclarera 2h donc 2h x taux horaire ce n'est pas la même chose que 1,5h x taux horaire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<sst xmlns="http://schemas.openxmlformats.org/spreadsheetml/2006/main" count="116" uniqueCount="96">
  <si>
    <t>Arrivée</t>
  </si>
  <si>
    <t>Départ</t>
  </si>
  <si>
    <t>TOTAL</t>
  </si>
  <si>
    <t>SEMAINE 1</t>
  </si>
  <si>
    <t>SEMAINE 2</t>
  </si>
  <si>
    <t>SEMAINE 3</t>
  </si>
  <si>
    <t>SEMAINE 4</t>
  </si>
  <si>
    <t>Heures 
complémentaires</t>
  </si>
  <si>
    <t>Horaires réels
 d'accueil</t>
  </si>
  <si>
    <t>MATIN</t>
  </si>
  <si>
    <t>MIDI</t>
  </si>
  <si>
    <t>SOIR</t>
  </si>
  <si>
    <t>Motifs absence</t>
  </si>
  <si>
    <t>Heures supplémentaires contractuelles travaillées</t>
  </si>
  <si>
    <t>Heures supplémentaires non contractuelles travaillées</t>
  </si>
  <si>
    <t>JOURS</t>
  </si>
  <si>
    <t>Horaires contrat / planning 
au contrat</t>
  </si>
  <si>
    <t xml:space="preserve"> </t>
  </si>
  <si>
    <t>SEMAINE 52</t>
  </si>
  <si>
    <t>MOTIFS ABSENCE(S)</t>
  </si>
  <si>
    <t>AND :  Accueil non débuté</t>
  </si>
  <si>
    <t>ANJE : Absence Non Justifiée de l'Enfant</t>
  </si>
  <si>
    <t>AT : accident de travail</t>
  </si>
  <si>
    <t>CEF : congé pour événement familial</t>
  </si>
  <si>
    <t>CM : congé maternité</t>
  </si>
  <si>
    <t>CP : congés payés</t>
  </si>
  <si>
    <t>CSS : congés sans solde</t>
  </si>
  <si>
    <t>FINC : fin du contrat</t>
  </si>
  <si>
    <t>FORM : formation de l'assistant(e) maternel(le)</t>
  </si>
  <si>
    <t>JDE : Jour Déduit Employeur (RTT)</t>
  </si>
  <si>
    <t>JEMR : Jour Enfant Malade Rémunéré (clause contrat)</t>
  </si>
  <si>
    <t xml:space="preserve">JF : jour férié </t>
  </si>
  <si>
    <r>
      <t xml:space="preserve">JFNA : jour férié </t>
    </r>
    <r>
      <rPr>
        <b/>
        <sz val="10"/>
        <rFont val="Calibri"/>
        <family val="2"/>
      </rPr>
      <t>non acquis</t>
    </r>
  </si>
  <si>
    <t>MASM : maladie assistant(e) maternel(le)</t>
  </si>
  <si>
    <t>ME : maladie enfant</t>
  </si>
  <si>
    <t>PJCM : Pas de Jour de Carence Maladie - Alsace et Moselle</t>
  </si>
  <si>
    <t>SDAM : semaine déduite assistant(e) maternel(le)</t>
  </si>
  <si>
    <t>SDE : semaine déduite employeur</t>
  </si>
  <si>
    <t>RÉMUNÉRATION</t>
  </si>
  <si>
    <t>% MAJORATION</t>
  </si>
  <si>
    <t>BASE</t>
  </si>
  <si>
    <t>TAUX</t>
  </si>
  <si>
    <t>MONTANT</t>
  </si>
  <si>
    <t>Salaire de base</t>
  </si>
  <si>
    <t>Heures supplémentaires mensualisées</t>
  </si>
  <si>
    <r>
      <rPr>
        <b/>
        <sz val="11"/>
        <rFont val="Calibri"/>
        <family val="2"/>
      </rPr>
      <t>Majoration</t>
    </r>
    <r>
      <rPr>
        <sz val="11"/>
        <rFont val="Calibri"/>
        <family val="2"/>
      </rPr>
      <t xml:space="preserve"> sur les heures supplémentaires contractuelles travaillées</t>
    </r>
  </si>
  <si>
    <t>Heures complémentaires</t>
  </si>
  <si>
    <r>
      <t>Majoration</t>
    </r>
    <r>
      <rPr>
        <sz val="11"/>
        <rFont val="Calibri"/>
        <family val="2"/>
      </rPr>
      <t xml:space="preserve"> sur les heures complémentaires</t>
    </r>
  </si>
  <si>
    <r>
      <rPr>
        <b/>
        <sz val="10.5"/>
        <rFont val="Calibri"/>
        <family val="2"/>
      </rPr>
      <t xml:space="preserve">Majoration </t>
    </r>
    <r>
      <rPr>
        <sz val="10.5"/>
        <rFont val="Calibri"/>
        <family val="2"/>
      </rPr>
      <t>sur les</t>
    </r>
    <r>
      <rPr>
        <b/>
        <sz val="10.5"/>
        <rFont val="Calibri"/>
        <family val="2"/>
      </rPr>
      <t xml:space="preserve"> </t>
    </r>
    <r>
      <rPr>
        <sz val="10.5"/>
        <rFont val="Calibri"/>
        <family val="2"/>
      </rPr>
      <t xml:space="preserve">heures supplémentaires </t>
    </r>
    <r>
      <rPr>
        <b/>
        <u val="single"/>
        <sz val="10.5"/>
        <rFont val="Calibri"/>
        <family val="2"/>
      </rPr>
      <t>non contractuelles travaillées</t>
    </r>
  </si>
  <si>
    <r>
      <rPr>
        <b/>
        <sz val="11"/>
        <rFont val="Calibri"/>
        <family val="2"/>
      </rPr>
      <t xml:space="preserve">Majoration </t>
    </r>
    <r>
      <rPr>
        <sz val="11"/>
        <rFont val="Calibri"/>
        <family val="2"/>
      </rPr>
      <t>jour(s) férié(s) travaillé(s)</t>
    </r>
  </si>
  <si>
    <r>
      <rPr>
        <b/>
        <sz val="11"/>
        <rFont val="Calibri"/>
        <family val="2"/>
      </rPr>
      <t xml:space="preserve">Majoration </t>
    </r>
    <r>
      <rPr>
        <sz val="11"/>
        <rFont val="Calibri"/>
        <family val="2"/>
      </rPr>
      <t xml:space="preserve">sur les heures travaillées le dimanche </t>
    </r>
  </si>
  <si>
    <r>
      <t xml:space="preserve">Majoration </t>
    </r>
    <r>
      <rPr>
        <sz val="11"/>
        <rFont val="Calibri"/>
        <family val="2"/>
      </rPr>
      <t>pour les horaires atypiques</t>
    </r>
  </si>
  <si>
    <t>Nombre d'heures d'absence converties pour la régularisation sur les heures</t>
  </si>
  <si>
    <t>TOTAL SALAIRE BRUT</t>
  </si>
  <si>
    <t>Taux prélèvement impôt à la source</t>
  </si>
  <si>
    <t>COTISATIONS SOCIALES</t>
  </si>
  <si>
    <t>PART SALARIALE</t>
  </si>
  <si>
    <t>%</t>
  </si>
  <si>
    <t>CSG et CRDS non déductible sur 98,25% du salaire brut</t>
  </si>
  <si>
    <t>CSG déductible sur 98,25% du salaire brut</t>
  </si>
  <si>
    <t>Sécurité sociale vieillesse déplafonnée</t>
  </si>
  <si>
    <t>Sécurité sociale vieillesse plafonnée</t>
  </si>
  <si>
    <t xml:space="preserve">Retraite complémentaire </t>
  </si>
  <si>
    <t>Prévoyance</t>
  </si>
  <si>
    <t>TOTAL COTISATIONS SOCIALES</t>
  </si>
  <si>
    <r>
      <t xml:space="preserve">Montant des heures </t>
    </r>
    <r>
      <rPr>
        <b/>
        <i/>
        <sz val="13"/>
        <rFont val="Calibri"/>
        <family val="2"/>
      </rPr>
      <t>désocalisées</t>
    </r>
  </si>
  <si>
    <t>COTISATIONS SOCIALES PART PATRONALE</t>
  </si>
  <si>
    <r>
      <t>CONGÉS PAYÉS DU 
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JUIN 2022 AU 31 MAI 2023 (ANNÉE N)</t>
    </r>
  </si>
  <si>
    <r>
      <t>Total jours acquis depuis 
le 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juin 2022</t>
    </r>
  </si>
  <si>
    <r>
      <t>Nombre de jours pris depuis le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juin 2022 </t>
    </r>
    <r>
      <rPr>
        <b/>
        <u val="single"/>
        <sz val="10"/>
        <rFont val="Calibri"/>
        <family val="2"/>
      </rPr>
      <t>y compris dans le mois</t>
    </r>
    <r>
      <rPr>
        <b/>
        <sz val="10"/>
        <rFont val="Calibri"/>
        <family val="2"/>
      </rPr>
      <t xml:space="preserve"> ET uniquement</t>
    </r>
    <r>
      <rPr>
        <sz val="10"/>
        <rFont val="Calibri"/>
        <family val="2"/>
      </rPr>
      <t xml:space="preserve"> pour les contrats année complète</t>
    </r>
  </si>
  <si>
    <t>SOLDE</t>
  </si>
  <si>
    <r>
      <t>CONGÉS PAYÉS DU 
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JUIN 2021 AU 31 MAI 2022 (ANNÉE N-1)</t>
    </r>
  </si>
  <si>
    <r>
      <t>Reporter le nombre total de congés acquis du bulletin de paie du mois de mai 2022 "Congés payés acquis du 1</t>
    </r>
    <r>
      <rPr>
        <b/>
        <vertAlign val="superscript"/>
        <sz val="10.5"/>
        <rFont val="Calibri"/>
        <family val="2"/>
      </rPr>
      <t>er</t>
    </r>
    <r>
      <rPr>
        <b/>
        <sz val="10.5"/>
        <rFont val="Calibri"/>
        <family val="2"/>
      </rPr>
      <t xml:space="preserve"> juin 2021 au 31 mai 2022 (ANNÉE N)</t>
    </r>
  </si>
  <si>
    <r>
      <t>Indiquer le nombre de jours de congés pris depuis le 1</t>
    </r>
    <r>
      <rPr>
        <vertAlign val="superscript"/>
        <sz val="10.5"/>
        <rFont val="Calibri"/>
        <family val="2"/>
      </rPr>
      <t>er</t>
    </r>
    <r>
      <rPr>
        <sz val="10.5"/>
        <rFont val="Calibri"/>
        <family val="2"/>
      </rPr>
      <t xml:space="preserve"> juin 2022 </t>
    </r>
    <r>
      <rPr>
        <b/>
        <u val="single"/>
        <sz val="10.5"/>
        <rFont val="Calibri"/>
        <family val="2"/>
      </rPr>
      <t>y compris dans le mois</t>
    </r>
  </si>
  <si>
    <t>TOTAL SALAIRE NET À PAYER</t>
  </si>
  <si>
    <t>ÉLÉMENTS POUR LES IMPÔTS</t>
  </si>
  <si>
    <t xml:space="preserve">Indemnités d'entretien : </t>
  </si>
  <si>
    <t xml:space="preserve">Indemnités kilométriques : </t>
  </si>
  <si>
    <t xml:space="preserve">Nombre de jours de 8h ou + : </t>
  </si>
  <si>
    <r>
      <t xml:space="preserve">Net </t>
    </r>
    <r>
      <rPr>
        <b/>
        <u val="double"/>
        <sz val="11"/>
        <rFont val="Calibri"/>
        <family val="2"/>
      </rPr>
      <t>mensuel</t>
    </r>
    <r>
      <rPr>
        <sz val="11"/>
        <rFont val="Calibri"/>
        <family val="2"/>
      </rPr>
      <t xml:space="preserve"> imposable : </t>
    </r>
  </si>
  <si>
    <t xml:space="preserve">Nombre d'heures / jour - de 8 h : </t>
  </si>
  <si>
    <t>Date de paiement  :</t>
  </si>
  <si>
    <t xml:space="preserve">Paiement par : </t>
  </si>
  <si>
    <t>Signature de l'employeur :</t>
  </si>
  <si>
    <t xml:space="preserve">Signature de l'assistant(e) maternel(le) : </t>
  </si>
  <si>
    <r>
      <t>Nombre de semaines travaillées ou assimilées travaillées depuis le 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juin 2022  </t>
    </r>
    <r>
      <rPr>
        <b/>
        <sz val="11"/>
        <rFont val="Calibri"/>
        <family val="2"/>
      </rPr>
      <t>y compris ce mois-ci</t>
    </r>
  </si>
  <si>
    <t xml:space="preserve"> =(12h-9)+(14h-17h)</t>
  </si>
  <si>
    <r>
      <t xml:space="preserve"> =(</t>
    </r>
    <r>
      <rPr>
        <sz val="11"/>
        <color indexed="57"/>
        <rFont val="Calibri"/>
        <family val="2"/>
      </rPr>
      <t>9h30-9h</t>
    </r>
    <r>
      <rPr>
        <sz val="11"/>
        <rFont val="Calibri"/>
        <family val="2"/>
      </rPr>
      <t>)+(</t>
    </r>
    <r>
      <rPr>
        <sz val="11"/>
        <color indexed="49"/>
        <rFont val="Calibri"/>
        <family val="2"/>
      </rPr>
      <t>14h-14h30</t>
    </r>
    <r>
      <rPr>
        <sz val="11"/>
        <rFont val="Calibri"/>
        <family val="2"/>
      </rPr>
      <t>)+(</t>
    </r>
    <r>
      <rPr>
        <sz val="11"/>
        <color indexed="10"/>
        <rFont val="Calibri"/>
        <family val="2"/>
      </rPr>
      <t>19h-18h</t>
    </r>
    <r>
      <rPr>
        <sz val="11"/>
        <rFont val="Calibri"/>
        <family val="2"/>
      </rPr>
      <t>)</t>
    </r>
  </si>
  <si>
    <r>
      <t xml:space="preserve">   =</t>
    </r>
    <r>
      <rPr>
        <sz val="11"/>
        <color indexed="53"/>
        <rFont val="Calibri"/>
        <family val="2"/>
      </rPr>
      <t>(8h-7h)</t>
    </r>
    <r>
      <rPr>
        <sz val="11"/>
        <rFont val="Calibri"/>
        <family val="2"/>
      </rPr>
      <t>+(</t>
    </r>
    <r>
      <rPr>
        <sz val="11"/>
        <color indexed="53"/>
        <rFont val="Calibri"/>
        <family val="2"/>
      </rPr>
      <t>12h-9</t>
    </r>
    <r>
      <rPr>
        <sz val="11"/>
        <rFont val="Calibri"/>
        <family val="2"/>
      </rPr>
      <t>)+(</t>
    </r>
    <r>
      <rPr>
        <sz val="11"/>
        <color indexed="62"/>
        <rFont val="Calibri"/>
        <family val="2"/>
      </rPr>
      <t>14h-17h</t>
    </r>
    <r>
      <rPr>
        <sz val="11"/>
        <rFont val="Calibri"/>
        <family val="2"/>
      </rPr>
      <t>)</t>
    </r>
  </si>
  <si>
    <r>
      <t xml:space="preserve"> = (</t>
    </r>
    <r>
      <rPr>
        <sz val="11"/>
        <color indexed="17"/>
        <rFont val="Calibri"/>
        <family val="2"/>
      </rPr>
      <t>8h-7h</t>
    </r>
    <r>
      <rPr>
        <sz val="11"/>
        <rFont val="Calibri"/>
        <family val="2"/>
      </rPr>
      <t>)+(</t>
    </r>
    <r>
      <rPr>
        <sz val="11"/>
        <color indexed="60"/>
        <rFont val="Calibri"/>
        <family val="2"/>
      </rPr>
      <t>17h-15h</t>
    </r>
    <r>
      <rPr>
        <sz val="11"/>
        <rFont val="Calibri"/>
        <family val="2"/>
      </rPr>
      <t>)</t>
    </r>
  </si>
  <si>
    <r>
      <t xml:space="preserve"> = (7h-8h)+(</t>
    </r>
    <r>
      <rPr>
        <sz val="11"/>
        <color indexed="53"/>
        <rFont val="Calibri"/>
        <family val="2"/>
      </rPr>
      <t>10h-9h</t>
    </r>
    <r>
      <rPr>
        <sz val="11"/>
        <rFont val="Calibri"/>
        <family val="2"/>
      </rPr>
      <t>)+(</t>
    </r>
    <r>
      <rPr>
        <sz val="11"/>
        <color indexed="49"/>
        <rFont val="Calibri"/>
        <family val="2"/>
      </rPr>
      <t>12h-11h</t>
    </r>
    <r>
      <rPr>
        <sz val="11"/>
        <rFont val="Calibri"/>
        <family val="2"/>
      </rPr>
      <t>)+(</t>
    </r>
    <r>
      <rPr>
        <sz val="11"/>
        <color indexed="57"/>
        <rFont val="Calibri"/>
        <family val="2"/>
      </rPr>
      <t>15h-14h</t>
    </r>
    <r>
      <rPr>
        <sz val="11"/>
        <rFont val="Calibri"/>
        <family val="2"/>
      </rPr>
      <t>)+(</t>
    </r>
    <r>
      <rPr>
        <sz val="11"/>
        <color indexed="54"/>
        <rFont val="Calibri"/>
        <family val="2"/>
      </rPr>
      <t>17h-16</t>
    </r>
    <r>
      <rPr>
        <sz val="11"/>
        <rFont val="Calibri"/>
        <family val="2"/>
      </rPr>
      <t>)+(</t>
    </r>
    <r>
      <rPr>
        <sz val="11"/>
        <color indexed="60"/>
        <rFont val="Calibri"/>
        <family val="2"/>
      </rPr>
      <t>19h-18h</t>
    </r>
    <r>
      <rPr>
        <sz val="11"/>
        <rFont val="Calibri"/>
        <family val="2"/>
      </rPr>
      <t>)</t>
    </r>
  </si>
  <si>
    <r>
      <t xml:space="preserve"> = (</t>
    </r>
    <r>
      <rPr>
        <sz val="11"/>
        <color indexed="49"/>
        <rFont val="Calibri"/>
        <family val="2"/>
      </rPr>
      <t>12h-11</t>
    </r>
    <r>
      <rPr>
        <sz val="11"/>
        <rFont val="Calibri"/>
        <family val="2"/>
      </rPr>
      <t>)+(</t>
    </r>
    <r>
      <rPr>
        <sz val="11"/>
        <color indexed="53"/>
        <rFont val="Calibri"/>
        <family val="2"/>
      </rPr>
      <t>17h-14h</t>
    </r>
    <r>
      <rPr>
        <sz val="11"/>
        <rFont val="Calibri"/>
        <family val="2"/>
      </rPr>
      <t>)</t>
    </r>
  </si>
  <si>
    <r>
      <t xml:space="preserve"> = (</t>
    </r>
    <r>
      <rPr>
        <sz val="11"/>
        <color indexed="53"/>
        <rFont val="Calibri"/>
        <family val="2"/>
      </rPr>
      <t>17h-16h30)+(</t>
    </r>
    <r>
      <rPr>
        <sz val="11"/>
        <color indexed="49"/>
        <rFont val="Calibri"/>
        <family val="2"/>
      </rPr>
      <t>19h30-18h</t>
    </r>
    <r>
      <rPr>
        <sz val="11"/>
        <color indexed="53"/>
        <rFont val="Calibri"/>
        <family val="2"/>
      </rPr>
      <t>)</t>
    </r>
  </si>
  <si>
    <t>total</t>
  </si>
  <si>
    <t xml:space="preserve">6 heures </t>
  </si>
  <si>
    <t>comme "horaires contrat" vide alors heures reellement  travaillées &gt;0  = heures complementaires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</si>
</sst>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  <numFmt numFmtId="165" formatCode="#,##0.00\ &quot;€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0&quot; semaines &quot;"/>
    <numFmt numFmtId="168" formatCode="00000000000000"/>
    <numFmt numFmtId="169" formatCode="0&quot; jours&quot;"/>
    <numFmt numFmtId="170" formatCode="0.00&quot; heures&quot;"/>
    <numFmt numFmtId="171" formatCode="[h]:mm"/>
    <numFmt numFmtId="172" formatCode="0&quot; semaines&quot;"/>
    <numFmt numFmtId="173" formatCode="0.00&quot; jours&quot;"/>
    <numFmt numFmtId="174" formatCode="#,##0.00&quot; €&quot;"/>
    <numFmt numFmtId="175" formatCode="0&quot; jour(s)&quot;"/>
    <numFmt numFmtId="176" formatCode="h:mm;@"/>
    <numFmt numFmtId="177" formatCode="dddd\-dd"/>
    <numFmt numFmtId="178" formatCode="0&quot; mois&quot;"/>
    <numFmt numFmtId="179" formatCode="0&quot; minutes&quot;"/>
    <numFmt numFmtId="180" formatCode="0.00&quot; jour(s)&quot;"/>
    <numFmt numFmtId="181" formatCode="0&quot; jour&quot;"/>
    <numFmt numFmtId="182" formatCode="0.00&quot; heure(s) &quot;"/>
    <numFmt numFmtId="183" formatCode="0.00&quot; heures &quot;"/>
    <numFmt numFmtId="184" formatCode="#,##0.000\ &quot;€&quot;"/>
    <numFmt numFmtId="185" formatCode="0.00&quot; heure(s)&quot;"/>
    <numFmt numFmtId="186" formatCode="0&quot; % &quot;"/>
    <numFmt numFmtId="187" formatCode="0&quot; %&quot;"/>
    <numFmt numFmtId="188" formatCode="0.00&quot; %&quot;"/>
    <numFmt numFmtId="189" formatCode="0.000"/>
    <numFmt numFmtId="190" formatCode="0&quot; repas&quot;"/>
    <numFmt numFmtId="191" formatCode="0.00&quot; centièmes&quot;"/>
    <numFmt numFmtId="192" formatCode="0.00&quot; hrs&quot;"/>
    <numFmt numFmtId="193" formatCode="0.00&quot; € NET&quot;"/>
    <numFmt numFmtId="194" formatCode="0.00&quot; heure(s) d'absence&quot;"/>
  </numFmts>
  <fonts count="111">
    <font>
      <sz val="10"/>
      <name val="Arial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b/>
      <u val="double"/>
      <sz val="11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u val="single"/>
      <sz val="10.5"/>
      <name val="Calibri"/>
      <family val="2"/>
    </font>
    <font>
      <sz val="10.75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b/>
      <i/>
      <u val="single"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11"/>
      <name val="Calibri"/>
      <family val="2"/>
    </font>
    <font>
      <vertAlign val="superscript"/>
      <sz val="10"/>
      <name val="Calibri"/>
      <family val="2"/>
    </font>
    <font>
      <b/>
      <u val="single"/>
      <sz val="10"/>
      <name val="Calibri"/>
      <family val="2"/>
    </font>
    <font>
      <b/>
      <vertAlign val="superscript"/>
      <sz val="10.5"/>
      <name val="Calibri"/>
      <family val="2"/>
    </font>
    <font>
      <vertAlign val="superscript"/>
      <sz val="10.5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63"/>
      <name val="Calibri"/>
      <family val="2"/>
    </font>
    <font>
      <b/>
      <sz val="12"/>
      <color indexed="10"/>
      <name val="Calibri"/>
      <family val="2"/>
    </font>
    <font>
      <sz val="11"/>
      <color indexed="45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56"/>
      <name val="Calibri"/>
      <family val="2"/>
    </font>
    <font>
      <sz val="16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6"/>
      <name val="Calibri"/>
      <family val="2"/>
    </font>
    <font>
      <b/>
      <sz val="11"/>
      <color indexed="57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sz val="13"/>
      <color indexed="9"/>
      <name val="Calibri"/>
      <family val="2"/>
    </font>
    <font>
      <b/>
      <sz val="14"/>
      <color indexed="63"/>
      <name val="Calibri"/>
      <family val="2"/>
    </font>
    <font>
      <b/>
      <sz val="16"/>
      <color indexed="63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1"/>
      <color rgb="FFF9ADDA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3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9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3"/>
      <name val="Calibri"/>
      <family val="2"/>
    </font>
    <font>
      <sz val="11"/>
      <color rgb="FF002060"/>
      <name val="Calibri"/>
      <family val="2"/>
    </font>
    <font>
      <sz val="11"/>
      <color theme="5"/>
      <name val="Calibri"/>
      <family val="2"/>
    </font>
    <font>
      <b/>
      <sz val="11"/>
      <color theme="9"/>
      <name val="Calibri"/>
      <family val="2"/>
    </font>
    <font>
      <sz val="11"/>
      <color theme="4"/>
      <name val="Calibri"/>
      <family val="2"/>
    </font>
    <font>
      <sz val="11"/>
      <color theme="7"/>
      <name val="Calibri"/>
      <family val="2"/>
    </font>
    <font>
      <b/>
      <sz val="11"/>
      <color rgb="FF002060"/>
      <name val="Calibri"/>
      <family val="2"/>
    </font>
    <font>
      <b/>
      <sz val="11"/>
      <color theme="6"/>
      <name val="Calibri"/>
      <family val="2"/>
    </font>
    <font>
      <sz val="12"/>
      <color theme="0"/>
      <name val="Calibri"/>
      <family val="2"/>
    </font>
    <font>
      <sz val="16"/>
      <color theme="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rgb="FFCCCC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9ADD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AD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74" fillId="27" borderId="1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84" fillId="32" borderId="9" applyNumberFormat="0" applyAlignment="0" applyProtection="0"/>
  </cellStyleXfs>
  <cellXfs count="507">
    <xf numFmtId="0" fontId="0" fillId="0" borderId="0" xfId="0" applyAlignment="1">
      <alignment/>
    </xf>
    <xf numFmtId="0" fontId="7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  <protection locked="0"/>
    </xf>
    <xf numFmtId="165" fontId="7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86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165" fontId="7" fillId="34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87" fillId="0" borderId="0" xfId="0" applyFont="1" applyAlignment="1">
      <alignment/>
    </xf>
    <xf numFmtId="0" fontId="70" fillId="0" borderId="21" xfId="0" applyFont="1" applyBorder="1" applyAlignment="1">
      <alignment vertical="center"/>
    </xf>
    <xf numFmtId="0" fontId="70" fillId="0" borderId="21" xfId="0" applyFont="1" applyBorder="1" applyAlignment="1">
      <alignment/>
    </xf>
    <xf numFmtId="165" fontId="7" fillId="35" borderId="12" xfId="0" applyNumberFormat="1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5" fillId="0" borderId="21" xfId="0" applyFont="1" applyBorder="1" applyAlignment="1">
      <alignment vertical="center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7" fillId="37" borderId="23" xfId="0" applyNumberFormat="1" applyFont="1" applyFill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50" applyFont="1" applyAlignment="1">
      <alignment horizontal="left" vertical="center"/>
      <protection/>
    </xf>
    <xf numFmtId="2" fontId="7" fillId="0" borderId="0" xfId="0" applyNumberFormat="1" applyFont="1" applyAlignment="1">
      <alignment horizontal="center" vertical="center"/>
    </xf>
    <xf numFmtId="0" fontId="8" fillId="9" borderId="15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5" xfId="50" applyFont="1" applyBorder="1" applyAlignment="1">
      <alignment horizontal="left" vertical="center"/>
      <protection/>
    </xf>
    <xf numFmtId="186" fontId="7" fillId="0" borderId="15" xfId="0" applyNumberFormat="1" applyFont="1" applyBorder="1" applyAlignment="1">
      <alignment horizontal="center" vertical="center"/>
    </xf>
    <xf numFmtId="0" fontId="20" fillId="0" borderId="15" xfId="50" applyFont="1" applyBorder="1" applyAlignment="1">
      <alignment horizontal="left" vertical="center"/>
      <protection/>
    </xf>
    <xf numFmtId="0" fontId="9" fillId="0" borderId="15" xfId="50" applyFont="1" applyBorder="1" applyAlignment="1">
      <alignment horizontal="left" vertical="center"/>
      <protection/>
    </xf>
    <xf numFmtId="0" fontId="88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0" fontId="7" fillId="0" borderId="0" xfId="49" applyFont="1" applyAlignment="1">
      <alignment vertical="center"/>
      <protection/>
    </xf>
    <xf numFmtId="174" fontId="17" fillId="0" borderId="20" xfId="49" applyNumberFormat="1" applyFont="1" applyBorder="1" applyAlignment="1">
      <alignment horizontal="left" vertical="center"/>
      <protection/>
    </xf>
    <xf numFmtId="165" fontId="17" fillId="0" borderId="15" xfId="49" applyNumberFormat="1" applyFont="1" applyBorder="1" applyAlignment="1" applyProtection="1">
      <alignment horizontal="left" vertical="center"/>
      <protection locked="0"/>
    </xf>
    <xf numFmtId="0" fontId="17" fillId="0" borderId="15" xfId="49" applyFont="1" applyBorder="1" applyAlignment="1">
      <alignment horizontal="left" vertical="center"/>
      <protection/>
    </xf>
    <xf numFmtId="0" fontId="7" fillId="0" borderId="14" xfId="0" applyFont="1" applyBorder="1" applyAlignment="1">
      <alignment/>
    </xf>
    <xf numFmtId="0" fontId="17" fillId="0" borderId="16" xfId="49" applyFont="1" applyBorder="1" applyAlignment="1">
      <alignment horizontal="left" vertical="center"/>
      <protection/>
    </xf>
    <xf numFmtId="0" fontId="8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50" applyFont="1" applyAlignment="1">
      <alignment vertical="center"/>
      <protection/>
    </xf>
    <xf numFmtId="0" fontId="7" fillId="0" borderId="0" xfId="0" applyFont="1" applyAlignment="1" applyProtection="1">
      <alignment horizontal="left"/>
      <protection locked="0"/>
    </xf>
    <xf numFmtId="0" fontId="8" fillId="9" borderId="20" xfId="0" applyFont="1" applyFill="1" applyBorder="1" applyAlignment="1">
      <alignment horizontal="left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left" vertical="center"/>
    </xf>
    <xf numFmtId="0" fontId="8" fillId="9" borderId="18" xfId="0" applyFont="1" applyFill="1" applyBorder="1" applyAlignment="1">
      <alignment horizontal="left" vertical="center"/>
    </xf>
    <xf numFmtId="165" fontId="7" fillId="0" borderId="13" xfId="0" applyNumberFormat="1" applyFont="1" applyBorder="1" applyAlignment="1">
      <alignment horizontal="center" vertical="center"/>
    </xf>
    <xf numFmtId="165" fontId="85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170" fontId="8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165" fontId="85" fillId="0" borderId="0" xfId="0" applyNumberFormat="1" applyFont="1" applyAlignment="1">
      <alignment vertical="center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9" fillId="9" borderId="25" xfId="0" applyFont="1" applyFill="1" applyBorder="1" applyAlignment="1" applyProtection="1">
      <alignment vertical="center"/>
      <protection locked="0"/>
    </xf>
    <xf numFmtId="165" fontId="85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190" fontId="85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165" fontId="7" fillId="38" borderId="12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vertical="center"/>
    </xf>
    <xf numFmtId="2" fontId="7" fillId="34" borderId="0" xfId="0" applyNumberFormat="1" applyFont="1" applyFill="1" applyAlignment="1">
      <alignment vertical="center"/>
    </xf>
    <xf numFmtId="2" fontId="7" fillId="34" borderId="13" xfId="0" applyNumberFormat="1" applyFont="1" applyFill="1" applyBorder="1" applyAlignment="1">
      <alignment vertical="center"/>
    </xf>
    <xf numFmtId="175" fontId="9" fillId="39" borderId="20" xfId="0" applyNumberFormat="1" applyFont="1" applyFill="1" applyBorder="1" applyAlignment="1">
      <alignment horizontal="center" vertical="center" wrapText="1"/>
    </xf>
    <xf numFmtId="175" fontId="9" fillId="39" borderId="14" xfId="0" applyNumberFormat="1" applyFont="1" applyFill="1" applyBorder="1" applyAlignment="1">
      <alignment horizontal="center" vertical="center" wrapText="1"/>
    </xf>
    <xf numFmtId="175" fontId="9" fillId="39" borderId="16" xfId="0" applyNumberFormat="1" applyFont="1" applyFill="1" applyBorder="1" applyAlignment="1">
      <alignment horizontal="center" vertical="center" wrapText="1"/>
    </xf>
    <xf numFmtId="175" fontId="9" fillId="39" borderId="18" xfId="0" applyNumberFormat="1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175" fontId="7" fillId="40" borderId="21" xfId="0" applyNumberFormat="1" applyFont="1" applyFill="1" applyBorder="1" applyAlignment="1" applyProtection="1">
      <alignment horizontal="center" vertical="center" wrapText="1"/>
      <protection locked="0"/>
    </xf>
    <xf numFmtId="175" fontId="7" fillId="40" borderId="14" xfId="0" applyNumberFormat="1" applyFont="1" applyFill="1" applyBorder="1" applyAlignment="1" applyProtection="1">
      <alignment horizontal="center" vertical="center" wrapText="1"/>
      <protection locked="0"/>
    </xf>
    <xf numFmtId="175" fontId="7" fillId="40" borderId="17" xfId="0" applyNumberFormat="1" applyFont="1" applyFill="1" applyBorder="1" applyAlignment="1" applyProtection="1">
      <alignment horizontal="center" vertical="center" wrapText="1"/>
      <protection locked="0"/>
    </xf>
    <xf numFmtId="175" fontId="7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169" fontId="7" fillId="39" borderId="20" xfId="0" applyNumberFormat="1" applyFont="1" applyFill="1" applyBorder="1" applyAlignment="1" applyProtection="1">
      <alignment horizontal="center" vertical="center"/>
      <protection locked="0"/>
    </xf>
    <xf numFmtId="169" fontId="7" fillId="39" borderId="21" xfId="0" applyNumberFormat="1" applyFont="1" applyFill="1" applyBorder="1" applyAlignment="1" applyProtection="1">
      <alignment horizontal="center" vertical="center"/>
      <protection locked="0"/>
    </xf>
    <xf numFmtId="169" fontId="7" fillId="39" borderId="14" xfId="0" applyNumberFormat="1" applyFont="1" applyFill="1" applyBorder="1" applyAlignment="1" applyProtection="1">
      <alignment horizontal="center" vertical="center"/>
      <protection locked="0"/>
    </xf>
    <xf numFmtId="169" fontId="7" fillId="39" borderId="16" xfId="0" applyNumberFormat="1" applyFont="1" applyFill="1" applyBorder="1" applyAlignment="1" applyProtection="1">
      <alignment horizontal="center" vertical="center"/>
      <protection locked="0"/>
    </xf>
    <xf numFmtId="169" fontId="7" fillId="39" borderId="17" xfId="0" applyNumberFormat="1" applyFont="1" applyFill="1" applyBorder="1" applyAlignment="1" applyProtection="1">
      <alignment horizontal="center" vertical="center"/>
      <protection locked="0"/>
    </xf>
    <xf numFmtId="169" fontId="7" fillId="39" borderId="18" xfId="0" applyNumberFormat="1" applyFont="1" applyFill="1" applyBorder="1" applyAlignment="1" applyProtection="1">
      <alignment horizontal="center" vertical="center"/>
      <protection locked="0"/>
    </xf>
    <xf numFmtId="0" fontId="20" fillId="39" borderId="20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7" xfId="0" applyFont="1" applyFill="1" applyBorder="1" applyAlignment="1">
      <alignment horizontal="center" vertical="center" wrapText="1"/>
    </xf>
    <xf numFmtId="175" fontId="7" fillId="39" borderId="20" xfId="0" applyNumberFormat="1" applyFont="1" applyFill="1" applyBorder="1" applyAlignment="1" applyProtection="1">
      <alignment horizontal="center" vertical="center"/>
      <protection locked="0"/>
    </xf>
    <xf numFmtId="175" fontId="7" fillId="39" borderId="21" xfId="0" applyNumberFormat="1" applyFont="1" applyFill="1" applyBorder="1" applyAlignment="1" applyProtection="1">
      <alignment horizontal="center" vertical="center"/>
      <protection locked="0"/>
    </xf>
    <xf numFmtId="175" fontId="7" fillId="39" borderId="14" xfId="0" applyNumberFormat="1" applyFont="1" applyFill="1" applyBorder="1" applyAlignment="1" applyProtection="1">
      <alignment horizontal="center" vertical="center"/>
      <protection locked="0"/>
    </xf>
    <xf numFmtId="175" fontId="7" fillId="39" borderId="16" xfId="0" applyNumberFormat="1" applyFont="1" applyFill="1" applyBorder="1" applyAlignment="1" applyProtection="1">
      <alignment horizontal="center" vertical="center"/>
      <protection locked="0"/>
    </xf>
    <xf numFmtId="175" fontId="7" fillId="39" borderId="17" xfId="0" applyNumberFormat="1" applyFont="1" applyFill="1" applyBorder="1" applyAlignment="1" applyProtection="1">
      <alignment horizontal="center" vertical="center"/>
      <protection locked="0"/>
    </xf>
    <xf numFmtId="175" fontId="7" fillId="39" borderId="18" xfId="0" applyNumberFormat="1" applyFont="1" applyFill="1" applyBorder="1" applyAlignment="1" applyProtection="1">
      <alignment horizontal="center" vertical="center"/>
      <protection locked="0"/>
    </xf>
    <xf numFmtId="169" fontId="9" fillId="41" borderId="20" xfId="0" applyNumberFormat="1" applyFont="1" applyFill="1" applyBorder="1" applyAlignment="1">
      <alignment horizontal="center" vertical="center"/>
    </xf>
    <xf numFmtId="169" fontId="9" fillId="41" borderId="21" xfId="0" applyNumberFormat="1" applyFont="1" applyFill="1" applyBorder="1" applyAlignment="1">
      <alignment horizontal="center" vertical="center"/>
    </xf>
    <xf numFmtId="169" fontId="9" fillId="41" borderId="14" xfId="0" applyNumberFormat="1" applyFont="1" applyFill="1" applyBorder="1" applyAlignment="1">
      <alignment horizontal="center" vertical="center"/>
    </xf>
    <xf numFmtId="169" fontId="9" fillId="41" borderId="16" xfId="0" applyNumberFormat="1" applyFont="1" applyFill="1" applyBorder="1" applyAlignment="1">
      <alignment horizontal="center" vertical="center"/>
    </xf>
    <xf numFmtId="169" fontId="9" fillId="41" borderId="17" xfId="0" applyNumberFormat="1" applyFont="1" applyFill="1" applyBorder="1" applyAlignment="1">
      <alignment horizontal="center" vertical="center"/>
    </xf>
    <xf numFmtId="169" fontId="9" fillId="41" borderId="18" xfId="0" applyNumberFormat="1" applyFont="1" applyFill="1" applyBorder="1" applyAlignment="1">
      <alignment horizontal="center" vertical="center"/>
    </xf>
    <xf numFmtId="188" fontId="8" fillId="42" borderId="26" xfId="0" applyNumberFormat="1" applyFont="1" applyFill="1" applyBorder="1" applyAlignment="1" applyProtection="1">
      <alignment horizontal="center" vertical="center"/>
      <protection locked="0"/>
    </xf>
    <xf numFmtId="188" fontId="8" fillId="42" borderId="27" xfId="0" applyNumberFormat="1" applyFont="1" applyFill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167" fontId="7" fillId="40" borderId="20" xfId="0" applyNumberFormat="1" applyFont="1" applyFill="1" applyBorder="1" applyAlignment="1" applyProtection="1">
      <alignment horizontal="center" vertical="center" wrapText="1"/>
      <protection locked="0"/>
    </xf>
    <xf numFmtId="167" fontId="7" fillId="40" borderId="21" xfId="0" applyNumberFormat="1" applyFont="1" applyFill="1" applyBorder="1" applyAlignment="1" applyProtection="1">
      <alignment horizontal="center" vertical="center" wrapText="1"/>
      <protection locked="0"/>
    </xf>
    <xf numFmtId="167" fontId="7" fillId="40" borderId="16" xfId="0" applyNumberFormat="1" applyFont="1" applyFill="1" applyBorder="1" applyAlignment="1" applyProtection="1">
      <alignment horizontal="center" vertical="center" wrapText="1"/>
      <protection locked="0"/>
    </xf>
    <xf numFmtId="167" fontId="7" fillId="40" borderId="17" xfId="0" applyNumberFormat="1" applyFont="1" applyFill="1" applyBorder="1" applyAlignment="1" applyProtection="1">
      <alignment horizontal="center" vertical="center" wrapText="1"/>
      <protection locked="0"/>
    </xf>
    <xf numFmtId="169" fontId="7" fillId="40" borderId="20" xfId="0" applyNumberFormat="1" applyFont="1" applyFill="1" applyBorder="1" applyAlignment="1">
      <alignment horizontal="center" vertical="center" wrapText="1"/>
    </xf>
    <xf numFmtId="169" fontId="7" fillId="40" borderId="21" xfId="0" applyNumberFormat="1" applyFont="1" applyFill="1" applyBorder="1" applyAlignment="1">
      <alignment horizontal="center" vertical="center" wrapText="1"/>
    </xf>
    <xf numFmtId="169" fontId="7" fillId="40" borderId="14" xfId="0" applyNumberFormat="1" applyFont="1" applyFill="1" applyBorder="1" applyAlignment="1">
      <alignment horizontal="center" vertical="center" wrapText="1"/>
    </xf>
    <xf numFmtId="169" fontId="7" fillId="40" borderId="16" xfId="0" applyNumberFormat="1" applyFont="1" applyFill="1" applyBorder="1" applyAlignment="1">
      <alignment horizontal="center" vertical="center" wrapText="1"/>
    </xf>
    <xf numFmtId="169" fontId="7" fillId="40" borderId="17" xfId="0" applyNumberFormat="1" applyFont="1" applyFill="1" applyBorder="1" applyAlignment="1">
      <alignment horizontal="center" vertical="center" wrapText="1"/>
    </xf>
    <xf numFmtId="169" fontId="7" fillId="40" borderId="18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74" fontId="26" fillId="0" borderId="26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174" fontId="26" fillId="0" borderId="27" xfId="0" applyNumberFormat="1" applyFont="1" applyBorder="1" applyAlignment="1">
      <alignment horizontal="center" vertical="center"/>
    </xf>
    <xf numFmtId="169" fontId="9" fillId="40" borderId="20" xfId="0" applyNumberFormat="1" applyFont="1" applyFill="1" applyBorder="1" applyAlignment="1">
      <alignment horizontal="center" vertical="center"/>
    </xf>
    <xf numFmtId="169" fontId="9" fillId="40" borderId="21" xfId="0" applyNumberFormat="1" applyFont="1" applyFill="1" applyBorder="1" applyAlignment="1">
      <alignment horizontal="center" vertical="center"/>
    </xf>
    <xf numFmtId="169" fontId="9" fillId="40" borderId="16" xfId="0" applyNumberFormat="1" applyFont="1" applyFill="1" applyBorder="1" applyAlignment="1">
      <alignment horizontal="center" vertical="center"/>
    </xf>
    <xf numFmtId="169" fontId="9" fillId="40" borderId="17" xfId="0" applyNumberFormat="1" applyFont="1" applyFill="1" applyBorder="1" applyAlignment="1">
      <alignment horizontal="center" vertical="center"/>
    </xf>
    <xf numFmtId="175" fontId="9" fillId="40" borderId="20" xfId="0" applyNumberFormat="1" applyFont="1" applyFill="1" applyBorder="1" applyAlignment="1">
      <alignment horizontal="center" vertical="center"/>
    </xf>
    <xf numFmtId="175" fontId="9" fillId="40" borderId="14" xfId="0" applyNumberFormat="1" applyFont="1" applyFill="1" applyBorder="1" applyAlignment="1">
      <alignment horizontal="center" vertical="center"/>
    </xf>
    <xf numFmtId="175" fontId="9" fillId="40" borderId="16" xfId="0" applyNumberFormat="1" applyFont="1" applyFill="1" applyBorder="1" applyAlignment="1">
      <alignment horizontal="center" vertical="center"/>
    </xf>
    <xf numFmtId="175" fontId="9" fillId="40" borderId="18" xfId="0" applyNumberFormat="1" applyFont="1" applyFill="1" applyBorder="1" applyAlignment="1">
      <alignment horizontal="center" vertical="center"/>
    </xf>
    <xf numFmtId="0" fontId="90" fillId="43" borderId="26" xfId="0" applyFont="1" applyFill="1" applyBorder="1" applyAlignment="1">
      <alignment horizontal="center" vertical="center"/>
    </xf>
    <xf numFmtId="0" fontId="90" fillId="43" borderId="10" xfId="0" applyFont="1" applyFill="1" applyBorder="1" applyAlignment="1">
      <alignment horizontal="center" vertical="center"/>
    </xf>
    <xf numFmtId="0" fontId="90" fillId="43" borderId="27" xfId="0" applyFont="1" applyFill="1" applyBorder="1" applyAlignment="1">
      <alignment horizontal="center" vertical="center"/>
    </xf>
    <xf numFmtId="174" fontId="91" fillId="43" borderId="26" xfId="0" applyNumberFormat="1" applyFont="1" applyFill="1" applyBorder="1" applyAlignment="1">
      <alignment horizontal="center" vertical="center"/>
    </xf>
    <xf numFmtId="174" fontId="91" fillId="43" borderId="10" xfId="0" applyNumberFormat="1" applyFont="1" applyFill="1" applyBorder="1" applyAlignment="1">
      <alignment horizontal="center" vertical="center"/>
    </xf>
    <xf numFmtId="174" fontId="91" fillId="43" borderId="27" xfId="0" applyNumberFormat="1" applyFont="1" applyFill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174" fontId="70" fillId="0" borderId="0" xfId="0" applyNumberFormat="1" applyFont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3" fillId="19" borderId="26" xfId="0" applyFont="1" applyFill="1" applyBorder="1" applyAlignment="1">
      <alignment horizontal="center" vertical="center"/>
    </xf>
    <xf numFmtId="0" fontId="93" fillId="19" borderId="10" xfId="0" applyFont="1" applyFill="1" applyBorder="1" applyAlignment="1">
      <alignment horizontal="center" vertical="center"/>
    </xf>
    <xf numFmtId="165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26" fillId="44" borderId="26" xfId="0" applyFont="1" applyFill="1" applyBorder="1" applyAlignment="1">
      <alignment horizontal="center" vertical="center"/>
    </xf>
    <xf numFmtId="0" fontId="26" fillId="44" borderId="10" xfId="0" applyFont="1" applyFill="1" applyBorder="1" applyAlignment="1">
      <alignment horizontal="center" vertical="center"/>
    </xf>
    <xf numFmtId="0" fontId="26" fillId="44" borderId="27" xfId="0" applyFont="1" applyFill="1" applyBorder="1" applyAlignment="1">
      <alignment horizontal="center" vertical="center"/>
    </xf>
    <xf numFmtId="165" fontId="94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2" fillId="45" borderId="26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12" fillId="45" borderId="27" xfId="0" applyFont="1" applyFill="1" applyBorder="1" applyAlignment="1">
      <alignment horizontal="center" vertical="center"/>
    </xf>
    <xf numFmtId="165" fontId="89" fillId="0" borderId="15" xfId="0" applyNumberFormat="1" applyFont="1" applyBorder="1" applyAlignment="1">
      <alignment horizontal="center" vertical="center"/>
    </xf>
    <xf numFmtId="0" fontId="19" fillId="46" borderId="20" xfId="0" applyFont="1" applyFill="1" applyBorder="1" applyAlignment="1">
      <alignment horizontal="center" vertical="center"/>
    </xf>
    <xf numFmtId="0" fontId="19" fillId="46" borderId="21" xfId="0" applyFont="1" applyFill="1" applyBorder="1" applyAlignment="1">
      <alignment horizontal="center" vertical="center"/>
    </xf>
    <xf numFmtId="0" fontId="19" fillId="46" borderId="14" xfId="0" applyFont="1" applyFill="1" applyBorder="1" applyAlignment="1">
      <alignment horizontal="center" vertical="center"/>
    </xf>
    <xf numFmtId="0" fontId="19" fillId="46" borderId="16" xfId="0" applyFont="1" applyFill="1" applyBorder="1" applyAlignment="1">
      <alignment horizontal="center" vertical="center"/>
    </xf>
    <xf numFmtId="0" fontId="19" fillId="46" borderId="17" xfId="0" applyFont="1" applyFill="1" applyBorder="1" applyAlignment="1">
      <alignment horizontal="center" vertical="center"/>
    </xf>
    <xf numFmtId="0" fontId="19" fillId="46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4" fontId="7" fillId="0" borderId="26" xfId="0" applyNumberFormat="1" applyFont="1" applyBorder="1" applyAlignment="1">
      <alignment horizontal="center" vertical="center"/>
    </xf>
    <xf numFmtId="189" fontId="7" fillId="0" borderId="26" xfId="0" applyNumberFormat="1" applyFont="1" applyBorder="1" applyAlignment="1">
      <alignment horizontal="center" vertical="center"/>
    </xf>
    <xf numFmtId="189" fontId="7" fillId="0" borderId="27" xfId="0" applyNumberFormat="1" applyFont="1" applyBorder="1" applyAlignment="1">
      <alignment horizontal="center" vertical="center"/>
    </xf>
    <xf numFmtId="8" fontId="95" fillId="0" borderId="26" xfId="50" applyNumberFormat="1" applyFont="1" applyBorder="1" applyAlignment="1">
      <alignment horizontal="center" vertical="center"/>
      <protection/>
    </xf>
    <xf numFmtId="8" fontId="95" fillId="0" borderId="27" xfId="50" applyNumberFormat="1" applyFont="1" applyBorder="1" applyAlignment="1">
      <alignment horizontal="center" vertical="center"/>
      <protection/>
    </xf>
    <xf numFmtId="0" fontId="70" fillId="0" borderId="21" xfId="0" applyFont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0" fillId="34" borderId="20" xfId="0" applyNumberFormat="1" applyFont="1" applyFill="1" applyBorder="1" applyAlignment="1">
      <alignment horizontal="center" vertical="center"/>
    </xf>
    <xf numFmtId="2" fontId="70" fillId="34" borderId="21" xfId="0" applyNumberFormat="1" applyFont="1" applyFill="1" applyBorder="1" applyAlignment="1">
      <alignment horizontal="center" vertical="center"/>
    </xf>
    <xf numFmtId="2" fontId="70" fillId="34" borderId="14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70" fillId="34" borderId="15" xfId="0" applyNumberFormat="1" applyFont="1" applyFill="1" applyBorder="1" applyAlignment="1">
      <alignment horizontal="center" vertical="center"/>
    </xf>
    <xf numFmtId="2" fontId="70" fillId="34" borderId="0" xfId="0" applyNumberFormat="1" applyFont="1" applyFill="1" applyAlignment="1">
      <alignment horizontal="center" vertical="center"/>
    </xf>
    <xf numFmtId="2" fontId="70" fillId="34" borderId="13" xfId="0" applyNumberFormat="1" applyFont="1" applyFill="1" applyBorder="1" applyAlignment="1">
      <alignment horizontal="center" vertical="center"/>
    </xf>
    <xf numFmtId="171" fontId="7" fillId="0" borderId="15" xfId="0" applyNumberFormat="1" applyFont="1" applyBorder="1" applyAlignment="1" applyProtection="1">
      <alignment horizontal="center" vertical="center"/>
      <protection locked="0"/>
    </xf>
    <xf numFmtId="171" fontId="7" fillId="0" borderId="0" xfId="0" applyNumberFormat="1" applyFont="1" applyAlignment="1" applyProtection="1">
      <alignment horizontal="center" vertical="center"/>
      <protection locked="0"/>
    </xf>
    <xf numFmtId="171" fontId="7" fillId="0" borderId="13" xfId="0" applyNumberFormat="1" applyFont="1" applyBorder="1" applyAlignment="1" applyProtection="1">
      <alignment horizontal="center" vertical="center"/>
      <protection locked="0"/>
    </xf>
    <xf numFmtId="171" fontId="7" fillId="0" borderId="20" xfId="0" applyNumberFormat="1" applyFont="1" applyBorder="1" applyAlignment="1" applyProtection="1">
      <alignment horizontal="center" vertical="center"/>
      <protection locked="0"/>
    </xf>
    <xf numFmtId="171" fontId="7" fillId="0" borderId="21" xfId="0" applyNumberFormat="1" applyFont="1" applyBorder="1" applyAlignment="1" applyProtection="1">
      <alignment horizontal="center" vertical="center"/>
      <protection locked="0"/>
    </xf>
    <xf numFmtId="171" fontId="7" fillId="0" borderId="14" xfId="0" applyNumberFormat="1" applyFont="1" applyBorder="1" applyAlignment="1" applyProtection="1">
      <alignment horizontal="center" vertical="center"/>
      <protection locked="0"/>
    </xf>
    <xf numFmtId="185" fontId="7" fillId="0" borderId="15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85" fontId="7" fillId="0" borderId="13" xfId="0" applyNumberFormat="1" applyFont="1" applyBorder="1" applyAlignment="1">
      <alignment horizontal="center" vertical="center"/>
    </xf>
    <xf numFmtId="165" fontId="7" fillId="47" borderId="15" xfId="0" applyNumberFormat="1" applyFont="1" applyFill="1" applyBorder="1" applyAlignment="1">
      <alignment horizontal="center" vertical="center"/>
    </xf>
    <xf numFmtId="165" fontId="7" fillId="47" borderId="0" xfId="0" applyNumberFormat="1" applyFont="1" applyFill="1" applyAlignment="1">
      <alignment horizontal="center" vertical="center"/>
    </xf>
    <xf numFmtId="174" fontId="7" fillId="0" borderId="16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/>
    </xf>
    <xf numFmtId="186" fontId="7" fillId="48" borderId="15" xfId="0" applyNumberFormat="1" applyFont="1" applyFill="1" applyBorder="1" applyAlignment="1" applyProtection="1">
      <alignment horizontal="center" vertical="center"/>
      <protection locked="0"/>
    </xf>
    <xf numFmtId="186" fontId="7" fillId="48" borderId="0" xfId="0" applyNumberFormat="1" applyFont="1" applyFill="1" applyAlignment="1" applyProtection="1">
      <alignment horizontal="center" vertical="center"/>
      <protection locked="0"/>
    </xf>
    <xf numFmtId="186" fontId="7" fillId="48" borderId="13" xfId="0" applyNumberFormat="1" applyFont="1" applyFill="1" applyBorder="1" applyAlignment="1" applyProtection="1">
      <alignment horizontal="center" vertical="center"/>
      <protection locked="0"/>
    </xf>
    <xf numFmtId="185" fontId="20" fillId="42" borderId="15" xfId="0" applyNumberFormat="1" applyFont="1" applyFill="1" applyBorder="1" applyAlignment="1" applyProtection="1">
      <alignment horizontal="center" vertical="center"/>
      <protection locked="0"/>
    </xf>
    <xf numFmtId="185" fontId="20" fillId="42" borderId="0" xfId="0" applyNumberFormat="1" applyFont="1" applyFill="1" applyAlignment="1" applyProtection="1">
      <alignment horizontal="center" vertical="center"/>
      <protection locked="0"/>
    </xf>
    <xf numFmtId="185" fontId="20" fillId="42" borderId="13" xfId="0" applyNumberFormat="1" applyFont="1" applyFill="1" applyBorder="1" applyAlignment="1" applyProtection="1">
      <alignment horizontal="center" vertical="center"/>
      <protection locked="0"/>
    </xf>
    <xf numFmtId="174" fontId="7" fillId="0" borderId="15" xfId="0" applyNumberFormat="1" applyFont="1" applyBorder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175" fontId="7" fillId="0" borderId="15" xfId="50" applyNumberFormat="1" applyFont="1" applyBorder="1" applyAlignment="1" applyProtection="1">
      <alignment horizontal="center" vertical="center"/>
      <protection locked="0"/>
    </xf>
    <xf numFmtId="175" fontId="7" fillId="0" borderId="0" xfId="50" applyNumberFormat="1" applyFont="1" applyAlignment="1" applyProtection="1">
      <alignment horizontal="center" vertical="center"/>
      <protection locked="0"/>
    </xf>
    <xf numFmtId="175" fontId="7" fillId="0" borderId="13" xfId="50" applyNumberFormat="1" applyFont="1" applyBorder="1" applyAlignment="1" applyProtection="1">
      <alignment horizontal="center" vertical="center"/>
      <protection locked="0"/>
    </xf>
    <xf numFmtId="174" fontId="7" fillId="0" borderId="15" xfId="0" applyNumberFormat="1" applyFont="1" applyBorder="1" applyAlignment="1" applyProtection="1">
      <alignment horizontal="center" vertical="center"/>
      <protection locked="0"/>
    </xf>
    <xf numFmtId="174" fontId="7" fillId="0" borderId="0" xfId="0" applyNumberFormat="1" applyFont="1" applyAlignment="1" applyProtection="1">
      <alignment horizontal="center" vertical="center"/>
      <protection locked="0"/>
    </xf>
    <xf numFmtId="174" fontId="7" fillId="0" borderId="13" xfId="0" applyNumberFormat="1" applyFont="1" applyBorder="1" applyAlignment="1" applyProtection="1">
      <alignment horizontal="center" vertical="center"/>
      <protection locked="0"/>
    </xf>
    <xf numFmtId="165" fontId="85" fillId="0" borderId="15" xfId="0" applyNumberFormat="1" applyFont="1" applyBorder="1" applyAlignment="1" applyProtection="1">
      <alignment horizontal="center" vertical="center"/>
      <protection locked="0"/>
    </xf>
    <xf numFmtId="165" fontId="85" fillId="0" borderId="0" xfId="0" applyNumberFormat="1" applyFont="1" applyAlignment="1" applyProtection="1">
      <alignment horizontal="center" vertical="center"/>
      <protection locked="0"/>
    </xf>
    <xf numFmtId="165" fontId="85" fillId="0" borderId="13" xfId="0" applyNumberFormat="1" applyFont="1" applyBorder="1" applyAlignment="1" applyProtection="1">
      <alignment horizontal="center" vertical="center"/>
      <protection locked="0"/>
    </xf>
    <xf numFmtId="187" fontId="85" fillId="0" borderId="15" xfId="0" applyNumberFormat="1" applyFont="1" applyBorder="1" applyAlignment="1">
      <alignment horizontal="center" vertical="center"/>
    </xf>
    <xf numFmtId="187" fontId="85" fillId="0" borderId="0" xfId="0" applyNumberFormat="1" applyFont="1" applyAlignment="1">
      <alignment horizontal="center" vertical="center"/>
    </xf>
    <xf numFmtId="174" fontId="85" fillId="0" borderId="15" xfId="0" applyNumberFormat="1" applyFont="1" applyBorder="1" applyAlignment="1">
      <alignment horizontal="center" vertical="center"/>
    </xf>
    <xf numFmtId="174" fontId="85" fillId="0" borderId="0" xfId="0" applyNumberFormat="1" applyFont="1" applyAlignment="1">
      <alignment horizontal="center" vertical="center"/>
    </xf>
    <xf numFmtId="174" fontId="85" fillId="0" borderId="13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185" fontId="20" fillId="0" borderId="15" xfId="0" applyNumberFormat="1" applyFont="1" applyBorder="1" applyAlignment="1" applyProtection="1">
      <alignment horizontal="center" vertical="center"/>
      <protection locked="0"/>
    </xf>
    <xf numFmtId="185" fontId="20" fillId="0" borderId="0" xfId="0" applyNumberFormat="1" applyFont="1" applyAlignment="1" applyProtection="1">
      <alignment horizontal="center" vertical="center"/>
      <protection locked="0"/>
    </xf>
    <xf numFmtId="185" fontId="20" fillId="0" borderId="13" xfId="0" applyNumberFormat="1" applyFont="1" applyBorder="1" applyAlignment="1" applyProtection="1">
      <alignment horizontal="center" vertical="center"/>
      <protection locked="0"/>
    </xf>
    <xf numFmtId="177" fontId="7" fillId="33" borderId="16" xfId="0" applyNumberFormat="1" applyFont="1" applyFill="1" applyBorder="1" applyAlignment="1">
      <alignment horizontal="left" vertical="center"/>
    </xf>
    <xf numFmtId="177" fontId="7" fillId="33" borderId="17" xfId="0" applyNumberFormat="1" applyFont="1" applyFill="1" applyBorder="1" applyAlignment="1">
      <alignment horizontal="left" vertical="center"/>
    </xf>
    <xf numFmtId="177" fontId="7" fillId="33" borderId="18" xfId="0" applyNumberFormat="1" applyFont="1" applyFill="1" applyBorder="1" applyAlignment="1">
      <alignment horizontal="left" vertical="center"/>
    </xf>
    <xf numFmtId="171" fontId="7" fillId="0" borderId="16" xfId="0" applyNumberFormat="1" applyFont="1" applyBorder="1" applyAlignment="1" applyProtection="1">
      <alignment horizontal="center" vertical="center"/>
      <protection locked="0"/>
    </xf>
    <xf numFmtId="171" fontId="7" fillId="0" borderId="17" xfId="0" applyNumberFormat="1" applyFont="1" applyBorder="1" applyAlignment="1" applyProtection="1">
      <alignment horizontal="center" vertical="center"/>
      <protection locked="0"/>
    </xf>
    <xf numFmtId="171" fontId="7" fillId="0" borderId="18" xfId="0" applyNumberFormat="1" applyFont="1" applyBorder="1" applyAlignment="1" applyProtection="1">
      <alignment horizontal="center" vertical="center"/>
      <protection locked="0"/>
    </xf>
    <xf numFmtId="170" fontId="10" fillId="34" borderId="16" xfId="0" applyNumberFormat="1" applyFont="1" applyFill="1" applyBorder="1" applyAlignment="1">
      <alignment horizontal="center" vertical="center"/>
    </xf>
    <xf numFmtId="170" fontId="10" fillId="34" borderId="17" xfId="0" applyNumberFormat="1" applyFont="1" applyFill="1" applyBorder="1" applyAlignment="1">
      <alignment horizontal="center" vertical="center"/>
    </xf>
    <xf numFmtId="170" fontId="10" fillId="34" borderId="18" xfId="0" applyNumberFormat="1" applyFont="1" applyFill="1" applyBorder="1" applyAlignment="1">
      <alignment horizontal="center" vertical="center"/>
    </xf>
    <xf numFmtId="177" fontId="7" fillId="33" borderId="15" xfId="0" applyNumberFormat="1" applyFont="1" applyFill="1" applyBorder="1" applyAlignment="1">
      <alignment horizontal="left" vertical="center"/>
    </xf>
    <xf numFmtId="177" fontId="7" fillId="33" borderId="0" xfId="0" applyNumberFormat="1" applyFont="1" applyFill="1" applyAlignment="1">
      <alignment horizontal="left" vertical="center"/>
    </xf>
    <xf numFmtId="177" fontId="7" fillId="33" borderId="13" xfId="0" applyNumberFormat="1" applyFont="1" applyFill="1" applyBorder="1" applyAlignment="1">
      <alignment horizontal="left" vertical="center"/>
    </xf>
    <xf numFmtId="2" fontId="9" fillId="34" borderId="16" xfId="0" applyNumberFormat="1" applyFont="1" applyFill="1" applyBorder="1" applyAlignment="1">
      <alignment horizontal="center" vertical="center"/>
    </xf>
    <xf numFmtId="2" fontId="9" fillId="34" borderId="17" xfId="0" applyNumberFormat="1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85" fillId="0" borderId="21" xfId="0" applyNumberFormat="1" applyFont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 textRotation="90"/>
    </xf>
    <xf numFmtId="0" fontId="96" fillId="34" borderId="12" xfId="0" applyFont="1" applyFill="1" applyBorder="1" applyAlignment="1">
      <alignment horizontal="center" vertical="center" textRotation="90"/>
    </xf>
    <xf numFmtId="0" fontId="96" fillId="34" borderId="19" xfId="0" applyFont="1" applyFill="1" applyBorder="1" applyAlignment="1">
      <alignment horizontal="center" vertical="center" textRotation="90"/>
    </xf>
    <xf numFmtId="2" fontId="70" fillId="0" borderId="21" xfId="0" applyNumberFormat="1" applyFont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177" fontId="7" fillId="33" borderId="20" xfId="0" applyNumberFormat="1" applyFont="1" applyFill="1" applyBorder="1" applyAlignment="1">
      <alignment horizontal="left" vertical="center"/>
    </xf>
    <xf numFmtId="177" fontId="7" fillId="33" borderId="21" xfId="0" applyNumberFormat="1" applyFont="1" applyFill="1" applyBorder="1" applyAlignment="1">
      <alignment horizontal="left" vertical="center"/>
    </xf>
    <xf numFmtId="177" fontId="7" fillId="33" borderId="14" xfId="0" applyNumberFormat="1" applyFont="1" applyFill="1" applyBorder="1" applyAlignment="1">
      <alignment horizontal="left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71" fontId="71" fillId="0" borderId="15" xfId="0" applyNumberFormat="1" applyFont="1" applyBorder="1" applyAlignment="1" applyProtection="1">
      <alignment horizontal="center" vertical="center"/>
      <protection locked="0"/>
    </xf>
    <xf numFmtId="171" fontId="71" fillId="0" borderId="0" xfId="0" applyNumberFormat="1" applyFont="1" applyAlignment="1" applyProtection="1">
      <alignment horizontal="center" vertical="center"/>
      <protection locked="0"/>
    </xf>
    <xf numFmtId="171" fontId="71" fillId="0" borderId="13" xfId="0" applyNumberFormat="1" applyFont="1" applyBorder="1" applyAlignment="1" applyProtection="1">
      <alignment horizontal="center" vertical="center"/>
      <protection locked="0"/>
    </xf>
    <xf numFmtId="171" fontId="97" fillId="0" borderId="15" xfId="0" applyNumberFormat="1" applyFont="1" applyBorder="1" applyAlignment="1" applyProtection="1">
      <alignment horizontal="center" vertical="center"/>
      <protection locked="0"/>
    </xf>
    <xf numFmtId="171" fontId="97" fillId="0" borderId="0" xfId="0" applyNumberFormat="1" applyFont="1" applyAlignment="1" applyProtection="1">
      <alignment horizontal="center" vertical="center"/>
      <protection locked="0"/>
    </xf>
    <xf numFmtId="171" fontId="97" fillId="0" borderId="13" xfId="0" applyNumberFormat="1" applyFont="1" applyBorder="1" applyAlignment="1" applyProtection="1">
      <alignment horizontal="center" vertical="center"/>
      <protection locked="0"/>
    </xf>
    <xf numFmtId="171" fontId="98" fillId="0" borderId="15" xfId="0" applyNumberFormat="1" applyFont="1" applyBorder="1" applyAlignment="1" applyProtection="1">
      <alignment horizontal="center" vertical="center"/>
      <protection locked="0"/>
    </xf>
    <xf numFmtId="171" fontId="98" fillId="0" borderId="0" xfId="0" applyNumberFormat="1" applyFont="1" applyAlignment="1" applyProtection="1">
      <alignment horizontal="center" vertical="center"/>
      <protection locked="0"/>
    </xf>
    <xf numFmtId="171" fontId="98" fillId="0" borderId="13" xfId="0" applyNumberFormat="1" applyFont="1" applyBorder="1" applyAlignment="1" applyProtection="1">
      <alignment horizontal="center" vertical="center"/>
      <protection locked="0"/>
    </xf>
    <xf numFmtId="171" fontId="70" fillId="0" borderId="15" xfId="0" applyNumberFormat="1" applyFont="1" applyBorder="1" applyAlignment="1" applyProtection="1">
      <alignment horizontal="center" vertical="center"/>
      <protection locked="0"/>
    </xf>
    <xf numFmtId="171" fontId="70" fillId="0" borderId="0" xfId="0" applyNumberFormat="1" applyFont="1" applyAlignment="1" applyProtection="1">
      <alignment horizontal="center" vertical="center"/>
      <protection locked="0"/>
    </xf>
    <xf numFmtId="171" fontId="70" fillId="0" borderId="13" xfId="0" applyNumberFormat="1" applyFont="1" applyBorder="1" applyAlignment="1" applyProtection="1">
      <alignment horizontal="center" vertical="center"/>
      <protection locked="0"/>
    </xf>
    <xf numFmtId="171" fontId="99" fillId="0" borderId="15" xfId="0" applyNumberFormat="1" applyFont="1" applyBorder="1" applyAlignment="1" applyProtection="1">
      <alignment horizontal="center" vertical="center"/>
      <protection locked="0"/>
    </xf>
    <xf numFmtId="171" fontId="99" fillId="0" borderId="0" xfId="0" applyNumberFormat="1" applyFont="1" applyAlignment="1" applyProtection="1">
      <alignment horizontal="center" vertical="center"/>
      <protection locked="0"/>
    </xf>
    <xf numFmtId="171" fontId="99" fillId="0" borderId="13" xfId="0" applyNumberFormat="1" applyFont="1" applyBorder="1" applyAlignment="1" applyProtection="1">
      <alignment horizontal="center" vertical="center"/>
      <protection locked="0"/>
    </xf>
    <xf numFmtId="171" fontId="100" fillId="0" borderId="15" xfId="0" applyNumberFormat="1" applyFont="1" applyBorder="1" applyAlignment="1" applyProtection="1">
      <alignment horizontal="center" vertical="center"/>
      <protection locked="0"/>
    </xf>
    <xf numFmtId="171" fontId="100" fillId="0" borderId="0" xfId="0" applyNumberFormat="1" applyFont="1" applyAlignment="1" applyProtection="1">
      <alignment horizontal="center" vertical="center"/>
      <protection locked="0"/>
    </xf>
    <xf numFmtId="171" fontId="100" fillId="0" borderId="13" xfId="0" applyNumberFormat="1" applyFont="1" applyBorder="1" applyAlignment="1" applyProtection="1">
      <alignment horizontal="center" vertical="center"/>
      <protection locked="0"/>
    </xf>
    <xf numFmtId="171" fontId="101" fillId="0" borderId="15" xfId="0" applyNumberFormat="1" applyFont="1" applyBorder="1" applyAlignment="1" applyProtection="1">
      <alignment horizontal="center" vertical="center"/>
      <protection locked="0"/>
    </xf>
    <xf numFmtId="171" fontId="101" fillId="0" borderId="0" xfId="0" applyNumberFormat="1" applyFont="1" applyAlignment="1" applyProtection="1">
      <alignment horizontal="center" vertical="center"/>
      <protection locked="0"/>
    </xf>
    <xf numFmtId="171" fontId="101" fillId="0" borderId="13" xfId="0" applyNumberFormat="1" applyFont="1" applyBorder="1" applyAlignment="1" applyProtection="1">
      <alignment horizontal="center" vertical="center"/>
      <protection locked="0"/>
    </xf>
    <xf numFmtId="170" fontId="85" fillId="0" borderId="0" xfId="0" applyNumberFormat="1" applyFont="1" applyAlignment="1" applyProtection="1">
      <alignment horizontal="center" vertical="center"/>
      <protection locked="0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textRotation="90"/>
    </xf>
    <xf numFmtId="0" fontId="9" fillId="34" borderId="12" xfId="0" applyFont="1" applyFill="1" applyBorder="1" applyAlignment="1">
      <alignment horizontal="center" vertical="center" textRotation="90"/>
    </xf>
    <xf numFmtId="0" fontId="9" fillId="34" borderId="19" xfId="0" applyFont="1" applyFill="1" applyBorder="1" applyAlignment="1">
      <alignment horizontal="center" vertical="center" textRotation="90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171" fontId="102" fillId="0" borderId="15" xfId="0" applyNumberFormat="1" applyFont="1" applyBorder="1" applyAlignment="1" applyProtection="1">
      <alignment horizontal="center" vertical="center"/>
      <protection locked="0"/>
    </xf>
    <xf numFmtId="171" fontId="102" fillId="0" borderId="0" xfId="0" applyNumberFormat="1" applyFont="1" applyAlignment="1" applyProtection="1">
      <alignment horizontal="center" vertical="center"/>
      <protection locked="0"/>
    </xf>
    <xf numFmtId="171" fontId="102" fillId="0" borderId="13" xfId="0" applyNumberFormat="1" applyFont="1" applyBorder="1" applyAlignment="1" applyProtection="1">
      <alignment horizontal="center" vertical="center"/>
      <protection locked="0"/>
    </xf>
    <xf numFmtId="2" fontId="70" fillId="49" borderId="15" xfId="0" applyNumberFormat="1" applyFont="1" applyFill="1" applyBorder="1" applyAlignment="1">
      <alignment horizontal="center" vertical="center"/>
    </xf>
    <xf numFmtId="2" fontId="70" fillId="49" borderId="0" xfId="0" applyNumberFormat="1" applyFont="1" applyFill="1" applyAlignment="1">
      <alignment horizontal="center" vertical="center"/>
    </xf>
    <xf numFmtId="2" fontId="70" fillId="49" borderId="13" xfId="0" applyNumberFormat="1" applyFont="1" applyFill="1" applyBorder="1" applyAlignment="1">
      <alignment horizontal="center" vertical="center"/>
    </xf>
    <xf numFmtId="171" fontId="9" fillId="0" borderId="15" xfId="0" applyNumberFormat="1" applyFont="1" applyBorder="1" applyAlignment="1" applyProtection="1">
      <alignment horizontal="center" vertical="center"/>
      <protection locked="0"/>
    </xf>
    <xf numFmtId="171" fontId="9" fillId="0" borderId="0" xfId="0" applyNumberFormat="1" applyFont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171" fontId="103" fillId="0" borderId="15" xfId="0" applyNumberFormat="1" applyFont="1" applyBorder="1" applyAlignment="1" applyProtection="1">
      <alignment horizontal="center" vertical="center"/>
      <protection locked="0"/>
    </xf>
    <xf numFmtId="171" fontId="103" fillId="0" borderId="0" xfId="0" applyNumberFormat="1" applyFont="1" applyAlignment="1" applyProtection="1">
      <alignment horizontal="center" vertical="center"/>
      <protection locked="0"/>
    </xf>
    <xf numFmtId="171" fontId="103" fillId="0" borderId="13" xfId="0" applyNumberFormat="1" applyFont="1" applyBorder="1" applyAlignment="1" applyProtection="1">
      <alignment horizontal="center" vertical="center"/>
      <protection locked="0"/>
    </xf>
    <xf numFmtId="171" fontId="104" fillId="49" borderId="15" xfId="0" applyNumberFormat="1" applyFont="1" applyFill="1" applyBorder="1" applyAlignment="1" applyProtection="1">
      <alignment horizontal="center" vertical="center"/>
      <protection locked="0"/>
    </xf>
    <xf numFmtId="171" fontId="104" fillId="49" borderId="0" xfId="0" applyNumberFormat="1" applyFont="1" applyFill="1" applyAlignment="1" applyProtection="1">
      <alignment horizontal="center" vertical="center"/>
      <protection locked="0"/>
    </xf>
    <xf numFmtId="171" fontId="104" fillId="49" borderId="13" xfId="0" applyNumberFormat="1" applyFont="1" applyFill="1" applyBorder="1" applyAlignment="1" applyProtection="1">
      <alignment horizontal="center" vertical="center"/>
      <protection locked="0"/>
    </xf>
    <xf numFmtId="2" fontId="85" fillId="0" borderId="10" xfId="0" applyNumberFormat="1" applyFont="1" applyBorder="1" applyAlignment="1">
      <alignment horizontal="center" vertical="center"/>
    </xf>
    <xf numFmtId="171" fontId="105" fillId="0" borderId="15" xfId="0" applyNumberFormat="1" applyFont="1" applyBorder="1" applyAlignment="1" applyProtection="1">
      <alignment horizontal="center" vertical="center"/>
      <protection locked="0"/>
    </xf>
    <xf numFmtId="171" fontId="105" fillId="0" borderId="0" xfId="0" applyNumberFormat="1" applyFont="1" applyAlignment="1" applyProtection="1">
      <alignment horizontal="center" vertical="center"/>
      <protection locked="0"/>
    </xf>
    <xf numFmtId="171" fontId="105" fillId="0" borderId="13" xfId="0" applyNumberFormat="1" applyFont="1" applyBorder="1" applyAlignment="1" applyProtection="1">
      <alignment horizontal="center" vertical="center"/>
      <protection locked="0"/>
    </xf>
    <xf numFmtId="2" fontId="71" fillId="34" borderId="15" xfId="0" applyNumberFormat="1" applyFont="1" applyFill="1" applyBorder="1" applyAlignment="1">
      <alignment horizontal="center" vertical="center"/>
    </xf>
    <xf numFmtId="2" fontId="71" fillId="34" borderId="0" xfId="0" applyNumberFormat="1" applyFont="1" applyFill="1" applyAlignment="1">
      <alignment horizontal="center" vertical="center"/>
    </xf>
    <xf numFmtId="2" fontId="71" fillId="34" borderId="13" xfId="0" applyNumberFormat="1" applyFont="1" applyFill="1" applyBorder="1" applyAlignment="1">
      <alignment horizontal="center" vertical="center"/>
    </xf>
    <xf numFmtId="171" fontId="106" fillId="0" borderId="15" xfId="0" applyNumberFormat="1" applyFont="1" applyBorder="1" applyAlignment="1" applyProtection="1">
      <alignment horizontal="center" vertical="center"/>
      <protection locked="0"/>
    </xf>
    <xf numFmtId="171" fontId="106" fillId="0" borderId="0" xfId="0" applyNumberFormat="1" applyFont="1" applyAlignment="1" applyProtection="1">
      <alignment horizontal="center" vertical="center"/>
      <protection locked="0"/>
    </xf>
    <xf numFmtId="171" fontId="106" fillId="0" borderId="13" xfId="0" applyNumberFormat="1" applyFont="1" applyBorder="1" applyAlignment="1" applyProtection="1">
      <alignment horizontal="center" vertical="center"/>
      <protection locked="0"/>
    </xf>
    <xf numFmtId="171" fontId="107" fillId="0" borderId="15" xfId="0" applyNumberFormat="1" applyFont="1" applyBorder="1" applyAlignment="1" applyProtection="1">
      <alignment horizontal="center" vertical="center"/>
      <protection locked="0"/>
    </xf>
    <xf numFmtId="171" fontId="107" fillId="0" borderId="0" xfId="0" applyNumberFormat="1" applyFont="1" applyAlignment="1" applyProtection="1">
      <alignment horizontal="center" vertical="center"/>
      <protection locked="0"/>
    </xf>
    <xf numFmtId="171" fontId="107" fillId="0" borderId="13" xfId="0" applyNumberFormat="1" applyFont="1" applyBorder="1" applyAlignment="1" applyProtection="1">
      <alignment horizontal="center" vertical="center"/>
      <protection locked="0"/>
    </xf>
    <xf numFmtId="0" fontId="12" fillId="36" borderId="26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171" fontId="7" fillId="49" borderId="15" xfId="0" applyNumberFormat="1" applyFont="1" applyFill="1" applyBorder="1" applyAlignment="1" applyProtection="1">
      <alignment horizontal="center" vertical="center"/>
      <protection locked="0"/>
    </xf>
    <xf numFmtId="171" fontId="7" fillId="49" borderId="0" xfId="0" applyNumberFormat="1" applyFont="1" applyFill="1" applyAlignment="1" applyProtection="1">
      <alignment horizontal="center" vertical="center"/>
      <protection locked="0"/>
    </xf>
    <xf numFmtId="171" fontId="7" fillId="49" borderId="13" xfId="0" applyNumberFormat="1" applyFont="1" applyFill="1" applyBorder="1" applyAlignment="1" applyProtection="1">
      <alignment horizontal="center" vertical="center"/>
      <protection locked="0"/>
    </xf>
    <xf numFmtId="171" fontId="71" fillId="0" borderId="20" xfId="0" applyNumberFormat="1" applyFont="1" applyBorder="1" applyAlignment="1" applyProtection="1">
      <alignment horizontal="center" vertical="center"/>
      <protection locked="0"/>
    </xf>
    <xf numFmtId="171" fontId="71" fillId="0" borderId="21" xfId="0" applyNumberFormat="1" applyFont="1" applyBorder="1" applyAlignment="1" applyProtection="1">
      <alignment horizontal="center" vertical="center"/>
      <protection locked="0"/>
    </xf>
    <xf numFmtId="171" fontId="71" fillId="0" borderId="14" xfId="0" applyNumberFormat="1" applyFont="1" applyBorder="1" applyAlignment="1" applyProtection="1">
      <alignment horizontal="center" vertical="center"/>
      <protection locked="0"/>
    </xf>
    <xf numFmtId="170" fontId="9" fillId="0" borderId="0" xfId="0" applyNumberFormat="1" applyFont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0" fontId="95" fillId="0" borderId="0" xfId="0" applyFont="1" applyAlignment="1" applyProtection="1">
      <alignment horizontal="center" vertical="center"/>
      <protection locked="0"/>
    </xf>
    <xf numFmtId="175" fontId="7" fillId="0" borderId="0" xfId="0" applyNumberFormat="1" applyFont="1" applyAlignment="1">
      <alignment horizontal="center" vertical="center"/>
    </xf>
    <xf numFmtId="165" fontId="89" fillId="0" borderId="0" xfId="0" applyNumberFormat="1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165" fontId="108" fillId="0" borderId="0" xfId="0" applyNumberFormat="1" applyFont="1" applyAlignment="1" applyProtection="1">
      <alignment horizontal="center" vertical="center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165" fontId="108" fillId="0" borderId="28" xfId="0" applyNumberFormat="1" applyFont="1" applyBorder="1" applyAlignment="1" applyProtection="1">
      <alignment horizontal="center" vertical="center"/>
      <protection locked="0"/>
    </xf>
    <xf numFmtId="0" fontId="108" fillId="0" borderId="28" xfId="0" applyFont="1" applyBorder="1" applyAlignment="1" applyProtection="1">
      <alignment horizontal="center" vertical="center"/>
      <protection locked="0"/>
    </xf>
    <xf numFmtId="0" fontId="95" fillId="0" borderId="28" xfId="0" applyFont="1" applyBorder="1" applyAlignment="1" applyProtection="1">
      <alignment horizontal="center" vertical="center"/>
      <protection locked="0"/>
    </xf>
    <xf numFmtId="0" fontId="109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19" fillId="50" borderId="26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9" fillId="50" borderId="27" xfId="0" applyFont="1" applyFill="1" applyBorder="1" applyAlignment="1">
      <alignment horizontal="center" vertical="center"/>
    </xf>
    <xf numFmtId="0" fontId="22" fillId="50" borderId="26" xfId="0" applyFont="1" applyFill="1" applyBorder="1" applyAlignment="1">
      <alignment horizontal="center" vertical="center" wrapText="1"/>
    </xf>
    <xf numFmtId="0" fontId="22" fillId="50" borderId="10" xfId="0" applyFont="1" applyFill="1" applyBorder="1" applyAlignment="1">
      <alignment horizontal="center" vertical="center" wrapText="1"/>
    </xf>
    <xf numFmtId="0" fontId="22" fillId="50" borderId="27" xfId="0" applyFont="1" applyFill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/>
    </xf>
    <xf numFmtId="170" fontId="9" fillId="0" borderId="21" xfId="0" applyNumberFormat="1" applyFont="1" applyBorder="1" applyAlignment="1">
      <alignment horizontal="center" vertical="center"/>
    </xf>
    <xf numFmtId="170" fontId="9" fillId="0" borderId="14" xfId="0" applyNumberFormat="1" applyFont="1" applyBorder="1" applyAlignment="1">
      <alignment horizontal="center" vertical="center"/>
    </xf>
    <xf numFmtId="174" fontId="7" fillId="0" borderId="20" xfId="0" applyNumberFormat="1" applyFont="1" applyBorder="1" applyAlignment="1">
      <alignment horizontal="center" vertical="center"/>
    </xf>
    <xf numFmtId="174" fontId="7" fillId="0" borderId="21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85" fillId="0" borderId="15" xfId="0" applyNumberFormat="1" applyFont="1" applyBorder="1" applyAlignment="1">
      <alignment horizontal="center" vertical="center"/>
    </xf>
    <xf numFmtId="165" fontId="85" fillId="0" borderId="13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85" fillId="0" borderId="0" xfId="0" applyNumberFormat="1" applyFont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170" fontId="85" fillId="0" borderId="0" xfId="0" applyNumberFormat="1" applyFont="1" applyAlignment="1">
      <alignment horizontal="center" vertical="center"/>
    </xf>
    <xf numFmtId="175" fontId="85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0" fontId="9" fillId="9" borderId="29" xfId="0" applyFont="1" applyFill="1" applyBorder="1" applyAlignment="1" applyProtection="1">
      <alignment horizontal="center" vertical="center"/>
      <protection locked="0"/>
    </xf>
    <xf numFmtId="0" fontId="9" fillId="9" borderId="25" xfId="0" applyFont="1" applyFill="1" applyBorder="1" applyAlignment="1" applyProtection="1">
      <alignment horizontal="center" vertical="center"/>
      <protection locked="0"/>
    </xf>
    <xf numFmtId="0" fontId="9" fillId="9" borderId="30" xfId="0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horizontal="center" vertical="center"/>
      <protection locked="0"/>
    </xf>
    <xf numFmtId="175" fontId="85" fillId="0" borderId="0" xfId="0" applyNumberFormat="1" applyFont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42" borderId="0" xfId="0" applyNumberFormat="1" applyFont="1" applyFill="1" applyAlignment="1" applyProtection="1">
      <alignment horizontal="center" vertical="center"/>
      <protection locked="0"/>
    </xf>
    <xf numFmtId="0" fontId="7" fillId="42" borderId="0" xfId="0" applyFont="1" applyFill="1" applyAlignment="1" applyProtection="1">
      <alignment horizontal="center" vertical="center"/>
      <protection locked="0"/>
    </xf>
    <xf numFmtId="0" fontId="7" fillId="42" borderId="13" xfId="0" applyFont="1" applyFill="1" applyBorder="1" applyAlignment="1" applyProtection="1">
      <alignment horizontal="center" vertical="center"/>
      <protection locked="0"/>
    </xf>
    <xf numFmtId="0" fontId="9" fillId="19" borderId="20" xfId="49" applyFont="1" applyFill="1" applyBorder="1" applyAlignment="1">
      <alignment horizontal="center" vertical="center"/>
      <protection/>
    </xf>
    <xf numFmtId="0" fontId="9" fillId="19" borderId="21" xfId="49" applyFont="1" applyFill="1" applyBorder="1" applyAlignment="1">
      <alignment horizontal="center" vertical="center"/>
      <protection/>
    </xf>
    <xf numFmtId="0" fontId="9" fillId="19" borderId="14" xfId="49" applyFont="1" applyFill="1" applyBorder="1" applyAlignment="1">
      <alignment horizontal="center" vertical="center"/>
      <protection/>
    </xf>
    <xf numFmtId="0" fontId="9" fillId="19" borderId="16" xfId="49" applyFont="1" applyFill="1" applyBorder="1" applyAlignment="1">
      <alignment horizontal="center" vertical="center"/>
      <protection/>
    </xf>
    <xf numFmtId="0" fontId="9" fillId="19" borderId="17" xfId="49" applyFont="1" applyFill="1" applyBorder="1" applyAlignment="1">
      <alignment horizontal="center" vertical="center"/>
      <protection/>
    </xf>
    <xf numFmtId="0" fontId="9" fillId="19" borderId="18" xfId="49" applyFont="1" applyFill="1" applyBorder="1" applyAlignment="1">
      <alignment horizontal="center" vertical="center"/>
      <protection/>
    </xf>
    <xf numFmtId="0" fontId="9" fillId="19" borderId="26" xfId="49" applyFont="1" applyFill="1" applyBorder="1" applyAlignment="1">
      <alignment horizontal="center" vertical="center"/>
      <protection/>
    </xf>
    <xf numFmtId="0" fontId="9" fillId="19" borderId="10" xfId="49" applyFont="1" applyFill="1" applyBorder="1" applyAlignment="1">
      <alignment horizontal="center" vertical="center"/>
      <protection/>
    </xf>
    <xf numFmtId="0" fontId="9" fillId="19" borderId="27" xfId="49" applyFont="1" applyFill="1" applyBorder="1" applyAlignment="1">
      <alignment horizontal="center" vertical="center"/>
      <protection/>
    </xf>
    <xf numFmtId="189" fontId="7" fillId="0" borderId="16" xfId="0" applyNumberFormat="1" applyFont="1" applyBorder="1" applyAlignment="1">
      <alignment horizontal="center" vertical="center"/>
    </xf>
    <xf numFmtId="189" fontId="7" fillId="0" borderId="18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9" fontId="7" fillId="0" borderId="13" xfId="0" applyNumberFormat="1" applyFont="1" applyBorder="1" applyAlignment="1">
      <alignment horizontal="center" vertical="center"/>
    </xf>
    <xf numFmtId="189" fontId="85" fillId="0" borderId="15" xfId="0" applyNumberFormat="1" applyFont="1" applyBorder="1" applyAlignment="1">
      <alignment horizontal="center" vertical="center"/>
    </xf>
    <xf numFmtId="189" fontId="85" fillId="0" borderId="13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89" fontId="7" fillId="0" borderId="20" xfId="0" applyNumberFormat="1" applyFont="1" applyBorder="1" applyAlignment="1">
      <alignment horizontal="center" vertical="center"/>
    </xf>
    <xf numFmtId="189" fontId="7" fillId="0" borderId="14" xfId="0" applyNumberFormat="1" applyFont="1" applyBorder="1" applyAlignment="1">
      <alignment horizontal="center" vertical="center"/>
    </xf>
    <xf numFmtId="0" fontId="19" fillId="51" borderId="26" xfId="0" applyFont="1" applyFill="1" applyBorder="1" applyAlignment="1">
      <alignment horizontal="center" vertical="center"/>
    </xf>
    <xf numFmtId="0" fontId="19" fillId="51" borderId="10" xfId="0" applyFont="1" applyFill="1" applyBorder="1" applyAlignment="1">
      <alignment horizontal="center" vertical="center"/>
    </xf>
    <xf numFmtId="0" fontId="19" fillId="51" borderId="27" xfId="0" applyFont="1" applyFill="1" applyBorder="1" applyAlignment="1">
      <alignment horizontal="center" vertical="center"/>
    </xf>
    <xf numFmtId="165" fontId="7" fillId="38" borderId="20" xfId="0" applyNumberFormat="1" applyFont="1" applyFill="1" applyBorder="1" applyAlignment="1">
      <alignment horizontal="center" vertical="center"/>
    </xf>
    <xf numFmtId="165" fontId="7" fillId="38" borderId="21" xfId="0" applyNumberFormat="1" applyFont="1" applyFill="1" applyBorder="1" applyAlignment="1">
      <alignment horizontal="center" vertical="center"/>
    </xf>
    <xf numFmtId="165" fontId="7" fillId="38" borderId="14" xfId="0" applyNumberFormat="1" applyFont="1" applyFill="1" applyBorder="1" applyAlignment="1">
      <alignment horizontal="center" vertical="center"/>
    </xf>
    <xf numFmtId="165" fontId="7" fillId="38" borderId="15" xfId="0" applyNumberFormat="1" applyFont="1" applyFill="1" applyBorder="1" applyAlignment="1">
      <alignment horizontal="center" vertical="center"/>
    </xf>
    <xf numFmtId="165" fontId="7" fillId="38" borderId="0" xfId="0" applyNumberFormat="1" applyFont="1" applyFill="1" applyBorder="1" applyAlignment="1">
      <alignment horizontal="center" vertical="center"/>
    </xf>
    <xf numFmtId="165" fontId="7" fillId="38" borderId="13" xfId="0" applyNumberFormat="1" applyFont="1" applyFill="1" applyBorder="1" applyAlignment="1">
      <alignment horizontal="center" vertical="center"/>
    </xf>
    <xf numFmtId="0" fontId="9" fillId="52" borderId="20" xfId="0" applyFont="1" applyFill="1" applyBorder="1" applyAlignment="1">
      <alignment horizontal="center" vertical="center" wrapText="1"/>
    </xf>
    <xf numFmtId="0" fontId="9" fillId="52" borderId="21" xfId="0" applyFont="1" applyFill="1" applyBorder="1" applyAlignment="1">
      <alignment horizontal="center" vertical="center" wrapText="1"/>
    </xf>
    <xf numFmtId="0" fontId="9" fillId="52" borderId="14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13" xfId="0" applyFont="1" applyFill="1" applyBorder="1" applyAlignment="1">
      <alignment horizontal="center" vertical="center" wrapText="1"/>
    </xf>
    <xf numFmtId="0" fontId="9" fillId="52" borderId="16" xfId="0" applyFont="1" applyFill="1" applyBorder="1" applyAlignment="1">
      <alignment horizontal="center" vertical="center" wrapText="1"/>
    </xf>
    <xf numFmtId="0" fontId="9" fillId="52" borderId="17" xfId="0" applyFont="1" applyFill="1" applyBorder="1" applyAlignment="1">
      <alignment horizontal="center" vertical="center" wrapText="1"/>
    </xf>
    <xf numFmtId="0" fontId="9" fillId="52" borderId="18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Total 2" xfId="62"/>
    <cellStyle name="Vérification" xfId="63"/>
  </cellStyles>
  <dxfs count="80">
    <dxf>
      <font>
        <b/>
        <i val="0"/>
        <strike val="0"/>
        <color auto="1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0000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0000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strike val="0"/>
        <color auto="1"/>
      </font>
    </dxf>
    <dxf>
      <font>
        <strike val="0"/>
        <color auto="1"/>
      </font>
      <fill>
        <patternFill>
          <bgColor rgb="FFF9ADDA"/>
        </patternFill>
      </fill>
    </dxf>
    <dxf>
      <font>
        <strike val="0"/>
        <color auto="1"/>
      </font>
      <fill>
        <patternFill>
          <bgColor rgb="FFF9ADDA"/>
        </patternFill>
      </fill>
    </dxf>
    <dxf>
      <font>
        <strike val="0"/>
        <color auto="1"/>
      </font>
      <fill>
        <patternFill patternType="solid">
          <bgColor rgb="FFF9ADDA"/>
        </patternFill>
      </fill>
    </dxf>
    <dxf>
      <font>
        <b/>
        <i val="0"/>
        <strike val="0"/>
        <color auto="1"/>
      </font>
      <fill>
        <patternFill>
          <bgColor theme="9" tint="0.3999499976634979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</border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border>
        <left style="thin"/>
      </border>
    </dxf>
    <dxf>
      <border>
        <left style="thin"/>
      </border>
    </dxf>
    <dxf>
      <font>
        <b/>
        <i val="0"/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b/>
        <i val="0"/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b/>
        <i val="0"/>
        <strike val="0"/>
        <color auto="1"/>
      </font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strike val="0"/>
        <color theme="0"/>
      </font>
      <fill>
        <patternFill patternType="none">
          <bgColor indexed="65"/>
        </patternFill>
      </fill>
      <border>
        <left style="thin"/>
        <right/>
        <top/>
        <bottom style="thin"/>
      </border>
    </dxf>
    <dxf>
      <font>
        <strike val="0"/>
        <color auto="1"/>
      </font>
      <fill>
        <patternFill>
          <bgColor rgb="FFD9D9D9"/>
        </patternFill>
      </fill>
      <border>
        <left style="thin"/>
        <right style="thin"/>
        <top style="thin"/>
        <bottom style="thin"/>
      </border>
    </dxf>
    <dxf>
      <font>
        <strike val="0"/>
        <color theme="0"/>
      </font>
      <fill>
        <patternFill patternType="none">
          <bgColor indexed="65"/>
        </patternFill>
      </fill>
      <border>
        <left style="thin"/>
        <right/>
        <top/>
        <bottom/>
      </border>
    </dxf>
    <dxf>
      <font>
        <b/>
        <i val="0"/>
        <strike val="0"/>
        <color rgb="FFFF000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/>
        <top style="thin"/>
        <bottom/>
      </border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  <fill>
        <patternFill>
          <bgColor rgb="FFF9ADD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fill>
        <patternFill>
          <bgColor rgb="FFF9ADDA"/>
        </patternFill>
      </fill>
    </dxf>
    <dxf>
      <fill>
        <patternFill>
          <bgColor rgb="FFF9ADDA"/>
        </patternFill>
      </fill>
      <border>
        <left style="thin"/>
        <right style="thin"/>
        <top style="thin"/>
        <bottom style="thin"/>
      </border>
    </dxf>
    <dxf>
      <font>
        <strike val="0"/>
        <color theme="0"/>
      </font>
      <border>
        <left/>
        <right/>
        <top style="thin"/>
        <bottom/>
      </border>
    </dxf>
    <dxf>
      <font>
        <color auto="1"/>
      </font>
    </dxf>
    <dxf>
      <font>
        <strike val="0"/>
        <color theme="0"/>
      </font>
      <fill>
        <patternFill patternType="gray0625">
          <bgColor indexed="65"/>
        </patternFill>
      </fill>
    </dxf>
    <dxf>
      <font>
        <strike val="0"/>
        <color theme="0"/>
      </font>
      <fill>
        <patternFill patternType="gray0625">
          <bgColor indexed="65"/>
        </patternFill>
      </fill>
    </dxf>
    <dxf>
      <font>
        <strike val="0"/>
        <color theme="0"/>
      </font>
      <fill>
        <patternFill patternType="gray0625">
          <bgColor indexed="65"/>
        </patternFill>
      </fill>
    </dxf>
    <dxf>
      <font>
        <strike val="0"/>
        <color theme="0"/>
      </font>
      <fill>
        <patternFill patternType="gray0625">
          <bgColor indexed="65"/>
        </patternFill>
      </fill>
    </dxf>
    <dxf>
      <font>
        <strike val="0"/>
        <color theme="0"/>
      </font>
      <fill>
        <patternFill patternType="gray0625">
          <bgColor indexed="65"/>
        </patternFill>
      </fill>
    </dxf>
    <dxf>
      <font>
        <strike val="0"/>
        <color theme="0"/>
      </font>
      <fill>
        <patternFill patternType="gray0625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9ADDA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theme="9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theme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strike val="0"/>
        <color auto="1"/>
      </font>
      <fill>
        <patternFill>
          <bgColor rgb="FFD9D9D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theme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theme="3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auto="1"/>
      </font>
      <numFmt numFmtId="175" formatCode="0&quot; jour(s)&quot;"/>
      <border/>
    </dxf>
    <dxf>
      <font>
        <strike val="0"/>
        <color auto="1"/>
      </font>
      <numFmt numFmtId="182" formatCode="0.00&quot; heure(s) &quot;"/>
      <border/>
    </dxf>
    <dxf>
      <font>
        <b/>
        <i val="0"/>
        <strike val="0"/>
        <color auto="1"/>
      </font>
      <numFmt numFmtId="165" formatCode="#,##0.00\ &quot;€&quot;"/>
      <border/>
    </dxf>
    <dxf>
      <border>
        <left style="thin">
          <color rgb="FF000000"/>
        </left>
      </border>
    </dxf>
    <dxf>
      <border>
        <right style="thin">
          <color rgb="FF000000"/>
        </right>
      </border>
    </dxf>
    <dxf>
      <border>
        <bottom style="thin">
          <color rgb="FF000000"/>
        </bottom>
      </border>
    </dxf>
    <dxf>
      <font>
        <b/>
        <i val="0"/>
        <strike val="0"/>
        <color auto="1"/>
      </font>
      <numFmt numFmtId="165" formatCode="#,##0.00\ &quot;€&quot;"/>
      <fill>
        <patternFill>
          <bgColor theme="9" tint="0.3999499976634979"/>
        </patternFill>
      </fill>
      <border/>
    </dxf>
    <dxf>
      <font>
        <b/>
        <i val="0"/>
        <strike val="0"/>
        <color rgb="FFFF0000"/>
      </font>
      <fill>
        <patternFill>
          <bgColor theme="3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theme="5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0</xdr:colOff>
      <xdr:row>5</xdr:row>
      <xdr:rowOff>0</xdr:rowOff>
    </xdr:from>
    <xdr:to>
      <xdr:col>68</xdr:col>
      <xdr:colOff>0</xdr:colOff>
      <xdr:row>9</xdr:row>
      <xdr:rowOff>200025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35775" y="108585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209550</xdr:colOff>
      <xdr:row>9</xdr:row>
      <xdr:rowOff>104775</xdr:rowOff>
    </xdr:from>
    <xdr:to>
      <xdr:col>61</xdr:col>
      <xdr:colOff>114300</xdr:colOff>
      <xdr:row>9</xdr:row>
      <xdr:rowOff>104775</xdr:rowOff>
    </xdr:to>
    <xdr:sp>
      <xdr:nvSpPr>
        <xdr:cNvPr id="2" name="Connecteur droit avec flèche 2"/>
        <xdr:cNvSpPr>
          <a:spLocks/>
        </xdr:cNvSpPr>
      </xdr:nvSpPr>
      <xdr:spPr>
        <a:xfrm>
          <a:off x="12592050" y="2105025"/>
          <a:ext cx="238125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200025</xdr:colOff>
      <xdr:row>3</xdr:row>
      <xdr:rowOff>95250</xdr:rowOff>
    </xdr:from>
    <xdr:to>
      <xdr:col>61</xdr:col>
      <xdr:colOff>381000</xdr:colOff>
      <xdr:row>3</xdr:row>
      <xdr:rowOff>123825</xdr:rowOff>
    </xdr:to>
    <xdr:sp>
      <xdr:nvSpPr>
        <xdr:cNvPr id="3" name="Connecteur droit avec flèche 4"/>
        <xdr:cNvSpPr>
          <a:spLocks/>
        </xdr:cNvSpPr>
      </xdr:nvSpPr>
      <xdr:spPr>
        <a:xfrm>
          <a:off x="12582525" y="723900"/>
          <a:ext cx="265747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4</xdr:row>
      <xdr:rowOff>114300</xdr:rowOff>
    </xdr:from>
    <xdr:to>
      <xdr:col>60</xdr:col>
      <xdr:colOff>47625</xdr:colOff>
      <xdr:row>4</xdr:row>
      <xdr:rowOff>133350</xdr:rowOff>
    </xdr:to>
    <xdr:sp>
      <xdr:nvSpPr>
        <xdr:cNvPr id="4" name="Connecteur droit avec flèche 6"/>
        <xdr:cNvSpPr>
          <a:spLocks/>
        </xdr:cNvSpPr>
      </xdr:nvSpPr>
      <xdr:spPr>
        <a:xfrm>
          <a:off x="12696825" y="971550"/>
          <a:ext cx="1962150" cy="190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5</xdr:row>
      <xdr:rowOff>95250</xdr:rowOff>
    </xdr:from>
    <xdr:to>
      <xdr:col>61</xdr:col>
      <xdr:colOff>390525</xdr:colOff>
      <xdr:row>5</xdr:row>
      <xdr:rowOff>104775</xdr:rowOff>
    </xdr:to>
    <xdr:sp>
      <xdr:nvSpPr>
        <xdr:cNvPr id="5" name="Connecteur droit avec flèche 8"/>
        <xdr:cNvSpPr>
          <a:spLocks/>
        </xdr:cNvSpPr>
      </xdr:nvSpPr>
      <xdr:spPr>
        <a:xfrm flipV="1">
          <a:off x="12639675" y="1181100"/>
          <a:ext cx="260985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123825</xdr:rowOff>
    </xdr:from>
    <xdr:to>
      <xdr:col>60</xdr:col>
      <xdr:colOff>190500</xdr:colOff>
      <xdr:row>6</xdr:row>
      <xdr:rowOff>123825</xdr:rowOff>
    </xdr:to>
    <xdr:sp>
      <xdr:nvSpPr>
        <xdr:cNvPr id="6" name="Connecteur droit avec flèche 9"/>
        <xdr:cNvSpPr>
          <a:spLocks/>
        </xdr:cNvSpPr>
      </xdr:nvSpPr>
      <xdr:spPr>
        <a:xfrm>
          <a:off x="12630150" y="1438275"/>
          <a:ext cx="2171700" cy="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</xdr:row>
      <xdr:rowOff>95250</xdr:rowOff>
    </xdr:from>
    <xdr:to>
      <xdr:col>61</xdr:col>
      <xdr:colOff>371475</xdr:colOff>
      <xdr:row>7</xdr:row>
      <xdr:rowOff>104775</xdr:rowOff>
    </xdr:to>
    <xdr:sp>
      <xdr:nvSpPr>
        <xdr:cNvPr id="7" name="Connecteur droit avec flèche 12"/>
        <xdr:cNvSpPr>
          <a:spLocks/>
        </xdr:cNvSpPr>
      </xdr:nvSpPr>
      <xdr:spPr>
        <a:xfrm flipV="1">
          <a:off x="12611100" y="1638300"/>
          <a:ext cx="26193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200025</xdr:colOff>
      <xdr:row>8</xdr:row>
      <xdr:rowOff>9525</xdr:rowOff>
    </xdr:from>
    <xdr:to>
      <xdr:col>61</xdr:col>
      <xdr:colOff>57150</xdr:colOff>
      <xdr:row>9</xdr:row>
      <xdr:rowOff>19050</xdr:rowOff>
    </xdr:to>
    <xdr:pic>
      <xdr:nvPicPr>
        <xdr:cNvPr id="8" name="Imag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1781175"/>
          <a:ext cx="2333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theme="8" tint="0.39998000860214233"/>
  </sheetPr>
  <dimension ref="B1:BR97"/>
  <sheetViews>
    <sheetView tabSelected="1" zoomScalePageLayoutView="0" workbookViewId="0" topLeftCell="BA1">
      <selection activeCell="BT11" sqref="BT11"/>
    </sheetView>
  </sheetViews>
  <sheetFormatPr defaultColWidth="11.421875" defaultRowHeight="12.75"/>
  <cols>
    <col min="1" max="48" width="3.7109375" style="1" customWidth="1"/>
    <col min="49" max="49" width="7.57421875" style="1" hidden="1" customWidth="1"/>
    <col min="50" max="61" width="3.7109375" style="1" customWidth="1"/>
    <col min="62" max="62" width="10.7109375" style="1" customWidth="1"/>
    <col min="63" max="63" width="9.7109375" style="1" customWidth="1"/>
    <col min="64" max="64" width="10.28125" style="1" customWidth="1"/>
    <col min="65" max="66" width="9.7109375" style="1" customWidth="1"/>
    <col min="67" max="67" width="8.57421875" style="1" customWidth="1"/>
    <col min="68" max="68" width="11.421875" style="1" customWidth="1"/>
    <col min="69" max="69" width="3.7109375" style="4" customWidth="1"/>
    <col min="70" max="70" width="11.421875" style="4" customWidth="1"/>
    <col min="71" max="16384" width="11.421875" style="1" customWidth="1"/>
  </cols>
  <sheetData>
    <row r="1" spans="2:69" ht="16.5" customHeight="1">
      <c r="B1" s="375" t="s">
        <v>18</v>
      </c>
      <c r="C1" s="316" t="s">
        <v>15</v>
      </c>
      <c r="D1" s="317"/>
      <c r="E1" s="317"/>
      <c r="F1" s="318"/>
      <c r="G1" s="372" t="s">
        <v>16</v>
      </c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4"/>
      <c r="Y1" s="316" t="s">
        <v>2</v>
      </c>
      <c r="Z1" s="317"/>
      <c r="AA1" s="318"/>
      <c r="AB1" s="409" t="s">
        <v>8</v>
      </c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1"/>
      <c r="AT1" s="316" t="s">
        <v>2</v>
      </c>
      <c r="AU1" s="317"/>
      <c r="AV1" s="318"/>
      <c r="AW1" s="41"/>
      <c r="AX1" s="325" t="s">
        <v>7</v>
      </c>
      <c r="AY1" s="326"/>
      <c r="AZ1" s="326"/>
      <c r="BA1" s="327"/>
      <c r="BB1" s="360" t="s">
        <v>13</v>
      </c>
      <c r="BC1" s="361"/>
      <c r="BD1" s="361"/>
      <c r="BE1" s="362"/>
      <c r="BF1" s="360" t="s">
        <v>14</v>
      </c>
      <c r="BG1" s="361"/>
      <c r="BH1" s="361"/>
      <c r="BI1" s="362"/>
      <c r="BJ1" s="498"/>
      <c r="BK1" s="499"/>
      <c r="BL1" s="499"/>
      <c r="BM1" s="499"/>
      <c r="BN1" s="499"/>
      <c r="BO1" s="500"/>
      <c r="BP1" s="378" t="s">
        <v>12</v>
      </c>
      <c r="BQ1" s="1"/>
    </row>
    <row r="2" spans="2:69" ht="15" customHeight="1">
      <c r="B2" s="376"/>
      <c r="C2" s="319"/>
      <c r="D2" s="320"/>
      <c r="E2" s="320"/>
      <c r="F2" s="321"/>
      <c r="G2" s="369" t="s">
        <v>9</v>
      </c>
      <c r="H2" s="370"/>
      <c r="I2" s="370"/>
      <c r="J2" s="370"/>
      <c r="K2" s="370"/>
      <c r="L2" s="371"/>
      <c r="M2" s="369" t="s">
        <v>10</v>
      </c>
      <c r="N2" s="370"/>
      <c r="O2" s="370"/>
      <c r="P2" s="370"/>
      <c r="Q2" s="370"/>
      <c r="R2" s="371"/>
      <c r="S2" s="369" t="s">
        <v>11</v>
      </c>
      <c r="T2" s="370"/>
      <c r="U2" s="370"/>
      <c r="V2" s="370"/>
      <c r="W2" s="370"/>
      <c r="X2" s="371"/>
      <c r="Y2" s="319"/>
      <c r="Z2" s="320"/>
      <c r="AA2" s="321"/>
      <c r="AB2" s="369" t="s">
        <v>9</v>
      </c>
      <c r="AC2" s="370"/>
      <c r="AD2" s="370"/>
      <c r="AE2" s="370"/>
      <c r="AF2" s="370"/>
      <c r="AG2" s="371"/>
      <c r="AH2" s="369" t="s">
        <v>10</v>
      </c>
      <c r="AI2" s="370"/>
      <c r="AJ2" s="370"/>
      <c r="AK2" s="370"/>
      <c r="AL2" s="370"/>
      <c r="AM2" s="371"/>
      <c r="AN2" s="369" t="s">
        <v>11</v>
      </c>
      <c r="AO2" s="370"/>
      <c r="AP2" s="370"/>
      <c r="AQ2" s="370"/>
      <c r="AR2" s="370"/>
      <c r="AS2" s="371"/>
      <c r="AT2" s="319"/>
      <c r="AU2" s="320"/>
      <c r="AV2" s="321"/>
      <c r="AW2" s="42"/>
      <c r="AX2" s="328"/>
      <c r="AY2" s="329"/>
      <c r="AZ2" s="329"/>
      <c r="BA2" s="330"/>
      <c r="BB2" s="363"/>
      <c r="BC2" s="364"/>
      <c r="BD2" s="364"/>
      <c r="BE2" s="365"/>
      <c r="BF2" s="363"/>
      <c r="BG2" s="364"/>
      <c r="BH2" s="364"/>
      <c r="BI2" s="365"/>
      <c r="BJ2" s="501"/>
      <c r="BK2" s="502"/>
      <c r="BL2" s="502"/>
      <c r="BM2" s="502"/>
      <c r="BN2" s="502"/>
      <c r="BO2" s="503"/>
      <c r="BP2" s="379"/>
      <c r="BQ2" s="16"/>
    </row>
    <row r="3" spans="2:68" ht="18" customHeight="1">
      <c r="B3" s="376"/>
      <c r="C3" s="322"/>
      <c r="D3" s="323"/>
      <c r="E3" s="323"/>
      <c r="F3" s="324"/>
      <c r="G3" s="335" t="s">
        <v>0</v>
      </c>
      <c r="H3" s="336"/>
      <c r="I3" s="337"/>
      <c r="J3" s="335" t="s">
        <v>1</v>
      </c>
      <c r="K3" s="336"/>
      <c r="L3" s="337"/>
      <c r="M3" s="335" t="s">
        <v>0</v>
      </c>
      <c r="N3" s="336"/>
      <c r="O3" s="337"/>
      <c r="P3" s="335" t="s">
        <v>1</v>
      </c>
      <c r="Q3" s="336"/>
      <c r="R3" s="337"/>
      <c r="S3" s="335" t="s">
        <v>0</v>
      </c>
      <c r="T3" s="336"/>
      <c r="U3" s="337"/>
      <c r="V3" s="335" t="s">
        <v>1</v>
      </c>
      <c r="W3" s="336"/>
      <c r="X3" s="337"/>
      <c r="Y3" s="322"/>
      <c r="Z3" s="323"/>
      <c r="AA3" s="324"/>
      <c r="AB3" s="335" t="s">
        <v>0</v>
      </c>
      <c r="AC3" s="336"/>
      <c r="AD3" s="337"/>
      <c r="AE3" s="335" t="s">
        <v>1</v>
      </c>
      <c r="AF3" s="336"/>
      <c r="AG3" s="337"/>
      <c r="AH3" s="335" t="s">
        <v>0</v>
      </c>
      <c r="AI3" s="336"/>
      <c r="AJ3" s="337"/>
      <c r="AK3" s="335" t="s">
        <v>1</v>
      </c>
      <c r="AL3" s="336"/>
      <c r="AM3" s="337"/>
      <c r="AN3" s="335" t="s">
        <v>0</v>
      </c>
      <c r="AO3" s="336"/>
      <c r="AP3" s="337"/>
      <c r="AQ3" s="335" t="s">
        <v>1</v>
      </c>
      <c r="AR3" s="336"/>
      <c r="AS3" s="337"/>
      <c r="AT3" s="322"/>
      <c r="AU3" s="323"/>
      <c r="AV3" s="324"/>
      <c r="AW3" s="43"/>
      <c r="AX3" s="331"/>
      <c r="AY3" s="332"/>
      <c r="AZ3" s="332"/>
      <c r="BA3" s="333"/>
      <c r="BB3" s="366"/>
      <c r="BC3" s="367"/>
      <c r="BD3" s="367"/>
      <c r="BE3" s="368"/>
      <c r="BF3" s="366"/>
      <c r="BG3" s="367"/>
      <c r="BH3" s="367"/>
      <c r="BI3" s="368"/>
      <c r="BJ3" s="504"/>
      <c r="BK3" s="505"/>
      <c r="BL3" s="505"/>
      <c r="BM3" s="505"/>
      <c r="BN3" s="505"/>
      <c r="BO3" s="506"/>
      <c r="BP3" s="380"/>
    </row>
    <row r="4" spans="2:68" ht="18" customHeight="1">
      <c r="B4" s="376"/>
      <c r="C4" s="313">
        <v>44921</v>
      </c>
      <c r="D4" s="314"/>
      <c r="E4" s="314"/>
      <c r="F4" s="315"/>
      <c r="G4" s="244">
        <v>0.3333333333333333</v>
      </c>
      <c r="H4" s="245"/>
      <c r="I4" s="246"/>
      <c r="J4" s="341">
        <v>0.375</v>
      </c>
      <c r="K4" s="342"/>
      <c r="L4" s="343"/>
      <c r="M4" s="341">
        <v>0.5</v>
      </c>
      <c r="N4" s="342"/>
      <c r="O4" s="343"/>
      <c r="P4" s="338">
        <v>0.5833333333333334</v>
      </c>
      <c r="Q4" s="339"/>
      <c r="R4" s="340"/>
      <c r="S4" s="244">
        <v>0.7083333333333334</v>
      </c>
      <c r="T4" s="245"/>
      <c r="U4" s="246"/>
      <c r="V4" s="244">
        <v>0.75</v>
      </c>
      <c r="W4" s="245"/>
      <c r="X4" s="246"/>
      <c r="Y4" s="235">
        <f>IF(((J4-G4)+(P4-M4)+(V4-S4))*24,((J4-G4)+(P4-M4)+(V4-S4))*24,0)</f>
        <v>4</v>
      </c>
      <c r="Z4" s="236"/>
      <c r="AA4" s="237"/>
      <c r="AB4" s="341">
        <v>0.375</v>
      </c>
      <c r="AC4" s="342"/>
      <c r="AD4" s="343"/>
      <c r="AE4" s="244"/>
      <c r="AF4" s="245"/>
      <c r="AG4" s="246"/>
      <c r="AH4" s="247"/>
      <c r="AI4" s="248"/>
      <c r="AJ4" s="249"/>
      <c r="AK4" s="415">
        <v>0.7083333333333334</v>
      </c>
      <c r="AL4" s="416"/>
      <c r="AM4" s="417"/>
      <c r="AN4" s="247"/>
      <c r="AO4" s="248"/>
      <c r="AP4" s="249"/>
      <c r="AQ4" s="247"/>
      <c r="AR4" s="248"/>
      <c r="AS4" s="249"/>
      <c r="AT4" s="235">
        <f>IF(((AE4-AB4)+(AK4-AH4)+(AQ4-AN4))*24,((AE4-AB4)+(AK4-AH4)+(AQ4-AN4))*24,0)</f>
        <v>8</v>
      </c>
      <c r="AU4" s="236"/>
      <c r="AV4" s="237"/>
      <c r="AW4" s="44">
        <f>IF(OR(BP4="CSS",BP4="MASM",BP4="ME",BP4="JNFA",BP4="AND",BP4="FINC",BP4="JF",BP4="JEMR"),AT4,Y4)</f>
        <v>4</v>
      </c>
      <c r="AX4" s="241">
        <v>6</v>
      </c>
      <c r="AY4" s="242"/>
      <c r="AZ4" s="242"/>
      <c r="BA4" s="243"/>
      <c r="BB4" s="235"/>
      <c r="BC4" s="236"/>
      <c r="BD4" s="236"/>
      <c r="BE4" s="237"/>
      <c r="BF4" s="235"/>
      <c r="BG4" s="236"/>
      <c r="BH4" s="236"/>
      <c r="BI4" s="237"/>
      <c r="BJ4" s="492" t="s">
        <v>86</v>
      </c>
      <c r="BK4" s="493"/>
      <c r="BL4" s="494"/>
      <c r="BM4" s="96"/>
      <c r="BN4" s="96"/>
      <c r="BO4" s="35"/>
      <c r="BP4" s="29"/>
    </row>
    <row r="5" spans="2:68" ht="18" customHeight="1">
      <c r="B5" s="376"/>
      <c r="C5" s="298">
        <f aca="true" t="shared" si="0" ref="C5:C10">C4+1</f>
        <v>44922</v>
      </c>
      <c r="D5" s="299"/>
      <c r="E5" s="299"/>
      <c r="F5" s="300"/>
      <c r="G5" s="244">
        <v>0.3333333333333333</v>
      </c>
      <c r="H5" s="245"/>
      <c r="I5" s="246"/>
      <c r="J5" s="350">
        <v>0.375</v>
      </c>
      <c r="K5" s="351"/>
      <c r="L5" s="352"/>
      <c r="M5" s="244">
        <v>0.5</v>
      </c>
      <c r="N5" s="245"/>
      <c r="O5" s="246"/>
      <c r="P5" s="344">
        <v>0.5833333333333334</v>
      </c>
      <c r="Q5" s="345"/>
      <c r="R5" s="346"/>
      <c r="S5" s="244">
        <v>0.7083333333333334</v>
      </c>
      <c r="T5" s="245"/>
      <c r="U5" s="246"/>
      <c r="V5" s="338">
        <v>0.75</v>
      </c>
      <c r="W5" s="339"/>
      <c r="X5" s="340"/>
      <c r="Y5" s="229">
        <f aca="true" t="shared" si="1" ref="Y5:Y10">IF(((J5-G5)+(P5-M5)+(V5-S5))*24,((J5-G5)+(P5-M5)+(V5-S5))*24,0)</f>
        <v>4</v>
      </c>
      <c r="Z5" s="230"/>
      <c r="AA5" s="231"/>
      <c r="AB5" s="244">
        <v>0.3541666666666667</v>
      </c>
      <c r="AC5" s="245"/>
      <c r="AD5" s="246"/>
      <c r="AE5" s="350">
        <v>0.3958333333333333</v>
      </c>
      <c r="AF5" s="351"/>
      <c r="AG5" s="352"/>
      <c r="AH5" s="244">
        <v>0.5208333333333334</v>
      </c>
      <c r="AI5" s="245"/>
      <c r="AJ5" s="246"/>
      <c r="AK5" s="344">
        <v>0.6041666666666666</v>
      </c>
      <c r="AL5" s="345"/>
      <c r="AM5" s="346"/>
      <c r="AN5" s="244">
        <v>0.75</v>
      </c>
      <c r="AO5" s="245"/>
      <c r="AP5" s="246"/>
      <c r="AQ5" s="338">
        <v>0.7916666666666666</v>
      </c>
      <c r="AR5" s="339"/>
      <c r="AS5" s="340"/>
      <c r="AT5" s="229">
        <f aca="true" t="shared" si="2" ref="AT5:AT10">IF(((AE5-AB5)+(AK5-AH5)+(AQ5-AN5))*24,((AE5-AB5)+(AK5-AH5)+(AQ5-AN5))*24,0)</f>
        <v>3.9999999999999964</v>
      </c>
      <c r="AU5" s="230"/>
      <c r="AV5" s="231"/>
      <c r="AW5" s="44">
        <f>IF(OR(BP5="CSS",BP5="MASM",BP5="ME",BP5="JNFA",BP5="AND",BP5="FINC",BP5="JF",BP5="JEMR"),AT5,Y5)</f>
        <v>4</v>
      </c>
      <c r="AX5" s="241">
        <v>2</v>
      </c>
      <c r="AY5" s="242"/>
      <c r="AZ5" s="242"/>
      <c r="BA5" s="243"/>
      <c r="BB5" s="229"/>
      <c r="BC5" s="230"/>
      <c r="BD5" s="230"/>
      <c r="BE5" s="231"/>
      <c r="BF5" s="229"/>
      <c r="BG5" s="230"/>
      <c r="BH5" s="230"/>
      <c r="BI5" s="231"/>
      <c r="BJ5" s="495" t="s">
        <v>87</v>
      </c>
      <c r="BK5" s="496"/>
      <c r="BL5" s="497"/>
      <c r="BM5" s="96"/>
      <c r="BN5" s="96"/>
      <c r="BO5" s="35"/>
      <c r="BP5" s="30"/>
    </row>
    <row r="6" spans="2:70" ht="18" customHeight="1">
      <c r="B6" s="376"/>
      <c r="C6" s="298">
        <f t="shared" si="0"/>
        <v>44923</v>
      </c>
      <c r="D6" s="299"/>
      <c r="E6" s="299"/>
      <c r="F6" s="300"/>
      <c r="G6" s="350">
        <v>0.3333333333333333</v>
      </c>
      <c r="H6" s="351"/>
      <c r="I6" s="352"/>
      <c r="J6" s="244">
        <v>0.375</v>
      </c>
      <c r="K6" s="245"/>
      <c r="L6" s="246"/>
      <c r="M6" s="244">
        <v>0.5</v>
      </c>
      <c r="N6" s="245"/>
      <c r="O6" s="246"/>
      <c r="P6" s="347">
        <v>0.5833333333333334</v>
      </c>
      <c r="Q6" s="348"/>
      <c r="R6" s="349"/>
      <c r="S6" s="381">
        <v>0.7083333333333334</v>
      </c>
      <c r="T6" s="382"/>
      <c r="U6" s="383"/>
      <c r="V6" s="244">
        <v>0.75</v>
      </c>
      <c r="W6" s="245"/>
      <c r="X6" s="246"/>
      <c r="Y6" s="229">
        <f t="shared" si="1"/>
        <v>4</v>
      </c>
      <c r="Z6" s="230"/>
      <c r="AA6" s="231"/>
      <c r="AB6" s="350">
        <v>0.2916666666666667</v>
      </c>
      <c r="AC6" s="351"/>
      <c r="AD6" s="352"/>
      <c r="AE6" s="244">
        <v>0.3541666666666667</v>
      </c>
      <c r="AF6" s="245"/>
      <c r="AG6" s="246"/>
      <c r="AH6" s="244"/>
      <c r="AI6" s="245"/>
      <c r="AJ6" s="246"/>
      <c r="AK6" s="244"/>
      <c r="AL6" s="245"/>
      <c r="AM6" s="246"/>
      <c r="AN6" s="381">
        <v>0.625</v>
      </c>
      <c r="AO6" s="382"/>
      <c r="AP6" s="383"/>
      <c r="AQ6" s="244">
        <v>0.75</v>
      </c>
      <c r="AR6" s="245"/>
      <c r="AS6" s="246"/>
      <c r="AT6" s="229">
        <f t="shared" si="2"/>
        <v>4.5</v>
      </c>
      <c r="AU6" s="230"/>
      <c r="AV6" s="231"/>
      <c r="AW6" s="44">
        <f>IF(OR(BP6="CSS",BP6="MASM",BP6="ME",BP6="JNFA",BP6="AND",BP6="FINC",BP6="JF",BP6="JEMR"),AT6,Y6)</f>
        <v>4</v>
      </c>
      <c r="AX6" s="241">
        <v>3</v>
      </c>
      <c r="AY6" s="242"/>
      <c r="AZ6" s="242"/>
      <c r="BA6" s="243"/>
      <c r="BB6" s="229"/>
      <c r="BC6" s="230"/>
      <c r="BD6" s="230"/>
      <c r="BE6" s="231"/>
      <c r="BF6" s="229"/>
      <c r="BG6" s="230"/>
      <c r="BH6" s="230"/>
      <c r="BI6" s="231"/>
      <c r="BJ6" s="495" t="s">
        <v>89</v>
      </c>
      <c r="BK6" s="496"/>
      <c r="BL6" s="497"/>
      <c r="BM6" s="96"/>
      <c r="BN6" s="96"/>
      <c r="BO6" s="35"/>
      <c r="BP6" s="30"/>
      <c r="BQ6" s="13"/>
      <c r="BR6" s="16"/>
    </row>
    <row r="7" spans="2:70" ht="18" customHeight="1">
      <c r="B7" s="376"/>
      <c r="C7" s="298">
        <f t="shared" si="0"/>
        <v>44924</v>
      </c>
      <c r="D7" s="299"/>
      <c r="E7" s="299"/>
      <c r="F7" s="300"/>
      <c r="G7" s="387">
        <v>0.3333333333333333</v>
      </c>
      <c r="H7" s="388"/>
      <c r="I7" s="389"/>
      <c r="J7" s="390">
        <v>0.375</v>
      </c>
      <c r="K7" s="391"/>
      <c r="L7" s="392"/>
      <c r="M7" s="403">
        <v>0.5</v>
      </c>
      <c r="N7" s="404"/>
      <c r="O7" s="405"/>
      <c r="P7" s="406">
        <v>0.5833333333333334</v>
      </c>
      <c r="Q7" s="407"/>
      <c r="R7" s="408"/>
      <c r="S7" s="397">
        <v>0.7083333333333334</v>
      </c>
      <c r="T7" s="398"/>
      <c r="U7" s="399"/>
      <c r="V7" s="381">
        <v>0.75</v>
      </c>
      <c r="W7" s="382"/>
      <c r="X7" s="383"/>
      <c r="Y7" s="229">
        <f>IF(((J7-G7)+(P7-M7)+(V7-S7))*24,((J7-G7)+(P7-M7)+(V7-S7))*24,0)</f>
        <v>4</v>
      </c>
      <c r="Z7" s="230"/>
      <c r="AA7" s="231"/>
      <c r="AB7" s="387">
        <v>0.2916666666666667</v>
      </c>
      <c r="AC7" s="388"/>
      <c r="AD7" s="389"/>
      <c r="AE7" s="390">
        <v>0.4166666666666667</v>
      </c>
      <c r="AF7" s="391"/>
      <c r="AG7" s="392"/>
      <c r="AH7" s="403">
        <v>0.4583333333333333</v>
      </c>
      <c r="AI7" s="404"/>
      <c r="AJ7" s="405"/>
      <c r="AK7" s="406">
        <v>0.625</v>
      </c>
      <c r="AL7" s="407"/>
      <c r="AM7" s="408"/>
      <c r="AN7" s="397">
        <v>0.6666666666666666</v>
      </c>
      <c r="AO7" s="398"/>
      <c r="AP7" s="399"/>
      <c r="AQ7" s="381">
        <v>0.7916666666666666</v>
      </c>
      <c r="AR7" s="382"/>
      <c r="AS7" s="383"/>
      <c r="AT7" s="229">
        <f t="shared" si="2"/>
        <v>10</v>
      </c>
      <c r="AU7" s="230"/>
      <c r="AV7" s="231"/>
      <c r="AW7" s="44">
        <f>IF(OR(BP7="CSS",BP7="MASM",BP7="ME",BP7="JNFA",BP7="AND",BP7="FINC",BP7="JF",BP7="JEMR"),AT7,Y7)</f>
        <v>4</v>
      </c>
      <c r="AX7" s="241">
        <v>6</v>
      </c>
      <c r="AY7" s="242"/>
      <c r="AZ7" s="242"/>
      <c r="BA7" s="243"/>
      <c r="BB7" s="229"/>
      <c r="BC7" s="230"/>
      <c r="BD7" s="230"/>
      <c r="BE7" s="231"/>
      <c r="BF7" s="229"/>
      <c r="BG7" s="230"/>
      <c r="BH7" s="230"/>
      <c r="BI7" s="231"/>
      <c r="BJ7" s="495" t="s">
        <v>90</v>
      </c>
      <c r="BK7" s="496"/>
      <c r="BL7" s="496"/>
      <c r="BM7" s="496"/>
      <c r="BN7" s="497"/>
      <c r="BO7" s="35"/>
      <c r="BP7" s="30"/>
      <c r="BQ7" s="13"/>
      <c r="BR7" s="16"/>
    </row>
    <row r="8" spans="2:68" ht="18" customHeight="1">
      <c r="B8" s="376"/>
      <c r="C8" s="298">
        <f t="shared" si="0"/>
        <v>44925</v>
      </c>
      <c r="D8" s="299"/>
      <c r="E8" s="299"/>
      <c r="F8" s="300"/>
      <c r="G8" s="244">
        <v>0.3333333333333333</v>
      </c>
      <c r="H8" s="245"/>
      <c r="I8" s="246"/>
      <c r="J8" s="244">
        <v>0.375</v>
      </c>
      <c r="K8" s="245"/>
      <c r="L8" s="246"/>
      <c r="M8" s="353">
        <v>0.5</v>
      </c>
      <c r="N8" s="354"/>
      <c r="O8" s="355"/>
      <c r="P8" s="341">
        <v>0.5833333333333334</v>
      </c>
      <c r="Q8" s="342"/>
      <c r="R8" s="343"/>
      <c r="S8" s="341">
        <v>0.7083333333333334</v>
      </c>
      <c r="T8" s="342"/>
      <c r="U8" s="343"/>
      <c r="V8" s="244">
        <v>0.75</v>
      </c>
      <c r="W8" s="245"/>
      <c r="X8" s="246"/>
      <c r="Y8" s="229">
        <f t="shared" si="1"/>
        <v>4</v>
      </c>
      <c r="Z8" s="230"/>
      <c r="AA8" s="231"/>
      <c r="AB8" s="244"/>
      <c r="AC8" s="245"/>
      <c r="AD8" s="246"/>
      <c r="AE8" s="244"/>
      <c r="AF8" s="245"/>
      <c r="AG8" s="246"/>
      <c r="AH8" s="353">
        <v>0.4583333333333333</v>
      </c>
      <c r="AI8" s="354"/>
      <c r="AJ8" s="355"/>
      <c r="AK8" s="244"/>
      <c r="AL8" s="245"/>
      <c r="AM8" s="246"/>
      <c r="AN8" s="244"/>
      <c r="AO8" s="245"/>
      <c r="AP8" s="246"/>
      <c r="AQ8" s="341">
        <v>0.7083333333333334</v>
      </c>
      <c r="AR8" s="342"/>
      <c r="AS8" s="343"/>
      <c r="AT8" s="229">
        <f t="shared" si="2"/>
        <v>6.000000000000002</v>
      </c>
      <c r="AU8" s="230"/>
      <c r="AV8" s="231"/>
      <c r="AW8" s="44">
        <f>IF(OR(BP8="CSS",BP8="MASM",BP8="ME",BP8="JNFA",BP8="AND",BP8="FINC",BP8="JF",BP8="JEMR"),AT8,Y8)</f>
        <v>4</v>
      </c>
      <c r="AX8" s="241">
        <v>4</v>
      </c>
      <c r="AY8" s="242"/>
      <c r="AZ8" s="242"/>
      <c r="BA8" s="243"/>
      <c r="BB8" s="229"/>
      <c r="BC8" s="230"/>
      <c r="BD8" s="230"/>
      <c r="BE8" s="231"/>
      <c r="BF8" s="229"/>
      <c r="BG8" s="230"/>
      <c r="BH8" s="230"/>
      <c r="BI8" s="231"/>
      <c r="BJ8" s="495" t="s">
        <v>91</v>
      </c>
      <c r="BK8" s="496"/>
      <c r="BL8" s="496"/>
      <c r="BM8" s="497"/>
      <c r="BN8" s="96"/>
      <c r="BO8" s="35"/>
      <c r="BP8" s="30"/>
    </row>
    <row r="9" spans="2:68" ht="18" customHeight="1">
      <c r="B9" s="376"/>
      <c r="C9" s="298">
        <f t="shared" si="0"/>
        <v>44926</v>
      </c>
      <c r="D9" s="299"/>
      <c r="E9" s="299"/>
      <c r="F9" s="300"/>
      <c r="G9" s="244">
        <v>0.3333333333333333</v>
      </c>
      <c r="H9" s="245"/>
      <c r="I9" s="246"/>
      <c r="J9" s="244">
        <v>0.375</v>
      </c>
      <c r="K9" s="245"/>
      <c r="L9" s="246"/>
      <c r="M9" s="244">
        <v>0.5</v>
      </c>
      <c r="N9" s="245"/>
      <c r="O9" s="246"/>
      <c r="P9" s="347">
        <v>0.5833333333333334</v>
      </c>
      <c r="Q9" s="348"/>
      <c r="R9" s="349"/>
      <c r="S9" s="341">
        <v>0.7083333333333334</v>
      </c>
      <c r="T9" s="342"/>
      <c r="U9" s="343"/>
      <c r="V9" s="356">
        <v>0.75</v>
      </c>
      <c r="W9" s="357"/>
      <c r="X9" s="358"/>
      <c r="Y9" s="229">
        <f t="shared" si="1"/>
        <v>4</v>
      </c>
      <c r="Z9" s="230"/>
      <c r="AA9" s="231"/>
      <c r="AB9" s="244"/>
      <c r="AC9" s="245"/>
      <c r="AD9" s="246"/>
      <c r="AE9" s="244"/>
      <c r="AF9" s="245"/>
      <c r="AG9" s="246"/>
      <c r="AH9" s="244"/>
      <c r="AI9" s="245"/>
      <c r="AJ9" s="246"/>
      <c r="AK9" s="244"/>
      <c r="AL9" s="245"/>
      <c r="AM9" s="246"/>
      <c r="AN9" s="341">
        <v>0.6875</v>
      </c>
      <c r="AO9" s="342"/>
      <c r="AP9" s="343"/>
      <c r="AQ9" s="356">
        <v>0.8125</v>
      </c>
      <c r="AR9" s="357"/>
      <c r="AS9" s="358"/>
      <c r="AT9" s="229">
        <f t="shared" si="2"/>
        <v>3</v>
      </c>
      <c r="AU9" s="230"/>
      <c r="AV9" s="231"/>
      <c r="AW9" s="44">
        <f>IF(OR(BP9="CSS",BP9="MASM",BP9="ME",BP9="JNFA",BP9="AND",BP9="FINC",BP9="JF",BP9="JEMR"),AT9,Y9)</f>
        <v>4</v>
      </c>
      <c r="AX9" s="241">
        <v>2</v>
      </c>
      <c r="AY9" s="242"/>
      <c r="AZ9" s="242"/>
      <c r="BA9" s="243"/>
      <c r="BB9" s="229"/>
      <c r="BC9" s="230"/>
      <c r="BD9" s="230"/>
      <c r="BE9" s="231"/>
      <c r="BF9" s="229"/>
      <c r="BG9" s="230"/>
      <c r="BH9" s="230"/>
      <c r="BI9" s="231"/>
      <c r="BJ9" s="495" t="s">
        <v>92</v>
      </c>
      <c r="BK9" s="496"/>
      <c r="BL9" s="496"/>
      <c r="BM9" s="497"/>
      <c r="BN9" s="96"/>
      <c r="BO9" s="35"/>
      <c r="BP9" s="30"/>
    </row>
    <row r="10" spans="2:70" ht="18" customHeight="1">
      <c r="B10" s="376"/>
      <c r="C10" s="298">
        <f t="shared" si="0"/>
        <v>44927</v>
      </c>
      <c r="D10" s="299"/>
      <c r="E10" s="299"/>
      <c r="F10" s="300"/>
      <c r="G10" s="341">
        <v>0.3333333333333333</v>
      </c>
      <c r="H10" s="342"/>
      <c r="I10" s="343"/>
      <c r="J10" s="341">
        <v>0.375</v>
      </c>
      <c r="K10" s="342"/>
      <c r="L10" s="343"/>
      <c r="M10" s="341">
        <v>0.5</v>
      </c>
      <c r="N10" s="342"/>
      <c r="O10" s="343"/>
      <c r="P10" s="356">
        <v>0.5833333333333334</v>
      </c>
      <c r="Q10" s="357"/>
      <c r="R10" s="358"/>
      <c r="S10" s="356">
        <v>0.7083333333333334</v>
      </c>
      <c r="T10" s="357"/>
      <c r="U10" s="358"/>
      <c r="V10" s="244">
        <v>0.75</v>
      </c>
      <c r="W10" s="245"/>
      <c r="X10" s="246"/>
      <c r="Y10" s="229">
        <f t="shared" si="1"/>
        <v>4</v>
      </c>
      <c r="Z10" s="230"/>
      <c r="AA10" s="231"/>
      <c r="AB10" s="341">
        <v>0.2916666666666667</v>
      </c>
      <c r="AC10" s="342"/>
      <c r="AD10" s="343"/>
      <c r="AE10" s="244"/>
      <c r="AF10" s="245"/>
      <c r="AG10" s="246"/>
      <c r="AH10" s="244"/>
      <c r="AI10" s="245"/>
      <c r="AJ10" s="246"/>
      <c r="AK10" s="403">
        <v>0.7083333333333334</v>
      </c>
      <c r="AL10" s="404"/>
      <c r="AM10" s="405"/>
      <c r="AN10" s="244"/>
      <c r="AO10" s="245"/>
      <c r="AP10" s="246"/>
      <c r="AQ10" s="244"/>
      <c r="AR10" s="245"/>
      <c r="AS10" s="246"/>
      <c r="AT10" s="229">
        <f t="shared" si="2"/>
        <v>10</v>
      </c>
      <c r="AU10" s="230"/>
      <c r="AV10" s="231"/>
      <c r="AW10" s="44">
        <f>IF(OR(BP10="CSS",BP10="MASM",BP10="ME",BP10="JNFA",BP10="AND",BP10="FINC",BP10="JF",BP10="JEMR"),AT10,Y10)</f>
        <v>4</v>
      </c>
      <c r="AX10" s="241">
        <v>7</v>
      </c>
      <c r="AY10" s="242"/>
      <c r="AZ10" s="242"/>
      <c r="BA10" s="243"/>
      <c r="BB10" s="229"/>
      <c r="BC10" s="230"/>
      <c r="BD10" s="230"/>
      <c r="BE10" s="231"/>
      <c r="BF10" s="229"/>
      <c r="BG10" s="230"/>
      <c r="BH10" s="230"/>
      <c r="BI10" s="231"/>
      <c r="BJ10" s="283" t="s">
        <v>88</v>
      </c>
      <c r="BK10" s="486"/>
      <c r="BL10" s="285"/>
      <c r="BM10" s="8"/>
      <c r="BN10" s="8"/>
      <c r="BO10" s="8"/>
      <c r="BP10" s="30"/>
      <c r="BQ10" s="10"/>
      <c r="BR10" s="10"/>
    </row>
    <row r="11" spans="2:68" ht="18" customHeight="1">
      <c r="B11" s="377"/>
      <c r="C11" s="17"/>
      <c r="D11" s="18"/>
      <c r="E11" s="18"/>
      <c r="F11" s="19"/>
      <c r="G11" s="292"/>
      <c r="H11" s="293"/>
      <c r="I11" s="294"/>
      <c r="J11" s="292"/>
      <c r="K11" s="293"/>
      <c r="L11" s="294"/>
      <c r="M11" s="292"/>
      <c r="N11" s="293"/>
      <c r="O11" s="294"/>
      <c r="P11" s="292"/>
      <c r="Q11" s="293"/>
      <c r="R11" s="294"/>
      <c r="S11" s="292"/>
      <c r="T11" s="293"/>
      <c r="U11" s="294"/>
      <c r="V11" s="292"/>
      <c r="W11" s="293"/>
      <c r="X11" s="294"/>
      <c r="Y11" s="309">
        <f>SUM(Y4:AA10)</f>
        <v>28</v>
      </c>
      <c r="Z11" s="310"/>
      <c r="AA11" s="311"/>
      <c r="AB11" s="292"/>
      <c r="AC11" s="293"/>
      <c r="AD11" s="294"/>
      <c r="AE11" s="292"/>
      <c r="AF11" s="293"/>
      <c r="AG11" s="294"/>
      <c r="AH11" s="292"/>
      <c r="AI11" s="293"/>
      <c r="AJ11" s="294"/>
      <c r="AK11" s="292"/>
      <c r="AL11" s="293"/>
      <c r="AM11" s="294"/>
      <c r="AN11" s="292"/>
      <c r="AO11" s="293"/>
      <c r="AP11" s="294"/>
      <c r="AQ11" s="292"/>
      <c r="AR11" s="293"/>
      <c r="AS11" s="294"/>
      <c r="AT11" s="301">
        <f>SUM(AT4:AV10)</f>
        <v>45.5</v>
      </c>
      <c r="AU11" s="302"/>
      <c r="AV11" s="303"/>
      <c r="AW11" s="45">
        <f>SUM(AW4:AW10)</f>
        <v>28</v>
      </c>
      <c r="AX11" s="295"/>
      <c r="AY11" s="296"/>
      <c r="AZ11" s="296"/>
      <c r="BA11" s="297"/>
      <c r="BB11" s="295">
        <f>IF(BB12&lt;0,0,BB12)</f>
        <v>0</v>
      </c>
      <c r="BC11" s="296"/>
      <c r="BD11" s="296"/>
      <c r="BE11" s="297"/>
      <c r="BF11" s="295">
        <f>IF(BF12&gt;0,BF12,0)</f>
        <v>0</v>
      </c>
      <c r="BG11" s="296"/>
      <c r="BH11" s="296"/>
      <c r="BI11" s="297"/>
      <c r="BJ11" s="20">
        <f aca="true" t="shared" si="3" ref="BJ11:BO11">SUM(BJ10)</f>
        <v>0</v>
      </c>
      <c r="BK11" s="20">
        <f t="shared" si="3"/>
        <v>0</v>
      </c>
      <c r="BL11" s="20">
        <f t="shared" si="3"/>
        <v>0</v>
      </c>
      <c r="BM11" s="20">
        <f t="shared" si="3"/>
        <v>0</v>
      </c>
      <c r="BN11" s="20">
        <f t="shared" si="3"/>
        <v>0</v>
      </c>
      <c r="BO11" s="20">
        <f t="shared" si="3"/>
        <v>0</v>
      </c>
      <c r="BP11" s="37"/>
    </row>
    <row r="12" spans="3:70" s="2" customFormat="1" ht="4.5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34"/>
      <c r="Z12" s="334"/>
      <c r="AA12" s="334"/>
      <c r="AB12" s="396"/>
      <c r="AC12" s="396"/>
      <c r="AD12" s="396"/>
      <c r="AE12" s="3"/>
      <c r="AF12" s="3"/>
      <c r="AG12" s="3"/>
      <c r="AH12" s="396"/>
      <c r="AI12" s="396"/>
      <c r="AJ12" s="396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6"/>
      <c r="BQ12" s="10"/>
      <c r="BR12" s="10"/>
    </row>
    <row r="13" spans="2:68" ht="18" customHeight="1">
      <c r="B13" s="375" t="s">
        <v>3</v>
      </c>
      <c r="C13" s="313">
        <f>C10+1</f>
        <v>44928</v>
      </c>
      <c r="D13" s="314"/>
      <c r="E13" s="314"/>
      <c r="F13" s="315"/>
      <c r="G13" s="244">
        <v>0.3333333333333333</v>
      </c>
      <c r="H13" s="245"/>
      <c r="I13" s="246"/>
      <c r="J13" s="341">
        <v>0.375</v>
      </c>
      <c r="K13" s="342"/>
      <c r="L13" s="343"/>
      <c r="M13" s="341">
        <v>0.5</v>
      </c>
      <c r="N13" s="342"/>
      <c r="O13" s="343"/>
      <c r="P13" s="338">
        <v>0.5833333333333334</v>
      </c>
      <c r="Q13" s="339"/>
      <c r="R13" s="340"/>
      <c r="S13" s="244">
        <v>0.7083333333333334</v>
      </c>
      <c r="T13" s="245"/>
      <c r="U13" s="246"/>
      <c r="V13" s="244">
        <v>0.75</v>
      </c>
      <c r="W13" s="245"/>
      <c r="X13" s="246"/>
      <c r="Y13" s="235">
        <f>IF(((J13-G13)+(P13-M13)+(V13-S13))*24,((J13-G13)+(P13-M13)+(V13-S13))*24,0)</f>
        <v>4</v>
      </c>
      <c r="Z13" s="236"/>
      <c r="AA13" s="237"/>
      <c r="AB13" s="244">
        <v>0.2916666666666667</v>
      </c>
      <c r="AC13" s="245"/>
      <c r="AD13" s="246"/>
      <c r="AE13" s="244"/>
      <c r="AF13" s="245"/>
      <c r="AG13" s="246"/>
      <c r="AH13" s="244"/>
      <c r="AI13" s="245"/>
      <c r="AJ13" s="246"/>
      <c r="AK13" s="244"/>
      <c r="AL13" s="245"/>
      <c r="AM13" s="246"/>
      <c r="AN13" s="244"/>
      <c r="AO13" s="245"/>
      <c r="AP13" s="246"/>
      <c r="AQ13" s="244">
        <v>0.8333333333333334</v>
      </c>
      <c r="AR13" s="245"/>
      <c r="AS13" s="246"/>
      <c r="AT13" s="235">
        <f aca="true" t="shared" si="4" ref="AT13:AT18">IF(((AE13-AB13)+(AK13-AH13)+(AQ13-AN13))*24,((AE13-AB13)+(AK13-AH13)+(AQ13-AN13))*24,0)</f>
        <v>13.000000000000002</v>
      </c>
      <c r="AU13" s="236"/>
      <c r="AV13" s="237"/>
      <c r="AW13" s="44">
        <f>IF(OR(BP13="CSS",BP13="MASM",BP13="ME",BP13="JNFA",BP13="AND",BP13="FINC",BP13="JF",BP13="JEMR"),AT13,Y13)</f>
        <v>4</v>
      </c>
      <c r="AX13" s="241">
        <v>9</v>
      </c>
      <c r="AY13" s="242"/>
      <c r="AZ13" s="242"/>
      <c r="BA13" s="243"/>
      <c r="BB13" s="235"/>
      <c r="BC13" s="236"/>
      <c r="BD13" s="236"/>
      <c r="BE13" s="237"/>
      <c r="BF13" s="235"/>
      <c r="BG13" s="236"/>
      <c r="BH13" s="236"/>
      <c r="BI13" s="237"/>
      <c r="BJ13" s="7"/>
      <c r="BK13" s="7"/>
      <c r="BL13" s="7"/>
      <c r="BM13" s="7"/>
      <c r="BN13" s="7"/>
      <c r="BO13" s="7"/>
      <c r="BP13" s="29"/>
    </row>
    <row r="14" spans="2:68" ht="18" customHeight="1">
      <c r="B14" s="376"/>
      <c r="C14" s="298">
        <f aca="true" t="shared" si="5" ref="C14:C19">C13+1</f>
        <v>44929</v>
      </c>
      <c r="D14" s="299"/>
      <c r="E14" s="299"/>
      <c r="F14" s="300"/>
      <c r="G14" s="244">
        <v>0.3333333333333333</v>
      </c>
      <c r="H14" s="245"/>
      <c r="I14" s="246"/>
      <c r="J14" s="350">
        <v>0.375</v>
      </c>
      <c r="K14" s="351"/>
      <c r="L14" s="352"/>
      <c r="M14" s="244">
        <v>0.5</v>
      </c>
      <c r="N14" s="245"/>
      <c r="O14" s="246"/>
      <c r="P14" s="344">
        <v>0.5833333333333334</v>
      </c>
      <c r="Q14" s="345"/>
      <c r="R14" s="346"/>
      <c r="S14" s="244">
        <v>0.7083333333333334</v>
      </c>
      <c r="T14" s="245"/>
      <c r="U14" s="246"/>
      <c r="V14" s="338">
        <v>0.75</v>
      </c>
      <c r="W14" s="339"/>
      <c r="X14" s="340"/>
      <c r="Y14" s="229">
        <f aca="true" t="shared" si="6" ref="Y14:Y19">IF(((J14-G14)+(P14-M14)+(V14-S14))*24,((J14-G14)+(P14-M14)+(V14-S14))*24,0)</f>
        <v>4</v>
      </c>
      <c r="Z14" s="230"/>
      <c r="AA14" s="231"/>
      <c r="AB14" s="244">
        <v>0.375</v>
      </c>
      <c r="AC14" s="245"/>
      <c r="AD14" s="246"/>
      <c r="AE14" s="244"/>
      <c r="AF14" s="245"/>
      <c r="AG14" s="246"/>
      <c r="AH14" s="244"/>
      <c r="AI14" s="245"/>
      <c r="AJ14" s="246"/>
      <c r="AK14" s="244"/>
      <c r="AL14" s="245"/>
      <c r="AM14" s="246"/>
      <c r="AN14" s="244"/>
      <c r="AO14" s="245"/>
      <c r="AP14" s="246"/>
      <c r="AQ14" s="244">
        <v>0.75</v>
      </c>
      <c r="AR14" s="245"/>
      <c r="AS14" s="246"/>
      <c r="AT14" s="229">
        <f t="shared" si="4"/>
        <v>9</v>
      </c>
      <c r="AU14" s="230"/>
      <c r="AV14" s="231"/>
      <c r="AW14" s="44">
        <f>IF(OR(BP14="CSS",BP14="MASM",BP14="ME",BP14="JNFA",BP14="AND",BP14="FINC",BP14="JF",BP14="JEMR"),AT14,Y14)</f>
        <v>4</v>
      </c>
      <c r="AX14" s="241">
        <v>6</v>
      </c>
      <c r="AY14" s="242"/>
      <c r="AZ14" s="242"/>
      <c r="BA14" s="243"/>
      <c r="BB14" s="229"/>
      <c r="BC14" s="230"/>
      <c r="BD14" s="230"/>
      <c r="BE14" s="231"/>
      <c r="BF14" s="229"/>
      <c r="BG14" s="230"/>
      <c r="BH14" s="230"/>
      <c r="BI14" s="231"/>
      <c r="BJ14" s="8"/>
      <c r="BK14" s="8"/>
      <c r="BL14" s="8"/>
      <c r="BM14" s="8"/>
      <c r="BN14" s="8"/>
      <c r="BO14" s="8"/>
      <c r="BP14" s="30"/>
    </row>
    <row r="15" spans="2:68" ht="18" customHeight="1">
      <c r="B15" s="376"/>
      <c r="C15" s="298">
        <f t="shared" si="5"/>
        <v>44930</v>
      </c>
      <c r="D15" s="299"/>
      <c r="E15" s="299"/>
      <c r="F15" s="300"/>
      <c r="G15" s="350">
        <v>0.3333333333333333</v>
      </c>
      <c r="H15" s="351"/>
      <c r="I15" s="352"/>
      <c r="J15" s="244">
        <v>0.375</v>
      </c>
      <c r="K15" s="245"/>
      <c r="L15" s="246"/>
      <c r="M15" s="244">
        <v>0.5</v>
      </c>
      <c r="N15" s="245"/>
      <c r="O15" s="246"/>
      <c r="P15" s="347">
        <v>0.5833333333333334</v>
      </c>
      <c r="Q15" s="348"/>
      <c r="R15" s="349"/>
      <c r="S15" s="381">
        <v>0.7083333333333334</v>
      </c>
      <c r="T15" s="382"/>
      <c r="U15" s="383"/>
      <c r="V15" s="244">
        <v>0.75</v>
      </c>
      <c r="W15" s="245"/>
      <c r="X15" s="246"/>
      <c r="Y15" s="229">
        <f t="shared" si="6"/>
        <v>4</v>
      </c>
      <c r="Z15" s="230"/>
      <c r="AA15" s="231"/>
      <c r="AB15" s="244">
        <v>0.3333333333333333</v>
      </c>
      <c r="AC15" s="245"/>
      <c r="AD15" s="246"/>
      <c r="AE15" s="244">
        <v>0.4166666666666667</v>
      </c>
      <c r="AF15" s="245"/>
      <c r="AG15" s="246"/>
      <c r="AH15" s="244">
        <v>0.5208333333333334</v>
      </c>
      <c r="AI15" s="245"/>
      <c r="AJ15" s="246"/>
      <c r="AK15" s="244"/>
      <c r="AL15" s="245"/>
      <c r="AM15" s="246"/>
      <c r="AN15" s="244"/>
      <c r="AO15" s="245"/>
      <c r="AP15" s="246"/>
      <c r="AQ15" s="244">
        <v>0.875</v>
      </c>
      <c r="AR15" s="245"/>
      <c r="AS15" s="246"/>
      <c r="AT15" s="229">
        <f t="shared" si="4"/>
        <v>10.5</v>
      </c>
      <c r="AU15" s="230"/>
      <c r="AV15" s="231"/>
      <c r="AW15" s="44">
        <f>IF(OR(BP15="CSS",BP15="MASM",BP15="ME",BP15="JNFA",BP15="AND",BP15="FINC",BP15="JF",BP15="JEMR"),AT15,Y15)</f>
        <v>4</v>
      </c>
      <c r="AX15" s="241">
        <v>7</v>
      </c>
      <c r="AY15" s="242"/>
      <c r="AZ15" s="242"/>
      <c r="BA15" s="243"/>
      <c r="BB15" s="229"/>
      <c r="BC15" s="230"/>
      <c r="BD15" s="230"/>
      <c r="BE15" s="231"/>
      <c r="BF15" s="229"/>
      <c r="BG15" s="230"/>
      <c r="BH15" s="230"/>
      <c r="BI15" s="231"/>
      <c r="BJ15" s="8"/>
      <c r="BK15" s="8"/>
      <c r="BL15" s="8"/>
      <c r="BM15" s="8"/>
      <c r="BN15" s="8"/>
      <c r="BO15" s="8"/>
      <c r="BP15" s="30"/>
    </row>
    <row r="16" spans="2:68" ht="18" customHeight="1">
      <c r="B16" s="376"/>
      <c r="C16" s="298">
        <f t="shared" si="5"/>
        <v>44931</v>
      </c>
      <c r="D16" s="299"/>
      <c r="E16" s="299"/>
      <c r="F16" s="300"/>
      <c r="G16" s="387">
        <v>0.3333333333333333</v>
      </c>
      <c r="H16" s="388"/>
      <c r="I16" s="389"/>
      <c r="J16" s="390">
        <v>0.375</v>
      </c>
      <c r="K16" s="391"/>
      <c r="L16" s="392"/>
      <c r="M16" s="403">
        <v>0.5</v>
      </c>
      <c r="N16" s="404"/>
      <c r="O16" s="405"/>
      <c r="P16" s="406">
        <v>0.5833333333333334</v>
      </c>
      <c r="Q16" s="407"/>
      <c r="R16" s="408"/>
      <c r="S16" s="397">
        <v>0.7083333333333334</v>
      </c>
      <c r="T16" s="398"/>
      <c r="U16" s="399"/>
      <c r="V16" s="381">
        <v>0.75</v>
      </c>
      <c r="W16" s="382"/>
      <c r="X16" s="383"/>
      <c r="Y16" s="229">
        <f t="shared" si="6"/>
        <v>4</v>
      </c>
      <c r="Z16" s="230"/>
      <c r="AA16" s="231"/>
      <c r="AB16" s="244"/>
      <c r="AC16" s="245"/>
      <c r="AD16" s="246"/>
      <c r="AE16" s="244"/>
      <c r="AF16" s="245"/>
      <c r="AG16" s="246"/>
      <c r="AH16" s="244">
        <v>0.4166666666666667</v>
      </c>
      <c r="AI16" s="245"/>
      <c r="AJ16" s="246"/>
      <c r="AK16" s="244"/>
      <c r="AL16" s="245"/>
      <c r="AM16" s="246"/>
      <c r="AN16" s="244"/>
      <c r="AO16" s="245"/>
      <c r="AP16" s="246"/>
      <c r="AQ16" s="244">
        <v>0.875</v>
      </c>
      <c r="AR16" s="245"/>
      <c r="AS16" s="246"/>
      <c r="AT16" s="229">
        <f t="shared" si="4"/>
        <v>11</v>
      </c>
      <c r="AU16" s="230"/>
      <c r="AV16" s="231"/>
      <c r="AW16" s="44">
        <f>IF(OR(BP16="CSS",BP16="MASM",BP16="ME",BP16="JNFA",BP16="AND",BP16="FINC",BP16="JF",BP16="JEMR"),AT16,Y16)</f>
        <v>4</v>
      </c>
      <c r="AX16" s="241">
        <v>8</v>
      </c>
      <c r="AY16" s="242"/>
      <c r="AZ16" s="242"/>
      <c r="BA16" s="243"/>
      <c r="BB16" s="229"/>
      <c r="BC16" s="230"/>
      <c r="BD16" s="230"/>
      <c r="BE16" s="231"/>
      <c r="BF16" s="229"/>
      <c r="BG16" s="230"/>
      <c r="BH16" s="230"/>
      <c r="BI16" s="231"/>
      <c r="BJ16" s="8"/>
      <c r="BK16" s="8"/>
      <c r="BL16" s="8"/>
      <c r="BM16" s="8"/>
      <c r="BN16" s="8"/>
      <c r="BO16" s="8"/>
      <c r="BP16" s="30"/>
    </row>
    <row r="17" spans="2:68" ht="18" customHeight="1">
      <c r="B17" s="376"/>
      <c r="C17" s="298">
        <f t="shared" si="5"/>
        <v>44932</v>
      </c>
      <c r="D17" s="299"/>
      <c r="E17" s="299"/>
      <c r="F17" s="300"/>
      <c r="G17" s="244">
        <v>0.3333333333333333</v>
      </c>
      <c r="H17" s="245"/>
      <c r="I17" s="246"/>
      <c r="J17" s="244">
        <v>0.375</v>
      </c>
      <c r="K17" s="245"/>
      <c r="L17" s="246"/>
      <c r="M17" s="353">
        <v>0.5</v>
      </c>
      <c r="N17" s="354"/>
      <c r="O17" s="355"/>
      <c r="P17" s="341">
        <v>0.5833333333333334</v>
      </c>
      <c r="Q17" s="342"/>
      <c r="R17" s="343"/>
      <c r="S17" s="341">
        <v>0.7083333333333334</v>
      </c>
      <c r="T17" s="342"/>
      <c r="U17" s="343"/>
      <c r="V17" s="244">
        <v>0.75</v>
      </c>
      <c r="W17" s="245"/>
      <c r="X17" s="246"/>
      <c r="Y17" s="229">
        <f t="shared" si="6"/>
        <v>4</v>
      </c>
      <c r="Z17" s="230"/>
      <c r="AA17" s="231"/>
      <c r="AB17" s="244"/>
      <c r="AC17" s="245"/>
      <c r="AD17" s="246"/>
      <c r="AE17" s="244"/>
      <c r="AF17" s="245"/>
      <c r="AG17" s="246"/>
      <c r="AH17" s="244"/>
      <c r="AI17" s="245"/>
      <c r="AJ17" s="246"/>
      <c r="AK17" s="244"/>
      <c r="AL17" s="245"/>
      <c r="AM17" s="246"/>
      <c r="AN17" s="244">
        <v>0.7916666666666666</v>
      </c>
      <c r="AO17" s="245"/>
      <c r="AP17" s="246"/>
      <c r="AQ17" s="244">
        <v>0.9166666666666666</v>
      </c>
      <c r="AR17" s="245"/>
      <c r="AS17" s="246"/>
      <c r="AT17" s="229">
        <f t="shared" si="4"/>
        <v>3</v>
      </c>
      <c r="AU17" s="230"/>
      <c r="AV17" s="231"/>
      <c r="AW17" s="44">
        <f>IF(OR(BP17="CSS",BP17="MASM",BP17="ME",BP17="JNFA",BP17="AND",BP17="FINC",BP17="JF",BP17="JEMR"),AT17,Y17)</f>
        <v>4</v>
      </c>
      <c r="AX17" s="241">
        <v>3</v>
      </c>
      <c r="AY17" s="242"/>
      <c r="AZ17" s="242"/>
      <c r="BA17" s="243"/>
      <c r="BB17" s="229"/>
      <c r="BC17" s="230"/>
      <c r="BD17" s="230"/>
      <c r="BE17" s="231"/>
      <c r="BF17" s="229"/>
      <c r="BG17" s="230"/>
      <c r="BH17" s="230"/>
      <c r="BI17" s="231"/>
      <c r="BJ17" s="8"/>
      <c r="BK17" s="8"/>
      <c r="BL17" s="8"/>
      <c r="BM17" s="8"/>
      <c r="BN17" s="8"/>
      <c r="BO17" s="8"/>
      <c r="BP17" s="30"/>
    </row>
    <row r="18" spans="2:68" ht="18" customHeight="1">
      <c r="B18" s="376"/>
      <c r="C18" s="298">
        <f t="shared" si="5"/>
        <v>44933</v>
      </c>
      <c r="D18" s="299"/>
      <c r="E18" s="299"/>
      <c r="F18" s="300"/>
      <c r="G18" s="244">
        <v>0.3333333333333333</v>
      </c>
      <c r="H18" s="245"/>
      <c r="I18" s="246"/>
      <c r="J18" s="244">
        <v>0.375</v>
      </c>
      <c r="K18" s="245"/>
      <c r="L18" s="246"/>
      <c r="M18" s="244">
        <v>0.5</v>
      </c>
      <c r="N18" s="245"/>
      <c r="O18" s="246"/>
      <c r="P18" s="347">
        <v>0.5833333333333334</v>
      </c>
      <c r="Q18" s="348"/>
      <c r="R18" s="349"/>
      <c r="S18" s="341">
        <v>0.7083333333333334</v>
      </c>
      <c r="T18" s="342"/>
      <c r="U18" s="343"/>
      <c r="V18" s="356">
        <v>0.75</v>
      </c>
      <c r="W18" s="357"/>
      <c r="X18" s="358"/>
      <c r="Y18" s="229">
        <f t="shared" si="6"/>
        <v>4</v>
      </c>
      <c r="Z18" s="230"/>
      <c r="AA18" s="231"/>
      <c r="AB18" s="244">
        <v>0.3333333333333333</v>
      </c>
      <c r="AC18" s="245"/>
      <c r="AD18" s="246"/>
      <c r="AE18" s="244">
        <v>0.375</v>
      </c>
      <c r="AF18" s="245"/>
      <c r="AG18" s="246"/>
      <c r="AH18" s="244">
        <v>0.4791666666666667</v>
      </c>
      <c r="AI18" s="245"/>
      <c r="AJ18" s="246"/>
      <c r="AK18" s="347">
        <v>0.5833333333333334</v>
      </c>
      <c r="AL18" s="348"/>
      <c r="AM18" s="349"/>
      <c r="AN18" s="341">
        <v>0.7083333333333334</v>
      </c>
      <c r="AO18" s="342"/>
      <c r="AP18" s="343"/>
      <c r="AQ18" s="356">
        <v>0.75</v>
      </c>
      <c r="AR18" s="357"/>
      <c r="AS18" s="358"/>
      <c r="AT18" s="229">
        <f t="shared" si="4"/>
        <v>4.5</v>
      </c>
      <c r="AU18" s="230"/>
      <c r="AV18" s="231"/>
      <c r="AW18" s="44">
        <f>IF(OR(BP18="CSS",BP18="MASM",BP18="ME",BP18="JNFA",BP18="AND",BP18="FINC",BP18="JF",BP18="JEMR"),AT18,Y18)</f>
        <v>4</v>
      </c>
      <c r="AX18" s="241">
        <v>0.5</v>
      </c>
      <c r="AY18" s="242"/>
      <c r="AZ18" s="242"/>
      <c r="BA18" s="243"/>
      <c r="BB18" s="229"/>
      <c r="BC18" s="230"/>
      <c r="BD18" s="230"/>
      <c r="BE18" s="231"/>
      <c r="BF18" s="229"/>
      <c r="BG18" s="230"/>
      <c r="BH18" s="230"/>
      <c r="BI18" s="231"/>
      <c r="BJ18" s="8"/>
      <c r="BK18" s="8"/>
      <c r="BL18" s="8"/>
      <c r="BM18" s="8"/>
      <c r="BN18" s="8"/>
      <c r="BO18" s="8"/>
      <c r="BP18" s="30"/>
    </row>
    <row r="19" spans="2:70" ht="18" customHeight="1">
      <c r="B19" s="376"/>
      <c r="C19" s="298">
        <f t="shared" si="5"/>
        <v>44934</v>
      </c>
      <c r="D19" s="299"/>
      <c r="E19" s="299"/>
      <c r="F19" s="300"/>
      <c r="G19" s="341">
        <v>0.3333333333333333</v>
      </c>
      <c r="H19" s="342"/>
      <c r="I19" s="343"/>
      <c r="J19" s="341">
        <v>0.375</v>
      </c>
      <c r="K19" s="342"/>
      <c r="L19" s="343"/>
      <c r="M19" s="341">
        <v>0.5</v>
      </c>
      <c r="N19" s="342"/>
      <c r="O19" s="343"/>
      <c r="P19" s="356">
        <v>0.5833333333333334</v>
      </c>
      <c r="Q19" s="357"/>
      <c r="R19" s="358"/>
      <c r="S19" s="356">
        <v>0.7083333333333334</v>
      </c>
      <c r="T19" s="357"/>
      <c r="U19" s="358"/>
      <c r="V19" s="244">
        <v>0.75</v>
      </c>
      <c r="W19" s="245"/>
      <c r="X19" s="246"/>
      <c r="Y19" s="229">
        <f t="shared" si="6"/>
        <v>4</v>
      </c>
      <c r="Z19" s="230"/>
      <c r="AA19" s="231"/>
      <c r="AB19" s="244"/>
      <c r="AC19" s="245"/>
      <c r="AD19" s="246"/>
      <c r="AE19" s="244"/>
      <c r="AF19" s="245"/>
      <c r="AG19" s="246"/>
      <c r="AH19" s="244"/>
      <c r="AI19" s="245"/>
      <c r="AJ19" s="246"/>
      <c r="AK19" s="244"/>
      <c r="AL19" s="245"/>
      <c r="AM19" s="246"/>
      <c r="AN19" s="244"/>
      <c r="AO19" s="245"/>
      <c r="AP19" s="246"/>
      <c r="AQ19" s="244"/>
      <c r="AR19" s="245"/>
      <c r="AS19" s="246"/>
      <c r="AT19" s="229" t="s">
        <v>93</v>
      </c>
      <c r="AU19" s="230"/>
      <c r="AV19" s="231"/>
      <c r="AW19" s="44">
        <f>IF(OR(BP19="CSS",BP19="MASM",BP19="ME",BP19="JNFA",BP19="AND",BP19="FINC",BP19="JF",BP19="JEMR"),AT19,Y19)</f>
        <v>4</v>
      </c>
      <c r="AX19" s="241">
        <f>SUM(AX13:BA18)</f>
        <v>33.5</v>
      </c>
      <c r="AY19" s="242"/>
      <c r="AZ19" s="242"/>
      <c r="BA19" s="243"/>
      <c r="BB19" s="229"/>
      <c r="BC19" s="230"/>
      <c r="BD19" s="230"/>
      <c r="BE19" s="231"/>
      <c r="BF19" s="229"/>
      <c r="BG19" s="230"/>
      <c r="BH19" s="230"/>
      <c r="BI19" s="231"/>
      <c r="BJ19" s="8"/>
      <c r="BK19" s="8"/>
      <c r="BL19" s="8"/>
      <c r="BM19" s="8"/>
      <c r="BN19" s="8"/>
      <c r="BO19" s="8"/>
      <c r="BP19" s="30"/>
      <c r="BQ19" s="10"/>
      <c r="BR19" s="10"/>
    </row>
    <row r="20" spans="2:68" ht="18" customHeight="1">
      <c r="B20" s="377"/>
      <c r="C20" s="289"/>
      <c r="D20" s="290"/>
      <c r="E20" s="290"/>
      <c r="F20" s="291"/>
      <c r="G20" s="292"/>
      <c r="H20" s="293"/>
      <c r="I20" s="294"/>
      <c r="J20" s="292"/>
      <c r="K20" s="293"/>
      <c r="L20" s="294"/>
      <c r="M20" s="292"/>
      <c r="N20" s="293"/>
      <c r="O20" s="294"/>
      <c r="P20" s="292"/>
      <c r="Q20" s="293"/>
      <c r="R20" s="294"/>
      <c r="S20" s="292"/>
      <c r="T20" s="293"/>
      <c r="U20" s="294"/>
      <c r="V20" s="292"/>
      <c r="W20" s="293"/>
      <c r="X20" s="294"/>
      <c r="Y20" s="309">
        <f>SUM(Y13:AA19)</f>
        <v>28</v>
      </c>
      <c r="Z20" s="310"/>
      <c r="AA20" s="311"/>
      <c r="AB20" s="292"/>
      <c r="AC20" s="293"/>
      <c r="AD20" s="294"/>
      <c r="AE20" s="292"/>
      <c r="AF20" s="293"/>
      <c r="AG20" s="294"/>
      <c r="AH20" s="292"/>
      <c r="AI20" s="293"/>
      <c r="AJ20" s="294"/>
      <c r="AK20" s="292"/>
      <c r="AL20" s="293"/>
      <c r="AM20" s="294"/>
      <c r="AN20" s="292"/>
      <c r="AO20" s="293"/>
      <c r="AP20" s="294"/>
      <c r="AQ20" s="292"/>
      <c r="AR20" s="293"/>
      <c r="AS20" s="294"/>
      <c r="AT20" s="301">
        <f>SUM(AT13:AV19)</f>
        <v>51</v>
      </c>
      <c r="AU20" s="302"/>
      <c r="AV20" s="303"/>
      <c r="AW20" s="45">
        <f>SUM(AW13:AW19)</f>
        <v>28</v>
      </c>
      <c r="AX20" s="295">
        <v>27.5</v>
      </c>
      <c r="AY20" s="296"/>
      <c r="AZ20" s="296"/>
      <c r="BA20" s="297"/>
      <c r="BB20" s="295"/>
      <c r="BC20" s="296"/>
      <c r="BD20" s="296"/>
      <c r="BE20" s="297"/>
      <c r="BF20" s="295" t="s">
        <v>94</v>
      </c>
      <c r="BG20" s="296"/>
      <c r="BH20" s="296"/>
      <c r="BI20" s="297"/>
      <c r="BJ20" s="20">
        <f aca="true" t="shared" si="7" ref="BJ20:BO20">SUM(BJ13:BJ19)</f>
        <v>0</v>
      </c>
      <c r="BK20" s="20">
        <f t="shared" si="7"/>
        <v>0</v>
      </c>
      <c r="BL20" s="20">
        <f t="shared" si="7"/>
        <v>0</v>
      </c>
      <c r="BM20" s="20">
        <f t="shared" si="7"/>
        <v>0</v>
      </c>
      <c r="BN20" s="20">
        <f t="shared" si="7"/>
        <v>0</v>
      </c>
      <c r="BO20" s="20">
        <f t="shared" si="7"/>
        <v>0</v>
      </c>
      <c r="BP20" s="37"/>
    </row>
    <row r="21" spans="3:70" s="2" customFormat="1" ht="4.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34"/>
      <c r="Z21" s="334"/>
      <c r="AA21" s="334"/>
      <c r="AB21" s="396"/>
      <c r="AC21" s="396"/>
      <c r="AD21" s="396"/>
      <c r="AE21" s="3"/>
      <c r="AF21" s="3"/>
      <c r="AG21" s="3"/>
      <c r="AH21" s="396"/>
      <c r="AI21" s="396"/>
      <c r="AJ21" s="396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6"/>
      <c r="BQ21" s="10"/>
      <c r="BR21" s="10"/>
    </row>
    <row r="22" spans="2:68" ht="18" customHeight="1">
      <c r="B22" s="375" t="s">
        <v>4</v>
      </c>
      <c r="C22" s="313">
        <f>C19+1</f>
        <v>44935</v>
      </c>
      <c r="D22" s="314"/>
      <c r="E22" s="314"/>
      <c r="F22" s="315"/>
      <c r="G22" s="244"/>
      <c r="H22" s="245"/>
      <c r="I22" s="246"/>
      <c r="J22" s="244"/>
      <c r="K22" s="245"/>
      <c r="L22" s="246"/>
      <c r="M22" s="244"/>
      <c r="N22" s="245"/>
      <c r="O22" s="246"/>
      <c r="P22" s="244"/>
      <c r="Q22" s="245"/>
      <c r="R22" s="246"/>
      <c r="S22" s="244"/>
      <c r="T22" s="245"/>
      <c r="U22" s="246"/>
      <c r="V22" s="244"/>
      <c r="W22" s="245"/>
      <c r="X22" s="246"/>
      <c r="Y22" s="235">
        <f aca="true" t="shared" si="8" ref="Y22:Y28">IF(((J22-G22)+(P22-M22)+(V22-S22))*24,((J22-G22)+(P22-M22)+(V22-S22))*24,0)</f>
        <v>0</v>
      </c>
      <c r="Z22" s="236"/>
      <c r="AA22" s="237"/>
      <c r="AB22" s="244"/>
      <c r="AC22" s="245"/>
      <c r="AD22" s="246"/>
      <c r="AE22" s="244"/>
      <c r="AF22" s="245"/>
      <c r="AG22" s="246"/>
      <c r="AH22" s="244"/>
      <c r="AI22" s="245"/>
      <c r="AJ22" s="246"/>
      <c r="AK22" s="244"/>
      <c r="AL22" s="245"/>
      <c r="AM22" s="246"/>
      <c r="AN22" s="244"/>
      <c r="AO22" s="245"/>
      <c r="AP22" s="246"/>
      <c r="AQ22" s="244"/>
      <c r="AR22" s="245"/>
      <c r="AS22" s="246"/>
      <c r="AT22" s="235">
        <f>IF(((AE22-AB22)+(AK22-AH22)+(AQ22-AN22))*24,((AE22-AB22)+(AK22-AH22)+(AQ22-AN22))*24,0)</f>
        <v>0</v>
      </c>
      <c r="AU22" s="236"/>
      <c r="AV22" s="237"/>
      <c r="AW22" s="44">
        <f>IF(OR(BP22="CSS",BP22="MASM",BP22="ME",BP22="JNFA",BP22="AND",BP22="FINC",BP22="JF",BP22="JEMR"),AT22,Y22)</f>
        <v>0</v>
      </c>
      <c r="AX22" s="241"/>
      <c r="AY22" s="242"/>
      <c r="AZ22" s="242"/>
      <c r="BA22" s="243"/>
      <c r="BB22" s="235"/>
      <c r="BC22" s="236"/>
      <c r="BD22" s="236"/>
      <c r="BE22" s="237"/>
      <c r="BF22" s="235"/>
      <c r="BG22" s="236"/>
      <c r="BH22" s="236"/>
      <c r="BI22" s="237"/>
      <c r="BJ22" s="7"/>
      <c r="BK22" s="7"/>
      <c r="BL22" s="7"/>
      <c r="BM22" s="7"/>
      <c r="BN22" s="7"/>
      <c r="BO22" s="7"/>
      <c r="BP22" s="29"/>
    </row>
    <row r="23" spans="2:68" ht="18" customHeight="1">
      <c r="B23" s="376"/>
      <c r="C23" s="298">
        <f aca="true" t="shared" si="9" ref="C23:C28">C22+1</f>
        <v>44936</v>
      </c>
      <c r="D23" s="299"/>
      <c r="E23" s="299"/>
      <c r="F23" s="300"/>
      <c r="G23" s="244"/>
      <c r="H23" s="245"/>
      <c r="I23" s="246"/>
      <c r="J23" s="244"/>
      <c r="K23" s="245"/>
      <c r="L23" s="246"/>
      <c r="M23" s="244"/>
      <c r="N23" s="245"/>
      <c r="O23" s="246"/>
      <c r="P23" s="244"/>
      <c r="Q23" s="245"/>
      <c r="R23" s="246"/>
      <c r="S23" s="244"/>
      <c r="T23" s="245"/>
      <c r="U23" s="246"/>
      <c r="V23" s="244"/>
      <c r="W23" s="245"/>
      <c r="X23" s="246"/>
      <c r="Y23" s="229">
        <f t="shared" si="8"/>
        <v>0</v>
      </c>
      <c r="Z23" s="230"/>
      <c r="AA23" s="231"/>
      <c r="AB23" s="244"/>
      <c r="AC23" s="245"/>
      <c r="AD23" s="246"/>
      <c r="AE23" s="244"/>
      <c r="AF23" s="245"/>
      <c r="AG23" s="246"/>
      <c r="AH23" s="244"/>
      <c r="AI23" s="245"/>
      <c r="AJ23" s="246"/>
      <c r="AK23" s="244"/>
      <c r="AL23" s="245"/>
      <c r="AM23" s="246"/>
      <c r="AN23" s="244"/>
      <c r="AO23" s="245"/>
      <c r="AP23" s="246"/>
      <c r="AQ23" s="244"/>
      <c r="AR23" s="245"/>
      <c r="AS23" s="246"/>
      <c r="AT23" s="229">
        <f aca="true" t="shared" si="10" ref="AT23:AT28">IF(((AE23-AB23)+(AK23-AH23)+(AQ23-AN23))*24,((AE23-AB23)+(AK23-AH23)+(AQ23-AN23))*24,0)</f>
        <v>0</v>
      </c>
      <c r="AU23" s="230"/>
      <c r="AV23" s="231"/>
      <c r="AW23" s="44">
        <f>IF(OR(BP23="CSS",BP23="MASM",BP23="ME",BP23="JNFA",BP23="AND",BP23="FINC",BP23="JF",BP23="JEMR"),AT23,Y23)</f>
        <v>0</v>
      </c>
      <c r="AX23" s="241"/>
      <c r="AY23" s="242"/>
      <c r="AZ23" s="242"/>
      <c r="BA23" s="243"/>
      <c r="BB23" s="229"/>
      <c r="BC23" s="230"/>
      <c r="BD23" s="230"/>
      <c r="BE23" s="231"/>
      <c r="BF23" s="229"/>
      <c r="BG23" s="230"/>
      <c r="BH23" s="230"/>
      <c r="BI23" s="231"/>
      <c r="BJ23" s="8"/>
      <c r="BK23" s="8"/>
      <c r="BL23" s="8"/>
      <c r="BM23" s="8"/>
      <c r="BN23" s="8"/>
      <c r="BO23" s="8"/>
      <c r="BP23" s="30"/>
    </row>
    <row r="24" spans="2:68" ht="18" customHeight="1">
      <c r="B24" s="376"/>
      <c r="C24" s="298">
        <f t="shared" si="9"/>
        <v>44937</v>
      </c>
      <c r="D24" s="299"/>
      <c r="E24" s="299"/>
      <c r="F24" s="300"/>
      <c r="G24" s="244"/>
      <c r="H24" s="245"/>
      <c r="I24" s="246"/>
      <c r="J24" s="244"/>
      <c r="K24" s="245"/>
      <c r="L24" s="246"/>
      <c r="M24" s="244"/>
      <c r="N24" s="245"/>
      <c r="O24" s="246"/>
      <c r="P24" s="244"/>
      <c r="Q24" s="245"/>
      <c r="R24" s="246"/>
      <c r="S24" s="244"/>
      <c r="T24" s="245"/>
      <c r="U24" s="246"/>
      <c r="V24" s="244"/>
      <c r="W24" s="245"/>
      <c r="X24" s="246"/>
      <c r="Y24" s="229">
        <f t="shared" si="8"/>
        <v>0</v>
      </c>
      <c r="Z24" s="230"/>
      <c r="AA24" s="231"/>
      <c r="AB24" s="244"/>
      <c r="AC24" s="245"/>
      <c r="AD24" s="246"/>
      <c r="AE24" s="244"/>
      <c r="AF24" s="245"/>
      <c r="AG24" s="246"/>
      <c r="AH24" s="244"/>
      <c r="AI24" s="245"/>
      <c r="AJ24" s="246"/>
      <c r="AK24" s="244"/>
      <c r="AL24" s="245"/>
      <c r="AM24" s="246"/>
      <c r="AN24" s="244"/>
      <c r="AO24" s="245"/>
      <c r="AP24" s="246"/>
      <c r="AQ24" s="244"/>
      <c r="AR24" s="245"/>
      <c r="AS24" s="246"/>
      <c r="AT24" s="229">
        <f t="shared" si="10"/>
        <v>0</v>
      </c>
      <c r="AU24" s="230"/>
      <c r="AV24" s="231"/>
      <c r="AW24" s="44">
        <f>IF(OR(BP24="CSS",BP24="MASM",BP24="ME",BP24="JNFA",BP24="AND",BP24="FINC",BP24="JF",BP24="JEMR"),AT24,Y24)</f>
        <v>0</v>
      </c>
      <c r="AX24" s="241"/>
      <c r="AY24" s="242"/>
      <c r="AZ24" s="242"/>
      <c r="BA24" s="243"/>
      <c r="BB24" s="229"/>
      <c r="BC24" s="230"/>
      <c r="BD24" s="230"/>
      <c r="BE24" s="231"/>
      <c r="BF24" s="229"/>
      <c r="BG24" s="230"/>
      <c r="BH24" s="230"/>
      <c r="BI24" s="231"/>
      <c r="BJ24" s="8"/>
      <c r="BK24" s="8"/>
      <c r="BL24" s="8"/>
      <c r="BM24" s="8"/>
      <c r="BN24" s="8"/>
      <c r="BO24" s="8"/>
      <c r="BP24" s="30"/>
    </row>
    <row r="25" spans="2:68" ht="18" customHeight="1">
      <c r="B25" s="376"/>
      <c r="C25" s="298">
        <f t="shared" si="9"/>
        <v>44938</v>
      </c>
      <c r="D25" s="299"/>
      <c r="E25" s="299"/>
      <c r="F25" s="300"/>
      <c r="G25" s="244"/>
      <c r="H25" s="245"/>
      <c r="I25" s="246"/>
      <c r="J25" s="350"/>
      <c r="K25" s="351"/>
      <c r="L25" s="352"/>
      <c r="M25" s="244"/>
      <c r="N25" s="245"/>
      <c r="O25" s="246"/>
      <c r="P25" s="244"/>
      <c r="Q25" s="245"/>
      <c r="R25" s="246"/>
      <c r="S25" s="244"/>
      <c r="T25" s="245"/>
      <c r="U25" s="246"/>
      <c r="V25" s="244"/>
      <c r="W25" s="245"/>
      <c r="X25" s="246"/>
      <c r="Y25" s="229">
        <f t="shared" si="8"/>
        <v>0</v>
      </c>
      <c r="Z25" s="230"/>
      <c r="AA25" s="231"/>
      <c r="AB25" s="387">
        <v>0.2916666666666667</v>
      </c>
      <c r="AC25" s="388"/>
      <c r="AD25" s="389"/>
      <c r="AE25" s="390">
        <v>0.4166666666666667</v>
      </c>
      <c r="AF25" s="391"/>
      <c r="AG25" s="392"/>
      <c r="AH25" s="403">
        <v>0.4583333333333333</v>
      </c>
      <c r="AI25" s="404"/>
      <c r="AJ25" s="405"/>
      <c r="AK25" s="406">
        <v>0.625</v>
      </c>
      <c r="AL25" s="407"/>
      <c r="AM25" s="408"/>
      <c r="AN25" s="397">
        <v>0.6666666666666666</v>
      </c>
      <c r="AO25" s="398"/>
      <c r="AP25" s="399"/>
      <c r="AQ25" s="381">
        <v>0.7916666666666666</v>
      </c>
      <c r="AR25" s="382"/>
      <c r="AS25" s="383"/>
      <c r="AT25" s="229">
        <f t="shared" si="10"/>
        <v>10</v>
      </c>
      <c r="AU25" s="230"/>
      <c r="AV25" s="231"/>
      <c r="AW25" s="44">
        <f>IF(OR(BP25="CSS",BP25="MASM",BP25="ME",BP25="JNFA",BP25="AND",BP25="FINC",BP25="JF",BP25="JEMR"),AT25,Y25)</f>
        <v>0</v>
      </c>
      <c r="AX25" s="241">
        <v>10</v>
      </c>
      <c r="AY25" s="242"/>
      <c r="AZ25" s="242"/>
      <c r="BA25" s="243"/>
      <c r="BB25" s="97" t="s">
        <v>95</v>
      </c>
      <c r="BC25" s="98"/>
      <c r="BD25" s="98"/>
      <c r="BE25" s="99"/>
      <c r="BF25" s="97"/>
      <c r="BG25" s="98"/>
      <c r="BH25" s="98"/>
      <c r="BI25" s="99"/>
      <c r="BJ25" s="8"/>
      <c r="BK25" s="8"/>
      <c r="BL25" s="8"/>
      <c r="BM25" s="8"/>
      <c r="BN25" s="8"/>
      <c r="BO25" s="8"/>
      <c r="BP25" s="30"/>
    </row>
    <row r="26" spans="2:68" ht="18" customHeight="1">
      <c r="B26" s="376"/>
      <c r="C26" s="298">
        <f t="shared" si="9"/>
        <v>44939</v>
      </c>
      <c r="D26" s="299"/>
      <c r="E26" s="299"/>
      <c r="F26" s="300"/>
      <c r="G26" s="387">
        <v>0.3333333333333333</v>
      </c>
      <c r="H26" s="388"/>
      <c r="I26" s="389"/>
      <c r="J26" s="390">
        <v>0.375</v>
      </c>
      <c r="K26" s="391"/>
      <c r="L26" s="392"/>
      <c r="M26" s="393"/>
      <c r="N26" s="394"/>
      <c r="O26" s="395"/>
      <c r="P26" s="393"/>
      <c r="Q26" s="394"/>
      <c r="R26" s="395"/>
      <c r="S26" s="244"/>
      <c r="T26" s="245"/>
      <c r="U26" s="246"/>
      <c r="V26" s="244"/>
      <c r="W26" s="245"/>
      <c r="X26" s="246"/>
      <c r="Y26" s="229">
        <f t="shared" si="8"/>
        <v>1.0000000000000004</v>
      </c>
      <c r="Z26" s="230"/>
      <c r="AA26" s="231"/>
      <c r="AB26" s="244"/>
      <c r="AC26" s="245"/>
      <c r="AD26" s="246"/>
      <c r="AE26" s="244"/>
      <c r="AF26" s="245"/>
      <c r="AG26" s="246"/>
      <c r="AH26" s="412">
        <v>0.5</v>
      </c>
      <c r="AI26" s="413"/>
      <c r="AJ26" s="414"/>
      <c r="AK26" s="412">
        <v>0.5833333333333334</v>
      </c>
      <c r="AL26" s="413"/>
      <c r="AM26" s="414"/>
      <c r="AN26" s="244"/>
      <c r="AO26" s="245"/>
      <c r="AP26" s="246"/>
      <c r="AQ26" s="244"/>
      <c r="AR26" s="245"/>
      <c r="AS26" s="246"/>
      <c r="AT26" s="229">
        <f t="shared" si="10"/>
        <v>2.000000000000001</v>
      </c>
      <c r="AU26" s="230"/>
      <c r="AV26" s="231"/>
      <c r="AW26" s="44">
        <f>IF(OR(BP26="CSS",BP26="MASM",BP26="ME",BP26="JNFA",BP26="AND",BP26="FINC",BP26="JF",BP26="JEMR"),AT26,Y26)</f>
        <v>1.0000000000000004</v>
      </c>
      <c r="AX26" s="384">
        <v>2</v>
      </c>
      <c r="AY26" s="385"/>
      <c r="AZ26" s="385"/>
      <c r="BA26" s="386"/>
      <c r="BB26" s="229"/>
      <c r="BC26" s="230"/>
      <c r="BD26" s="230"/>
      <c r="BE26" s="231"/>
      <c r="BF26" s="229"/>
      <c r="BG26" s="230"/>
      <c r="BH26" s="230"/>
      <c r="BI26" s="231"/>
      <c r="BJ26" s="8"/>
      <c r="BK26" s="8"/>
      <c r="BL26" s="8"/>
      <c r="BM26" s="8"/>
      <c r="BN26" s="8"/>
      <c r="BO26" s="8"/>
      <c r="BP26" s="30"/>
    </row>
    <row r="27" spans="2:68" ht="18" customHeight="1">
      <c r="B27" s="376"/>
      <c r="C27" s="298">
        <f t="shared" si="9"/>
        <v>44940</v>
      </c>
      <c r="D27" s="299"/>
      <c r="E27" s="299"/>
      <c r="F27" s="300"/>
      <c r="G27" s="244"/>
      <c r="H27" s="245"/>
      <c r="I27" s="246"/>
      <c r="J27" s="244"/>
      <c r="K27" s="245"/>
      <c r="L27" s="246"/>
      <c r="M27" s="244"/>
      <c r="N27" s="245"/>
      <c r="O27" s="246"/>
      <c r="P27" s="244"/>
      <c r="Q27" s="245"/>
      <c r="R27" s="246"/>
      <c r="S27" s="244"/>
      <c r="T27" s="245"/>
      <c r="U27" s="246"/>
      <c r="V27" s="244"/>
      <c r="W27" s="245"/>
      <c r="X27" s="246"/>
      <c r="Y27" s="229">
        <f t="shared" si="8"/>
        <v>0</v>
      </c>
      <c r="Z27" s="230"/>
      <c r="AA27" s="231"/>
      <c r="AB27" s="338">
        <v>0.2916666666666667</v>
      </c>
      <c r="AC27" s="339"/>
      <c r="AD27" s="340"/>
      <c r="AE27" s="244"/>
      <c r="AF27" s="245"/>
      <c r="AG27" s="246"/>
      <c r="AH27" s="244"/>
      <c r="AI27" s="245"/>
      <c r="AJ27" s="246"/>
      <c r="AK27" s="244"/>
      <c r="AL27" s="245"/>
      <c r="AM27" s="246"/>
      <c r="AN27" s="244"/>
      <c r="AO27" s="245"/>
      <c r="AP27" s="246"/>
      <c r="AQ27" s="338">
        <v>0.7916666666666666</v>
      </c>
      <c r="AR27" s="339"/>
      <c r="AS27" s="340"/>
      <c r="AT27" s="400">
        <f t="shared" si="10"/>
        <v>11.999999999999998</v>
      </c>
      <c r="AU27" s="401"/>
      <c r="AV27" s="402"/>
      <c r="AW27" s="44">
        <f>IF(OR(BP27="CSS",BP27="MASM",BP27="ME",BP27="JNFA",BP27="AND",BP27="FINC",BP27="JF",BP27="JEMR"),AT27,Y27)</f>
        <v>0</v>
      </c>
      <c r="AX27" s="400">
        <v>12</v>
      </c>
      <c r="AY27" s="401"/>
      <c r="AZ27" s="401"/>
      <c r="BA27" s="402"/>
      <c r="BB27" s="229"/>
      <c r="BC27" s="230"/>
      <c r="BD27" s="230"/>
      <c r="BE27" s="231"/>
      <c r="BF27" s="229"/>
      <c r="BG27" s="230"/>
      <c r="BH27" s="230"/>
      <c r="BI27" s="231"/>
      <c r="BJ27" s="8"/>
      <c r="BK27" s="8"/>
      <c r="BL27" s="8"/>
      <c r="BM27" s="8"/>
      <c r="BN27" s="8"/>
      <c r="BO27" s="8"/>
      <c r="BP27" s="30"/>
    </row>
    <row r="28" spans="2:70" ht="18" customHeight="1">
      <c r="B28" s="376"/>
      <c r="C28" s="298">
        <f t="shared" si="9"/>
        <v>44941</v>
      </c>
      <c r="D28" s="299"/>
      <c r="E28" s="299"/>
      <c r="F28" s="300"/>
      <c r="G28" s="244"/>
      <c r="H28" s="245"/>
      <c r="I28" s="246"/>
      <c r="J28" s="244"/>
      <c r="K28" s="245"/>
      <c r="L28" s="246"/>
      <c r="M28" s="244"/>
      <c r="N28" s="245"/>
      <c r="O28" s="246"/>
      <c r="P28" s="244"/>
      <c r="Q28" s="245"/>
      <c r="R28" s="246"/>
      <c r="S28" s="244"/>
      <c r="T28" s="245"/>
      <c r="U28" s="246"/>
      <c r="V28" s="244"/>
      <c r="W28" s="245"/>
      <c r="X28" s="246"/>
      <c r="Y28" s="229">
        <f t="shared" si="8"/>
        <v>0</v>
      </c>
      <c r="Z28" s="230"/>
      <c r="AA28" s="231"/>
      <c r="AB28" s="244"/>
      <c r="AC28" s="245"/>
      <c r="AD28" s="246"/>
      <c r="AE28" s="244"/>
      <c r="AF28" s="245"/>
      <c r="AG28" s="246"/>
      <c r="AH28" s="244"/>
      <c r="AI28" s="245"/>
      <c r="AJ28" s="246"/>
      <c r="AK28" s="244"/>
      <c r="AL28" s="245"/>
      <c r="AM28" s="246"/>
      <c r="AN28" s="244"/>
      <c r="AO28" s="245"/>
      <c r="AP28" s="246"/>
      <c r="AQ28" s="244"/>
      <c r="AR28" s="245"/>
      <c r="AS28" s="246"/>
      <c r="AT28" s="229">
        <f t="shared" si="10"/>
        <v>0</v>
      </c>
      <c r="AU28" s="230"/>
      <c r="AV28" s="231"/>
      <c r="AW28" s="44">
        <f>IF(OR(BP28="CSS",BP28="MASM",BP28="ME",BP28="JNFA",BP28="AND",BP28="FINC",BP28="JF",BP28="JEMR"),AT28,Y28)</f>
        <v>0</v>
      </c>
      <c r="AX28" s="241"/>
      <c r="AY28" s="242"/>
      <c r="AZ28" s="242"/>
      <c r="BA28" s="243"/>
      <c r="BB28" s="229"/>
      <c r="BC28" s="230"/>
      <c r="BD28" s="230"/>
      <c r="BE28" s="231"/>
      <c r="BF28" s="229"/>
      <c r="BG28" s="230"/>
      <c r="BH28" s="230"/>
      <c r="BI28" s="231"/>
      <c r="BJ28" s="8"/>
      <c r="BK28" s="8"/>
      <c r="BL28" s="8"/>
      <c r="BM28" s="8"/>
      <c r="BN28" s="8"/>
      <c r="BO28" s="8"/>
      <c r="BP28" s="30"/>
      <c r="BQ28" s="10"/>
      <c r="BR28" s="10"/>
    </row>
    <row r="29" spans="2:68" ht="18" customHeight="1">
      <c r="B29" s="377"/>
      <c r="C29" s="289"/>
      <c r="D29" s="290"/>
      <c r="E29" s="290"/>
      <c r="F29" s="291"/>
      <c r="G29" s="292"/>
      <c r="H29" s="293"/>
      <c r="I29" s="294"/>
      <c r="J29" s="292"/>
      <c r="K29" s="293"/>
      <c r="L29" s="294"/>
      <c r="M29" s="292"/>
      <c r="N29" s="293"/>
      <c r="O29" s="294"/>
      <c r="P29" s="292"/>
      <c r="Q29" s="293"/>
      <c r="R29" s="294"/>
      <c r="S29" s="292"/>
      <c r="T29" s="293"/>
      <c r="U29" s="294"/>
      <c r="V29" s="292"/>
      <c r="W29" s="293"/>
      <c r="X29" s="294"/>
      <c r="Y29" s="309">
        <f>SUM(Y22:AA28)</f>
        <v>1.0000000000000004</v>
      </c>
      <c r="Z29" s="310"/>
      <c r="AA29" s="311"/>
      <c r="AB29" s="292"/>
      <c r="AC29" s="293"/>
      <c r="AD29" s="294"/>
      <c r="AE29" s="292"/>
      <c r="AF29" s="293"/>
      <c r="AG29" s="294"/>
      <c r="AH29" s="292"/>
      <c r="AI29" s="293"/>
      <c r="AJ29" s="294"/>
      <c r="AK29" s="292"/>
      <c r="AL29" s="293"/>
      <c r="AM29" s="294"/>
      <c r="AN29" s="292"/>
      <c r="AO29" s="293"/>
      <c r="AP29" s="294"/>
      <c r="AQ29" s="292"/>
      <c r="AR29" s="293"/>
      <c r="AS29" s="294"/>
      <c r="AT29" s="301">
        <f>SUM(AT22:AV28)</f>
        <v>24</v>
      </c>
      <c r="AU29" s="302"/>
      <c r="AV29" s="303"/>
      <c r="AW29" s="45">
        <f>SUM(AW22:AW28)</f>
        <v>1.0000000000000004</v>
      </c>
      <c r="AX29" s="295"/>
      <c r="AY29" s="296"/>
      <c r="AZ29" s="296"/>
      <c r="BA29" s="297"/>
      <c r="BB29" s="295">
        <f>IF(BB30&lt;0,0,BB30)</f>
        <v>0</v>
      </c>
      <c r="BC29" s="296"/>
      <c r="BD29" s="296"/>
      <c r="BE29" s="297"/>
      <c r="BF29" s="295">
        <f>IF(BF30&gt;0,BF30,0)</f>
        <v>0</v>
      </c>
      <c r="BG29" s="296"/>
      <c r="BH29" s="296"/>
      <c r="BI29" s="297"/>
      <c r="BJ29" s="20">
        <f aca="true" t="shared" si="11" ref="BJ29:BO29">SUM(BJ22:BJ28)</f>
        <v>0</v>
      </c>
      <c r="BK29" s="20">
        <f t="shared" si="11"/>
        <v>0</v>
      </c>
      <c r="BL29" s="20">
        <f t="shared" si="11"/>
        <v>0</v>
      </c>
      <c r="BM29" s="20">
        <f t="shared" si="11"/>
        <v>0</v>
      </c>
      <c r="BN29" s="20">
        <f t="shared" si="11"/>
        <v>0</v>
      </c>
      <c r="BO29" s="20">
        <f t="shared" si="11"/>
        <v>0</v>
      </c>
      <c r="BP29" s="37"/>
    </row>
    <row r="30" spans="3:70" s="2" customFormat="1" ht="4.5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34"/>
      <c r="Z30" s="334"/>
      <c r="AA30" s="334"/>
      <c r="AB30" s="396"/>
      <c r="AC30" s="396"/>
      <c r="AD30" s="396"/>
      <c r="AE30" s="3"/>
      <c r="AF30" s="3"/>
      <c r="AG30" s="3"/>
      <c r="AH30" s="396"/>
      <c r="AI30" s="396"/>
      <c r="AJ30" s="396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6"/>
      <c r="BQ30" s="10"/>
      <c r="BR30" s="10"/>
    </row>
    <row r="31" spans="2:68" ht="18" customHeight="1">
      <c r="B31" s="375" t="s">
        <v>5</v>
      </c>
      <c r="C31" s="313">
        <f>C28+1</f>
        <v>44942</v>
      </c>
      <c r="D31" s="314"/>
      <c r="E31" s="314"/>
      <c r="F31" s="315"/>
      <c r="G31" s="244"/>
      <c r="H31" s="245"/>
      <c r="I31" s="246"/>
      <c r="J31" s="244"/>
      <c r="K31" s="245"/>
      <c r="L31" s="246"/>
      <c r="M31" s="244"/>
      <c r="N31" s="245"/>
      <c r="O31" s="246"/>
      <c r="P31" s="244"/>
      <c r="Q31" s="245"/>
      <c r="R31" s="246"/>
      <c r="S31" s="244"/>
      <c r="T31" s="245"/>
      <c r="U31" s="246"/>
      <c r="V31" s="244"/>
      <c r="W31" s="245"/>
      <c r="X31" s="246"/>
      <c r="Y31" s="235">
        <f aca="true" t="shared" si="12" ref="Y31:Y37">IF(((J31-G31)+(P31-M31)+(V31-S31))*24,((J31-G31)+(P31-M31)+(V31-S31))*24,0)</f>
        <v>0</v>
      </c>
      <c r="Z31" s="236"/>
      <c r="AA31" s="237"/>
      <c r="AB31" s="244"/>
      <c r="AC31" s="245"/>
      <c r="AD31" s="246"/>
      <c r="AE31" s="244"/>
      <c r="AF31" s="245"/>
      <c r="AG31" s="246"/>
      <c r="AH31" s="244"/>
      <c r="AI31" s="245"/>
      <c r="AJ31" s="246"/>
      <c r="AK31" s="244"/>
      <c r="AL31" s="245"/>
      <c r="AM31" s="246"/>
      <c r="AN31" s="244"/>
      <c r="AO31" s="245"/>
      <c r="AP31" s="246"/>
      <c r="AQ31" s="244"/>
      <c r="AR31" s="245"/>
      <c r="AS31" s="246"/>
      <c r="AT31" s="235">
        <f>IF(((AE31-AB31)+(AK31-AH31)+(AQ31-AN31))*24,((AE31-AB31)+(AK31-AH31)+(AQ31-AN31))*24,0)</f>
        <v>0</v>
      </c>
      <c r="AU31" s="236"/>
      <c r="AV31" s="237"/>
      <c r="AW31" s="44">
        <f>IF(OR(BP31="CSS",BP31="MASM",BP31="ME",BP31="JNFA",BP31="AND",BP31="FINC",BP31="JF",BP31="JEMR"),AT31,Y31)</f>
        <v>0</v>
      </c>
      <c r="AX31" s="241"/>
      <c r="AY31" s="242"/>
      <c r="AZ31" s="242"/>
      <c r="BA31" s="243"/>
      <c r="BB31" s="235"/>
      <c r="BC31" s="236"/>
      <c r="BD31" s="236"/>
      <c r="BE31" s="237"/>
      <c r="BF31" s="235"/>
      <c r="BG31" s="236"/>
      <c r="BH31" s="236"/>
      <c r="BI31" s="237"/>
      <c r="BJ31" s="7"/>
      <c r="BK31" s="7"/>
      <c r="BL31" s="7"/>
      <c r="BM31" s="7"/>
      <c r="BN31" s="7"/>
      <c r="BO31" s="7"/>
      <c r="BP31" s="29"/>
    </row>
    <row r="32" spans="2:68" ht="18" customHeight="1">
      <c r="B32" s="376"/>
      <c r="C32" s="298">
        <f aca="true" t="shared" si="13" ref="C32:C37">C31+1</f>
        <v>44943</v>
      </c>
      <c r="D32" s="299"/>
      <c r="E32" s="299"/>
      <c r="F32" s="300"/>
      <c r="G32" s="244"/>
      <c r="H32" s="245"/>
      <c r="I32" s="246"/>
      <c r="J32" s="244"/>
      <c r="K32" s="245"/>
      <c r="L32" s="246"/>
      <c r="M32" s="244"/>
      <c r="N32" s="245"/>
      <c r="O32" s="246"/>
      <c r="P32" s="244"/>
      <c r="Q32" s="245"/>
      <c r="R32" s="246"/>
      <c r="S32" s="244"/>
      <c r="T32" s="245"/>
      <c r="U32" s="246"/>
      <c r="V32" s="244"/>
      <c r="W32" s="245"/>
      <c r="X32" s="246"/>
      <c r="Y32" s="229">
        <f t="shared" si="12"/>
        <v>0</v>
      </c>
      <c r="Z32" s="230"/>
      <c r="AA32" s="231"/>
      <c r="AB32" s="244"/>
      <c r="AC32" s="245"/>
      <c r="AD32" s="246"/>
      <c r="AE32" s="244"/>
      <c r="AF32" s="245"/>
      <c r="AG32" s="246"/>
      <c r="AH32" s="244"/>
      <c r="AI32" s="245"/>
      <c r="AJ32" s="246"/>
      <c r="AK32" s="244"/>
      <c r="AL32" s="245"/>
      <c r="AM32" s="246"/>
      <c r="AN32" s="244"/>
      <c r="AO32" s="245"/>
      <c r="AP32" s="246"/>
      <c r="AQ32" s="244"/>
      <c r="AR32" s="245"/>
      <c r="AS32" s="246"/>
      <c r="AT32" s="229">
        <f aca="true" t="shared" si="14" ref="AT32:AT37">IF(((AE32-AB32)+(AK32-AH32)+(AQ32-AN32))*24,((AE32-AB32)+(AK32-AH32)+(AQ32-AN32))*24,0)</f>
        <v>0</v>
      </c>
      <c r="AU32" s="230"/>
      <c r="AV32" s="231"/>
      <c r="AW32" s="44">
        <f>IF(OR(BP32="CSS",BP32="MASM",BP32="ME",BP32="JNFA",BP32="AND",BP32="FINC",BP32="JF",BP32="JEMR"),AT32,Y32)</f>
        <v>0</v>
      </c>
      <c r="AX32" s="241"/>
      <c r="AY32" s="242"/>
      <c r="AZ32" s="242"/>
      <c r="BA32" s="243"/>
      <c r="BB32" s="229"/>
      <c r="BC32" s="230"/>
      <c r="BD32" s="230"/>
      <c r="BE32" s="231"/>
      <c r="BF32" s="229"/>
      <c r="BG32" s="230"/>
      <c r="BH32" s="230"/>
      <c r="BI32" s="231"/>
      <c r="BJ32" s="8"/>
      <c r="BK32" s="8"/>
      <c r="BL32" s="8"/>
      <c r="BM32" s="8"/>
      <c r="BN32" s="8"/>
      <c r="BO32" s="8"/>
      <c r="BP32" s="30"/>
    </row>
    <row r="33" spans="2:68" ht="18" customHeight="1">
      <c r="B33" s="376"/>
      <c r="C33" s="298">
        <f t="shared" si="13"/>
        <v>44944</v>
      </c>
      <c r="D33" s="299"/>
      <c r="E33" s="299"/>
      <c r="F33" s="300"/>
      <c r="G33" s="244"/>
      <c r="H33" s="245"/>
      <c r="I33" s="246"/>
      <c r="J33" s="244"/>
      <c r="K33" s="245"/>
      <c r="L33" s="246"/>
      <c r="M33" s="244"/>
      <c r="N33" s="245"/>
      <c r="O33" s="246"/>
      <c r="P33" s="244"/>
      <c r="Q33" s="245"/>
      <c r="R33" s="246"/>
      <c r="S33" s="244"/>
      <c r="T33" s="245"/>
      <c r="U33" s="246"/>
      <c r="V33" s="244"/>
      <c r="W33" s="245"/>
      <c r="X33" s="246"/>
      <c r="Y33" s="229">
        <f t="shared" si="12"/>
        <v>0</v>
      </c>
      <c r="Z33" s="230"/>
      <c r="AA33" s="231"/>
      <c r="AB33" s="244"/>
      <c r="AC33" s="245"/>
      <c r="AD33" s="246"/>
      <c r="AE33" s="244"/>
      <c r="AF33" s="245"/>
      <c r="AG33" s="246"/>
      <c r="AH33" s="244"/>
      <c r="AI33" s="245"/>
      <c r="AJ33" s="246"/>
      <c r="AK33" s="244"/>
      <c r="AL33" s="245"/>
      <c r="AM33" s="246"/>
      <c r="AN33" s="244"/>
      <c r="AO33" s="245"/>
      <c r="AP33" s="246"/>
      <c r="AQ33" s="244"/>
      <c r="AR33" s="245"/>
      <c r="AS33" s="246"/>
      <c r="AT33" s="229">
        <f t="shared" si="14"/>
        <v>0</v>
      </c>
      <c r="AU33" s="230"/>
      <c r="AV33" s="231"/>
      <c r="AW33" s="44">
        <f>IF(OR(BP33="CSS",BP33="MASM",BP33="ME",BP33="JNFA",BP33="AND",BP33="FINC",BP33="JF",BP33="JEMR"),AT33,Y33)</f>
        <v>0</v>
      </c>
      <c r="AX33" s="241"/>
      <c r="AY33" s="242"/>
      <c r="AZ33" s="242"/>
      <c r="BA33" s="243"/>
      <c r="BB33" s="229"/>
      <c r="BC33" s="230"/>
      <c r="BD33" s="230"/>
      <c r="BE33" s="231"/>
      <c r="BF33" s="229"/>
      <c r="BG33" s="230"/>
      <c r="BH33" s="230"/>
      <c r="BI33" s="231"/>
      <c r="BJ33" s="8"/>
      <c r="BK33" s="8"/>
      <c r="BL33" s="8"/>
      <c r="BM33" s="8"/>
      <c r="BN33" s="8"/>
      <c r="BO33" s="8"/>
      <c r="BP33" s="30"/>
    </row>
    <row r="34" spans="2:68" ht="18" customHeight="1">
      <c r="B34" s="376"/>
      <c r="C34" s="298">
        <f t="shared" si="13"/>
        <v>44945</v>
      </c>
      <c r="D34" s="299"/>
      <c r="E34" s="299"/>
      <c r="F34" s="300"/>
      <c r="G34" s="244"/>
      <c r="H34" s="245"/>
      <c r="I34" s="246"/>
      <c r="J34" s="244"/>
      <c r="K34" s="245"/>
      <c r="L34" s="246"/>
      <c r="M34" s="244"/>
      <c r="N34" s="245"/>
      <c r="O34" s="246"/>
      <c r="P34" s="244"/>
      <c r="Q34" s="245"/>
      <c r="R34" s="246"/>
      <c r="S34" s="244"/>
      <c r="T34" s="245"/>
      <c r="U34" s="246"/>
      <c r="V34" s="244"/>
      <c r="W34" s="245"/>
      <c r="X34" s="246"/>
      <c r="Y34" s="229">
        <f t="shared" si="12"/>
        <v>0</v>
      </c>
      <c r="Z34" s="230"/>
      <c r="AA34" s="231"/>
      <c r="AB34" s="244"/>
      <c r="AC34" s="245"/>
      <c r="AD34" s="246"/>
      <c r="AE34" s="244"/>
      <c r="AF34" s="245"/>
      <c r="AG34" s="246"/>
      <c r="AH34" s="244"/>
      <c r="AI34" s="245"/>
      <c r="AJ34" s="246"/>
      <c r="AK34" s="244"/>
      <c r="AL34" s="245"/>
      <c r="AM34" s="246"/>
      <c r="AN34" s="244"/>
      <c r="AO34" s="245"/>
      <c r="AP34" s="246"/>
      <c r="AQ34" s="244"/>
      <c r="AR34" s="245"/>
      <c r="AS34" s="246"/>
      <c r="AT34" s="229">
        <f t="shared" si="14"/>
        <v>0</v>
      </c>
      <c r="AU34" s="230"/>
      <c r="AV34" s="231"/>
      <c r="AW34" s="44">
        <f>IF(OR(BP34="CSS",BP34="MASM",BP34="ME",BP34="JNFA",BP34="AND",BP34="FINC",BP34="JF",BP34="JEMR"),AT34,Y34)</f>
        <v>0</v>
      </c>
      <c r="AX34" s="241"/>
      <c r="AY34" s="242"/>
      <c r="AZ34" s="242"/>
      <c r="BA34" s="243"/>
      <c r="BB34" s="229"/>
      <c r="BC34" s="230"/>
      <c r="BD34" s="230"/>
      <c r="BE34" s="231"/>
      <c r="BF34" s="229"/>
      <c r="BG34" s="230"/>
      <c r="BH34" s="230"/>
      <c r="BI34" s="231"/>
      <c r="BJ34" s="8"/>
      <c r="BK34" s="8"/>
      <c r="BL34" s="8"/>
      <c r="BM34" s="8"/>
      <c r="BN34" s="8"/>
      <c r="BO34" s="8"/>
      <c r="BP34" s="30" t="s">
        <v>17</v>
      </c>
    </row>
    <row r="35" spans="2:68" ht="18" customHeight="1">
      <c r="B35" s="376"/>
      <c r="C35" s="298">
        <f t="shared" si="13"/>
        <v>44946</v>
      </c>
      <c r="D35" s="299"/>
      <c r="E35" s="299"/>
      <c r="F35" s="300"/>
      <c r="G35" s="244"/>
      <c r="H35" s="245"/>
      <c r="I35" s="246"/>
      <c r="J35" s="244"/>
      <c r="K35" s="245"/>
      <c r="L35" s="246"/>
      <c r="M35" s="244"/>
      <c r="N35" s="245"/>
      <c r="O35" s="246"/>
      <c r="P35" s="244"/>
      <c r="Q35" s="245"/>
      <c r="R35" s="246"/>
      <c r="S35" s="244"/>
      <c r="T35" s="245"/>
      <c r="U35" s="246"/>
      <c r="V35" s="244"/>
      <c r="W35" s="245"/>
      <c r="X35" s="246"/>
      <c r="Y35" s="229">
        <f t="shared" si="12"/>
        <v>0</v>
      </c>
      <c r="Z35" s="230"/>
      <c r="AA35" s="231"/>
      <c r="AB35" s="244"/>
      <c r="AC35" s="245"/>
      <c r="AD35" s="246"/>
      <c r="AE35" s="244"/>
      <c r="AF35" s="245"/>
      <c r="AG35" s="246"/>
      <c r="AH35" s="244"/>
      <c r="AI35" s="245"/>
      <c r="AJ35" s="246"/>
      <c r="AK35" s="244"/>
      <c r="AL35" s="245"/>
      <c r="AM35" s="246"/>
      <c r="AN35" s="244"/>
      <c r="AO35" s="245"/>
      <c r="AP35" s="246"/>
      <c r="AQ35" s="244"/>
      <c r="AR35" s="245"/>
      <c r="AS35" s="246"/>
      <c r="AT35" s="229">
        <f t="shared" si="14"/>
        <v>0</v>
      </c>
      <c r="AU35" s="230"/>
      <c r="AV35" s="231"/>
      <c r="AW35" s="44">
        <f>IF(OR(BP35="CSS",BP35="MASM",BP35="ME",BP35="JNFA",BP35="AND",BP35="FINC",BP35="JF",BP35="JEMR"),AT35,Y35)</f>
        <v>0</v>
      </c>
      <c r="AX35" s="241"/>
      <c r="AY35" s="242"/>
      <c r="AZ35" s="242"/>
      <c r="BA35" s="243"/>
      <c r="BB35" s="229"/>
      <c r="BC35" s="230"/>
      <c r="BD35" s="230"/>
      <c r="BE35" s="231"/>
      <c r="BF35" s="229"/>
      <c r="BG35" s="230"/>
      <c r="BH35" s="230"/>
      <c r="BI35" s="231"/>
      <c r="BJ35" s="8"/>
      <c r="BK35" s="8"/>
      <c r="BL35" s="8"/>
      <c r="BM35" s="8"/>
      <c r="BN35" s="8"/>
      <c r="BO35" s="8"/>
      <c r="BP35" s="30"/>
    </row>
    <row r="36" spans="2:68" ht="18" customHeight="1">
      <c r="B36" s="376"/>
      <c r="C36" s="298">
        <f t="shared" si="13"/>
        <v>44947</v>
      </c>
      <c r="D36" s="299"/>
      <c r="E36" s="299"/>
      <c r="F36" s="300"/>
      <c r="G36" s="244"/>
      <c r="H36" s="245"/>
      <c r="I36" s="246"/>
      <c r="J36" s="244"/>
      <c r="K36" s="245"/>
      <c r="L36" s="246"/>
      <c r="M36" s="244"/>
      <c r="N36" s="245"/>
      <c r="O36" s="246"/>
      <c r="P36" s="244"/>
      <c r="Q36" s="245"/>
      <c r="R36" s="246"/>
      <c r="S36" s="244"/>
      <c r="T36" s="245"/>
      <c r="U36" s="246"/>
      <c r="V36" s="244"/>
      <c r="W36" s="245"/>
      <c r="X36" s="246"/>
      <c r="Y36" s="229">
        <f t="shared" si="12"/>
        <v>0</v>
      </c>
      <c r="Z36" s="230"/>
      <c r="AA36" s="231"/>
      <c r="AB36" s="244"/>
      <c r="AC36" s="245"/>
      <c r="AD36" s="246"/>
      <c r="AE36" s="244"/>
      <c r="AF36" s="245"/>
      <c r="AG36" s="246"/>
      <c r="AH36" s="244"/>
      <c r="AI36" s="245"/>
      <c r="AJ36" s="246"/>
      <c r="AK36" s="244"/>
      <c r="AL36" s="245"/>
      <c r="AM36" s="246"/>
      <c r="AN36" s="244"/>
      <c r="AO36" s="245"/>
      <c r="AP36" s="246"/>
      <c r="AQ36" s="244"/>
      <c r="AR36" s="245"/>
      <c r="AS36" s="246"/>
      <c r="AT36" s="229">
        <f t="shared" si="14"/>
        <v>0</v>
      </c>
      <c r="AU36" s="230"/>
      <c r="AV36" s="231"/>
      <c r="AW36" s="44">
        <f>IF(OR(BP36="CSS",BP36="MASM",BP36="ME",BP36="JNFA",BP36="AND",BP36="FINC",BP36="JF",BP36="JEMR"),AT36,Y36)</f>
        <v>0</v>
      </c>
      <c r="AX36" s="241"/>
      <c r="AY36" s="242"/>
      <c r="AZ36" s="242"/>
      <c r="BA36" s="243"/>
      <c r="BB36" s="229"/>
      <c r="BC36" s="230"/>
      <c r="BD36" s="230"/>
      <c r="BE36" s="231"/>
      <c r="BF36" s="229"/>
      <c r="BG36" s="230"/>
      <c r="BH36" s="230"/>
      <c r="BI36" s="231"/>
      <c r="BJ36" s="8"/>
      <c r="BK36" s="8"/>
      <c r="BL36" s="8"/>
      <c r="BM36" s="8"/>
      <c r="BN36" s="8"/>
      <c r="BO36" s="8"/>
      <c r="BP36" s="30"/>
    </row>
    <row r="37" spans="2:70" ht="18" customHeight="1">
      <c r="B37" s="376"/>
      <c r="C37" s="298">
        <f t="shared" si="13"/>
        <v>44948</v>
      </c>
      <c r="D37" s="299"/>
      <c r="E37" s="299"/>
      <c r="F37" s="300"/>
      <c r="G37" s="244"/>
      <c r="H37" s="245"/>
      <c r="I37" s="246"/>
      <c r="J37" s="244"/>
      <c r="K37" s="245"/>
      <c r="L37" s="246"/>
      <c r="M37" s="244"/>
      <c r="N37" s="245"/>
      <c r="O37" s="246"/>
      <c r="P37" s="244"/>
      <c r="Q37" s="245"/>
      <c r="R37" s="246"/>
      <c r="S37" s="244"/>
      <c r="T37" s="245"/>
      <c r="U37" s="246"/>
      <c r="V37" s="244"/>
      <c r="W37" s="245"/>
      <c r="X37" s="246"/>
      <c r="Y37" s="229">
        <f t="shared" si="12"/>
        <v>0</v>
      </c>
      <c r="Z37" s="230"/>
      <c r="AA37" s="231"/>
      <c r="AB37" s="244"/>
      <c r="AC37" s="245"/>
      <c r="AD37" s="246"/>
      <c r="AE37" s="244"/>
      <c r="AF37" s="245"/>
      <c r="AG37" s="246"/>
      <c r="AH37" s="244"/>
      <c r="AI37" s="245"/>
      <c r="AJ37" s="246"/>
      <c r="AK37" s="244"/>
      <c r="AL37" s="245"/>
      <c r="AM37" s="246"/>
      <c r="AN37" s="244"/>
      <c r="AO37" s="245"/>
      <c r="AP37" s="246"/>
      <c r="AQ37" s="244"/>
      <c r="AR37" s="245"/>
      <c r="AS37" s="246"/>
      <c r="AT37" s="229">
        <f t="shared" si="14"/>
        <v>0</v>
      </c>
      <c r="AU37" s="230"/>
      <c r="AV37" s="231"/>
      <c r="AW37" s="44">
        <f>IF(OR(BP37="CSS",BP37="MASM",BP37="ME",BP37="JNFA",BP37="AND",BP37="FINC",BP37="JF",BP37="JEMR"),AT37,Y37)</f>
        <v>0</v>
      </c>
      <c r="AX37" s="241"/>
      <c r="AY37" s="242"/>
      <c r="AZ37" s="242"/>
      <c r="BA37" s="243"/>
      <c r="BB37" s="229"/>
      <c r="BC37" s="230"/>
      <c r="BD37" s="230"/>
      <c r="BE37" s="231"/>
      <c r="BF37" s="229"/>
      <c r="BG37" s="230"/>
      <c r="BH37" s="230"/>
      <c r="BI37" s="231"/>
      <c r="BJ37" s="8"/>
      <c r="BK37" s="8"/>
      <c r="BL37" s="8"/>
      <c r="BM37" s="8"/>
      <c r="BN37" s="8"/>
      <c r="BO37" s="8"/>
      <c r="BP37" s="30"/>
      <c r="BQ37" s="10"/>
      <c r="BR37" s="10"/>
    </row>
    <row r="38" spans="2:68" ht="18" customHeight="1">
      <c r="B38" s="377"/>
      <c r="C38" s="289"/>
      <c r="D38" s="290"/>
      <c r="E38" s="290"/>
      <c r="F38" s="291"/>
      <c r="G38" s="292"/>
      <c r="H38" s="293"/>
      <c r="I38" s="294"/>
      <c r="J38" s="292"/>
      <c r="K38" s="293"/>
      <c r="L38" s="294"/>
      <c r="M38" s="292"/>
      <c r="N38" s="293"/>
      <c r="O38" s="294"/>
      <c r="P38" s="292"/>
      <c r="Q38" s="293"/>
      <c r="R38" s="294"/>
      <c r="S38" s="292"/>
      <c r="T38" s="293"/>
      <c r="U38" s="294"/>
      <c r="V38" s="292"/>
      <c r="W38" s="293"/>
      <c r="X38" s="294"/>
      <c r="Y38" s="309">
        <f>SUM(Y31:AA37)</f>
        <v>0</v>
      </c>
      <c r="Z38" s="310"/>
      <c r="AA38" s="311"/>
      <c r="AB38" s="292"/>
      <c r="AC38" s="293"/>
      <c r="AD38" s="294"/>
      <c r="AE38" s="292"/>
      <c r="AF38" s="293"/>
      <c r="AG38" s="294"/>
      <c r="AH38" s="292"/>
      <c r="AI38" s="293"/>
      <c r="AJ38" s="294"/>
      <c r="AK38" s="292"/>
      <c r="AL38" s="293"/>
      <c r="AM38" s="294"/>
      <c r="AN38" s="292"/>
      <c r="AO38" s="293"/>
      <c r="AP38" s="294"/>
      <c r="AQ38" s="292"/>
      <c r="AR38" s="293"/>
      <c r="AS38" s="294"/>
      <c r="AT38" s="301">
        <f>SUM(AT31:AV37)</f>
        <v>0</v>
      </c>
      <c r="AU38" s="302"/>
      <c r="AV38" s="303"/>
      <c r="AW38" s="45">
        <f>SUM(AW31:AW37)</f>
        <v>0</v>
      </c>
      <c r="AX38" s="295"/>
      <c r="AY38" s="296"/>
      <c r="AZ38" s="296"/>
      <c r="BA38" s="297"/>
      <c r="BB38" s="295">
        <f>IF(BB39&lt;0,0,BB39)</f>
        <v>0</v>
      </c>
      <c r="BC38" s="296"/>
      <c r="BD38" s="296"/>
      <c r="BE38" s="297"/>
      <c r="BF38" s="295">
        <f>IF(BF39&gt;0,BF39,0)</f>
        <v>0</v>
      </c>
      <c r="BG38" s="296"/>
      <c r="BH38" s="296"/>
      <c r="BI38" s="297"/>
      <c r="BJ38" s="20">
        <f aca="true" t="shared" si="15" ref="BJ38:BO38">SUM(BJ31:BJ37)</f>
        <v>0</v>
      </c>
      <c r="BK38" s="20">
        <f t="shared" si="15"/>
        <v>0</v>
      </c>
      <c r="BL38" s="20">
        <f t="shared" si="15"/>
        <v>0</v>
      </c>
      <c r="BM38" s="20">
        <f t="shared" si="15"/>
        <v>0</v>
      </c>
      <c r="BN38" s="20">
        <f t="shared" si="15"/>
        <v>0</v>
      </c>
      <c r="BO38" s="20">
        <f t="shared" si="15"/>
        <v>0</v>
      </c>
      <c r="BP38" s="37"/>
    </row>
    <row r="39" spans="3:70" s="2" customFormat="1" ht="4.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34"/>
      <c r="Z39" s="334"/>
      <c r="AA39" s="334"/>
      <c r="AB39" s="396"/>
      <c r="AC39" s="396"/>
      <c r="AD39" s="396"/>
      <c r="AE39" s="3"/>
      <c r="AF39" s="3"/>
      <c r="AG39" s="3"/>
      <c r="AH39" s="396"/>
      <c r="AI39" s="396"/>
      <c r="AJ39" s="396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6"/>
      <c r="BQ39" s="10"/>
      <c r="BR39" s="10"/>
    </row>
    <row r="40" spans="2:68" ht="18" customHeight="1">
      <c r="B40" s="375" t="s">
        <v>6</v>
      </c>
      <c r="C40" s="313">
        <f>C37+1</f>
        <v>44949</v>
      </c>
      <c r="D40" s="314"/>
      <c r="E40" s="314"/>
      <c r="F40" s="315"/>
      <c r="G40" s="244"/>
      <c r="H40" s="245"/>
      <c r="I40" s="246"/>
      <c r="J40" s="244"/>
      <c r="K40" s="245"/>
      <c r="L40" s="246"/>
      <c r="M40" s="244"/>
      <c r="N40" s="245"/>
      <c r="O40" s="246"/>
      <c r="P40" s="244"/>
      <c r="Q40" s="245"/>
      <c r="R40" s="246"/>
      <c r="S40" s="244"/>
      <c r="T40" s="245"/>
      <c r="U40" s="246"/>
      <c r="V40" s="244"/>
      <c r="W40" s="245"/>
      <c r="X40" s="246"/>
      <c r="Y40" s="235">
        <f aca="true" t="shared" si="16" ref="Y40:Y46">IF(((J40-G40)+(P40-M40)+(V40-S40))*24,((J40-G40)+(P40-M40)+(V40-S40))*24,0)</f>
        <v>0</v>
      </c>
      <c r="Z40" s="236"/>
      <c r="AA40" s="237"/>
      <c r="AB40" s="244"/>
      <c r="AC40" s="245"/>
      <c r="AD40" s="246"/>
      <c r="AE40" s="244"/>
      <c r="AF40" s="245"/>
      <c r="AG40" s="246"/>
      <c r="AH40" s="244"/>
      <c r="AI40" s="245"/>
      <c r="AJ40" s="246"/>
      <c r="AK40" s="244"/>
      <c r="AL40" s="245"/>
      <c r="AM40" s="246"/>
      <c r="AN40" s="244"/>
      <c r="AO40" s="245"/>
      <c r="AP40" s="246"/>
      <c r="AQ40" s="244"/>
      <c r="AR40" s="245"/>
      <c r="AS40" s="246"/>
      <c r="AT40" s="235">
        <f aca="true" t="shared" si="17" ref="AT40:AT46">IF(((AE40-AB40)+(AK40-AH40)+(AQ40-AN40))*24,((AE40-AB40)+(AK40-AH40)+(AQ40-AN40))*24,0)</f>
        <v>0</v>
      </c>
      <c r="AU40" s="236"/>
      <c r="AV40" s="237"/>
      <c r="AW40" s="44">
        <f>IF(OR(BP40="CSS",BP40="MASM",BP40="ME",BP40="JNFA",BP40="AND",BP40="FINC",BP40="JF",BP40="JEMR"),AT40,Y40)</f>
        <v>0</v>
      </c>
      <c r="AX40" s="241"/>
      <c r="AY40" s="242"/>
      <c r="AZ40" s="242"/>
      <c r="BA40" s="243"/>
      <c r="BB40" s="235"/>
      <c r="BC40" s="236"/>
      <c r="BD40" s="236"/>
      <c r="BE40" s="237"/>
      <c r="BF40" s="235"/>
      <c r="BG40" s="236"/>
      <c r="BH40" s="236"/>
      <c r="BI40" s="237"/>
      <c r="BJ40" s="7"/>
      <c r="BK40" s="7"/>
      <c r="BL40" s="7"/>
      <c r="BM40" s="7"/>
      <c r="BN40" s="7"/>
      <c r="BO40" s="7"/>
      <c r="BP40" s="12"/>
    </row>
    <row r="41" spans="2:70" ht="18" customHeight="1">
      <c r="B41" s="376"/>
      <c r="C41" s="298">
        <f aca="true" t="shared" si="18" ref="C41:C46">C40+1</f>
        <v>44950</v>
      </c>
      <c r="D41" s="299"/>
      <c r="E41" s="299"/>
      <c r="F41" s="300"/>
      <c r="G41" s="244"/>
      <c r="H41" s="245"/>
      <c r="I41" s="246"/>
      <c r="J41" s="244"/>
      <c r="K41" s="245"/>
      <c r="L41" s="246"/>
      <c r="M41" s="244"/>
      <c r="N41" s="245"/>
      <c r="O41" s="246"/>
      <c r="P41" s="244"/>
      <c r="Q41" s="245"/>
      <c r="R41" s="246"/>
      <c r="S41" s="244"/>
      <c r="T41" s="245"/>
      <c r="U41" s="246"/>
      <c r="V41" s="244"/>
      <c r="W41" s="245"/>
      <c r="X41" s="246"/>
      <c r="Y41" s="229">
        <f t="shared" si="16"/>
        <v>0</v>
      </c>
      <c r="Z41" s="230"/>
      <c r="AA41" s="231"/>
      <c r="AB41" s="244"/>
      <c r="AC41" s="245"/>
      <c r="AD41" s="246"/>
      <c r="AE41" s="244"/>
      <c r="AF41" s="245"/>
      <c r="AG41" s="246"/>
      <c r="AH41" s="244"/>
      <c r="AI41" s="245"/>
      <c r="AJ41" s="246"/>
      <c r="AK41" s="244"/>
      <c r="AL41" s="245"/>
      <c r="AM41" s="246"/>
      <c r="AN41" s="244"/>
      <c r="AO41" s="245"/>
      <c r="AP41" s="246"/>
      <c r="AQ41" s="244"/>
      <c r="AR41" s="245"/>
      <c r="AS41" s="246"/>
      <c r="AT41" s="229">
        <f t="shared" si="17"/>
        <v>0</v>
      </c>
      <c r="AU41" s="230"/>
      <c r="AV41" s="231"/>
      <c r="AW41" s="44">
        <f>IF(OR(BP41="CSS",BP41="MASM",BP41="ME",BP41="JNFA",BP41="AND",BP41="FINC",BP41="JF",BP41="JEMR"),AT41,Y41)</f>
        <v>0</v>
      </c>
      <c r="AX41" s="241"/>
      <c r="AY41" s="242"/>
      <c r="AZ41" s="242"/>
      <c r="BA41" s="243"/>
      <c r="BB41" s="229"/>
      <c r="BC41" s="230"/>
      <c r="BD41" s="230"/>
      <c r="BE41" s="231"/>
      <c r="BF41" s="229"/>
      <c r="BG41" s="230"/>
      <c r="BH41" s="230"/>
      <c r="BI41" s="231"/>
      <c r="BJ41" s="8"/>
      <c r="BK41" s="8"/>
      <c r="BL41" s="8"/>
      <c r="BM41" s="8"/>
      <c r="BN41" s="8"/>
      <c r="BO41" s="8"/>
      <c r="BP41" s="11"/>
      <c r="BQ41" s="10"/>
      <c r="BR41" s="10"/>
    </row>
    <row r="42" spans="2:70" ht="18" customHeight="1">
      <c r="B42" s="376"/>
      <c r="C42" s="298">
        <f t="shared" si="18"/>
        <v>44951</v>
      </c>
      <c r="D42" s="299"/>
      <c r="E42" s="299"/>
      <c r="F42" s="300"/>
      <c r="G42" s="244"/>
      <c r="H42" s="245"/>
      <c r="I42" s="246"/>
      <c r="J42" s="244"/>
      <c r="K42" s="245"/>
      <c r="L42" s="246"/>
      <c r="M42" s="244"/>
      <c r="N42" s="245"/>
      <c r="O42" s="246"/>
      <c r="P42" s="244"/>
      <c r="Q42" s="245"/>
      <c r="R42" s="246"/>
      <c r="S42" s="244"/>
      <c r="T42" s="245"/>
      <c r="U42" s="246"/>
      <c r="V42" s="244"/>
      <c r="W42" s="245"/>
      <c r="X42" s="246"/>
      <c r="Y42" s="229">
        <f t="shared" si="16"/>
        <v>0</v>
      </c>
      <c r="Z42" s="230"/>
      <c r="AA42" s="231"/>
      <c r="AB42" s="244"/>
      <c r="AC42" s="245"/>
      <c r="AD42" s="246"/>
      <c r="AE42" s="244"/>
      <c r="AF42" s="245"/>
      <c r="AG42" s="246"/>
      <c r="AH42" s="244"/>
      <c r="AI42" s="245"/>
      <c r="AJ42" s="246"/>
      <c r="AK42" s="244"/>
      <c r="AL42" s="245"/>
      <c r="AM42" s="246"/>
      <c r="AN42" s="244"/>
      <c r="AO42" s="245"/>
      <c r="AP42" s="246"/>
      <c r="AQ42" s="244"/>
      <c r="AR42" s="245"/>
      <c r="AS42" s="246"/>
      <c r="AT42" s="229">
        <f t="shared" si="17"/>
        <v>0</v>
      </c>
      <c r="AU42" s="230"/>
      <c r="AV42" s="231"/>
      <c r="AW42" s="44">
        <f>IF(OR(BP42="CSS",BP42="MASM",BP42="ME",BP42="JNFA",BP42="AND",BP42="FINC",BP42="JF",BP42="JEMR"),AT42,Y42)</f>
        <v>0</v>
      </c>
      <c r="AX42" s="241"/>
      <c r="AY42" s="242"/>
      <c r="AZ42" s="242"/>
      <c r="BA42" s="243"/>
      <c r="BB42" s="229"/>
      <c r="BC42" s="230"/>
      <c r="BD42" s="230"/>
      <c r="BE42" s="231"/>
      <c r="BF42" s="229"/>
      <c r="BG42" s="230"/>
      <c r="BH42" s="230"/>
      <c r="BI42" s="231"/>
      <c r="BJ42" s="8"/>
      <c r="BK42" s="8"/>
      <c r="BL42" s="8"/>
      <c r="BM42" s="8"/>
      <c r="BN42" s="8"/>
      <c r="BO42" s="8"/>
      <c r="BP42" s="11"/>
      <c r="BQ42" s="10"/>
      <c r="BR42" s="10"/>
    </row>
    <row r="43" spans="2:70" ht="18" customHeight="1">
      <c r="B43" s="376"/>
      <c r="C43" s="298">
        <f t="shared" si="18"/>
        <v>44952</v>
      </c>
      <c r="D43" s="299"/>
      <c r="E43" s="299"/>
      <c r="F43" s="300"/>
      <c r="G43" s="244"/>
      <c r="H43" s="245"/>
      <c r="I43" s="246"/>
      <c r="J43" s="244"/>
      <c r="K43" s="245"/>
      <c r="L43" s="246"/>
      <c r="M43" s="244"/>
      <c r="N43" s="245"/>
      <c r="O43" s="246"/>
      <c r="P43" s="244"/>
      <c r="Q43" s="245"/>
      <c r="R43" s="246"/>
      <c r="S43" s="244"/>
      <c r="T43" s="245"/>
      <c r="U43" s="246"/>
      <c r="V43" s="244"/>
      <c r="W43" s="245"/>
      <c r="X43" s="246"/>
      <c r="Y43" s="229">
        <f t="shared" si="16"/>
        <v>0</v>
      </c>
      <c r="Z43" s="230"/>
      <c r="AA43" s="231"/>
      <c r="AB43" s="244"/>
      <c r="AC43" s="245"/>
      <c r="AD43" s="246"/>
      <c r="AE43" s="244"/>
      <c r="AF43" s="245"/>
      <c r="AG43" s="246"/>
      <c r="AH43" s="244"/>
      <c r="AI43" s="245"/>
      <c r="AJ43" s="246"/>
      <c r="AK43" s="244"/>
      <c r="AL43" s="245"/>
      <c r="AM43" s="246"/>
      <c r="AN43" s="244"/>
      <c r="AO43" s="245"/>
      <c r="AP43" s="246"/>
      <c r="AQ43" s="244"/>
      <c r="AR43" s="245"/>
      <c r="AS43" s="246"/>
      <c r="AT43" s="229">
        <f t="shared" si="17"/>
        <v>0</v>
      </c>
      <c r="AU43" s="230"/>
      <c r="AV43" s="231"/>
      <c r="AW43" s="44">
        <f>IF(OR(BP43="CSS",BP43="MASM",BP43="ME",BP43="JNFA",BP43="AND",BP43="FINC",BP43="JF",BP43="JEMR"),AT43,Y43)</f>
        <v>0</v>
      </c>
      <c r="AX43" s="241"/>
      <c r="AY43" s="242"/>
      <c r="AZ43" s="242"/>
      <c r="BA43" s="243"/>
      <c r="BB43" s="229"/>
      <c r="BC43" s="230"/>
      <c r="BD43" s="230"/>
      <c r="BE43" s="231"/>
      <c r="BF43" s="229"/>
      <c r="BG43" s="230"/>
      <c r="BH43" s="230"/>
      <c r="BI43" s="231"/>
      <c r="BJ43" s="8"/>
      <c r="BK43" s="8"/>
      <c r="BL43" s="8"/>
      <c r="BM43" s="8"/>
      <c r="BN43" s="8"/>
      <c r="BO43" s="8"/>
      <c r="BP43" s="11"/>
      <c r="BQ43" s="10"/>
      <c r="BR43" s="10"/>
    </row>
    <row r="44" spans="2:70" ht="18" customHeight="1">
      <c r="B44" s="376"/>
      <c r="C44" s="298">
        <f t="shared" si="18"/>
        <v>44953</v>
      </c>
      <c r="D44" s="299"/>
      <c r="E44" s="299"/>
      <c r="F44" s="300"/>
      <c r="G44" s="244"/>
      <c r="H44" s="245"/>
      <c r="I44" s="246"/>
      <c r="J44" s="244"/>
      <c r="K44" s="245"/>
      <c r="L44" s="246"/>
      <c r="M44" s="244"/>
      <c r="N44" s="245"/>
      <c r="O44" s="246"/>
      <c r="P44" s="244"/>
      <c r="Q44" s="245"/>
      <c r="R44" s="246"/>
      <c r="S44" s="244"/>
      <c r="T44" s="245"/>
      <c r="U44" s="246"/>
      <c r="V44" s="244"/>
      <c r="W44" s="245"/>
      <c r="X44" s="246"/>
      <c r="Y44" s="229">
        <f t="shared" si="16"/>
        <v>0</v>
      </c>
      <c r="Z44" s="230"/>
      <c r="AA44" s="231"/>
      <c r="AB44" s="244"/>
      <c r="AC44" s="245"/>
      <c r="AD44" s="246"/>
      <c r="AE44" s="244"/>
      <c r="AF44" s="245"/>
      <c r="AG44" s="246"/>
      <c r="AH44" s="244"/>
      <c r="AI44" s="245"/>
      <c r="AJ44" s="246"/>
      <c r="AK44" s="244"/>
      <c r="AL44" s="245"/>
      <c r="AM44" s="246"/>
      <c r="AN44" s="244"/>
      <c r="AO44" s="245"/>
      <c r="AP44" s="246"/>
      <c r="AQ44" s="244"/>
      <c r="AR44" s="245"/>
      <c r="AS44" s="246"/>
      <c r="AT44" s="229">
        <f t="shared" si="17"/>
        <v>0</v>
      </c>
      <c r="AU44" s="230"/>
      <c r="AV44" s="231"/>
      <c r="AW44" s="44">
        <f>IF(OR(BP44="CSS",BP44="MASM",BP44="ME",BP44="JNFA",BP44="AND",BP44="FINC",BP44="JF",BP44="JEMR"),AT44,Y44)</f>
        <v>0</v>
      </c>
      <c r="AX44" s="241"/>
      <c r="AY44" s="242"/>
      <c r="AZ44" s="242"/>
      <c r="BA44" s="243"/>
      <c r="BB44" s="229"/>
      <c r="BC44" s="230"/>
      <c r="BD44" s="230"/>
      <c r="BE44" s="231"/>
      <c r="BF44" s="229"/>
      <c r="BG44" s="230"/>
      <c r="BH44" s="230"/>
      <c r="BI44" s="231"/>
      <c r="BJ44" s="8"/>
      <c r="BK44" s="8"/>
      <c r="BL44" s="8"/>
      <c r="BM44" s="8"/>
      <c r="BN44" s="8"/>
      <c r="BO44" s="8"/>
      <c r="BP44" s="11"/>
      <c r="BQ44" s="10"/>
      <c r="BR44" s="10"/>
    </row>
    <row r="45" spans="2:70" ht="18" customHeight="1">
      <c r="B45" s="376"/>
      <c r="C45" s="298">
        <f t="shared" si="18"/>
        <v>44954</v>
      </c>
      <c r="D45" s="299"/>
      <c r="E45" s="299"/>
      <c r="F45" s="300"/>
      <c r="G45" s="244"/>
      <c r="H45" s="245"/>
      <c r="I45" s="246"/>
      <c r="J45" s="244"/>
      <c r="K45" s="245"/>
      <c r="L45" s="246"/>
      <c r="M45" s="244"/>
      <c r="N45" s="245"/>
      <c r="O45" s="246"/>
      <c r="P45" s="244"/>
      <c r="Q45" s="245"/>
      <c r="R45" s="246"/>
      <c r="S45" s="244"/>
      <c r="T45" s="245"/>
      <c r="U45" s="246"/>
      <c r="V45" s="244"/>
      <c r="W45" s="245"/>
      <c r="X45" s="246"/>
      <c r="Y45" s="229">
        <f t="shared" si="16"/>
        <v>0</v>
      </c>
      <c r="Z45" s="230"/>
      <c r="AA45" s="231"/>
      <c r="AB45" s="244"/>
      <c r="AC45" s="245"/>
      <c r="AD45" s="246"/>
      <c r="AE45" s="244"/>
      <c r="AF45" s="245"/>
      <c r="AG45" s="246"/>
      <c r="AH45" s="244"/>
      <c r="AI45" s="245"/>
      <c r="AJ45" s="246"/>
      <c r="AK45" s="244"/>
      <c r="AL45" s="245"/>
      <c r="AM45" s="246"/>
      <c r="AN45" s="244"/>
      <c r="AO45" s="245"/>
      <c r="AP45" s="246"/>
      <c r="AQ45" s="244"/>
      <c r="AR45" s="245"/>
      <c r="AS45" s="246"/>
      <c r="AT45" s="229">
        <f t="shared" si="17"/>
        <v>0</v>
      </c>
      <c r="AU45" s="230"/>
      <c r="AV45" s="231"/>
      <c r="AW45" s="44">
        <f>IF(OR(BP45="CSS",BP45="MASM",BP45="ME",BP45="JNFA",BP45="AND",BP45="FINC",BP45="JF",BP45="JEMR"),AT45,Y45)</f>
        <v>0</v>
      </c>
      <c r="AX45" s="241"/>
      <c r="AY45" s="242"/>
      <c r="AZ45" s="242"/>
      <c r="BA45" s="243"/>
      <c r="BB45" s="229"/>
      <c r="BC45" s="230"/>
      <c r="BD45" s="230"/>
      <c r="BE45" s="231"/>
      <c r="BF45" s="229"/>
      <c r="BG45" s="230"/>
      <c r="BH45" s="230"/>
      <c r="BI45" s="231"/>
      <c r="BJ45" s="8"/>
      <c r="BK45" s="8"/>
      <c r="BL45" s="8"/>
      <c r="BM45" s="8"/>
      <c r="BN45" s="8"/>
      <c r="BO45" s="8"/>
      <c r="BP45" s="11"/>
      <c r="BQ45" s="10"/>
      <c r="BR45" s="10"/>
    </row>
    <row r="46" spans="2:70" ht="18" customHeight="1">
      <c r="B46" s="376"/>
      <c r="C46" s="298">
        <f t="shared" si="18"/>
        <v>44955</v>
      </c>
      <c r="D46" s="299"/>
      <c r="E46" s="299"/>
      <c r="F46" s="300"/>
      <c r="G46" s="244"/>
      <c r="H46" s="245"/>
      <c r="I46" s="246"/>
      <c r="J46" s="244"/>
      <c r="K46" s="245"/>
      <c r="L46" s="246"/>
      <c r="M46" s="244"/>
      <c r="N46" s="245"/>
      <c r="O46" s="246"/>
      <c r="P46" s="244"/>
      <c r="Q46" s="245"/>
      <c r="R46" s="246"/>
      <c r="S46" s="244"/>
      <c r="T46" s="245"/>
      <c r="U46" s="246"/>
      <c r="V46" s="244"/>
      <c r="W46" s="245"/>
      <c r="X46" s="246"/>
      <c r="Y46" s="229">
        <f t="shared" si="16"/>
        <v>0</v>
      </c>
      <c r="Z46" s="230"/>
      <c r="AA46" s="231"/>
      <c r="AB46" s="244"/>
      <c r="AC46" s="245"/>
      <c r="AD46" s="246"/>
      <c r="AE46" s="244"/>
      <c r="AF46" s="245"/>
      <c r="AG46" s="246"/>
      <c r="AH46" s="244"/>
      <c r="AI46" s="245"/>
      <c r="AJ46" s="246"/>
      <c r="AK46" s="244"/>
      <c r="AL46" s="245"/>
      <c r="AM46" s="246"/>
      <c r="AN46" s="244"/>
      <c r="AO46" s="245"/>
      <c r="AP46" s="246"/>
      <c r="AQ46" s="244"/>
      <c r="AR46" s="245"/>
      <c r="AS46" s="246"/>
      <c r="AT46" s="229">
        <f t="shared" si="17"/>
        <v>0</v>
      </c>
      <c r="AU46" s="230"/>
      <c r="AV46" s="231"/>
      <c r="AW46" s="44">
        <f>IF(OR(BP46="CSS",BP46="MASM",BP46="ME",BP46="JNFA",BP46="AND",BP46="FINC",BP46="JF",BP46="JEMR"),AT46,Y46)</f>
        <v>0</v>
      </c>
      <c r="AX46" s="241"/>
      <c r="AY46" s="242"/>
      <c r="AZ46" s="242"/>
      <c r="BA46" s="243"/>
      <c r="BB46" s="229"/>
      <c r="BC46" s="230"/>
      <c r="BD46" s="230"/>
      <c r="BE46" s="231"/>
      <c r="BF46" s="229"/>
      <c r="BG46" s="230"/>
      <c r="BH46" s="230"/>
      <c r="BI46" s="231"/>
      <c r="BJ46" s="8"/>
      <c r="BK46" s="8"/>
      <c r="BL46" s="8"/>
      <c r="BM46" s="8"/>
      <c r="BN46" s="8"/>
      <c r="BO46" s="8"/>
      <c r="BP46" s="11"/>
      <c r="BQ46" s="10"/>
      <c r="BR46" s="10"/>
    </row>
    <row r="47" spans="2:68" ht="18" customHeight="1">
      <c r="B47" s="377"/>
      <c r="C47" s="289"/>
      <c r="D47" s="290"/>
      <c r="E47" s="290"/>
      <c r="F47" s="291"/>
      <c r="G47" s="292"/>
      <c r="H47" s="293"/>
      <c r="I47" s="294"/>
      <c r="J47" s="292"/>
      <c r="K47" s="293"/>
      <c r="L47" s="294"/>
      <c r="M47" s="292"/>
      <c r="N47" s="293"/>
      <c r="O47" s="294"/>
      <c r="P47" s="292"/>
      <c r="Q47" s="293"/>
      <c r="R47" s="294"/>
      <c r="S47" s="292"/>
      <c r="T47" s="293"/>
      <c r="U47" s="294"/>
      <c r="V47" s="292"/>
      <c r="W47" s="293"/>
      <c r="X47" s="294"/>
      <c r="Y47" s="309">
        <f>SUM(Y40:AA46)</f>
        <v>0</v>
      </c>
      <c r="Z47" s="310"/>
      <c r="AA47" s="311"/>
      <c r="AB47" s="292"/>
      <c r="AC47" s="293"/>
      <c r="AD47" s="294"/>
      <c r="AE47" s="292"/>
      <c r="AF47" s="293"/>
      <c r="AG47" s="294"/>
      <c r="AH47" s="292"/>
      <c r="AI47" s="293"/>
      <c r="AJ47" s="294"/>
      <c r="AK47" s="292"/>
      <c r="AL47" s="293"/>
      <c r="AM47" s="294"/>
      <c r="AN47" s="292"/>
      <c r="AO47" s="293"/>
      <c r="AP47" s="294"/>
      <c r="AQ47" s="292"/>
      <c r="AR47" s="293"/>
      <c r="AS47" s="294"/>
      <c r="AT47" s="301">
        <f>SUM(AT40:AV44)</f>
        <v>0</v>
      </c>
      <c r="AU47" s="302"/>
      <c r="AV47" s="303"/>
      <c r="AW47" s="45">
        <f>SUM(AW40:AW46)</f>
        <v>0</v>
      </c>
      <c r="AX47" s="295"/>
      <c r="AY47" s="296"/>
      <c r="AZ47" s="296"/>
      <c r="BA47" s="297"/>
      <c r="BB47" s="295">
        <f>IF(BB48&lt;0,0,BB48)</f>
        <v>0</v>
      </c>
      <c r="BC47" s="296"/>
      <c r="BD47" s="296"/>
      <c r="BE47" s="297"/>
      <c r="BF47" s="295">
        <f>IF(BF48&gt;0,BF48,0)</f>
        <v>0</v>
      </c>
      <c r="BG47" s="296"/>
      <c r="BH47" s="296"/>
      <c r="BI47" s="297"/>
      <c r="BJ47" s="20">
        <f aca="true" t="shared" si="19" ref="BJ47:BO47">SUM(BJ40:BJ44)</f>
        <v>0</v>
      </c>
      <c r="BK47" s="20">
        <f t="shared" si="19"/>
        <v>0</v>
      </c>
      <c r="BL47" s="20">
        <f t="shared" si="19"/>
        <v>0</v>
      </c>
      <c r="BM47" s="20">
        <f t="shared" si="19"/>
        <v>0</v>
      </c>
      <c r="BN47" s="20">
        <f t="shared" si="19"/>
        <v>0</v>
      </c>
      <c r="BO47" s="20">
        <f t="shared" si="19"/>
        <v>0</v>
      </c>
      <c r="BP47" s="37"/>
    </row>
    <row r="48" spans="3:70" s="2" customFormat="1" ht="4.5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12"/>
      <c r="Z48" s="312"/>
      <c r="AA48" s="312"/>
      <c r="AB48" s="304"/>
      <c r="AC48" s="304"/>
      <c r="AD48" s="304"/>
      <c r="AE48" s="38"/>
      <c r="AF48" s="38"/>
      <c r="AG48" s="38"/>
      <c r="AH48" s="304"/>
      <c r="AI48" s="304"/>
      <c r="AJ48" s="304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9"/>
      <c r="BK48" s="40"/>
      <c r="BL48" s="40"/>
      <c r="BM48" s="40"/>
      <c r="BN48" s="40"/>
      <c r="BO48" s="40"/>
      <c r="BP48" s="40"/>
      <c r="BQ48" s="10"/>
      <c r="BR48" s="10"/>
    </row>
    <row r="49" spans="2:70" s="31" customFormat="1" ht="18" customHeight="1">
      <c r="B49" s="305">
        <v>5</v>
      </c>
      <c r="C49" s="313">
        <f>C46+1</f>
        <v>44956</v>
      </c>
      <c r="D49" s="314"/>
      <c r="E49" s="314"/>
      <c r="F49" s="315"/>
      <c r="G49" s="247"/>
      <c r="H49" s="248"/>
      <c r="I49" s="249"/>
      <c r="J49" s="247"/>
      <c r="K49" s="248"/>
      <c r="L49" s="249"/>
      <c r="M49" s="247"/>
      <c r="N49" s="248"/>
      <c r="O49" s="249"/>
      <c r="P49" s="247"/>
      <c r="Q49" s="248"/>
      <c r="R49" s="249"/>
      <c r="S49" s="247"/>
      <c r="T49" s="248"/>
      <c r="U49" s="249"/>
      <c r="V49" s="247"/>
      <c r="W49" s="248"/>
      <c r="X49" s="249"/>
      <c r="Y49" s="235">
        <f>IF(((J49-G49)+(P49-M49)+(V49-S49))*24,((J49-G49)+(P49-M49)+(V49-S49))*24,0)</f>
        <v>0</v>
      </c>
      <c r="Z49" s="236"/>
      <c r="AA49" s="237"/>
      <c r="AB49" s="247"/>
      <c r="AC49" s="248"/>
      <c r="AD49" s="249"/>
      <c r="AE49" s="247"/>
      <c r="AF49" s="248"/>
      <c r="AG49" s="249"/>
      <c r="AH49" s="247"/>
      <c r="AI49" s="248"/>
      <c r="AJ49" s="249"/>
      <c r="AK49" s="247"/>
      <c r="AL49" s="248"/>
      <c r="AM49" s="249"/>
      <c r="AN49" s="247"/>
      <c r="AO49" s="248"/>
      <c r="AP49" s="249"/>
      <c r="AQ49" s="247"/>
      <c r="AR49" s="248"/>
      <c r="AS49" s="249"/>
      <c r="AT49" s="235">
        <f>IF(((AE49-AB49)+(AK49-AH49)+(AQ49-AN49))*24,((AE49-AB49)+(AK49-AH49)+(AQ49-AN49))*24,0)</f>
        <v>0</v>
      </c>
      <c r="AU49" s="236"/>
      <c r="AV49" s="237"/>
      <c r="AW49" s="44">
        <f>IF(OR(BP49="CSS",BP49="MASM",BP49="ME",BP49="JNFA",BP49="AND",BP49="FINC",BP49="JF",BP49="JEMR"),AT49,Y49)</f>
        <v>0</v>
      </c>
      <c r="AX49" s="232"/>
      <c r="AY49" s="233"/>
      <c r="AZ49" s="233"/>
      <c r="BA49" s="234"/>
      <c r="BB49" s="235"/>
      <c r="BC49" s="236"/>
      <c r="BD49" s="236"/>
      <c r="BE49" s="237"/>
      <c r="BF49" s="235"/>
      <c r="BG49" s="236"/>
      <c r="BH49" s="236"/>
      <c r="BI49" s="237"/>
      <c r="BJ49" s="7"/>
      <c r="BK49" s="7"/>
      <c r="BL49" s="7"/>
      <c r="BM49" s="7"/>
      <c r="BN49" s="7"/>
      <c r="BO49" s="7"/>
      <c r="BP49" s="12"/>
      <c r="BQ49" s="32"/>
      <c r="BR49" s="32"/>
    </row>
    <row r="50" spans="2:70" s="31" customFormat="1" ht="18" customHeight="1">
      <c r="B50" s="306"/>
      <c r="C50" s="298">
        <f>C49+1</f>
        <v>44957</v>
      </c>
      <c r="D50" s="299"/>
      <c r="E50" s="299"/>
      <c r="F50" s="300"/>
      <c r="G50" s="244"/>
      <c r="H50" s="245"/>
      <c r="I50" s="246"/>
      <c r="J50" s="244"/>
      <c r="K50" s="245"/>
      <c r="L50" s="246"/>
      <c r="M50" s="244"/>
      <c r="N50" s="245"/>
      <c r="O50" s="246"/>
      <c r="P50" s="244"/>
      <c r="Q50" s="245"/>
      <c r="R50" s="246"/>
      <c r="S50" s="244"/>
      <c r="T50" s="245"/>
      <c r="U50" s="246"/>
      <c r="V50" s="244"/>
      <c r="W50" s="245"/>
      <c r="X50" s="246"/>
      <c r="Y50" s="229">
        <f>IF(((J50-G50)+(P50-M50)+(V50-S50))*24,((J50-G50)+(P50-M50)+(V50-S50))*24,0)</f>
        <v>0</v>
      </c>
      <c r="Z50" s="230"/>
      <c r="AA50" s="231"/>
      <c r="AB50" s="244"/>
      <c r="AC50" s="245"/>
      <c r="AD50" s="246"/>
      <c r="AE50" s="244"/>
      <c r="AF50" s="245"/>
      <c r="AG50" s="246"/>
      <c r="AH50" s="244"/>
      <c r="AI50" s="245"/>
      <c r="AJ50" s="246"/>
      <c r="AK50" s="244"/>
      <c r="AL50" s="245"/>
      <c r="AM50" s="246"/>
      <c r="AN50" s="244"/>
      <c r="AO50" s="245"/>
      <c r="AP50" s="246"/>
      <c r="AQ50" s="244"/>
      <c r="AR50" s="245"/>
      <c r="AS50" s="246"/>
      <c r="AT50" s="229">
        <f>IF(((AE50-AB50)+(AK50-AH50)+(AQ50-AN50))*24,((AE50-AB50)+(AK50-AH50)+(AQ50-AN50))*24,0)</f>
        <v>0</v>
      </c>
      <c r="AU50" s="230"/>
      <c r="AV50" s="231"/>
      <c r="AW50" s="46">
        <f>IF(OR(BP50="CSS",BP50="MASM",BP50="ME",BP50="JNFA",BP50="AND",BP50="FINC",BP50="JF",BP50="JEMR"),AT50,Y50)</f>
        <v>0</v>
      </c>
      <c r="AX50" s="241"/>
      <c r="AY50" s="242"/>
      <c r="AZ50" s="242"/>
      <c r="BA50" s="243"/>
      <c r="BB50" s="229"/>
      <c r="BC50" s="230"/>
      <c r="BD50" s="230"/>
      <c r="BE50" s="231"/>
      <c r="BF50" s="229"/>
      <c r="BG50" s="230"/>
      <c r="BH50" s="230"/>
      <c r="BI50" s="231"/>
      <c r="BJ50" s="8"/>
      <c r="BK50" s="8"/>
      <c r="BL50" s="8"/>
      <c r="BM50" s="8"/>
      <c r="BN50" s="8"/>
      <c r="BO50" s="8"/>
      <c r="BP50" s="11"/>
      <c r="BQ50" s="32"/>
      <c r="BR50" s="32"/>
    </row>
    <row r="51" spans="2:70" s="31" customFormat="1" ht="18" customHeight="1">
      <c r="B51" s="307"/>
      <c r="C51" s="289"/>
      <c r="D51" s="290"/>
      <c r="E51" s="290"/>
      <c r="F51" s="291"/>
      <c r="G51" s="292"/>
      <c r="H51" s="293"/>
      <c r="I51" s="294"/>
      <c r="J51" s="292"/>
      <c r="K51" s="293"/>
      <c r="L51" s="294"/>
      <c r="M51" s="292"/>
      <c r="N51" s="293"/>
      <c r="O51" s="294"/>
      <c r="P51" s="292"/>
      <c r="Q51" s="293"/>
      <c r="R51" s="294"/>
      <c r="S51" s="292"/>
      <c r="T51" s="293"/>
      <c r="U51" s="294"/>
      <c r="V51" s="292"/>
      <c r="W51" s="293"/>
      <c r="X51" s="294"/>
      <c r="Y51" s="309">
        <f>SUM(Y49:AA50)</f>
        <v>0</v>
      </c>
      <c r="Z51" s="310"/>
      <c r="AA51" s="311"/>
      <c r="AB51" s="292"/>
      <c r="AC51" s="293"/>
      <c r="AD51" s="294"/>
      <c r="AE51" s="292"/>
      <c r="AF51" s="293"/>
      <c r="AG51" s="294"/>
      <c r="AH51" s="292"/>
      <c r="AI51" s="293"/>
      <c r="AJ51" s="294"/>
      <c r="AK51" s="292"/>
      <c r="AL51" s="293"/>
      <c r="AM51" s="294"/>
      <c r="AN51" s="292"/>
      <c r="AO51" s="293"/>
      <c r="AP51" s="294"/>
      <c r="AQ51" s="292"/>
      <c r="AR51" s="293"/>
      <c r="AS51" s="294"/>
      <c r="AT51" s="301">
        <f>SUM(AT49:AW50)</f>
        <v>0</v>
      </c>
      <c r="AU51" s="302"/>
      <c r="AV51" s="303"/>
      <c r="AW51" s="45">
        <f>SUM(AW49:AW50)</f>
        <v>0</v>
      </c>
      <c r="AX51" s="295">
        <f>IF(AX52&lt;0,0,AX52)</f>
        <v>0</v>
      </c>
      <c r="AY51" s="296"/>
      <c r="AZ51" s="296"/>
      <c r="BA51" s="297"/>
      <c r="BB51" s="295">
        <f>IF(BB52&lt;0,0,BB52)</f>
        <v>0</v>
      </c>
      <c r="BC51" s="296"/>
      <c r="BD51" s="296"/>
      <c r="BE51" s="297"/>
      <c r="BF51" s="295">
        <f>IF(BF52&gt;0,BF52,0)</f>
        <v>0</v>
      </c>
      <c r="BG51" s="296"/>
      <c r="BH51" s="296"/>
      <c r="BI51" s="297"/>
      <c r="BJ51" s="20">
        <f aca="true" t="shared" si="20" ref="BJ51:BO51">SUM(BJ49:BJ50)</f>
        <v>0</v>
      </c>
      <c r="BK51" s="20">
        <f t="shared" si="20"/>
        <v>0</v>
      </c>
      <c r="BL51" s="20">
        <f t="shared" si="20"/>
        <v>0</v>
      </c>
      <c r="BM51" s="20">
        <f t="shared" si="20"/>
        <v>0</v>
      </c>
      <c r="BN51" s="20">
        <f t="shared" si="20"/>
        <v>0</v>
      </c>
      <c r="BO51" s="20">
        <f t="shared" si="20"/>
        <v>0</v>
      </c>
      <c r="BP51" s="37"/>
      <c r="BQ51" s="32"/>
      <c r="BR51" s="32"/>
    </row>
    <row r="52" spans="3:70" s="31" customFormat="1" ht="15" customHeight="1" hidden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8">
        <f>IF(Y51&gt;45,Y51-45,0)</f>
        <v>0</v>
      </c>
      <c r="Z52" s="228"/>
      <c r="AA52" s="228"/>
      <c r="AB52" s="308">
        <f>AT51-AH52</f>
        <v>0</v>
      </c>
      <c r="AC52" s="308"/>
      <c r="AD52" s="308"/>
      <c r="AE52" s="33"/>
      <c r="AF52" s="33"/>
      <c r="AG52" s="33"/>
      <c r="AH52" s="308">
        <f>SUM(AX49:BA50)</f>
        <v>0</v>
      </c>
      <c r="AI52" s="308"/>
      <c r="AJ52" s="308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228">
        <f>IF((AH52-BF51)+AW51&lt;45,(AH52-BF51),45-AW51)</f>
        <v>0</v>
      </c>
      <c r="AY52" s="228"/>
      <c r="AZ52" s="228"/>
      <c r="BA52" s="228"/>
      <c r="BB52" s="228">
        <f>IF(AW51&gt;45,AB52-45,0)</f>
        <v>0</v>
      </c>
      <c r="BC52" s="228"/>
      <c r="BD52" s="228"/>
      <c r="BE52" s="228"/>
      <c r="BF52" s="228">
        <f>IF(AW51&lt;45,AW51-45+AH52,AH52)</f>
        <v>-45</v>
      </c>
      <c r="BG52" s="228"/>
      <c r="BH52" s="228"/>
      <c r="BI52" s="228"/>
      <c r="BJ52" s="36"/>
      <c r="BK52" s="34"/>
      <c r="BL52" s="34"/>
      <c r="BM52" s="34"/>
      <c r="BN52" s="34"/>
      <c r="BO52" s="34"/>
      <c r="BP52" s="34"/>
      <c r="BQ52" s="32"/>
      <c r="BR52" s="32"/>
    </row>
    <row r="53" spans="25:70" ht="15" customHeight="1" hidden="1">
      <c r="Y53" s="430"/>
      <c r="Z53" s="430"/>
      <c r="AA53" s="430"/>
      <c r="AB53" s="430"/>
      <c r="AC53" s="430"/>
      <c r="AD53" s="430"/>
      <c r="AX53" s="430" t="e">
        <f>IF(#REF!="x",(AX11+AX20+AX29+AX38+AX47+AX51),IF(#REF!="x",(AX11+AX20+AX29+AX38+AX47+AX51),AX11+AX20+AX29+AX38+AX47))</f>
        <v>#REF!</v>
      </c>
      <c r="AY53" s="430"/>
      <c r="AZ53" s="430"/>
      <c r="BA53" s="430"/>
      <c r="BB53" s="430">
        <f>BB11+BB20+BB29+BB38+BB47</f>
        <v>0</v>
      </c>
      <c r="BC53" s="430"/>
      <c r="BD53" s="430"/>
      <c r="BF53" s="430" t="e">
        <f>BF11+BF20+BF29+BF38+BF47</f>
        <v>#VALUE!</v>
      </c>
      <c r="BG53" s="430"/>
      <c r="BH53" s="430"/>
      <c r="BI53" s="430"/>
      <c r="BQ53" s="1"/>
      <c r="BR53" s="1"/>
    </row>
    <row r="54" spans="25:70" ht="18" customHeight="1">
      <c r="Y54" s="49"/>
      <c r="Z54" s="49"/>
      <c r="AA54" s="49"/>
      <c r="AB54" s="49"/>
      <c r="AC54" s="49"/>
      <c r="AD54" s="49"/>
      <c r="AX54" s="49"/>
      <c r="AY54" s="49"/>
      <c r="AZ54" s="49"/>
      <c r="BA54" s="49"/>
      <c r="BB54" s="49"/>
      <c r="BC54" s="49"/>
      <c r="BD54" s="49"/>
      <c r="BF54" s="49"/>
      <c r="BG54" s="49"/>
      <c r="BH54" s="49"/>
      <c r="BI54" s="49"/>
      <c r="BQ54" s="1"/>
      <c r="BR54" s="1"/>
    </row>
    <row r="55" spans="9:68" ht="18" customHeight="1">
      <c r="I55" s="452" t="s">
        <v>19</v>
      </c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4"/>
      <c r="Y55" s="9"/>
      <c r="Z55" s="9"/>
      <c r="AA55" s="9"/>
      <c r="AB55" s="205" t="e">
        <f>IF(#REF!="x","ÉLÉMENTS POUR LA DÉCLARATION MENSUELLE PAJEMPLOI",IF(#REF!="x","ÉLÉMENTS POUR LA DÉCLARATION MENSUELLE PAJEMPLOI",""))</f>
        <v>#REF!</v>
      </c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88"/>
      <c r="AX55" s="88"/>
      <c r="AY55" s="47"/>
      <c r="AZ55" s="489" t="s">
        <v>75</v>
      </c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1"/>
    </row>
    <row r="56" spans="9:68" ht="18" customHeight="1">
      <c r="I56" s="73" t="s">
        <v>20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48"/>
      <c r="Y56" s="69"/>
      <c r="Z56" s="69"/>
      <c r="AA56" s="69"/>
      <c r="AB56" s="82" t="e">
        <f>IF(#REF!="x","Nombre d'heures mensualisées à déclarer à Pajemploi :",IF(#REF!="x","Nombre d'heures mensualisées à déclarer à Pajemploi :",""))</f>
        <v>#REF!</v>
      </c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R56" s="81"/>
      <c r="AS56" s="455" t="e">
        <f>ROUNDUP(AD76+AD77+(AK85/AH76)-AD89,0)</f>
        <v>#REF!</v>
      </c>
      <c r="AT56" s="455"/>
      <c r="AU56" s="455"/>
      <c r="AV56" s="455"/>
      <c r="AW56" s="69"/>
      <c r="AX56" s="69"/>
      <c r="AY56" s="69"/>
      <c r="AZ56" s="21" t="s">
        <v>76</v>
      </c>
      <c r="BA56" s="23"/>
      <c r="BB56" s="23"/>
      <c r="BC56" s="23"/>
      <c r="BD56" s="23"/>
      <c r="BE56" s="23"/>
      <c r="BF56" s="23"/>
      <c r="BG56" s="458">
        <f>BJ11+BJ20+BJ29+BJ38+BJ47+BJ51</f>
        <v>0</v>
      </c>
      <c r="BH56" s="458"/>
      <c r="BI56" s="458"/>
      <c r="BJ56" s="23"/>
      <c r="BK56" s="23"/>
      <c r="BL56" s="22" t="e">
        <f>IF(#REF!="x","Indemnités de repas :","")</f>
        <v>#REF!</v>
      </c>
      <c r="BM56" s="23"/>
      <c r="BN56" s="23"/>
      <c r="BO56" s="23"/>
      <c r="BP56" s="91" t="e">
        <f>#REF!</f>
        <v>#REF!</v>
      </c>
    </row>
    <row r="57" spans="9:68" ht="18" customHeight="1">
      <c r="I57" s="50" t="s">
        <v>21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76"/>
      <c r="X57" s="48"/>
      <c r="Y57" s="70"/>
      <c r="Z57" s="70"/>
      <c r="AA57" s="70"/>
      <c r="AB57" s="82" t="e">
        <f>IF(#REF!="x","Nombre de jours d'activité à déclarer à Pajemploi :",IF(#REF!="x","Nombre de jours d'activité à déclarer à Pajemploi :",""))</f>
        <v>#REF!</v>
      </c>
      <c r="AC57" s="70"/>
      <c r="AD57" s="70"/>
      <c r="AE57" s="70"/>
      <c r="AF57" s="70"/>
      <c r="AG57" s="70"/>
      <c r="AH57" s="70"/>
      <c r="AI57" s="70"/>
      <c r="AJ57" s="70"/>
      <c r="AK57" s="70"/>
      <c r="AL57" s="83"/>
      <c r="AM57" s="83"/>
      <c r="AN57" s="83"/>
      <c r="AO57" s="70"/>
      <c r="AP57" s="70"/>
      <c r="AR57" s="85"/>
      <c r="AS57" s="456" t="e">
        <f>ROUNDUP(#REF!*#REF!/12-#REF!-#REF!-#REF!-#REF!-#REF!-#REF!,0)</f>
        <v>#REF!</v>
      </c>
      <c r="AT57" s="456"/>
      <c r="AU57" s="456"/>
      <c r="AV57" s="456"/>
      <c r="AW57" s="70"/>
      <c r="AX57" s="70"/>
      <c r="AY57" s="70"/>
      <c r="AZ57" s="15"/>
      <c r="BP57" s="24"/>
    </row>
    <row r="58" spans="9:68" ht="18" customHeight="1">
      <c r="I58" s="50" t="s">
        <v>22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76"/>
      <c r="X58" s="48"/>
      <c r="Y58" s="70"/>
      <c r="Z58" s="70"/>
      <c r="AA58" s="70"/>
      <c r="AB58" s="5">
        <f>IF(AD85&gt;0,"Nombre de jours de congés à déclarer à Pajemploi :","")</f>
      </c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R58" s="84"/>
      <c r="AS58" s="455">
        <f>AD85</f>
        <v>0</v>
      </c>
      <c r="AT58" s="455"/>
      <c r="AU58" s="455"/>
      <c r="AV58" s="455"/>
      <c r="AW58" s="70"/>
      <c r="AX58" s="70"/>
      <c r="AY58" s="70"/>
      <c r="AZ58" s="92" t="e">
        <f>IF(#REF!="x","Nombre de repas fournis par l'employeur :","")</f>
        <v>#REF!</v>
      </c>
      <c r="BJ58" s="93" t="e">
        <f>#REF!+#REF!+#REF!+#REF!+#REF!+#REF!</f>
        <v>#REF!</v>
      </c>
      <c r="BL58" s="5" t="e">
        <f>IF(#REF!="x","Montant des repas fournis :","")</f>
        <v>#REF!</v>
      </c>
      <c r="BP58" s="79" t="e">
        <f>#REF!</f>
        <v>#REF!</v>
      </c>
    </row>
    <row r="59" spans="9:68" ht="18" customHeight="1">
      <c r="I59" s="50" t="s">
        <v>23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76"/>
      <c r="X59" s="48"/>
      <c r="Y59" s="70"/>
      <c r="Z59" s="70"/>
      <c r="AA59" s="70"/>
      <c r="AB59" s="5" t="e">
        <f>IF(AND(BD85&gt;0,#REF!="x"),"Heures complémentaires / supplémentaires à déclarer à Pajemploi :",IF(AND(BD85&gt;0,#REF!="x"),"Heures complémentaires / supplémentaires à déclarer à Pajemploi :",""))</f>
        <v>#REF!</v>
      </c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81"/>
      <c r="AR59" s="81"/>
      <c r="AS59" s="455" t="e">
        <f>ROUNDUP(AD77+AD79+AD81,0)</f>
        <v>#REF!</v>
      </c>
      <c r="AT59" s="455"/>
      <c r="AU59" s="455"/>
      <c r="AV59" s="455"/>
      <c r="AW59" s="70"/>
      <c r="AX59" s="70"/>
      <c r="AY59" s="70"/>
      <c r="AZ59" s="15"/>
      <c r="BP59" s="24"/>
    </row>
    <row r="60" spans="9:68" ht="18" customHeight="1">
      <c r="I60" s="50" t="s">
        <v>24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76"/>
      <c r="X60" s="48"/>
      <c r="Y60" s="70"/>
      <c r="Z60" s="70"/>
      <c r="AA60" s="70"/>
      <c r="AB60" s="5" t="e">
        <f>IF(AND(BD85&gt;0,#REF!="x"),"Taux net à indiquer si heures complémentaires/supplémentaires :",IF(AND(BD85&gt;0,#REF!="x"),"Taux net à indiquer si heures complémentaires/supplémentaires :",""))</f>
        <v>#REF!</v>
      </c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83"/>
      <c r="AR60" s="83"/>
      <c r="AS60" s="455" t="e">
        <f>IF(BD85&gt;0,#REF!-#REF!,0)</f>
        <v>#REF!</v>
      </c>
      <c r="AT60" s="455"/>
      <c r="AU60" s="455"/>
      <c r="AV60" s="455"/>
      <c r="AW60" s="70"/>
      <c r="AX60" s="70"/>
      <c r="AY60" s="70"/>
      <c r="AZ60" s="15" t="e">
        <f>IF(#REF!="x","Nombre de repas pris par l'enfant :","")</f>
        <v>#REF!</v>
      </c>
      <c r="BJ60" s="93" t="e">
        <f>#REF!+#REF!+#REF!+#REF!+#REF!+#REF!</f>
        <v>#REF!</v>
      </c>
      <c r="BL60" s="5" t="e">
        <f>IF(#REF!="x","Forfait repas pris par l'enfant :","")</f>
        <v>#REF!</v>
      </c>
      <c r="BP60" s="79" t="e">
        <f>#REF!</f>
        <v>#REF!</v>
      </c>
    </row>
    <row r="61" spans="9:68" ht="18" customHeight="1">
      <c r="I61" s="50" t="s">
        <v>25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76"/>
      <c r="X61" s="71"/>
      <c r="AB61" s="5"/>
      <c r="AQ61" s="83"/>
      <c r="AR61" s="85"/>
      <c r="AS61" s="85"/>
      <c r="AT61" s="85"/>
      <c r="AZ61" s="15"/>
      <c r="BP61" s="24"/>
    </row>
    <row r="62" spans="9:68" ht="18" customHeight="1">
      <c r="I62" s="50" t="s">
        <v>26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76"/>
      <c r="X62" s="9"/>
      <c r="Y62" s="9"/>
      <c r="Z62" s="9"/>
      <c r="AA62" s="9"/>
      <c r="AB62" s="205" t="e">
        <f>IF(#REF!="x","ÉLÉMENTS POUR LA DERNIÈRE DÉCLARATION PAJEMPLOI",IF(#REF!="x","ÉLÉMENTS POUR LA DERNIÈRE DÉCLARATION PAJEMPLOI",""))</f>
        <v>#REF!</v>
      </c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9"/>
      <c r="AX62" s="9"/>
      <c r="AY62" s="9"/>
      <c r="AZ62" s="15" t="s">
        <v>77</v>
      </c>
      <c r="BG62" s="457">
        <f>BO11+BO20+BO29+BO38+BO47+BO51</f>
        <v>0</v>
      </c>
      <c r="BH62" s="457"/>
      <c r="BI62" s="457"/>
      <c r="BL62" s="5" t="s">
        <v>79</v>
      </c>
      <c r="BP62" s="78" t="e">
        <f>IF(#REF!="x",(BI86+BI77+BG56+BP56+BG62)-(BD85-#REF!),IF(#REF!="x",(BI86+BI77+BG56+BP58+BG62)-(BD85-#REF!),IF(#REF!="x",(BI86+BI77+BG56+BP60+BG62)-(BD85-#REF!))))</f>
        <v>#REF!</v>
      </c>
    </row>
    <row r="63" spans="9:68" ht="18" customHeight="1">
      <c r="I63" s="50" t="s">
        <v>27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76"/>
      <c r="X63" s="72"/>
      <c r="Y63" s="72"/>
      <c r="Z63" s="72"/>
      <c r="AA63" s="72"/>
      <c r="AB63" s="80" t="e">
        <f>IF(#REF!="x","Nombre d'heures mensualisées à déclarer à Pajemploi :",IF(#REF!="x","Nombre d'heures mensualisées à déclarer à Pajemploi :",""))</f>
        <v>#REF!</v>
      </c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359" t="e">
        <f>ROUNDUP(AD76+AD77+AD88-AD89,0)</f>
        <v>#REF!</v>
      </c>
      <c r="AT63" s="463"/>
      <c r="AU63" s="463"/>
      <c r="AV63" s="463"/>
      <c r="AW63" s="72"/>
      <c r="AX63" s="72"/>
      <c r="AY63" s="72"/>
      <c r="AZ63" s="15"/>
      <c r="BP63" s="24"/>
    </row>
    <row r="64" spans="9:68" ht="18" customHeight="1">
      <c r="I64" s="50" t="s">
        <v>28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76"/>
      <c r="X64" s="72"/>
      <c r="Y64" s="72"/>
      <c r="Z64" s="72"/>
      <c r="AA64" s="72"/>
      <c r="AB64" s="80" t="e">
        <f>IF(#REF!="x","Nombre de jours d'activité à déclarer à Pajemploi :",IF(#REF!="x","Nombre de jours d'activité à déclarer à Pajemploi :",""))</f>
        <v>#REF!</v>
      </c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464" t="e">
        <f>ROUNDUP(#REF!*#REF!/12+AK88/8-#REF!-#REF!-#REF!-#REF!-#REF!-#REF!,0)</f>
        <v>#REF!</v>
      </c>
      <c r="AT64" s="464"/>
      <c r="AU64" s="464"/>
      <c r="AV64" s="464"/>
      <c r="AW64" s="72"/>
      <c r="AX64" s="72"/>
      <c r="AY64" s="72"/>
      <c r="AZ64" s="92" t="s">
        <v>78</v>
      </c>
      <c r="BG64" s="421" t="e">
        <f>COUNTIF(#REF!,"&gt;=8")+COUNTIF(#REF!,"&gt;=8")+COUNTIF(#REF!,"&gt;=8")+COUNTIF(#REF!,"&gt;=8")+COUNTIF(#REF!,"&gt;=8")+COUNTIF(#REF!,"&gt;=8")</f>
        <v>#REF!</v>
      </c>
      <c r="BH64" s="421"/>
      <c r="BI64" s="421"/>
      <c r="BL64" s="5" t="s">
        <v>80</v>
      </c>
      <c r="BO64" s="251" t="e">
        <f>SUMIF(#REF!,"&lt;8")+SUMIF(#REF!,"&lt;8")+SUMIF(#REF!,"&lt;8")+SUMIF(#REF!,"&lt;8")+SUMIF(#REF!,"&lt;8")+SUMIF(#REF!,"&lt;8")</f>
        <v>#REF!</v>
      </c>
      <c r="BP64" s="252"/>
    </row>
    <row r="65" spans="9:68" ht="18" customHeight="1">
      <c r="I65" s="50" t="s">
        <v>29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76"/>
      <c r="X65" s="72"/>
      <c r="Y65" s="72"/>
      <c r="Z65" s="72"/>
      <c r="AA65" s="72"/>
      <c r="AB65" s="80" t="e">
        <f>IF(#REF!="x","Nombre de jours de congés payés à déclarer à Pajemploi :",IF(#REF!="x","Nombre de jours de congés à déclarer à Pajemploi :",""))</f>
        <v>#REF!</v>
      </c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464">
        <f>AD86</f>
        <v>0</v>
      </c>
      <c r="AT65" s="463"/>
      <c r="AU65" s="463"/>
      <c r="AV65" s="463"/>
      <c r="AW65" s="72"/>
      <c r="AX65" s="72"/>
      <c r="AY65" s="72"/>
      <c r="AZ65" s="28"/>
      <c r="BB65" s="5"/>
      <c r="BP65" s="24"/>
    </row>
    <row r="66" spans="9:68" ht="18" customHeight="1">
      <c r="I66" s="50" t="s">
        <v>30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76"/>
      <c r="X66" s="72"/>
      <c r="Y66" s="72"/>
      <c r="Z66" s="72"/>
      <c r="AA66" s="72"/>
      <c r="AB66" s="80" t="e">
        <f>IF(AND(BD85&gt;0,#REF!="x"),"Heures complémentaires / supplémentaires à déclarer à Pajemploi :",IF(AND(BD85&gt;0,#REF!="x"),"Heures complémentaires / supplémentaires à déclarer à Pajemploi :",""))</f>
        <v>#REF!</v>
      </c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359" t="e">
        <f>ROUNDUP(AD77+AD79+AD81,0)</f>
        <v>#REF!</v>
      </c>
      <c r="AT66" s="463"/>
      <c r="AU66" s="463"/>
      <c r="AV66" s="463"/>
      <c r="AW66" s="72"/>
      <c r="AX66" s="72"/>
      <c r="AY66" s="72"/>
      <c r="AZ66" s="465" t="e">
        <f>IF(AND(#REF!="x",BD85&gt;0),"Montant NET des heures complémentaires et/ou supplémentaires désocalisées et défiscalisées :","")</f>
        <v>#REF!</v>
      </c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79" t="e">
        <f>(BD85-#REF!)+BI85</f>
        <v>#REF!</v>
      </c>
    </row>
    <row r="67" spans="9:68" ht="18" customHeight="1" thickBot="1">
      <c r="I67" s="50" t="s">
        <v>31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76"/>
      <c r="X67" s="72"/>
      <c r="Y67" s="72"/>
      <c r="Z67" s="72"/>
      <c r="AA67" s="72"/>
      <c r="AB67" s="80" t="e">
        <f>IF(AND(BD85&gt;0,#REF!="x"),"Taux net à indiquer si heures complémentaires/supplémentaires :",IF(AND(BD85&gt;0,#REF!="x"),"Taux net à indiquer si heures complémentaires/supplémentaires :",""))</f>
        <v>#REF!</v>
      </c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463" t="e">
        <f>IF(BD85&gt;0,#REF!-#REF!,0)</f>
        <v>#REF!</v>
      </c>
      <c r="AT67" s="463"/>
      <c r="AU67" s="463"/>
      <c r="AV67" s="463"/>
      <c r="AW67" s="72"/>
      <c r="AX67" s="72"/>
      <c r="AY67" s="72"/>
      <c r="AZ67" s="28"/>
      <c r="BB67" s="5"/>
      <c r="BP67" s="24"/>
    </row>
    <row r="68" spans="9:68" ht="18" customHeight="1" thickBot="1">
      <c r="I68" s="50" t="s">
        <v>32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76"/>
      <c r="X68" s="72"/>
      <c r="Y68" s="72"/>
      <c r="Z68" s="72"/>
      <c r="AA68" s="72"/>
      <c r="AB68" s="460" t="e">
        <f>IF(#REF!="x","Cochez la case fin de contrat lors de la déclaration pour saisir les montants ci-dessous",IF(#REF!="x","Cochez la case fin de contrat lors de la déclaration pour saisir les montants ci-dessous",""))</f>
        <v>#REF!</v>
      </c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1"/>
      <c r="AT68" s="461"/>
      <c r="AU68" s="461"/>
      <c r="AV68" s="462"/>
      <c r="AW68" s="90"/>
      <c r="AX68" s="86"/>
      <c r="AY68" s="72"/>
      <c r="AZ68" s="15" t="s">
        <v>81</v>
      </c>
      <c r="BB68" s="5"/>
      <c r="BE68" s="467"/>
      <c r="BF68" s="467"/>
      <c r="BG68" s="467"/>
      <c r="BH68" s="467"/>
      <c r="BL68" s="5" t="s">
        <v>82</v>
      </c>
      <c r="BN68" s="468"/>
      <c r="BO68" s="468"/>
      <c r="BP68" s="469"/>
    </row>
    <row r="69" spans="9:68" ht="18" customHeight="1">
      <c r="I69" s="50" t="s">
        <v>33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76"/>
      <c r="X69" s="72"/>
      <c r="Y69" s="72"/>
      <c r="Z69" s="72"/>
      <c r="AA69" s="72"/>
      <c r="AB69" s="428" t="e">
        <f>IF(#REF!="x","Salaire net à déclarer à Pajemploi :",IF(#REF!="x","Salaire net à déclarer à Pajemploi :",""))</f>
        <v>#REF!</v>
      </c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6">
        <f>IF(AD88&gt;0,AK88-#REF!,0)</f>
        <v>0</v>
      </c>
      <c r="AT69" s="427"/>
      <c r="AU69" s="427"/>
      <c r="AV69" s="427"/>
      <c r="AW69" s="72"/>
      <c r="AX69" s="72"/>
      <c r="AY69" s="72"/>
      <c r="AZ69" s="28"/>
      <c r="BB69" s="5"/>
      <c r="BP69" s="24"/>
    </row>
    <row r="70" spans="9:68" ht="18" customHeight="1">
      <c r="I70" s="50" t="s">
        <v>34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76"/>
      <c r="X70" s="72"/>
      <c r="Y70" s="72"/>
      <c r="Z70" s="72"/>
      <c r="AA70" s="72"/>
      <c r="AB70" s="420" t="e">
        <f>IF(#REF!="x","Montant NET de l'indemnité compensatrice de congés payés :",IF(#REF!="x","Montant NET de l'indemnité compensatrice de congés payés :",""))</f>
        <v>#REF!</v>
      </c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4" t="e">
        <f>AK86-#REF!</f>
        <v>#REF!</v>
      </c>
      <c r="AT70" s="425"/>
      <c r="AU70" s="425"/>
      <c r="AV70" s="425"/>
      <c r="AW70" s="72"/>
      <c r="AX70" s="72"/>
      <c r="AY70" s="72"/>
      <c r="AZ70" s="15" t="s">
        <v>83</v>
      </c>
      <c r="BB70" s="5"/>
      <c r="BL70" s="5" t="s">
        <v>84</v>
      </c>
      <c r="BP70" s="24"/>
    </row>
    <row r="71" spans="9:68" ht="18" customHeight="1">
      <c r="I71" s="50" t="s">
        <v>35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76"/>
      <c r="X71" s="72"/>
      <c r="Y71" s="72"/>
      <c r="Z71" s="72"/>
      <c r="AA71" s="72"/>
      <c r="AB71" s="420" t="e">
        <f>IF(#REF!="x","Indemnité compensatrice de préavis :",IF(#REF!="x","Indemnité compensatrice de préavis :",""))</f>
        <v>#REF!</v>
      </c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4" t="e">
        <f>#REF!-#REF!</f>
        <v>#REF!</v>
      </c>
      <c r="AT71" s="425"/>
      <c r="AU71" s="425"/>
      <c r="AV71" s="425"/>
      <c r="AW71" s="72"/>
      <c r="AX71" s="72"/>
      <c r="AY71" s="72"/>
      <c r="AZ71" s="28"/>
      <c r="BB71" s="5"/>
      <c r="BP71" s="24"/>
    </row>
    <row r="72" spans="9:68" ht="18" customHeight="1">
      <c r="I72" s="50" t="s">
        <v>36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76"/>
      <c r="X72" s="72"/>
      <c r="Y72" s="72"/>
      <c r="Z72" s="72"/>
      <c r="AA72" s="72"/>
      <c r="AB72" s="420" t="e">
        <f>IF(#REF!="x","Montant de la prime de précarité :",IF(AND(#REF!="x",#REF!="x"),"Montant de l'indemnité de rupture :",IF(AND(#REF!="x",#REF!="x"),"Montant de la prime de précarité :","")))</f>
        <v>#REF!</v>
      </c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4" t="e">
        <f>IF(AB72="Montant de l'indemnité de précarité :",(AK87-#REF!),T91)</f>
        <v>#REF!</v>
      </c>
      <c r="AT72" s="424"/>
      <c r="AU72" s="424"/>
      <c r="AV72" s="424"/>
      <c r="AW72" s="72"/>
      <c r="AX72" s="72"/>
      <c r="AY72" s="72"/>
      <c r="AZ72" s="28"/>
      <c r="BB72" s="5"/>
      <c r="BP72" s="24"/>
    </row>
    <row r="73" spans="9:68" ht="18" customHeight="1">
      <c r="I73" s="51" t="s">
        <v>37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77"/>
      <c r="X73" s="72"/>
      <c r="Y73" s="72"/>
      <c r="Z73" s="72"/>
      <c r="AA73" s="72"/>
      <c r="AB73" s="429" t="s">
        <v>74</v>
      </c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2" t="e">
        <f>(AS69+AS70+AS71+AS72+BG56+BP56+BG62+BI87)-AL91</f>
        <v>#REF!</v>
      </c>
      <c r="AT73" s="423"/>
      <c r="AU73" s="423"/>
      <c r="AV73" s="423"/>
      <c r="AW73" s="89"/>
      <c r="AX73" s="89"/>
      <c r="AY73" s="72"/>
      <c r="AZ73" s="94"/>
      <c r="BA73" s="26"/>
      <c r="BB73" s="95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7"/>
    </row>
    <row r="74" spans="9:23" ht="18" customHeight="1"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9:64" ht="18" customHeight="1">
      <c r="I75" s="431" t="s">
        <v>38</v>
      </c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3"/>
      <c r="Z75" s="434" t="s">
        <v>39</v>
      </c>
      <c r="AA75" s="435"/>
      <c r="AB75" s="435"/>
      <c r="AC75" s="436"/>
      <c r="AD75" s="431" t="s">
        <v>40</v>
      </c>
      <c r="AE75" s="432"/>
      <c r="AF75" s="432"/>
      <c r="AG75" s="433"/>
      <c r="AH75" s="431" t="s">
        <v>41</v>
      </c>
      <c r="AI75" s="432"/>
      <c r="AJ75" s="432"/>
      <c r="AK75" s="431" t="s">
        <v>42</v>
      </c>
      <c r="AL75" s="432"/>
      <c r="AM75" s="432"/>
      <c r="AN75" s="433"/>
      <c r="AO75" s="470" t="s">
        <v>55</v>
      </c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2"/>
      <c r="BD75" s="476" t="s">
        <v>56</v>
      </c>
      <c r="BE75" s="477"/>
      <c r="BF75" s="477"/>
      <c r="BG75" s="477"/>
      <c r="BH75" s="477"/>
      <c r="BI75" s="477"/>
      <c r="BJ75" s="478"/>
      <c r="BK75" s="62"/>
      <c r="BL75" s="62"/>
    </row>
    <row r="76" spans="9:64" ht="18" customHeight="1">
      <c r="I76" s="15" t="s">
        <v>43</v>
      </c>
      <c r="J76" s="5"/>
      <c r="K76" s="5"/>
      <c r="L76" s="5"/>
      <c r="Y76" s="24"/>
      <c r="Z76" s="28"/>
      <c r="AC76" s="24"/>
      <c r="AD76" s="437" t="e">
        <f>#REF!</f>
        <v>#REF!</v>
      </c>
      <c r="AE76" s="438"/>
      <c r="AF76" s="438"/>
      <c r="AG76" s="439"/>
      <c r="AH76" s="440" t="e">
        <f>#REF!</f>
        <v>#REF!</v>
      </c>
      <c r="AI76" s="441"/>
      <c r="AJ76" s="441"/>
      <c r="AK76" s="440" t="e">
        <f>IF(AD76="",0,AD76*AH76)</f>
        <v>#REF!</v>
      </c>
      <c r="AL76" s="441"/>
      <c r="AM76" s="441"/>
      <c r="AN76" s="442"/>
      <c r="AO76" s="473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5"/>
      <c r="BD76" s="221" t="s">
        <v>40</v>
      </c>
      <c r="BE76" s="201"/>
      <c r="BF76" s="222"/>
      <c r="BG76" s="221" t="s">
        <v>57</v>
      </c>
      <c r="BH76" s="222"/>
      <c r="BI76" s="221" t="s">
        <v>42</v>
      </c>
      <c r="BJ76" s="222"/>
      <c r="BK76" s="14"/>
      <c r="BL76" s="14"/>
    </row>
    <row r="77" spans="9:62" ht="18" customHeight="1">
      <c r="I77" s="15" t="s">
        <v>44</v>
      </c>
      <c r="J77" s="5"/>
      <c r="K77" s="5"/>
      <c r="L77" s="5"/>
      <c r="Y77" s="24"/>
      <c r="Z77" s="55"/>
      <c r="AC77" s="24"/>
      <c r="AD77" s="459" t="e">
        <f>#REF!</f>
        <v>#REF!</v>
      </c>
      <c r="AE77" s="418"/>
      <c r="AF77" s="418"/>
      <c r="AG77" s="419"/>
      <c r="AH77" s="264" t="e">
        <f>AH76</f>
        <v>#REF!</v>
      </c>
      <c r="AI77" s="265"/>
      <c r="AJ77" s="265"/>
      <c r="AK77" s="264" t="e">
        <f>IF(AD77="",0,AD77*AH77)</f>
        <v>#REF!</v>
      </c>
      <c r="AL77" s="265"/>
      <c r="AM77" s="265"/>
      <c r="AN77" s="266"/>
      <c r="AO77" s="63" t="s">
        <v>58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66"/>
      <c r="BD77" s="449" t="e">
        <f>AK90*0.9825</f>
        <v>#REF!</v>
      </c>
      <c r="BE77" s="458"/>
      <c r="BF77" s="450"/>
      <c r="BG77" s="487">
        <v>2.9</v>
      </c>
      <c r="BH77" s="488"/>
      <c r="BI77" s="449" t="e">
        <f>(BD77*BG77)/100</f>
        <v>#REF!</v>
      </c>
      <c r="BJ77" s="450"/>
    </row>
    <row r="78" spans="9:62" ht="18" customHeight="1">
      <c r="I78" s="15" t="s">
        <v>45</v>
      </c>
      <c r="J78" s="5"/>
      <c r="K78" s="5"/>
      <c r="L78" s="5"/>
      <c r="Y78" s="24"/>
      <c r="Z78" s="258"/>
      <c r="AA78" s="259"/>
      <c r="AB78" s="259"/>
      <c r="AC78" s="260"/>
      <c r="AD78" s="250">
        <f>BB53</f>
        <v>0</v>
      </c>
      <c r="AE78" s="251"/>
      <c r="AF78" s="251"/>
      <c r="AG78" s="252"/>
      <c r="AH78" s="264" t="e">
        <f>IF(ISBLANK(Z78),(AH76*10/100),(Z78*AH76/100))</f>
        <v>#REF!</v>
      </c>
      <c r="AI78" s="265"/>
      <c r="AJ78" s="265"/>
      <c r="AK78" s="264" t="e">
        <f>AD78*AH78</f>
        <v>#REF!</v>
      </c>
      <c r="AL78" s="265"/>
      <c r="AM78" s="265"/>
      <c r="AN78" s="266"/>
      <c r="AO78" s="64" t="s">
        <v>59</v>
      </c>
      <c r="BC78" s="24"/>
      <c r="BD78" s="445" t="e">
        <f>BD77</f>
        <v>#REF!</v>
      </c>
      <c r="BE78" s="457"/>
      <c r="BF78" s="446"/>
      <c r="BG78" s="481">
        <v>6.8</v>
      </c>
      <c r="BH78" s="482"/>
      <c r="BI78" s="445" t="e">
        <f>(BD78*BG78)/100</f>
        <v>#REF!</v>
      </c>
      <c r="BJ78" s="446"/>
    </row>
    <row r="79" spans="9:62" ht="18" customHeight="1">
      <c r="I79" s="15" t="s">
        <v>46</v>
      </c>
      <c r="J79" s="5"/>
      <c r="K79" s="5"/>
      <c r="L79" s="5"/>
      <c r="Y79" s="24"/>
      <c r="Z79" s="28"/>
      <c r="AC79" s="24"/>
      <c r="AD79" s="250" t="e">
        <f>AX53</f>
        <v>#REF!</v>
      </c>
      <c r="AE79" s="251"/>
      <c r="AF79" s="251"/>
      <c r="AG79" s="252"/>
      <c r="AH79" s="264" t="e">
        <f>AH76</f>
        <v>#REF!</v>
      </c>
      <c r="AI79" s="265"/>
      <c r="AJ79" s="265"/>
      <c r="AK79" s="264" t="e">
        <f aca="true" t="shared" si="21" ref="AK79:AK84">AD79*AH79</f>
        <v>#REF!</v>
      </c>
      <c r="AL79" s="265"/>
      <c r="AM79" s="265"/>
      <c r="AN79" s="266"/>
      <c r="AO79" s="65" t="s">
        <v>60</v>
      </c>
      <c r="BC79" s="24"/>
      <c r="BD79" s="445" t="e">
        <f>AK90</f>
        <v>#REF!</v>
      </c>
      <c r="BE79" s="457"/>
      <c r="BF79" s="446"/>
      <c r="BG79" s="481">
        <v>0.4</v>
      </c>
      <c r="BH79" s="482"/>
      <c r="BI79" s="445" t="e">
        <f>(BD79*BG79)/100</f>
        <v>#REF!</v>
      </c>
      <c r="BJ79" s="446"/>
    </row>
    <row r="80" spans="9:62" ht="18" customHeight="1">
      <c r="I80" s="25" t="s">
        <v>47</v>
      </c>
      <c r="J80" s="5"/>
      <c r="K80" s="5"/>
      <c r="L80" s="5"/>
      <c r="Y80" s="24"/>
      <c r="Z80" s="258"/>
      <c r="AA80" s="259"/>
      <c r="AB80" s="259"/>
      <c r="AC80" s="260"/>
      <c r="AD80" s="250" t="e">
        <f>AD79</f>
        <v>#REF!</v>
      </c>
      <c r="AE80" s="251"/>
      <c r="AF80" s="251"/>
      <c r="AG80" s="252"/>
      <c r="AH80" s="264" t="e">
        <f>(AH76*Z80)/100</f>
        <v>#REF!</v>
      </c>
      <c r="AI80" s="265"/>
      <c r="AJ80" s="265"/>
      <c r="AK80" s="264" t="e">
        <f t="shared" si="21"/>
        <v>#REF!</v>
      </c>
      <c r="AL80" s="265"/>
      <c r="AM80" s="265"/>
      <c r="AN80" s="266"/>
      <c r="AO80" s="65" t="e">
        <f>IF(#REF!="x","Maladie","")</f>
        <v>#REF!</v>
      </c>
      <c r="BC80" s="24"/>
      <c r="BD80" s="447" t="e">
        <f>AK90</f>
        <v>#REF!</v>
      </c>
      <c r="BE80" s="451"/>
      <c r="BF80" s="448"/>
      <c r="BG80" s="483">
        <v>1.3</v>
      </c>
      <c r="BH80" s="484"/>
      <c r="BI80" s="447" t="e">
        <f>(BD80*BG80)*100</f>
        <v>#REF!</v>
      </c>
      <c r="BJ80" s="448"/>
    </row>
    <row r="81" spans="9:62" ht="18" customHeight="1">
      <c r="I81" s="56" t="s">
        <v>48</v>
      </c>
      <c r="J81" s="5"/>
      <c r="K81" s="5"/>
      <c r="L81" s="5"/>
      <c r="Y81" s="24"/>
      <c r="Z81" s="258"/>
      <c r="AA81" s="259"/>
      <c r="AB81" s="259"/>
      <c r="AC81" s="260"/>
      <c r="AD81" s="250" t="e">
        <f>BF53</f>
        <v>#VALUE!</v>
      </c>
      <c r="AE81" s="251"/>
      <c r="AF81" s="251"/>
      <c r="AG81" s="252"/>
      <c r="AH81" s="264" t="e">
        <f>IF(ISBLANK(Z81),(AH76*10/100+AH76),(Z81*AH76/100+AH76))</f>
        <v>#REF!</v>
      </c>
      <c r="AI81" s="265"/>
      <c r="AJ81" s="265"/>
      <c r="AK81" s="264" t="e">
        <f t="shared" si="21"/>
        <v>#VALUE!</v>
      </c>
      <c r="AL81" s="265"/>
      <c r="AM81" s="265"/>
      <c r="AN81" s="266"/>
      <c r="AO81" s="65" t="s">
        <v>61</v>
      </c>
      <c r="BC81" s="24"/>
      <c r="BD81" s="445" t="e">
        <f>AK90</f>
        <v>#REF!</v>
      </c>
      <c r="BE81" s="457"/>
      <c r="BF81" s="446"/>
      <c r="BG81" s="481">
        <v>6.9</v>
      </c>
      <c r="BH81" s="482"/>
      <c r="BI81" s="445" t="e">
        <f>(BD81*BG81)/100</f>
        <v>#REF!</v>
      </c>
      <c r="BJ81" s="446"/>
    </row>
    <row r="82" spans="9:62" ht="18" customHeight="1">
      <c r="I82" s="54" t="s">
        <v>49</v>
      </c>
      <c r="J82" s="5"/>
      <c r="K82" s="5"/>
      <c r="L82" s="5"/>
      <c r="Y82" s="24"/>
      <c r="Z82" s="258"/>
      <c r="AA82" s="259"/>
      <c r="AB82" s="259"/>
      <c r="AC82" s="260"/>
      <c r="AD82" s="250">
        <f>AT10</f>
        <v>10</v>
      </c>
      <c r="AE82" s="251"/>
      <c r="AF82" s="251"/>
      <c r="AG82" s="252"/>
      <c r="AH82" s="264" t="e">
        <f>IF(ISBLANK(Z82),(AH76*10/100),(Z82*AH76/100))</f>
        <v>#REF!</v>
      </c>
      <c r="AI82" s="265"/>
      <c r="AJ82" s="265"/>
      <c r="AK82" s="264" t="e">
        <f t="shared" si="21"/>
        <v>#REF!</v>
      </c>
      <c r="AL82" s="265"/>
      <c r="AM82" s="265"/>
      <c r="AN82" s="266"/>
      <c r="AO82" s="65" t="s">
        <v>62</v>
      </c>
      <c r="BC82" s="24"/>
      <c r="BD82" s="445" t="e">
        <f>AK90</f>
        <v>#REF!</v>
      </c>
      <c r="BE82" s="457"/>
      <c r="BF82" s="446"/>
      <c r="BG82" s="481">
        <v>4.01</v>
      </c>
      <c r="BH82" s="482"/>
      <c r="BI82" s="445" t="e">
        <f>(BD82*BG82)/100</f>
        <v>#REF!</v>
      </c>
      <c r="BJ82" s="446"/>
    </row>
    <row r="83" spans="9:62" ht="18" customHeight="1">
      <c r="I83" s="54" t="s">
        <v>50</v>
      </c>
      <c r="J83" s="5"/>
      <c r="K83" s="5"/>
      <c r="L83" s="5"/>
      <c r="Y83" s="24"/>
      <c r="Z83" s="258"/>
      <c r="AA83" s="259"/>
      <c r="AB83" s="259"/>
      <c r="AC83" s="260"/>
      <c r="AD83" s="250" t="e">
        <f>AT19+AT28+AT37+AT46</f>
        <v>#VALUE!</v>
      </c>
      <c r="AE83" s="251"/>
      <c r="AF83" s="251"/>
      <c r="AG83" s="252"/>
      <c r="AH83" s="264" t="e">
        <f>(AH76*Z83)/100</f>
        <v>#REF!</v>
      </c>
      <c r="AI83" s="265"/>
      <c r="AJ83" s="265"/>
      <c r="AK83" s="264" t="e">
        <f t="shared" si="21"/>
        <v>#VALUE!</v>
      </c>
      <c r="AL83" s="265"/>
      <c r="AM83" s="265"/>
      <c r="AN83" s="266"/>
      <c r="AO83" s="67" t="s">
        <v>63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7"/>
      <c r="BD83" s="443" t="e">
        <f>AK90</f>
        <v>#REF!</v>
      </c>
      <c r="BE83" s="485"/>
      <c r="BF83" s="444"/>
      <c r="BG83" s="479">
        <v>1.04</v>
      </c>
      <c r="BH83" s="480"/>
      <c r="BI83" s="443" t="e">
        <f>(BD83*BG83)/100</f>
        <v>#REF!</v>
      </c>
      <c r="BJ83" s="444"/>
    </row>
    <row r="84" spans="9:62" ht="18" customHeight="1">
      <c r="I84" s="57" t="s">
        <v>51</v>
      </c>
      <c r="J84" s="5"/>
      <c r="K84" s="5"/>
      <c r="L84" s="5"/>
      <c r="Y84" s="24"/>
      <c r="Z84" s="258"/>
      <c r="AA84" s="259"/>
      <c r="AB84" s="259"/>
      <c r="AC84" s="260"/>
      <c r="AD84" s="261"/>
      <c r="AE84" s="262"/>
      <c r="AF84" s="262"/>
      <c r="AG84" s="263"/>
      <c r="AH84" s="264" t="e">
        <f>(AH76*Z84)/100</f>
        <v>#REF!</v>
      </c>
      <c r="AI84" s="265"/>
      <c r="AJ84" s="265"/>
      <c r="AK84" s="264" t="e">
        <f t="shared" si="21"/>
        <v>#REF!</v>
      </c>
      <c r="AL84" s="265"/>
      <c r="AM84" s="265"/>
      <c r="AN84" s="266"/>
      <c r="AO84" s="238" t="s">
        <v>64</v>
      </c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40"/>
      <c r="BI84" s="175" t="e">
        <f>IF(#REF!="x",BI77+BI78+BI79+BI80+BI81+BI82+BI83,BI77+BI78+BI79+BI81+BI82+BI83)</f>
        <v>#REF!</v>
      </c>
      <c r="BJ84" s="176"/>
    </row>
    <row r="85" spans="9:62" ht="18" customHeight="1">
      <c r="I85" s="15" t="e">
        <f>IF(#REF!="x","",IF(#REF!="x","",IF(#REF!="x","","Indemnité de congés payés")))</f>
        <v>#REF!</v>
      </c>
      <c r="J85" s="5"/>
      <c r="K85" s="5"/>
      <c r="L85" s="5"/>
      <c r="Y85" s="24"/>
      <c r="Z85" s="28"/>
      <c r="AC85" s="24"/>
      <c r="AD85" s="267"/>
      <c r="AE85" s="268"/>
      <c r="AF85" s="268"/>
      <c r="AG85" s="269"/>
      <c r="AH85" s="270"/>
      <c r="AI85" s="271"/>
      <c r="AJ85" s="271"/>
      <c r="AK85" s="270"/>
      <c r="AL85" s="271"/>
      <c r="AM85" s="271"/>
      <c r="AN85" s="272"/>
      <c r="AO85" s="177" t="s">
        <v>65</v>
      </c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9"/>
      <c r="BD85" s="156" t="e">
        <f>AK77+AK78+AK79+AK80+AK81</f>
        <v>#REF!</v>
      </c>
      <c r="BE85" s="157"/>
      <c r="BF85" s="158"/>
      <c r="BG85" s="224">
        <v>11.31</v>
      </c>
      <c r="BH85" s="225"/>
      <c r="BI85" s="226" t="e">
        <f>(BD85*BG85)/100</f>
        <v>#REF!</v>
      </c>
      <c r="BJ85" s="227"/>
    </row>
    <row r="86" spans="9:62" ht="18" customHeight="1">
      <c r="I86" s="59" t="e">
        <f>IF(#REF!="x","Indemnité compensatrice de congés payés",IF(#REF!="x","Indemnité compensatrice de congés payés",""))</f>
        <v>#REF!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60"/>
      <c r="Z86" s="28"/>
      <c r="AC86" s="24"/>
      <c r="AD86" s="267"/>
      <c r="AE86" s="268"/>
      <c r="AF86" s="268"/>
      <c r="AG86" s="269"/>
      <c r="AH86" s="281"/>
      <c r="AI86" s="282"/>
      <c r="AJ86" s="282"/>
      <c r="AK86" s="283"/>
      <c r="AL86" s="284"/>
      <c r="AM86" s="284"/>
      <c r="AN86" s="285"/>
      <c r="AO86" s="202" t="e">
        <f>IF(#REF!="x","",IF(#REF!="x","","TOTAL SALAIRE NET À DÉCLARER À PAJEMPLOI"))</f>
        <v>#REF!</v>
      </c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4" t="e">
        <f>AK90-BI84</f>
        <v>#REF!</v>
      </c>
      <c r="BJ86" s="205"/>
    </row>
    <row r="87" spans="9:62" ht="18" customHeight="1">
      <c r="I87" s="15" t="e">
        <f>IF(#REF!="C.D.D","Prime de précarité pour la fin de C.D.D","")</f>
        <v>#REF!</v>
      </c>
      <c r="J87" s="5"/>
      <c r="K87" s="5"/>
      <c r="L87" s="5"/>
      <c r="Y87" s="24"/>
      <c r="Z87" s="28"/>
      <c r="AC87" s="24"/>
      <c r="AD87" s="273"/>
      <c r="AE87" s="274"/>
      <c r="AF87" s="274"/>
      <c r="AG87" s="275"/>
      <c r="AH87" s="276">
        <v>10</v>
      </c>
      <c r="AI87" s="277"/>
      <c r="AJ87" s="277"/>
      <c r="AK87" s="278">
        <f>(AD87*AH87)/100</f>
        <v>0</v>
      </c>
      <c r="AL87" s="279"/>
      <c r="AM87" s="279"/>
      <c r="AN87" s="280"/>
      <c r="AO87" s="206" t="e">
        <f>IF(#REF!="x","",IF(#REF!="x","","SALAIRE NET RECONSTITUÉ AVEC HEURES DÉSOCIALISÉES"))</f>
        <v>#REF!</v>
      </c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8"/>
      <c r="BI87" s="209" t="e">
        <f>BI86+BI85</f>
        <v>#REF!</v>
      </c>
      <c r="BJ87" s="210"/>
    </row>
    <row r="88" spans="9:40" ht="18" customHeight="1">
      <c r="I88" s="15" t="e">
        <f>IF(AND(#REF!="x",#REF!="x"),"",IF(AND(#REF!="x",#REF!="x"),"Régularisation de fin de contrat",""))</f>
        <v>#REF!</v>
      </c>
      <c r="J88" s="5"/>
      <c r="K88" s="5"/>
      <c r="L88" s="5"/>
      <c r="Y88" s="24"/>
      <c r="Z88" s="28"/>
      <c r="AC88" s="24"/>
      <c r="AD88" s="286"/>
      <c r="AE88" s="287"/>
      <c r="AF88" s="287"/>
      <c r="AG88" s="288"/>
      <c r="AH88" s="278" t="e">
        <f>AH76</f>
        <v>#REF!</v>
      </c>
      <c r="AI88" s="279"/>
      <c r="AJ88" s="279"/>
      <c r="AK88" s="278"/>
      <c r="AL88" s="279"/>
      <c r="AM88" s="279"/>
      <c r="AN88" s="280"/>
    </row>
    <row r="89" spans="9:62" ht="18" customHeight="1">
      <c r="I89" s="61" t="s">
        <v>52</v>
      </c>
      <c r="J89" s="5"/>
      <c r="K89" s="5"/>
      <c r="L89" s="5"/>
      <c r="Y89" s="24"/>
      <c r="Z89" s="58"/>
      <c r="AC89" s="24"/>
      <c r="AD89" s="250" t="e">
        <f>IF(#REF!="x",#REF!,IF('BS 01'!#REF!="x",#REF!,IF('BS 01'!#REF!="x",#REF!,0)))</f>
        <v>#REF!</v>
      </c>
      <c r="AE89" s="251"/>
      <c r="AF89" s="251"/>
      <c r="AG89" s="252"/>
      <c r="AH89" s="253" t="e">
        <f>AH76</f>
        <v>#REF!</v>
      </c>
      <c r="AI89" s="254"/>
      <c r="AJ89" s="254"/>
      <c r="AK89" s="255" t="e">
        <f>AD89*AH89</f>
        <v>#REF!</v>
      </c>
      <c r="AL89" s="256"/>
      <c r="AM89" s="256"/>
      <c r="AN89" s="257"/>
      <c r="AO89" s="211" t="e">
        <f>IF(#REF!="x","",IF(#REF!="x","","TOTAL SALAIRE NET À PAYER"))</f>
        <v>#REF!</v>
      </c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3"/>
      <c r="BI89" s="214" t="e">
        <f>(BI86+BG56+BP56+BG62)-AL91</f>
        <v>#REF!</v>
      </c>
      <c r="BJ89" s="205"/>
    </row>
    <row r="90" spans="9:62" ht="18" customHeight="1">
      <c r="I90" s="188" t="s">
        <v>53</v>
      </c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90"/>
      <c r="AK90" s="191" t="e">
        <f>SUM(AK76:AN88)-AK89</f>
        <v>#REF!</v>
      </c>
      <c r="AL90" s="192"/>
      <c r="AM90" s="192"/>
      <c r="AN90" s="193"/>
      <c r="AO90" s="215" t="s">
        <v>66</v>
      </c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7"/>
      <c r="BD90" s="221" t="s">
        <v>40</v>
      </c>
      <c r="BE90" s="201"/>
      <c r="BF90" s="222"/>
      <c r="BG90" s="221" t="s">
        <v>57</v>
      </c>
      <c r="BH90" s="222"/>
      <c r="BI90" s="221" t="s">
        <v>42</v>
      </c>
      <c r="BJ90" s="222"/>
    </row>
    <row r="91" spans="9:62" ht="18" customHeight="1">
      <c r="I91" s="194" t="e">
        <f>IF(AND(#REF!="x",#REF!="x"),"Indemnité conventionnelle de rupture","")</f>
        <v>#REF!</v>
      </c>
      <c r="J91" s="195"/>
      <c r="K91" s="195"/>
      <c r="L91" s="195"/>
      <c r="M91" s="195"/>
      <c r="N91" s="195"/>
      <c r="O91" s="195"/>
      <c r="P91" s="195"/>
      <c r="Q91" s="195"/>
      <c r="R91" s="195"/>
      <c r="S91" s="196"/>
      <c r="T91" s="197"/>
      <c r="U91" s="197"/>
      <c r="V91" s="197"/>
      <c r="W91" s="197"/>
      <c r="X91" s="198" t="s">
        <v>54</v>
      </c>
      <c r="Y91" s="199"/>
      <c r="Z91" s="199"/>
      <c r="AA91" s="199"/>
      <c r="AB91" s="199"/>
      <c r="AC91" s="199"/>
      <c r="AD91" s="199"/>
      <c r="AE91" s="199"/>
      <c r="AF91" s="200"/>
      <c r="AG91" s="157">
        <f>BB78</f>
        <v>0</v>
      </c>
      <c r="AH91" s="201"/>
      <c r="AI91" s="201"/>
      <c r="AJ91" s="154">
        <v>0</v>
      </c>
      <c r="AK91" s="155"/>
      <c r="AL91" s="156">
        <f>(AG91*AJ91)/100</f>
        <v>0</v>
      </c>
      <c r="AM91" s="157"/>
      <c r="AN91" s="158"/>
      <c r="AO91" s="218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20"/>
      <c r="BD91" s="223" t="e">
        <f>AK90</f>
        <v>#REF!</v>
      </c>
      <c r="BE91" s="201"/>
      <c r="BF91" s="222"/>
      <c r="BG91" s="221">
        <v>42.726</v>
      </c>
      <c r="BH91" s="222"/>
      <c r="BI91" s="156" t="e">
        <f>(BD91*BG91)/100</f>
        <v>#REF!</v>
      </c>
      <c r="BJ91" s="158"/>
    </row>
    <row r="92" ht="18" customHeight="1"/>
    <row r="93" spans="9:62" ht="27.75" customHeight="1">
      <c r="I93" s="104" t="s">
        <v>67</v>
      </c>
      <c r="J93" s="105"/>
      <c r="K93" s="105"/>
      <c r="L93" s="105"/>
      <c r="M93" s="105"/>
      <c r="N93" s="105"/>
      <c r="O93" s="105"/>
      <c r="P93" s="105"/>
      <c r="Q93" s="105"/>
      <c r="R93" s="106"/>
      <c r="S93" s="159" t="s">
        <v>85</v>
      </c>
      <c r="T93" s="160"/>
      <c r="U93" s="160"/>
      <c r="V93" s="160"/>
      <c r="W93" s="160"/>
      <c r="X93" s="160"/>
      <c r="Y93" s="160"/>
      <c r="Z93" s="160"/>
      <c r="AA93" s="160"/>
      <c r="AB93" s="160"/>
      <c r="AC93" s="161"/>
      <c r="AD93" s="165"/>
      <c r="AE93" s="166"/>
      <c r="AF93" s="166"/>
      <c r="AG93" s="166"/>
      <c r="AH93" s="169" t="s">
        <v>68</v>
      </c>
      <c r="AI93" s="170"/>
      <c r="AJ93" s="170"/>
      <c r="AK93" s="170"/>
      <c r="AL93" s="170"/>
      <c r="AM93" s="170"/>
      <c r="AN93" s="171"/>
      <c r="AO93" s="169">
        <f>ROUNDUP(AD93/4*2.5,0)</f>
        <v>0</v>
      </c>
      <c r="AP93" s="170"/>
      <c r="AQ93" s="171"/>
      <c r="AR93" s="110" t="s">
        <v>69</v>
      </c>
      <c r="AS93" s="111"/>
      <c r="AT93" s="111"/>
      <c r="AU93" s="111"/>
      <c r="AV93" s="111"/>
      <c r="AW93" s="111"/>
      <c r="AX93" s="111"/>
      <c r="AY93" s="111"/>
      <c r="AZ93" s="111"/>
      <c r="BA93" s="112"/>
      <c r="BB93" s="116"/>
      <c r="BC93" s="116"/>
      <c r="BD93" s="117"/>
      <c r="BE93" s="180" t="s">
        <v>70</v>
      </c>
      <c r="BF93" s="181"/>
      <c r="BG93" s="181"/>
      <c r="BH93" s="181"/>
      <c r="BI93" s="184">
        <f>AO93-BB93</f>
        <v>0</v>
      </c>
      <c r="BJ93" s="185"/>
    </row>
    <row r="94" spans="9:62" ht="27.75" customHeight="1">
      <c r="I94" s="107"/>
      <c r="J94" s="108"/>
      <c r="K94" s="108"/>
      <c r="L94" s="108"/>
      <c r="M94" s="108"/>
      <c r="N94" s="108"/>
      <c r="O94" s="108"/>
      <c r="P94" s="108"/>
      <c r="Q94" s="108"/>
      <c r="R94" s="109"/>
      <c r="S94" s="162"/>
      <c r="T94" s="163"/>
      <c r="U94" s="163"/>
      <c r="V94" s="163"/>
      <c r="W94" s="163"/>
      <c r="X94" s="163"/>
      <c r="Y94" s="163"/>
      <c r="Z94" s="163"/>
      <c r="AA94" s="163"/>
      <c r="AB94" s="163"/>
      <c r="AC94" s="164"/>
      <c r="AD94" s="167"/>
      <c r="AE94" s="168"/>
      <c r="AF94" s="168"/>
      <c r="AG94" s="168"/>
      <c r="AH94" s="172"/>
      <c r="AI94" s="173"/>
      <c r="AJ94" s="173"/>
      <c r="AK94" s="173"/>
      <c r="AL94" s="173"/>
      <c r="AM94" s="173"/>
      <c r="AN94" s="174"/>
      <c r="AO94" s="172"/>
      <c r="AP94" s="173"/>
      <c r="AQ94" s="174"/>
      <c r="AR94" s="113"/>
      <c r="AS94" s="114"/>
      <c r="AT94" s="114"/>
      <c r="AU94" s="114"/>
      <c r="AV94" s="114"/>
      <c r="AW94" s="114"/>
      <c r="AX94" s="114"/>
      <c r="AY94" s="114"/>
      <c r="AZ94" s="114"/>
      <c r="BA94" s="115"/>
      <c r="BB94" s="118"/>
      <c r="BC94" s="118"/>
      <c r="BD94" s="119"/>
      <c r="BE94" s="182"/>
      <c r="BF94" s="183"/>
      <c r="BG94" s="183"/>
      <c r="BH94" s="183"/>
      <c r="BI94" s="186"/>
      <c r="BJ94" s="187"/>
    </row>
    <row r="95" ht="4.5" customHeight="1"/>
    <row r="96" spans="9:62" ht="27.75" customHeight="1">
      <c r="I96" s="120" t="s">
        <v>71</v>
      </c>
      <c r="J96" s="121"/>
      <c r="K96" s="121"/>
      <c r="L96" s="121"/>
      <c r="M96" s="121"/>
      <c r="N96" s="121"/>
      <c r="O96" s="121"/>
      <c r="P96" s="121"/>
      <c r="Q96" s="121"/>
      <c r="R96" s="122"/>
      <c r="S96" s="126" t="s">
        <v>72</v>
      </c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8"/>
      <c r="AO96" s="132"/>
      <c r="AP96" s="133"/>
      <c r="AQ96" s="134"/>
      <c r="AR96" s="138" t="s">
        <v>73</v>
      </c>
      <c r="AS96" s="139"/>
      <c r="AT96" s="139"/>
      <c r="AU96" s="139"/>
      <c r="AV96" s="139"/>
      <c r="AW96" s="139"/>
      <c r="AX96" s="139"/>
      <c r="AY96" s="139"/>
      <c r="AZ96" s="139"/>
      <c r="BA96" s="139"/>
      <c r="BB96" s="142"/>
      <c r="BC96" s="143"/>
      <c r="BD96" s="144"/>
      <c r="BE96" s="148" t="s">
        <v>70</v>
      </c>
      <c r="BF96" s="149"/>
      <c r="BG96" s="149"/>
      <c r="BH96" s="150"/>
      <c r="BI96" s="100">
        <f>AO96-BB96</f>
        <v>0</v>
      </c>
      <c r="BJ96" s="101"/>
    </row>
    <row r="97" spans="9:62" ht="27.75" customHeight="1">
      <c r="I97" s="123"/>
      <c r="J97" s="124"/>
      <c r="K97" s="124"/>
      <c r="L97" s="124"/>
      <c r="M97" s="124"/>
      <c r="N97" s="124"/>
      <c r="O97" s="124"/>
      <c r="P97" s="124"/>
      <c r="Q97" s="124"/>
      <c r="R97" s="125"/>
      <c r="S97" s="129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35"/>
      <c r="AP97" s="136"/>
      <c r="AQ97" s="137"/>
      <c r="AR97" s="140"/>
      <c r="AS97" s="141"/>
      <c r="AT97" s="141"/>
      <c r="AU97" s="141"/>
      <c r="AV97" s="141"/>
      <c r="AW97" s="141"/>
      <c r="AX97" s="141"/>
      <c r="AY97" s="141"/>
      <c r="AZ97" s="141"/>
      <c r="BA97" s="141"/>
      <c r="BB97" s="145"/>
      <c r="BC97" s="146"/>
      <c r="BD97" s="147"/>
      <c r="BE97" s="151"/>
      <c r="BF97" s="152"/>
      <c r="BG97" s="152"/>
      <c r="BH97" s="153"/>
      <c r="BI97" s="102"/>
      <c r="BJ97" s="103"/>
    </row>
  </sheetData>
  <sheetProtection selectLockedCells="1"/>
  <mergeCells count="1007">
    <mergeCell ref="BJ1:BO3"/>
    <mergeCell ref="BJ4:BL4"/>
    <mergeCell ref="BJ5:BL5"/>
    <mergeCell ref="BJ6:BL6"/>
    <mergeCell ref="BJ7:BN7"/>
    <mergeCell ref="BJ8:BM8"/>
    <mergeCell ref="BJ9:BM9"/>
    <mergeCell ref="BG56:BI56"/>
    <mergeCell ref="BG62:BI62"/>
    <mergeCell ref="BJ10:BL10"/>
    <mergeCell ref="BG77:BH77"/>
    <mergeCell ref="BG78:BH78"/>
    <mergeCell ref="AZ55:BP55"/>
    <mergeCell ref="BI78:BJ78"/>
    <mergeCell ref="BG83:BH83"/>
    <mergeCell ref="BG82:BH82"/>
    <mergeCell ref="BG81:BH81"/>
    <mergeCell ref="BG80:BH80"/>
    <mergeCell ref="BG79:BH79"/>
    <mergeCell ref="BD83:BF83"/>
    <mergeCell ref="BD82:BF82"/>
    <mergeCell ref="BD81:BF81"/>
    <mergeCell ref="BO64:BP64"/>
    <mergeCell ref="AZ66:BO66"/>
    <mergeCell ref="BE68:BH68"/>
    <mergeCell ref="BN68:BP68"/>
    <mergeCell ref="AO75:BC76"/>
    <mergeCell ref="BD76:BF76"/>
    <mergeCell ref="BG76:BH76"/>
    <mergeCell ref="BI76:BJ76"/>
    <mergeCell ref="BD75:BJ75"/>
    <mergeCell ref="AB55:AV55"/>
    <mergeCell ref="AB68:AV68"/>
    <mergeCell ref="AB62:AV62"/>
    <mergeCell ref="AS63:AV63"/>
    <mergeCell ref="AS64:AV64"/>
    <mergeCell ref="AS65:AV65"/>
    <mergeCell ref="AS66:AV66"/>
    <mergeCell ref="AS67:AV67"/>
    <mergeCell ref="AS58:AV58"/>
    <mergeCell ref="AS60:AV60"/>
    <mergeCell ref="BI77:BJ77"/>
    <mergeCell ref="BD80:BF80"/>
    <mergeCell ref="I55:W55"/>
    <mergeCell ref="AS59:AV59"/>
    <mergeCell ref="AS56:AV56"/>
    <mergeCell ref="AS57:AV57"/>
    <mergeCell ref="BD79:BF79"/>
    <mergeCell ref="BD78:BF78"/>
    <mergeCell ref="BD77:BF77"/>
    <mergeCell ref="AD77:AG77"/>
    <mergeCell ref="AH77:AJ77"/>
    <mergeCell ref="AK77:AN77"/>
    <mergeCell ref="Z78:AC78"/>
    <mergeCell ref="AD78:AG78"/>
    <mergeCell ref="BI83:BJ83"/>
    <mergeCell ref="BI82:BJ82"/>
    <mergeCell ref="BI81:BJ81"/>
    <mergeCell ref="BI80:BJ80"/>
    <mergeCell ref="BI79:BJ79"/>
    <mergeCell ref="Z80:AC80"/>
    <mergeCell ref="I75:Y75"/>
    <mergeCell ref="Z75:AC75"/>
    <mergeCell ref="AD75:AG75"/>
    <mergeCell ref="AH75:AJ75"/>
    <mergeCell ref="AK75:AN75"/>
    <mergeCell ref="AD76:AG76"/>
    <mergeCell ref="AH76:AJ76"/>
    <mergeCell ref="AK76:AN76"/>
    <mergeCell ref="AT43:AV43"/>
    <mergeCell ref="AX43:BA43"/>
    <mergeCell ref="BB43:BE43"/>
    <mergeCell ref="AN42:AP42"/>
    <mergeCell ref="AQ42:AS42"/>
    <mergeCell ref="Y53:AA53"/>
    <mergeCell ref="AX53:BA53"/>
    <mergeCell ref="BB53:BD53"/>
    <mergeCell ref="AB53:AD53"/>
    <mergeCell ref="AK49:AM49"/>
    <mergeCell ref="P45:R45"/>
    <mergeCell ref="S45:U45"/>
    <mergeCell ref="AH45:AJ45"/>
    <mergeCell ref="AK45:AM45"/>
    <mergeCell ref="AH46:AJ46"/>
    <mergeCell ref="AN40:AP40"/>
    <mergeCell ref="AN41:AP41"/>
    <mergeCell ref="AH43:AJ43"/>
    <mergeCell ref="AH44:AJ44"/>
    <mergeCell ref="V44:X44"/>
    <mergeCell ref="BF53:BI53"/>
    <mergeCell ref="BF41:BI41"/>
    <mergeCell ref="AH47:AJ47"/>
    <mergeCell ref="BF42:BI42"/>
    <mergeCell ref="AX41:BA41"/>
    <mergeCell ref="AT41:AV41"/>
    <mergeCell ref="AN44:AP44"/>
    <mergeCell ref="AQ44:AS44"/>
    <mergeCell ref="AQ47:AS47"/>
    <mergeCell ref="AN47:AP47"/>
    <mergeCell ref="AT47:AV47"/>
    <mergeCell ref="AX48:BA48"/>
    <mergeCell ref="AN43:AP43"/>
    <mergeCell ref="BF48:BI48"/>
    <mergeCell ref="AK43:AM43"/>
    <mergeCell ref="BB40:BE40"/>
    <mergeCell ref="BB42:BE42"/>
    <mergeCell ref="BB45:BE45"/>
    <mergeCell ref="BF45:BI45"/>
    <mergeCell ref="AQ43:AS43"/>
    <mergeCell ref="BF43:BI43"/>
    <mergeCell ref="AT44:AV44"/>
    <mergeCell ref="BF10:BI10"/>
    <mergeCell ref="BB11:BE11"/>
    <mergeCell ref="BB13:BE13"/>
    <mergeCell ref="BB12:BE12"/>
    <mergeCell ref="BF40:BI40"/>
    <mergeCell ref="BF35:BI35"/>
    <mergeCell ref="BF36:BI36"/>
    <mergeCell ref="BF37:BI37"/>
    <mergeCell ref="AS73:AV73"/>
    <mergeCell ref="AS72:AV72"/>
    <mergeCell ref="AS71:AV71"/>
    <mergeCell ref="AS70:AV70"/>
    <mergeCell ref="AS69:AV69"/>
    <mergeCell ref="AB69:AR69"/>
    <mergeCell ref="AB73:AR73"/>
    <mergeCell ref="AB72:AR72"/>
    <mergeCell ref="AB70:AR70"/>
    <mergeCell ref="AB71:AR71"/>
    <mergeCell ref="BF28:BI28"/>
    <mergeCell ref="BF26:BI26"/>
    <mergeCell ref="AX24:BA24"/>
    <mergeCell ref="BB28:BE28"/>
    <mergeCell ref="BF12:BI12"/>
    <mergeCell ref="BG64:BI64"/>
    <mergeCell ref="BF39:BI39"/>
    <mergeCell ref="BB39:BE39"/>
    <mergeCell ref="AX39:BA39"/>
    <mergeCell ref="AX35:BA35"/>
    <mergeCell ref="BB38:BE38"/>
    <mergeCell ref="BF38:BI38"/>
    <mergeCell ref="AX31:BA31"/>
    <mergeCell ref="AN38:AP38"/>
    <mergeCell ref="AQ37:AS37"/>
    <mergeCell ref="AN34:AP34"/>
    <mergeCell ref="AX38:BA38"/>
    <mergeCell ref="AX37:BA37"/>
    <mergeCell ref="AK34:AM34"/>
    <mergeCell ref="AK37:AM37"/>
    <mergeCell ref="AN32:AP32"/>
    <mergeCell ref="AQ32:AS32"/>
    <mergeCell ref="BF34:BI34"/>
    <mergeCell ref="BF6:BI6"/>
    <mergeCell ref="BB32:BE32"/>
    <mergeCell ref="AQ35:AS35"/>
    <mergeCell ref="AQ33:AS33"/>
    <mergeCell ref="AX7:BA7"/>
    <mergeCell ref="BB5:BE5"/>
    <mergeCell ref="BB6:BE6"/>
    <mergeCell ref="BF9:BI9"/>
    <mergeCell ref="AH4:AJ4"/>
    <mergeCell ref="AT38:AV38"/>
    <mergeCell ref="BF31:BI31"/>
    <mergeCell ref="BB33:BE33"/>
    <mergeCell ref="BF32:BI32"/>
    <mergeCell ref="BB31:BE31"/>
    <mergeCell ref="Y12:AA12"/>
    <mergeCell ref="AX42:BA42"/>
    <mergeCell ref="AK42:AM42"/>
    <mergeCell ref="AH40:AJ40"/>
    <mergeCell ref="AK40:AM40"/>
    <mergeCell ref="AQ40:AS40"/>
    <mergeCell ref="AQ41:AS41"/>
    <mergeCell ref="AT42:AV42"/>
    <mergeCell ref="AT40:AV40"/>
    <mergeCell ref="AX29:BA29"/>
    <mergeCell ref="BB44:BE44"/>
    <mergeCell ref="BF44:BI44"/>
    <mergeCell ref="AX44:BA44"/>
    <mergeCell ref="BF47:BI47"/>
    <mergeCell ref="BB47:BE47"/>
    <mergeCell ref="AX47:BA47"/>
    <mergeCell ref="AX34:BA34"/>
    <mergeCell ref="BB26:BE26"/>
    <mergeCell ref="P47:R47"/>
    <mergeCell ref="S47:U47"/>
    <mergeCell ref="S44:U44"/>
    <mergeCell ref="Y44:AA44"/>
    <mergeCell ref="J8:L8"/>
    <mergeCell ref="J9:L9"/>
    <mergeCell ref="V46:X46"/>
    <mergeCell ref="Y46:AA46"/>
    <mergeCell ref="Y47:AA47"/>
    <mergeCell ref="V45:X45"/>
    <mergeCell ref="AB44:AD44"/>
    <mergeCell ref="AE44:AG44"/>
    <mergeCell ref="AE45:AG45"/>
    <mergeCell ref="AE46:AG46"/>
    <mergeCell ref="AK44:AM44"/>
    <mergeCell ref="AB46:AD46"/>
    <mergeCell ref="V42:X42"/>
    <mergeCell ref="Y42:AA42"/>
    <mergeCell ref="AB42:AD42"/>
    <mergeCell ref="AE42:AG42"/>
    <mergeCell ref="AH42:AJ42"/>
    <mergeCell ref="AH28:AJ28"/>
    <mergeCell ref="P27:R27"/>
    <mergeCell ref="AE28:AG28"/>
    <mergeCell ref="C37:F37"/>
    <mergeCell ref="Y33:AA33"/>
    <mergeCell ref="C35:F35"/>
    <mergeCell ref="V34:X34"/>
    <mergeCell ref="J36:L36"/>
    <mergeCell ref="Y34:AA34"/>
    <mergeCell ref="C32:F32"/>
    <mergeCell ref="J29:L29"/>
    <mergeCell ref="M29:O29"/>
    <mergeCell ref="AH16:AJ16"/>
    <mergeCell ref="G25:I25"/>
    <mergeCell ref="J25:L25"/>
    <mergeCell ref="M25:O25"/>
    <mergeCell ref="AE26:AG26"/>
    <mergeCell ref="AE25:AG25"/>
    <mergeCell ref="AE18:AG18"/>
    <mergeCell ref="Y18:AA18"/>
    <mergeCell ref="Y20:AA20"/>
    <mergeCell ref="AB21:AD21"/>
    <mergeCell ref="AE43:AG43"/>
    <mergeCell ref="AE41:AG41"/>
    <mergeCell ref="G40:I40"/>
    <mergeCell ref="G41:I41"/>
    <mergeCell ref="J41:L41"/>
    <mergeCell ref="AE40:AG40"/>
    <mergeCell ref="AB41:AD41"/>
    <mergeCell ref="J40:L40"/>
    <mergeCell ref="M41:O41"/>
    <mergeCell ref="V40:X40"/>
    <mergeCell ref="J44:L44"/>
    <mergeCell ref="M44:O44"/>
    <mergeCell ref="P44:R44"/>
    <mergeCell ref="AK41:AM41"/>
    <mergeCell ref="AB40:AD40"/>
    <mergeCell ref="Y40:AA40"/>
    <mergeCell ref="S43:U43"/>
    <mergeCell ref="V43:X43"/>
    <mergeCell ref="Y43:AA43"/>
    <mergeCell ref="AB43:AD43"/>
    <mergeCell ref="BF7:BI7"/>
    <mergeCell ref="C44:F44"/>
    <mergeCell ref="G43:I43"/>
    <mergeCell ref="J43:L43"/>
    <mergeCell ref="M43:O43"/>
    <mergeCell ref="P43:R43"/>
    <mergeCell ref="G44:I44"/>
    <mergeCell ref="BB23:BE23"/>
    <mergeCell ref="BB41:BE41"/>
    <mergeCell ref="AX40:BA40"/>
    <mergeCell ref="AX36:BA36"/>
    <mergeCell ref="BF15:BI15"/>
    <mergeCell ref="BF13:BI13"/>
    <mergeCell ref="BF18:BI18"/>
    <mergeCell ref="AX13:BA13"/>
    <mergeCell ref="AX18:BA18"/>
    <mergeCell ref="AX19:BA19"/>
    <mergeCell ref="BB21:BE21"/>
    <mergeCell ref="AX10:BA10"/>
    <mergeCell ref="AX16:BA16"/>
    <mergeCell ref="AT35:AV35"/>
    <mergeCell ref="AQ18:AS18"/>
    <mergeCell ref="AN19:AP19"/>
    <mergeCell ref="AQ15:AS15"/>
    <mergeCell ref="AN18:AP18"/>
    <mergeCell ref="AT31:AV31"/>
    <mergeCell ref="AQ31:AS31"/>
    <mergeCell ref="AT23:AV23"/>
    <mergeCell ref="Y4:AA4"/>
    <mergeCell ref="AN24:AP24"/>
    <mergeCell ref="C27:F27"/>
    <mergeCell ref="V28:X28"/>
    <mergeCell ref="C25:F25"/>
    <mergeCell ref="J27:L27"/>
    <mergeCell ref="M27:O27"/>
    <mergeCell ref="Y27:AA27"/>
    <mergeCell ref="C28:F28"/>
    <mergeCell ref="M28:O28"/>
    <mergeCell ref="AN15:AP15"/>
    <mergeCell ref="AK32:AM32"/>
    <mergeCell ref="AH30:AJ30"/>
    <mergeCell ref="AT4:AV4"/>
    <mergeCell ref="AN4:AP4"/>
    <mergeCell ref="C4:F4"/>
    <mergeCell ref="G4:I4"/>
    <mergeCell ref="AK4:AM4"/>
    <mergeCell ref="AH32:AJ32"/>
    <mergeCell ref="AH33:AJ33"/>
    <mergeCell ref="BF8:BI8"/>
    <mergeCell ref="AX6:BA6"/>
    <mergeCell ref="AX14:BA14"/>
    <mergeCell ref="BF29:BI29"/>
    <mergeCell ref="BF27:BI27"/>
    <mergeCell ref="BF17:BI17"/>
    <mergeCell ref="BF16:BI16"/>
    <mergeCell ref="AT17:AV17"/>
    <mergeCell ref="AK26:AM26"/>
    <mergeCell ref="AK25:AM25"/>
    <mergeCell ref="AH21:AJ21"/>
    <mergeCell ref="AT29:AV29"/>
    <mergeCell ref="AK29:AM29"/>
    <mergeCell ref="AQ23:AS23"/>
    <mergeCell ref="AN23:AP23"/>
    <mergeCell ref="AH25:AJ25"/>
    <mergeCell ref="AH26:AJ26"/>
    <mergeCell ref="AN37:AP37"/>
    <mergeCell ref="AK31:AM31"/>
    <mergeCell ref="AH34:AJ34"/>
    <mergeCell ref="AT37:AV37"/>
    <mergeCell ref="AK35:AM35"/>
    <mergeCell ref="AK33:AM33"/>
    <mergeCell ref="AQ36:AS36"/>
    <mergeCell ref="AN36:AP36"/>
    <mergeCell ref="AN33:AP33"/>
    <mergeCell ref="AN35:AP35"/>
    <mergeCell ref="AB4:AD4"/>
    <mergeCell ref="AE4:AG4"/>
    <mergeCell ref="AE5:AG5"/>
    <mergeCell ref="AE9:AG9"/>
    <mergeCell ref="AN14:AP14"/>
    <mergeCell ref="AH13:AJ13"/>
    <mergeCell ref="AE11:AG11"/>
    <mergeCell ref="AH14:AJ14"/>
    <mergeCell ref="AE14:AG14"/>
    <mergeCell ref="AB12:AD12"/>
    <mergeCell ref="AH15:AJ15"/>
    <mergeCell ref="AQ16:AS16"/>
    <mergeCell ref="AN17:AP17"/>
    <mergeCell ref="AQ17:AS17"/>
    <mergeCell ref="AB15:AD15"/>
    <mergeCell ref="AE15:AG15"/>
    <mergeCell ref="AE16:AG16"/>
    <mergeCell ref="AB17:AD17"/>
    <mergeCell ref="AK15:AM15"/>
    <mergeCell ref="AK16:AM16"/>
    <mergeCell ref="AN20:AP20"/>
    <mergeCell ref="AQ20:AS20"/>
    <mergeCell ref="AQ22:AS22"/>
    <mergeCell ref="V20:X20"/>
    <mergeCell ref="AK22:AM22"/>
    <mergeCell ref="AB23:AD23"/>
    <mergeCell ref="AK11:AM11"/>
    <mergeCell ref="AN11:AP11"/>
    <mergeCell ref="AK8:AM8"/>
    <mergeCell ref="AE13:AG13"/>
    <mergeCell ref="S6:U6"/>
    <mergeCell ref="AK5:AM5"/>
    <mergeCell ref="AH5:AJ5"/>
    <mergeCell ref="Y9:AA9"/>
    <mergeCell ref="V6:X6"/>
    <mergeCell ref="Y11:AA11"/>
    <mergeCell ref="C10:F10"/>
    <mergeCell ref="G9:I9"/>
    <mergeCell ref="G5:I5"/>
    <mergeCell ref="C9:F9"/>
    <mergeCell ref="M7:O7"/>
    <mergeCell ref="S8:U8"/>
    <mergeCell ref="S7:U7"/>
    <mergeCell ref="S5:U5"/>
    <mergeCell ref="J7:L7"/>
    <mergeCell ref="C8:F8"/>
    <mergeCell ref="J10:L10"/>
    <mergeCell ref="M5:O5"/>
    <mergeCell ref="P5:R5"/>
    <mergeCell ref="G8:I8"/>
    <mergeCell ref="M6:O6"/>
    <mergeCell ref="J6:L6"/>
    <mergeCell ref="P7:R7"/>
    <mergeCell ref="C7:F7"/>
    <mergeCell ref="J5:L5"/>
    <mergeCell ref="P9:R9"/>
    <mergeCell ref="P6:R6"/>
    <mergeCell ref="M9:O9"/>
    <mergeCell ref="C5:F5"/>
    <mergeCell ref="C6:F6"/>
    <mergeCell ref="G7:I7"/>
    <mergeCell ref="AK6:AM6"/>
    <mergeCell ref="AQ10:AS10"/>
    <mergeCell ref="AH10:AJ10"/>
    <mergeCell ref="AK10:AM10"/>
    <mergeCell ref="AN10:AP10"/>
    <mergeCell ref="AQ8:AS8"/>
    <mergeCell ref="AN7:AP7"/>
    <mergeCell ref="AQ7:AS7"/>
    <mergeCell ref="AN8:AP8"/>
    <mergeCell ref="AH9:AJ9"/>
    <mergeCell ref="AE6:AG6"/>
    <mergeCell ref="AB5:AD5"/>
    <mergeCell ref="AQ4:AS4"/>
    <mergeCell ref="Y6:AA6"/>
    <mergeCell ref="AN5:AP5"/>
    <mergeCell ref="AB6:AD6"/>
    <mergeCell ref="AN6:AP6"/>
    <mergeCell ref="AQ5:AS5"/>
    <mergeCell ref="AQ6:AS6"/>
    <mergeCell ref="AH6:AJ6"/>
    <mergeCell ref="AE8:AG8"/>
    <mergeCell ref="Y8:AA8"/>
    <mergeCell ref="AB8:AD8"/>
    <mergeCell ref="AE10:AG10"/>
    <mergeCell ref="AH8:AJ8"/>
    <mergeCell ref="AK7:AM7"/>
    <mergeCell ref="AB10:AD10"/>
    <mergeCell ref="AK9:AM9"/>
    <mergeCell ref="Y7:AA7"/>
    <mergeCell ref="AB1:AS1"/>
    <mergeCell ref="AB2:AG2"/>
    <mergeCell ref="AN3:AP3"/>
    <mergeCell ref="Y1:AA3"/>
    <mergeCell ref="AH2:AM2"/>
    <mergeCell ref="AE3:AG3"/>
    <mergeCell ref="AK3:AM3"/>
    <mergeCell ref="AH3:AJ3"/>
    <mergeCell ref="AB3:AD3"/>
    <mergeCell ref="AQ3:AS3"/>
    <mergeCell ref="C33:F33"/>
    <mergeCell ref="C34:F34"/>
    <mergeCell ref="AK13:AM13"/>
    <mergeCell ref="AN9:AP9"/>
    <mergeCell ref="Y17:AA17"/>
    <mergeCell ref="C16:F16"/>
    <mergeCell ref="AB20:AD20"/>
    <mergeCell ref="P15:R15"/>
    <mergeCell ref="J13:L13"/>
    <mergeCell ref="G15:I15"/>
    <mergeCell ref="J42:L42"/>
    <mergeCell ref="M42:O42"/>
    <mergeCell ref="P42:R42"/>
    <mergeCell ref="S42:U42"/>
    <mergeCell ref="C43:F43"/>
    <mergeCell ref="V24:X24"/>
    <mergeCell ref="S33:U33"/>
    <mergeCell ref="V33:X33"/>
    <mergeCell ref="C31:F31"/>
    <mergeCell ref="C42:F42"/>
    <mergeCell ref="Y16:AA16"/>
    <mergeCell ref="AH17:AJ17"/>
    <mergeCell ref="J16:L16"/>
    <mergeCell ref="M2:R2"/>
    <mergeCell ref="S2:X2"/>
    <mergeCell ref="AB7:AD7"/>
    <mergeCell ref="AE7:AG7"/>
    <mergeCell ref="AH7:AJ7"/>
    <mergeCell ref="Y5:AA5"/>
    <mergeCell ref="J17:L17"/>
    <mergeCell ref="AQ14:AS14"/>
    <mergeCell ref="AQ11:AS11"/>
    <mergeCell ref="AH11:AJ11"/>
    <mergeCell ref="AB22:AD22"/>
    <mergeCell ref="AE22:AG22"/>
    <mergeCell ref="AE20:AG20"/>
    <mergeCell ref="AB16:AD16"/>
    <mergeCell ref="AQ13:AS13"/>
    <mergeCell ref="AH12:AJ12"/>
    <mergeCell ref="AB11:AD11"/>
    <mergeCell ref="G11:I11"/>
    <mergeCell ref="M10:O10"/>
    <mergeCell ref="Y13:AA13"/>
    <mergeCell ref="AK23:AM23"/>
    <mergeCell ref="V23:X23"/>
    <mergeCell ref="Y10:AA10"/>
    <mergeCell ref="AE17:AG17"/>
    <mergeCell ref="M16:O16"/>
    <mergeCell ref="P16:R16"/>
    <mergeCell ref="M17:O17"/>
    <mergeCell ref="P17:R17"/>
    <mergeCell ref="S16:U16"/>
    <mergeCell ref="Y15:AA15"/>
    <mergeCell ref="C17:F17"/>
    <mergeCell ref="S15:U15"/>
    <mergeCell ref="Y26:AA26"/>
    <mergeCell ref="Y21:AA21"/>
    <mergeCell ref="M18:O18"/>
    <mergeCell ref="P26:R26"/>
    <mergeCell ref="G17:I17"/>
    <mergeCell ref="AB18:AD18"/>
    <mergeCell ref="S17:U17"/>
    <mergeCell ref="V16:X16"/>
    <mergeCell ref="AB19:AD19"/>
    <mergeCell ref="G19:I19"/>
    <mergeCell ref="AK17:AM17"/>
    <mergeCell ref="AK19:AM19"/>
    <mergeCell ref="J19:L19"/>
    <mergeCell ref="V19:X19"/>
    <mergeCell ref="M19:O19"/>
    <mergeCell ref="AE19:AG19"/>
    <mergeCell ref="AK18:AM18"/>
    <mergeCell ref="AH18:AJ18"/>
    <mergeCell ref="G13:I13"/>
    <mergeCell ref="M13:O13"/>
    <mergeCell ref="G14:I14"/>
    <mergeCell ref="J14:L14"/>
    <mergeCell ref="V15:X15"/>
    <mergeCell ref="J15:L15"/>
    <mergeCell ref="M15:O15"/>
    <mergeCell ref="G42:I42"/>
    <mergeCell ref="B13:B20"/>
    <mergeCell ref="C13:F13"/>
    <mergeCell ref="C14:F14"/>
    <mergeCell ref="C15:F15"/>
    <mergeCell ref="C18:F18"/>
    <mergeCell ref="G16:I16"/>
    <mergeCell ref="C19:F19"/>
    <mergeCell ref="C20:F20"/>
    <mergeCell ref="B40:B47"/>
    <mergeCell ref="G18:I18"/>
    <mergeCell ref="G22:I22"/>
    <mergeCell ref="M20:O20"/>
    <mergeCell ref="P20:R20"/>
    <mergeCell ref="S20:U20"/>
    <mergeCell ref="B31:B38"/>
    <mergeCell ref="P36:R36"/>
    <mergeCell ref="J35:L35"/>
    <mergeCell ref="G36:I36"/>
    <mergeCell ref="C29:F29"/>
    <mergeCell ref="C41:F41"/>
    <mergeCell ref="C40:F40"/>
    <mergeCell ref="V18:X18"/>
    <mergeCell ref="P19:R19"/>
    <mergeCell ref="S19:U19"/>
    <mergeCell ref="C22:F22"/>
    <mergeCell ref="C26:F26"/>
    <mergeCell ref="C38:F38"/>
    <mergeCell ref="C36:F36"/>
    <mergeCell ref="M22:O22"/>
    <mergeCell ref="Y19:AA19"/>
    <mergeCell ref="AB13:AD13"/>
    <mergeCell ref="B22:B29"/>
    <mergeCell ref="Y28:AA28"/>
    <mergeCell ref="S24:U24"/>
    <mergeCell ref="V25:X25"/>
    <mergeCell ref="J28:L28"/>
    <mergeCell ref="V26:X26"/>
    <mergeCell ref="AB26:AD26"/>
    <mergeCell ref="AB24:AD24"/>
    <mergeCell ref="P28:R28"/>
    <mergeCell ref="AE29:AG29"/>
    <mergeCell ref="P22:R22"/>
    <mergeCell ref="Y31:AA31"/>
    <mergeCell ref="S18:U18"/>
    <mergeCell ref="J18:L18"/>
    <mergeCell ref="Y25:AA25"/>
    <mergeCell ref="S31:U31"/>
    <mergeCell ref="P29:R29"/>
    <mergeCell ref="Y30:AA30"/>
    <mergeCell ref="M14:O14"/>
    <mergeCell ref="AB14:AD14"/>
    <mergeCell ref="Y14:AA14"/>
    <mergeCell ref="S14:U14"/>
    <mergeCell ref="V14:X14"/>
    <mergeCell ref="AB31:AD31"/>
    <mergeCell ref="V31:X31"/>
    <mergeCell ref="AB30:AD30"/>
    <mergeCell ref="AB29:AD29"/>
    <mergeCell ref="P31:R31"/>
    <mergeCell ref="Y38:AA38"/>
    <mergeCell ref="AE32:AG32"/>
    <mergeCell ref="AB32:AD32"/>
    <mergeCell ref="AB33:AD33"/>
    <mergeCell ref="M33:O33"/>
    <mergeCell ref="AE33:AG33"/>
    <mergeCell ref="M32:O32"/>
    <mergeCell ref="S32:U32"/>
    <mergeCell ref="V32:X32"/>
    <mergeCell ref="G35:I35"/>
    <mergeCell ref="J34:L34"/>
    <mergeCell ref="G34:I34"/>
    <mergeCell ref="P35:R35"/>
    <mergeCell ref="Y35:AA35"/>
    <mergeCell ref="P41:R41"/>
    <mergeCell ref="S41:U41"/>
    <mergeCell ref="M40:O40"/>
    <mergeCell ref="P40:R40"/>
    <mergeCell ref="S40:U40"/>
    <mergeCell ref="G37:I37"/>
    <mergeCell ref="J37:L37"/>
    <mergeCell ref="M37:O37"/>
    <mergeCell ref="P38:R38"/>
    <mergeCell ref="Y41:AA41"/>
    <mergeCell ref="AH39:AJ39"/>
    <mergeCell ref="AH41:AJ41"/>
    <mergeCell ref="AE38:AG38"/>
    <mergeCell ref="V41:X41"/>
    <mergeCell ref="P37:R37"/>
    <mergeCell ref="P32:R32"/>
    <mergeCell ref="S35:U35"/>
    <mergeCell ref="M36:O36"/>
    <mergeCell ref="V38:X38"/>
    <mergeCell ref="Y37:AA37"/>
    <mergeCell ref="M38:O38"/>
    <mergeCell ref="S38:U38"/>
    <mergeCell ref="V37:X37"/>
    <mergeCell ref="Y36:AA36"/>
    <mergeCell ref="V36:X36"/>
    <mergeCell ref="AK38:AM38"/>
    <mergeCell ref="AK36:AM36"/>
    <mergeCell ref="AN26:AP26"/>
    <mergeCell ref="AT27:AV27"/>
    <mergeCell ref="AX27:BA27"/>
    <mergeCell ref="AH29:AJ29"/>
    <mergeCell ref="AK28:AM28"/>
    <mergeCell ref="AH31:AJ31"/>
    <mergeCell ref="AN31:AP31"/>
    <mergeCell ref="AT34:AV34"/>
    <mergeCell ref="AQ29:AS29"/>
    <mergeCell ref="AQ28:AS28"/>
    <mergeCell ref="AT26:AV26"/>
    <mergeCell ref="AQ25:AS25"/>
    <mergeCell ref="AN25:AP25"/>
    <mergeCell ref="BB27:BE27"/>
    <mergeCell ref="BB29:BE29"/>
    <mergeCell ref="AT28:AV28"/>
    <mergeCell ref="AN27:AP27"/>
    <mergeCell ref="AQ27:AS27"/>
    <mergeCell ref="AN28:AP28"/>
    <mergeCell ref="AN29:AP29"/>
    <mergeCell ref="S37:U37"/>
    <mergeCell ref="AB37:AD37"/>
    <mergeCell ref="Y32:AA32"/>
    <mergeCell ref="AB34:AD34"/>
    <mergeCell ref="S28:U28"/>
    <mergeCell ref="AE36:AG36"/>
    <mergeCell ref="AE31:AG31"/>
    <mergeCell ref="V29:X29"/>
    <mergeCell ref="G20:I20"/>
    <mergeCell ref="J20:L20"/>
    <mergeCell ref="J22:L22"/>
    <mergeCell ref="AQ26:AS26"/>
    <mergeCell ref="J23:L23"/>
    <mergeCell ref="Y22:AA22"/>
    <mergeCell ref="Y24:AA24"/>
    <mergeCell ref="AE23:AG23"/>
    <mergeCell ref="Y23:AA23"/>
    <mergeCell ref="V22:X22"/>
    <mergeCell ref="AB27:AD27"/>
    <mergeCell ref="M24:O24"/>
    <mergeCell ref="AE24:AG24"/>
    <mergeCell ref="M26:O26"/>
    <mergeCell ref="S22:U22"/>
    <mergeCell ref="S25:U25"/>
    <mergeCell ref="P24:R24"/>
    <mergeCell ref="S26:U26"/>
    <mergeCell ref="V27:X27"/>
    <mergeCell ref="AE27:AG27"/>
    <mergeCell ref="AK27:AM27"/>
    <mergeCell ref="AH27:AJ27"/>
    <mergeCell ref="AK20:AM20"/>
    <mergeCell ref="C24:F24"/>
    <mergeCell ref="M23:O23"/>
    <mergeCell ref="P25:R25"/>
    <mergeCell ref="P23:R23"/>
    <mergeCell ref="G24:I24"/>
    <mergeCell ref="C23:F23"/>
    <mergeCell ref="AH20:AJ20"/>
    <mergeCell ref="AT24:AV24"/>
    <mergeCell ref="AT25:AV25"/>
    <mergeCell ref="AK24:AM24"/>
    <mergeCell ref="AN22:AP22"/>
    <mergeCell ref="AB25:AD25"/>
    <mergeCell ref="AH24:AJ24"/>
    <mergeCell ref="AH22:AJ22"/>
    <mergeCell ref="AT22:AV22"/>
    <mergeCell ref="AQ24:AS24"/>
    <mergeCell ref="AH23:AJ23"/>
    <mergeCell ref="AQ19:AS19"/>
    <mergeCell ref="M34:O34"/>
    <mergeCell ref="M35:O35"/>
    <mergeCell ref="G23:I23"/>
    <mergeCell ref="J24:L24"/>
    <mergeCell ref="AE34:AG34"/>
    <mergeCell ref="S27:U27"/>
    <mergeCell ref="S29:U29"/>
    <mergeCell ref="AB28:AD28"/>
    <mergeCell ref="Y29:AA29"/>
    <mergeCell ref="J31:L31"/>
    <mergeCell ref="M31:O31"/>
    <mergeCell ref="AH38:AJ38"/>
    <mergeCell ref="AE37:AG37"/>
    <mergeCell ref="AH37:AJ37"/>
    <mergeCell ref="AH36:AJ36"/>
    <mergeCell ref="AE35:AG35"/>
    <mergeCell ref="AH35:AJ35"/>
    <mergeCell ref="S36:U36"/>
    <mergeCell ref="P34:R34"/>
    <mergeCell ref="AT5:AV5"/>
    <mergeCell ref="G33:I33"/>
    <mergeCell ref="J33:L33"/>
    <mergeCell ref="G38:I38"/>
    <mergeCell ref="J38:L38"/>
    <mergeCell ref="AH19:AJ19"/>
    <mergeCell ref="G26:I26"/>
    <mergeCell ref="J26:L26"/>
    <mergeCell ref="G29:I29"/>
    <mergeCell ref="G31:I31"/>
    <mergeCell ref="AT7:AV7"/>
    <mergeCell ref="AT13:AV13"/>
    <mergeCell ref="BB24:BE24"/>
    <mergeCell ref="AX25:BA25"/>
    <mergeCell ref="AX26:BA26"/>
    <mergeCell ref="AX23:BA23"/>
    <mergeCell ref="AT8:AV8"/>
    <mergeCell ref="AT9:AV9"/>
    <mergeCell ref="AX20:BA20"/>
    <mergeCell ref="BB16:BE16"/>
    <mergeCell ref="AT10:AV10"/>
    <mergeCell ref="AX17:BA17"/>
    <mergeCell ref="BF24:BI24"/>
    <mergeCell ref="BB20:BE20"/>
    <mergeCell ref="BF23:BI23"/>
    <mergeCell ref="BF30:BI30"/>
    <mergeCell ref="AX28:BA28"/>
    <mergeCell ref="AX11:BA11"/>
    <mergeCell ref="BB30:BE30"/>
    <mergeCell ref="BB17:BE17"/>
    <mergeCell ref="BB22:BE22"/>
    <mergeCell ref="AX22:BA22"/>
    <mergeCell ref="BF21:BI21"/>
    <mergeCell ref="AX21:BA21"/>
    <mergeCell ref="BF14:BI14"/>
    <mergeCell ref="AT18:AV18"/>
    <mergeCell ref="BB19:BE19"/>
    <mergeCell ref="BB18:BE18"/>
    <mergeCell ref="BB14:BE14"/>
    <mergeCell ref="AT20:AV20"/>
    <mergeCell ref="V7:X7"/>
    <mergeCell ref="AX8:BA8"/>
    <mergeCell ref="AX9:BA9"/>
    <mergeCell ref="AX5:BA5"/>
    <mergeCell ref="BB8:BE8"/>
    <mergeCell ref="AQ9:AS9"/>
    <mergeCell ref="AB9:AD9"/>
    <mergeCell ref="V8:X8"/>
    <mergeCell ref="J11:L11"/>
    <mergeCell ref="M11:O11"/>
    <mergeCell ref="BF1:BI3"/>
    <mergeCell ref="AT11:AV11"/>
    <mergeCell ref="BB9:BE9"/>
    <mergeCell ref="BB10:BE10"/>
    <mergeCell ref="BF11:BI11"/>
    <mergeCell ref="BB7:BE7"/>
    <mergeCell ref="V9:X9"/>
    <mergeCell ref="S9:U9"/>
    <mergeCell ref="C1:F3"/>
    <mergeCell ref="G1:X1"/>
    <mergeCell ref="G2:L2"/>
    <mergeCell ref="B1:B11"/>
    <mergeCell ref="BP1:BP3"/>
    <mergeCell ref="BF5:BI5"/>
    <mergeCell ref="BF4:BI4"/>
    <mergeCell ref="BB4:BE4"/>
    <mergeCell ref="S4:U4"/>
    <mergeCell ref="V4:X4"/>
    <mergeCell ref="BB1:BE3"/>
    <mergeCell ref="AN2:AS2"/>
    <mergeCell ref="P11:R11"/>
    <mergeCell ref="S11:U11"/>
    <mergeCell ref="P10:R10"/>
    <mergeCell ref="S13:U13"/>
    <mergeCell ref="P13:R13"/>
    <mergeCell ref="V11:X11"/>
    <mergeCell ref="V10:X10"/>
    <mergeCell ref="P14:R14"/>
    <mergeCell ref="P18:R18"/>
    <mergeCell ref="V17:X17"/>
    <mergeCell ref="S23:U23"/>
    <mergeCell ref="G6:I6"/>
    <mergeCell ref="M8:O8"/>
    <mergeCell ref="P8:R8"/>
    <mergeCell ref="G10:I10"/>
    <mergeCell ref="S10:U10"/>
    <mergeCell ref="V13:X13"/>
    <mergeCell ref="G3:I3"/>
    <mergeCell ref="V5:X5"/>
    <mergeCell ref="P3:R3"/>
    <mergeCell ref="S3:U3"/>
    <mergeCell ref="J3:L3"/>
    <mergeCell ref="M3:O3"/>
    <mergeCell ref="V3:X3"/>
    <mergeCell ref="P4:R4"/>
    <mergeCell ref="J4:L4"/>
    <mergeCell ref="M4:O4"/>
    <mergeCell ref="AN13:AP13"/>
    <mergeCell ref="AK14:AM14"/>
    <mergeCell ref="AN16:AP16"/>
    <mergeCell ref="AX45:BA45"/>
    <mergeCell ref="AX4:BA4"/>
    <mergeCell ref="AX12:BA12"/>
    <mergeCell ref="AX30:BA30"/>
    <mergeCell ref="AX33:BA33"/>
    <mergeCell ref="AX15:BA15"/>
    <mergeCell ref="AT14:AV14"/>
    <mergeCell ref="BF33:BI33"/>
    <mergeCell ref="AT1:AV3"/>
    <mergeCell ref="AX1:BA3"/>
    <mergeCell ref="AT6:AV6"/>
    <mergeCell ref="BF20:BI20"/>
    <mergeCell ref="BF22:BI22"/>
    <mergeCell ref="AT15:AV15"/>
    <mergeCell ref="AT16:AV16"/>
    <mergeCell ref="AT19:AV19"/>
    <mergeCell ref="BB15:BE15"/>
    <mergeCell ref="BF46:BI46"/>
    <mergeCell ref="AK46:AM46"/>
    <mergeCell ref="AK50:AM50"/>
    <mergeCell ref="AN50:AP50"/>
    <mergeCell ref="AQ50:AS50"/>
    <mergeCell ref="AT50:AV50"/>
    <mergeCell ref="AX50:BA50"/>
    <mergeCell ref="BB50:BE50"/>
    <mergeCell ref="BF50:BI50"/>
    <mergeCell ref="AN46:AP46"/>
    <mergeCell ref="AX46:BA46"/>
    <mergeCell ref="AQ38:AS38"/>
    <mergeCell ref="AT36:AV36"/>
    <mergeCell ref="AQ34:AS34"/>
    <mergeCell ref="S34:U34"/>
    <mergeCell ref="AB45:AD45"/>
    <mergeCell ref="AB39:AD39"/>
    <mergeCell ref="AB35:AD35"/>
    <mergeCell ref="AB36:AD36"/>
    <mergeCell ref="Y39:AA39"/>
    <mergeCell ref="Y50:AA50"/>
    <mergeCell ref="AB50:AD50"/>
    <mergeCell ref="AB49:AD49"/>
    <mergeCell ref="M45:O45"/>
    <mergeCell ref="G32:I32"/>
    <mergeCell ref="J47:L47"/>
    <mergeCell ref="M47:O47"/>
    <mergeCell ref="P33:R33"/>
    <mergeCell ref="AB38:AD38"/>
    <mergeCell ref="J32:L32"/>
    <mergeCell ref="V47:X47"/>
    <mergeCell ref="AB47:AD47"/>
    <mergeCell ref="C47:F47"/>
    <mergeCell ref="G47:I47"/>
    <mergeCell ref="BF51:BI51"/>
    <mergeCell ref="BF52:BI52"/>
    <mergeCell ref="AQ51:AS51"/>
    <mergeCell ref="BF49:BI49"/>
    <mergeCell ref="BB48:BE48"/>
    <mergeCell ref="AE50:AG50"/>
    <mergeCell ref="G27:I27"/>
    <mergeCell ref="G28:I28"/>
    <mergeCell ref="V35:X35"/>
    <mergeCell ref="AK47:AM47"/>
    <mergeCell ref="AH49:AJ49"/>
    <mergeCell ref="Y45:AA45"/>
    <mergeCell ref="V49:X49"/>
    <mergeCell ref="AH48:AJ48"/>
    <mergeCell ref="AE47:AG47"/>
    <mergeCell ref="S46:U46"/>
    <mergeCell ref="AH50:AJ50"/>
    <mergeCell ref="Y48:AA48"/>
    <mergeCell ref="C49:F49"/>
    <mergeCell ref="G49:I49"/>
    <mergeCell ref="J49:L49"/>
    <mergeCell ref="M49:O49"/>
    <mergeCell ref="P49:R49"/>
    <mergeCell ref="AE49:AG49"/>
    <mergeCell ref="Y49:AA49"/>
    <mergeCell ref="S49:U49"/>
    <mergeCell ref="C50:F50"/>
    <mergeCell ref="G50:I50"/>
    <mergeCell ref="J50:L50"/>
    <mergeCell ref="M50:O50"/>
    <mergeCell ref="S51:U51"/>
    <mergeCell ref="V51:X51"/>
    <mergeCell ref="P50:R50"/>
    <mergeCell ref="S50:U50"/>
    <mergeCell ref="V50:X50"/>
    <mergeCell ref="M46:O46"/>
    <mergeCell ref="P46:R46"/>
    <mergeCell ref="B49:B51"/>
    <mergeCell ref="Y52:AA52"/>
    <mergeCell ref="AB52:AD52"/>
    <mergeCell ref="AH52:AJ52"/>
    <mergeCell ref="Y51:AA51"/>
    <mergeCell ref="AB51:AD51"/>
    <mergeCell ref="AE51:AG51"/>
    <mergeCell ref="AH51:AJ51"/>
    <mergeCell ref="AN45:AP45"/>
    <mergeCell ref="AQ45:AS45"/>
    <mergeCell ref="C45:F45"/>
    <mergeCell ref="G45:I45"/>
    <mergeCell ref="J45:L45"/>
    <mergeCell ref="AT51:AV51"/>
    <mergeCell ref="AB48:AD48"/>
    <mergeCell ref="C46:F46"/>
    <mergeCell ref="G46:I46"/>
    <mergeCell ref="J46:L46"/>
    <mergeCell ref="C51:F51"/>
    <mergeCell ref="G51:I51"/>
    <mergeCell ref="J51:L51"/>
    <mergeCell ref="M51:O51"/>
    <mergeCell ref="P51:R51"/>
    <mergeCell ref="BB51:BE51"/>
    <mergeCell ref="AX51:BA51"/>
    <mergeCell ref="AN51:AP51"/>
    <mergeCell ref="AK51:AM51"/>
    <mergeCell ref="AK80:AN80"/>
    <mergeCell ref="AT45:AV45"/>
    <mergeCell ref="AQ49:AS49"/>
    <mergeCell ref="AD88:AG88"/>
    <mergeCell ref="AH88:AJ88"/>
    <mergeCell ref="AH78:AJ78"/>
    <mergeCell ref="AK78:AN78"/>
    <mergeCell ref="AD79:AG79"/>
    <mergeCell ref="AH79:AJ79"/>
    <mergeCell ref="AK79:AN79"/>
    <mergeCell ref="AK88:AN88"/>
    <mergeCell ref="AD80:AG80"/>
    <mergeCell ref="AH80:AJ80"/>
    <mergeCell ref="Z83:AC83"/>
    <mergeCell ref="AD83:AG83"/>
    <mergeCell ref="AH83:AJ83"/>
    <mergeCell ref="AK83:AN83"/>
    <mergeCell ref="AD87:AG87"/>
    <mergeCell ref="AH87:AJ87"/>
    <mergeCell ref="AK87:AN87"/>
    <mergeCell ref="AD86:AG86"/>
    <mergeCell ref="AH86:AJ86"/>
    <mergeCell ref="AK86:AN86"/>
    <mergeCell ref="Z81:AC81"/>
    <mergeCell ref="AD81:AG81"/>
    <mergeCell ref="AH81:AJ81"/>
    <mergeCell ref="AK81:AN81"/>
    <mergeCell ref="Z82:AC82"/>
    <mergeCell ref="AD82:AG82"/>
    <mergeCell ref="AH82:AJ82"/>
    <mergeCell ref="AK82:AN82"/>
    <mergeCell ref="AD89:AG89"/>
    <mergeCell ref="AH89:AJ89"/>
    <mergeCell ref="AK89:AN89"/>
    <mergeCell ref="Z84:AC84"/>
    <mergeCell ref="AD84:AG84"/>
    <mergeCell ref="AH84:AJ84"/>
    <mergeCell ref="AK84:AN84"/>
    <mergeCell ref="AD85:AG85"/>
    <mergeCell ref="AH85:AJ85"/>
    <mergeCell ref="AK85:AN85"/>
    <mergeCell ref="AO84:BH84"/>
    <mergeCell ref="AT32:AV32"/>
    <mergeCell ref="AT33:AV33"/>
    <mergeCell ref="AX32:BA32"/>
    <mergeCell ref="AT46:AV46"/>
    <mergeCell ref="AT49:AV49"/>
    <mergeCell ref="AQ46:AS46"/>
    <mergeCell ref="AN49:AP49"/>
    <mergeCell ref="BB34:BE34"/>
    <mergeCell ref="BB35:BE35"/>
    <mergeCell ref="BB52:BE52"/>
    <mergeCell ref="BF19:BI19"/>
    <mergeCell ref="AX49:BA49"/>
    <mergeCell ref="BB49:BE49"/>
    <mergeCell ref="BB46:BE46"/>
    <mergeCell ref="BB36:BE36"/>
    <mergeCell ref="BB37:BE37"/>
    <mergeCell ref="AX52:BA52"/>
    <mergeCell ref="BG90:BH90"/>
    <mergeCell ref="BI90:BJ90"/>
    <mergeCell ref="BI91:BJ91"/>
    <mergeCell ref="BG91:BH91"/>
    <mergeCell ref="BD91:BF91"/>
    <mergeCell ref="BG85:BH85"/>
    <mergeCell ref="BI85:BJ85"/>
    <mergeCell ref="BD85:BF85"/>
    <mergeCell ref="AO86:BH86"/>
    <mergeCell ref="BI86:BJ86"/>
    <mergeCell ref="AO87:BH87"/>
    <mergeCell ref="BI87:BJ87"/>
    <mergeCell ref="AO89:BH89"/>
    <mergeCell ref="BI89:BJ89"/>
    <mergeCell ref="BI84:BJ84"/>
    <mergeCell ref="AO85:BC85"/>
    <mergeCell ref="BE93:BH94"/>
    <mergeCell ref="BI93:BJ94"/>
    <mergeCell ref="I90:AJ90"/>
    <mergeCell ref="AK90:AN90"/>
    <mergeCell ref="I91:S91"/>
    <mergeCell ref="T91:W91"/>
    <mergeCell ref="X91:AF91"/>
    <mergeCell ref="AG91:AI91"/>
    <mergeCell ref="BB96:BD97"/>
    <mergeCell ref="BE96:BH97"/>
    <mergeCell ref="AJ91:AK91"/>
    <mergeCell ref="AL91:AN91"/>
    <mergeCell ref="S93:AC94"/>
    <mergeCell ref="AD93:AG94"/>
    <mergeCell ref="AH93:AN94"/>
    <mergeCell ref="AO93:AQ94"/>
    <mergeCell ref="AO90:BC91"/>
    <mergeCell ref="BD90:BF90"/>
    <mergeCell ref="BI96:BJ97"/>
    <mergeCell ref="I93:R94"/>
    <mergeCell ref="AR93:BA94"/>
    <mergeCell ref="BB93:BD94"/>
    <mergeCell ref="I96:R97"/>
    <mergeCell ref="S96:AN97"/>
    <mergeCell ref="AO96:AQ97"/>
    <mergeCell ref="AR96:BA97"/>
  </mergeCells>
  <conditionalFormatting sqref="BB1:BE47 BB49:BE51">
    <cfRule type="expression" priority="727" dxfId="63" stopIfTrue="1">
      <formula>LEN('BS 01'!#REF!)</formula>
    </cfRule>
  </conditionalFormatting>
  <conditionalFormatting sqref="BK11:BN11">
    <cfRule type="expression" priority="140" dxfId="57">
      <formula>$BK$1="Repas fournis par l'employeur"</formula>
    </cfRule>
  </conditionalFormatting>
  <conditionalFormatting sqref="BK20:BN20">
    <cfRule type="expression" priority="139" dxfId="57">
      <formula>$BK$1="Repas fournis par l'employeur"</formula>
    </cfRule>
  </conditionalFormatting>
  <conditionalFormatting sqref="BK29:BN29">
    <cfRule type="expression" priority="138" dxfId="57">
      <formula>$BK$1="Repas fournis par l'employeur"</formula>
    </cfRule>
  </conditionalFormatting>
  <conditionalFormatting sqref="BK38:BN38">
    <cfRule type="expression" priority="137" dxfId="57">
      <formula>$BK$1="Repas fournis par l'employeur"</formula>
    </cfRule>
  </conditionalFormatting>
  <conditionalFormatting sqref="BK47:BN47">
    <cfRule type="expression" priority="136" dxfId="57">
      <formula>$BK$1="Repas fournis par l'employeur"</formula>
    </cfRule>
  </conditionalFormatting>
  <conditionalFormatting sqref="BK51:BN51">
    <cfRule type="expression" priority="135" dxfId="57">
      <formula>$BK$1="Repas fournis par l'employeur"</formula>
    </cfRule>
  </conditionalFormatting>
  <conditionalFormatting sqref="AH87:AJ87">
    <cfRule type="expression" priority="128" dxfId="6" stopIfTrue="1">
      <formula>LEN($I$87)</formula>
    </cfRule>
  </conditionalFormatting>
  <conditionalFormatting sqref="I91:S91">
    <cfRule type="containsBlanks" priority="131" dxfId="55" stopIfTrue="1">
      <formula>LEN(TRIM(I91))=0</formula>
    </cfRule>
  </conditionalFormatting>
  <conditionalFormatting sqref="T91:W91">
    <cfRule type="expression" priority="127" dxfId="64" stopIfTrue="1">
      <formula>LEN($I$91)</formula>
    </cfRule>
  </conditionalFormatting>
  <conditionalFormatting sqref="AD87:AG87">
    <cfRule type="expression" priority="126" dxfId="7" stopIfTrue="1">
      <formula>LEN($I$87)</formula>
    </cfRule>
  </conditionalFormatting>
  <conditionalFormatting sqref="AK87:AN87">
    <cfRule type="expression" priority="125" dxfId="6" stopIfTrue="1">
      <formula>LEN($I$87)</formula>
    </cfRule>
  </conditionalFormatting>
  <conditionalFormatting sqref="AD78 AK78 I89 AD89:AN89">
    <cfRule type="expression" priority="129" dxfId="48" stopIfTrue="1">
      <formula>LEN('BS 01'!#REF!)</formula>
    </cfRule>
  </conditionalFormatting>
  <conditionalFormatting sqref="AH78">
    <cfRule type="expression" priority="124" dxfId="48" stopIfTrue="1">
      <formula>LEN('BS 01'!#REF!)</formula>
    </cfRule>
  </conditionalFormatting>
  <conditionalFormatting sqref="AH81">
    <cfRule type="expression" priority="123" dxfId="48" stopIfTrue="1">
      <formula>LEN('BS 01'!#REF!)</formula>
    </cfRule>
  </conditionalFormatting>
  <conditionalFormatting sqref="AH82">
    <cfRule type="expression" priority="122" dxfId="48" stopIfTrue="1">
      <formula>LEN('BS 01'!#REF!)</formula>
    </cfRule>
  </conditionalFormatting>
  <conditionalFormatting sqref="AD88:AG88">
    <cfRule type="expression" priority="117" dxfId="7">
      <formula>LEN($I$88)</formula>
    </cfRule>
  </conditionalFormatting>
  <conditionalFormatting sqref="AH88:AJ88">
    <cfRule type="expression" priority="116" dxfId="6">
      <formula>LEN($I$88)</formula>
    </cfRule>
  </conditionalFormatting>
  <conditionalFormatting sqref="AK88:AN88">
    <cfRule type="expression" priority="115" dxfId="6">
      <formula>LEN($I$88)</formula>
    </cfRule>
  </conditionalFormatting>
  <conditionalFormatting sqref="AO86:BH86">
    <cfRule type="containsBlanks" priority="730" dxfId="65">
      <formula>LEN(TRIM(AO86))=0</formula>
    </cfRule>
  </conditionalFormatting>
  <conditionalFormatting sqref="BI86:BJ86">
    <cfRule type="expression" priority="110" dxfId="66">
      <formula>LEN($AO$86)</formula>
    </cfRule>
  </conditionalFormatting>
  <conditionalFormatting sqref="AO87:BH87">
    <cfRule type="containsBlanks" priority="109" dxfId="67">
      <formula>LEN(TRIM(AO87))=0</formula>
    </cfRule>
  </conditionalFormatting>
  <conditionalFormatting sqref="BI87:BJ87">
    <cfRule type="expression" priority="108" dxfId="68">
      <formula>LEN($AO$87)</formula>
    </cfRule>
  </conditionalFormatting>
  <conditionalFormatting sqref="AO89:BH89">
    <cfRule type="containsBlanks" priority="731" dxfId="69">
      <formula>LEN(TRIM(AO89))=0</formula>
    </cfRule>
  </conditionalFormatting>
  <conditionalFormatting sqref="BI89:BJ89">
    <cfRule type="expression" priority="106" dxfId="70">
      <formula>LEN($AO$89)</formula>
    </cfRule>
  </conditionalFormatting>
  <conditionalFormatting sqref="AS56:AV56">
    <cfRule type="expression" priority="65" dxfId="6">
      <formula>LEN($AB$56)</formula>
    </cfRule>
  </conditionalFormatting>
  <conditionalFormatting sqref="AS57:AV57">
    <cfRule type="expression" priority="64" dxfId="6">
      <formula>LEN($AB$57)</formula>
    </cfRule>
  </conditionalFormatting>
  <conditionalFormatting sqref="AS58:AV58">
    <cfRule type="expression" priority="63" dxfId="71">
      <formula>LEN($AB$58)</formula>
    </cfRule>
  </conditionalFormatting>
  <conditionalFormatting sqref="AS59:AV59">
    <cfRule type="expression" priority="62" dxfId="72">
      <formula>LEN($AB$59)</formula>
    </cfRule>
  </conditionalFormatting>
  <conditionalFormatting sqref="AS60:AV60">
    <cfRule type="expression" priority="61" dxfId="73">
      <formula>LEN($AB$60)</formula>
    </cfRule>
  </conditionalFormatting>
  <conditionalFormatting sqref="AS63:AV63">
    <cfRule type="expression" priority="58" dxfId="6">
      <formula>LEN($AB$63)</formula>
    </cfRule>
  </conditionalFormatting>
  <conditionalFormatting sqref="AS64:AV64">
    <cfRule type="expression" priority="57" dxfId="6">
      <formula>LEN($AB$64)</formula>
    </cfRule>
  </conditionalFormatting>
  <conditionalFormatting sqref="AS65:AV65">
    <cfRule type="expression" priority="56" dxfId="71">
      <formula>LEN($AB$65)</formula>
    </cfRule>
  </conditionalFormatting>
  <conditionalFormatting sqref="AS66:AV66">
    <cfRule type="expression" priority="55" dxfId="72">
      <formula>LEN($AB$66)</formula>
    </cfRule>
  </conditionalFormatting>
  <conditionalFormatting sqref="AS67:AV67">
    <cfRule type="expression" priority="54" dxfId="73">
      <formula>LEN($AB$67)</formula>
    </cfRule>
  </conditionalFormatting>
  <conditionalFormatting sqref="AB56:AB61">
    <cfRule type="expression" priority="47" dxfId="74">
      <formula>$AB$55&lt;&gt;""</formula>
    </cfRule>
  </conditionalFormatting>
  <conditionalFormatting sqref="AB63:AB67">
    <cfRule type="expression" priority="44" dxfId="74">
      <formula>$AB$62&lt;&gt;""</formula>
    </cfRule>
  </conditionalFormatting>
  <conditionalFormatting sqref="AS69:AV69">
    <cfRule type="expression" priority="36" dxfId="23">
      <formula>LEN($AB$69)</formula>
    </cfRule>
  </conditionalFormatting>
  <conditionalFormatting sqref="AS70:AV70">
    <cfRule type="expression" priority="34" dxfId="23">
      <formula>LEN($AB$70)</formula>
    </cfRule>
  </conditionalFormatting>
  <conditionalFormatting sqref="AS71:AV71">
    <cfRule type="expression" priority="33" dxfId="23">
      <formula>LEN($AB$71)</formula>
    </cfRule>
  </conditionalFormatting>
  <conditionalFormatting sqref="AS72:AV72">
    <cfRule type="expression" priority="32" dxfId="23">
      <formula>LEN($AB$72)</formula>
    </cfRule>
  </conditionalFormatting>
  <conditionalFormatting sqref="AB69:AR72">
    <cfRule type="expression" priority="26" dxfId="74">
      <formula>$AB$62&lt;&gt;""</formula>
    </cfRule>
  </conditionalFormatting>
  <conditionalFormatting sqref="AB68:AV68">
    <cfRule type="containsBlanks" priority="23" dxfId="21">
      <formula>LEN(TRIM(AB68))=0</formula>
    </cfRule>
  </conditionalFormatting>
  <conditionalFormatting sqref="AS56:AV60">
    <cfRule type="expression" priority="19" dxfId="75">
      <formula>$AB$55&lt;&gt;""</formula>
    </cfRule>
  </conditionalFormatting>
  <conditionalFormatting sqref="AV61">
    <cfRule type="expression" priority="18" dxfId="75">
      <formula>$AB$55&lt;&gt;""</formula>
    </cfRule>
  </conditionalFormatting>
  <conditionalFormatting sqref="AB61:AV61">
    <cfRule type="expression" priority="17" dxfId="76">
      <formula>$AB$55&lt;&gt;""</formula>
    </cfRule>
  </conditionalFormatting>
  <conditionalFormatting sqref="AS63:AV67">
    <cfRule type="expression" priority="16" dxfId="75">
      <formula>$AB$62&lt;&gt;""</formula>
    </cfRule>
  </conditionalFormatting>
  <conditionalFormatting sqref="AS69:AV72">
    <cfRule type="expression" priority="13" dxfId="75">
      <formula>$AB$62&lt;&gt;""</formula>
    </cfRule>
  </conditionalFormatting>
  <conditionalFormatting sqref="BJ58">
    <cfRule type="expression" priority="9" dxfId="6">
      <formula>LEN($AZ$58)</formula>
    </cfRule>
  </conditionalFormatting>
  <conditionalFormatting sqref="BJ60">
    <cfRule type="expression" priority="8" dxfId="6">
      <formula>LEN($AZ$60)</formula>
    </cfRule>
  </conditionalFormatting>
  <conditionalFormatting sqref="BP56">
    <cfRule type="expression" priority="732" dxfId="6">
      <formula>LEN($BL$56)</formula>
    </cfRule>
  </conditionalFormatting>
  <conditionalFormatting sqref="BP58">
    <cfRule type="expression" priority="733" dxfId="6">
      <formula>LEN($BL$58)</formula>
    </cfRule>
  </conditionalFormatting>
  <conditionalFormatting sqref="BP60">
    <cfRule type="expression" priority="734" dxfId="6">
      <formula>LEN($BL$60)</formula>
    </cfRule>
  </conditionalFormatting>
  <conditionalFormatting sqref="BP66">
    <cfRule type="expression" priority="7" dxfId="77">
      <formula>LEN($AZ$66)</formula>
    </cfRule>
  </conditionalFormatting>
  <conditionalFormatting sqref="AK85:AN85">
    <cfRule type="expression" priority="735" dxfId="9" stopIfTrue="1">
      <formula>'BS 01'!#REF!="x"</formula>
    </cfRule>
  </conditionalFormatting>
  <conditionalFormatting sqref="AD85:AG85">
    <cfRule type="expression" priority="736" dxfId="7">
      <formula>'BS 01'!#REF!="x"</formula>
    </cfRule>
  </conditionalFormatting>
  <conditionalFormatting sqref="AD86:AG86 AK86:AN86">
    <cfRule type="expression" priority="737" dxfId="7">
      <formula>'BS 01'!#REF!="x"</formula>
    </cfRule>
  </conditionalFormatting>
  <conditionalFormatting sqref="BD80:BJ80">
    <cfRule type="expression" priority="739" dxfId="6">
      <formula>'BS 01'!#REF!="x"</formula>
    </cfRule>
  </conditionalFormatting>
  <conditionalFormatting sqref="AB73:AV73">
    <cfRule type="expression" priority="742" dxfId="78">
      <formula>'BS 01'!#REF!="x"</formula>
    </cfRule>
    <cfRule type="expression" priority="743" dxfId="78">
      <formula>'BS 01'!#REF!="x"</formula>
    </cfRule>
  </conditionalFormatting>
  <conditionalFormatting sqref="AB55:AV55">
    <cfRule type="expression" priority="744" dxfId="79">
      <formula>'BS 01'!#REF!="x"</formula>
    </cfRule>
    <cfRule type="expression" priority="745" dxfId="79">
      <formula>'BS 01'!#REF!="x"</formula>
    </cfRule>
  </conditionalFormatting>
  <conditionalFormatting sqref="AB62:AV62">
    <cfRule type="expression" priority="746" dxfId="79">
      <formula>'BS 01'!#REF!="x"</formula>
    </cfRule>
    <cfRule type="expression" priority="747" dxfId="79">
      <formula>'BS 01'!#REF!="x"</formula>
    </cfRule>
  </conditionalFormatting>
  <dataValidations count="1">
    <dataValidation type="list" allowBlank="1" showInputMessage="1" showErrorMessage="1" sqref="BN68:BP68">
      <formula1>'BS 01'!#REF!</formula1>
    </dataValidation>
  </dataValidations>
  <printOptions horizontalCentered="1" verticalCentered="1"/>
  <pageMargins left="0" right="0" top="0.1968503937007874" bottom="0.1968503937007874" header="0.1968503937007874" footer="0.1968503937007874"/>
  <pageSetup fitToHeight="2" horizontalDpi="300" verticalDpi="300" orientation="landscape" paperSize="9" scale="50" r:id="rId4"/>
  <rowBreaks count="1" manualBreakCount="1">
    <brk id="53" max="69" man="1"/>
  </rowBreaks>
  <ignoredErrors>
    <ignoredError sqref="AD78:AN81 AB59:AB60 AS59:AV60 AC67:AR67 AT67:AV67 BI77:BJ79 BI81:BJ83 BJ80 BI85:BJ87 BJ84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SYDAM SPE FO 03-15</dc:creator>
  <cp:keywords/>
  <dc:description/>
  <cp:lastModifiedBy>Ophélie RAYNAUD</cp:lastModifiedBy>
  <cp:lastPrinted>2022-09-29T06:53:36Z</cp:lastPrinted>
  <dcterms:created xsi:type="dcterms:W3CDTF">2010-11-02T20:21:37Z</dcterms:created>
  <dcterms:modified xsi:type="dcterms:W3CDTF">2023-12-14T15:24:14Z</dcterms:modified>
  <cp:category/>
  <cp:version/>
  <cp:contentType/>
  <cp:contentStatus/>
</cp:coreProperties>
</file>