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https://bdx-my.sharepoint.com/personal/y_dutheil_bordeaux-metropole_fr/Documents/Bureau/"/>
    </mc:Choice>
  </mc:AlternateContent>
  <xr:revisionPtr revIDLastSave="0" documentId="8_{3B219E1A-A1D5-47E0-A5A4-8B83D35822D4}" xr6:coauthVersionLast="47" xr6:coauthVersionMax="47" xr10:uidLastSave="{00000000-0000-0000-0000-000000000000}"/>
  <bookViews>
    <workbookView xWindow="-120" yWindow="-120" windowWidth="29040" windowHeight="15840" activeTab="1" xr2:uid="{531142F2-8520-4968-9DF6-16D60EB58CAE}"/>
  </bookViews>
  <sheets>
    <sheet name="Calcul des H 1ère année" sheetId="1" r:id="rId1"/>
    <sheet name="Calcul des H 2ème année" sheetId="3" r:id="rId2"/>
    <sheet name="Calendrier alternance" sheetId="2" r:id="rId3"/>
  </sheets>
  <definedNames>
    <definedName name="_xlnm.Print_Area" localSheetId="0">'Calcul des H 1ère année'!$A$1:$S$199</definedName>
    <definedName name="_xlnm.Print_Area" localSheetId="1">'Calcul des H 2ème année'!$A$1:$S$40</definedName>
    <definedName name="_xlnm.Print_Area" localSheetId="2">'Calendrier alternance'!$A$1:$U$192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3" l="1"/>
  <c r="H63" i="3"/>
  <c r="H56" i="3"/>
  <c r="H40" i="3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38" i="3" l="1"/>
  <c r="L39" i="3"/>
  <c r="L37" i="3"/>
  <c r="S17" i="3" l="1"/>
  <c r="L24" i="1"/>
  <c r="H98" i="3"/>
  <c r="H91" i="3"/>
  <c r="H105" i="3"/>
  <c r="K112" i="3"/>
  <c r="J111" i="3"/>
  <c r="H111" i="3" s="1"/>
  <c r="I111" i="3" s="1"/>
  <c r="J110" i="3"/>
  <c r="H110" i="3"/>
  <c r="I110" i="3" s="1"/>
  <c r="F110" i="3"/>
  <c r="J109" i="3"/>
  <c r="H109" i="3" s="1"/>
  <c r="I109" i="3" s="1"/>
  <c r="F109" i="3"/>
  <c r="J108" i="3"/>
  <c r="H108" i="3" s="1"/>
  <c r="I108" i="3" s="1"/>
  <c r="J107" i="3"/>
  <c r="J112" i="3" s="1"/>
  <c r="F107" i="3"/>
  <c r="K105" i="3"/>
  <c r="J104" i="3"/>
  <c r="H104" i="3" s="1"/>
  <c r="I104" i="3" s="1"/>
  <c r="J103" i="3"/>
  <c r="H103" i="3" s="1"/>
  <c r="I103" i="3" s="1"/>
  <c r="F103" i="3"/>
  <c r="J102" i="3"/>
  <c r="H102" i="3" s="1"/>
  <c r="I102" i="3" s="1"/>
  <c r="F102" i="3"/>
  <c r="J101" i="3"/>
  <c r="H101" i="3" s="1"/>
  <c r="J105" i="3"/>
  <c r="K98" i="3"/>
  <c r="J98" i="3"/>
  <c r="K91" i="3"/>
  <c r="J91" i="3"/>
  <c r="K84" i="3"/>
  <c r="J83" i="3"/>
  <c r="H83" i="3" s="1"/>
  <c r="I83" i="3" s="1"/>
  <c r="J82" i="3"/>
  <c r="H82" i="3"/>
  <c r="I82" i="3" s="1"/>
  <c r="F82" i="3"/>
  <c r="J81" i="3"/>
  <c r="H81" i="3" s="1"/>
  <c r="I81" i="3" s="1"/>
  <c r="F81" i="3"/>
  <c r="J80" i="3"/>
  <c r="H80" i="3" s="1"/>
  <c r="J79" i="3"/>
  <c r="J84" i="3" s="1"/>
  <c r="H79" i="3"/>
  <c r="I79" i="3" s="1"/>
  <c r="F79" i="3"/>
  <c r="K77" i="3"/>
  <c r="J76" i="3"/>
  <c r="H76" i="3" s="1"/>
  <c r="I76" i="3" s="1"/>
  <c r="J75" i="3"/>
  <c r="H75" i="3"/>
  <c r="I75" i="3" s="1"/>
  <c r="F75" i="3"/>
  <c r="J74" i="3"/>
  <c r="H74" i="3" s="1"/>
  <c r="I74" i="3" s="1"/>
  <c r="F74" i="3"/>
  <c r="J73" i="3"/>
  <c r="H73" i="3" s="1"/>
  <c r="J72" i="3"/>
  <c r="J77" i="3" s="1"/>
  <c r="H72" i="3"/>
  <c r="I72" i="3" s="1"/>
  <c r="F72" i="3"/>
  <c r="K70" i="3"/>
  <c r="J69" i="3"/>
  <c r="H69" i="3"/>
  <c r="I69" i="3" s="1"/>
  <c r="F69" i="3"/>
  <c r="J68" i="3"/>
  <c r="H68" i="3"/>
  <c r="I68" i="3" s="1"/>
  <c r="F68" i="3"/>
  <c r="J67" i="3"/>
  <c r="H67" i="3" s="1"/>
  <c r="I67" i="3" s="1"/>
  <c r="J66" i="3"/>
  <c r="H66" i="3"/>
  <c r="I66" i="3" s="1"/>
  <c r="F66" i="3"/>
  <c r="J65" i="3"/>
  <c r="J70" i="3" s="1"/>
  <c r="H65" i="3"/>
  <c r="H70" i="3" s="1"/>
  <c r="F65" i="3"/>
  <c r="K63" i="3"/>
  <c r="J61" i="3"/>
  <c r="H61" i="3"/>
  <c r="I61" i="3" s="1"/>
  <c r="F61" i="3"/>
  <c r="J60" i="3"/>
  <c r="H60" i="3" s="1"/>
  <c r="I60" i="3" s="1"/>
  <c r="F60" i="3"/>
  <c r="J59" i="3"/>
  <c r="H59" i="3"/>
  <c r="I59" i="3" s="1"/>
  <c r="F59" i="3"/>
  <c r="J58" i="3"/>
  <c r="J63" i="3" s="1"/>
  <c r="F58" i="3"/>
  <c r="K56" i="3"/>
  <c r="J53" i="3"/>
  <c r="H53" i="3" s="1"/>
  <c r="I53" i="3" s="1"/>
  <c r="I56" i="3" s="1"/>
  <c r="J52" i="3"/>
  <c r="H52" i="3" s="1"/>
  <c r="I52" i="3" s="1"/>
  <c r="S8" i="3" s="1"/>
  <c r="J51" i="3"/>
  <c r="K49" i="3"/>
  <c r="J48" i="3"/>
  <c r="H48" i="3" s="1"/>
  <c r="I48" i="3" s="1"/>
  <c r="J47" i="3"/>
  <c r="F47" i="3" s="1"/>
  <c r="J46" i="3"/>
  <c r="F46" i="3" s="1"/>
  <c r="J45" i="3"/>
  <c r="F45" i="3" s="1"/>
  <c r="J44" i="3"/>
  <c r="S9" i="3" l="1"/>
  <c r="J56" i="3"/>
  <c r="H45" i="3"/>
  <c r="I45" i="3" s="1"/>
  <c r="I101" i="3"/>
  <c r="I105" i="3" s="1"/>
  <c r="I98" i="3"/>
  <c r="I91" i="3"/>
  <c r="H107" i="3"/>
  <c r="F101" i="3"/>
  <c r="F104" i="3"/>
  <c r="F108" i="3"/>
  <c r="F111" i="3"/>
  <c r="H84" i="3"/>
  <c r="I80" i="3"/>
  <c r="I84" i="3" s="1"/>
  <c r="H77" i="3"/>
  <c r="I73" i="3"/>
  <c r="I77" i="3" s="1"/>
  <c r="F73" i="3"/>
  <c r="F76" i="3"/>
  <c r="F80" i="3"/>
  <c r="F83" i="3"/>
  <c r="I65" i="3"/>
  <c r="I70" i="3" s="1"/>
  <c r="H58" i="3"/>
  <c r="F67" i="3"/>
  <c r="J49" i="3"/>
  <c r="H46" i="3"/>
  <c r="I46" i="3" s="1"/>
  <c r="F51" i="3"/>
  <c r="F52" i="3"/>
  <c r="H51" i="3"/>
  <c r="F53" i="3"/>
  <c r="H47" i="3"/>
  <c r="I47" i="3" s="1"/>
  <c r="F48" i="3"/>
  <c r="F44" i="3"/>
  <c r="H44" i="3"/>
  <c r="H199" i="1"/>
  <c r="P33" i="1"/>
  <c r="P32" i="1"/>
  <c r="P34" i="1" s="1"/>
  <c r="P31" i="1"/>
  <c r="Q30" i="1"/>
  <c r="P30" i="1" s="1"/>
  <c r="Q30" i="3"/>
  <c r="H112" i="3" l="1"/>
  <c r="I107" i="3"/>
  <c r="I112" i="3" s="1"/>
  <c r="I58" i="3"/>
  <c r="I63" i="3" s="1"/>
  <c r="I51" i="3"/>
  <c r="H49" i="3"/>
  <c r="I44" i="3"/>
  <c r="I49" i="3" s="1"/>
  <c r="S17" i="1"/>
  <c r="L18" i="1"/>
  <c r="S10" i="1"/>
  <c r="L24" i="3" l="1"/>
  <c r="K40" i="3"/>
  <c r="J37" i="3"/>
  <c r="H37" i="3" s="1"/>
  <c r="I37" i="3" s="1"/>
  <c r="J36" i="3"/>
  <c r="H36" i="3" s="1"/>
  <c r="I36" i="3" s="1"/>
  <c r="J35" i="3"/>
  <c r="K33" i="3"/>
  <c r="J32" i="3"/>
  <c r="H32" i="3" s="1"/>
  <c r="I32" i="3" s="1"/>
  <c r="J31" i="3"/>
  <c r="F31" i="3" s="1"/>
  <c r="J30" i="3"/>
  <c r="H30" i="3" s="1"/>
  <c r="I30" i="3" s="1"/>
  <c r="J29" i="3"/>
  <c r="H29" i="3" s="1"/>
  <c r="I29" i="3" s="1"/>
  <c r="J28" i="3"/>
  <c r="K26" i="3"/>
  <c r="J23" i="3"/>
  <c r="H23" i="3" s="1"/>
  <c r="J22" i="3"/>
  <c r="H22" i="3" s="1"/>
  <c r="I22" i="3" s="1"/>
  <c r="J21" i="3"/>
  <c r="K19" i="3"/>
  <c r="J18" i="3"/>
  <c r="H18" i="3" s="1"/>
  <c r="I18" i="3" s="1"/>
  <c r="J17" i="3"/>
  <c r="H17" i="3" s="1"/>
  <c r="I17" i="3" s="1"/>
  <c r="J16" i="3"/>
  <c r="H16" i="3" s="1"/>
  <c r="I16" i="3" s="1"/>
  <c r="J15" i="3"/>
  <c r="H15" i="3" s="1"/>
  <c r="K12" i="3"/>
  <c r="J10" i="3"/>
  <c r="H10" i="3" s="1"/>
  <c r="I10" i="3" s="1"/>
  <c r="J9" i="3"/>
  <c r="H9" i="3" s="1"/>
  <c r="I9" i="3" s="1"/>
  <c r="J8" i="3"/>
  <c r="H8" i="3" s="1"/>
  <c r="I8" i="3" s="1"/>
  <c r="J7" i="3"/>
  <c r="H7" i="3" s="1"/>
  <c r="I7" i="3" s="1"/>
  <c r="L18" i="3"/>
  <c r="J198" i="1"/>
  <c r="F198" i="1" s="1"/>
  <c r="F29" i="3" l="1"/>
  <c r="J40" i="3"/>
  <c r="J26" i="3"/>
  <c r="I23" i="3"/>
  <c r="H26" i="3"/>
  <c r="F22" i="3"/>
  <c r="I12" i="3"/>
  <c r="F7" i="3"/>
  <c r="F32" i="3"/>
  <c r="F18" i="3"/>
  <c r="F15" i="3"/>
  <c r="F36" i="3"/>
  <c r="J33" i="3"/>
  <c r="H21" i="3"/>
  <c r="H28" i="3"/>
  <c r="I28" i="3" s="1"/>
  <c r="H35" i="3"/>
  <c r="F16" i="3"/>
  <c r="F23" i="3"/>
  <c r="F30" i="3"/>
  <c r="F37" i="3"/>
  <c r="J12" i="3"/>
  <c r="H31" i="3"/>
  <c r="I31" i="3" s="1"/>
  <c r="F9" i="3"/>
  <c r="J19" i="3"/>
  <c r="F10" i="3"/>
  <c r="H19" i="3"/>
  <c r="I15" i="3"/>
  <c r="I19" i="3" s="1"/>
  <c r="F8" i="3"/>
  <c r="H12" i="3"/>
  <c r="F17" i="3"/>
  <c r="F21" i="3"/>
  <c r="F28" i="3"/>
  <c r="F35" i="3"/>
  <c r="H198" i="1"/>
  <c r="K171" i="1"/>
  <c r="J171" i="1"/>
  <c r="I171" i="1"/>
  <c r="K199" i="1"/>
  <c r="J197" i="1"/>
  <c r="H197" i="1" s="1"/>
  <c r="I197" i="1" s="1"/>
  <c r="J196" i="1"/>
  <c r="H196" i="1" s="1"/>
  <c r="I196" i="1" s="1"/>
  <c r="J195" i="1"/>
  <c r="H195" i="1" s="1"/>
  <c r="I195" i="1" s="1"/>
  <c r="J194" i="1"/>
  <c r="H194" i="1" s="1"/>
  <c r="I194" i="1" s="1"/>
  <c r="K192" i="1"/>
  <c r="J191" i="1"/>
  <c r="H191" i="1" s="1"/>
  <c r="I191" i="1" s="1"/>
  <c r="J190" i="1"/>
  <c r="H190" i="1" s="1"/>
  <c r="I190" i="1" s="1"/>
  <c r="J189" i="1"/>
  <c r="H189" i="1" s="1"/>
  <c r="I189" i="1" s="1"/>
  <c r="J188" i="1"/>
  <c r="H188" i="1" s="1"/>
  <c r="I188" i="1" s="1"/>
  <c r="J187" i="1"/>
  <c r="H187" i="1" s="1"/>
  <c r="K185" i="1"/>
  <c r="J184" i="1"/>
  <c r="H184" i="1" s="1"/>
  <c r="I184" i="1" s="1"/>
  <c r="J183" i="1"/>
  <c r="H183" i="1" s="1"/>
  <c r="I183" i="1" s="1"/>
  <c r="J182" i="1"/>
  <c r="H182" i="1" s="1"/>
  <c r="K178" i="1"/>
  <c r="J177" i="1"/>
  <c r="H177" i="1" s="1"/>
  <c r="I177" i="1" s="1"/>
  <c r="J176" i="1"/>
  <c r="H176" i="1" s="1"/>
  <c r="I176" i="1" s="1"/>
  <c r="J175" i="1"/>
  <c r="H175" i="1" s="1"/>
  <c r="I175" i="1" s="1"/>
  <c r="J174" i="1"/>
  <c r="H174" i="1" s="1"/>
  <c r="I174" i="1" s="1"/>
  <c r="J173" i="1"/>
  <c r="H173" i="1" s="1"/>
  <c r="K164" i="1"/>
  <c r="K157" i="1"/>
  <c r="J156" i="1"/>
  <c r="H156" i="1" s="1"/>
  <c r="I156" i="1" s="1"/>
  <c r="J155" i="1"/>
  <c r="H155" i="1" s="1"/>
  <c r="I155" i="1" s="1"/>
  <c r="J154" i="1"/>
  <c r="H154" i="1" s="1"/>
  <c r="I154" i="1" s="1"/>
  <c r="J153" i="1"/>
  <c r="H153" i="1" s="1"/>
  <c r="I153" i="1" s="1"/>
  <c r="J152" i="1"/>
  <c r="K150" i="1"/>
  <c r="J148" i="1"/>
  <c r="H148" i="1" s="1"/>
  <c r="I148" i="1" s="1"/>
  <c r="J147" i="1"/>
  <c r="H147" i="1" s="1"/>
  <c r="I147" i="1" s="1"/>
  <c r="J146" i="1"/>
  <c r="F146" i="1" s="1"/>
  <c r="J145" i="1"/>
  <c r="J7" i="1"/>
  <c r="H7" i="1" s="1"/>
  <c r="J11" i="1"/>
  <c r="H11" i="1" s="1"/>
  <c r="J10" i="1"/>
  <c r="H10" i="1" s="1"/>
  <c r="J9" i="1"/>
  <c r="H9" i="1" s="1"/>
  <c r="J17" i="1"/>
  <c r="H17" i="1" s="1"/>
  <c r="J16" i="1"/>
  <c r="H16" i="1" s="1"/>
  <c r="J15" i="1"/>
  <c r="H15" i="1" s="1"/>
  <c r="J14" i="1"/>
  <c r="H14" i="1" s="1"/>
  <c r="J25" i="1"/>
  <c r="H25" i="1" s="1"/>
  <c r="J24" i="1"/>
  <c r="H24" i="1" s="1"/>
  <c r="J23" i="1"/>
  <c r="H23" i="1" s="1"/>
  <c r="J22" i="1"/>
  <c r="H22" i="1" s="1"/>
  <c r="J21" i="1"/>
  <c r="H21" i="1" s="1"/>
  <c r="J32" i="1"/>
  <c r="H32" i="1" s="1"/>
  <c r="J31" i="1"/>
  <c r="H31" i="1" s="1"/>
  <c r="J30" i="1"/>
  <c r="H30" i="1" s="1"/>
  <c r="J29" i="1"/>
  <c r="H29" i="1" s="1"/>
  <c r="J28" i="1"/>
  <c r="H28" i="1" s="1"/>
  <c r="J40" i="1"/>
  <c r="H40" i="1" s="1"/>
  <c r="J39" i="1"/>
  <c r="H39" i="1" s="1"/>
  <c r="J38" i="1"/>
  <c r="H38" i="1" s="1"/>
  <c r="J37" i="1"/>
  <c r="H37" i="1" s="1"/>
  <c r="J48" i="1"/>
  <c r="H48" i="1" s="1"/>
  <c r="J47" i="1"/>
  <c r="H47" i="1" s="1"/>
  <c r="J46" i="1"/>
  <c r="H46" i="1" s="1"/>
  <c r="J57" i="1"/>
  <c r="H57" i="1" s="1"/>
  <c r="J56" i="1"/>
  <c r="H56" i="1" s="1"/>
  <c r="J55" i="1"/>
  <c r="H55" i="1" s="1"/>
  <c r="J54" i="1"/>
  <c r="H54" i="1" s="1"/>
  <c r="J53" i="1"/>
  <c r="H53" i="1" s="1"/>
  <c r="J64" i="1"/>
  <c r="H64" i="1" s="1"/>
  <c r="J63" i="1"/>
  <c r="H63" i="1" s="1"/>
  <c r="J62" i="1"/>
  <c r="H62" i="1" s="1"/>
  <c r="J61" i="1"/>
  <c r="H61" i="1" s="1"/>
  <c r="J60" i="1"/>
  <c r="H60" i="1" s="1"/>
  <c r="J70" i="1"/>
  <c r="H70" i="1" s="1"/>
  <c r="J69" i="1"/>
  <c r="H69" i="1" s="1"/>
  <c r="J68" i="1"/>
  <c r="H68" i="1" s="1"/>
  <c r="J67" i="1"/>
  <c r="H67" i="1" s="1"/>
  <c r="J77" i="1"/>
  <c r="H77" i="1" s="1"/>
  <c r="J76" i="1"/>
  <c r="H76" i="1" s="1"/>
  <c r="J75" i="1"/>
  <c r="H75" i="1" s="1"/>
  <c r="J88" i="1"/>
  <c r="H88" i="1" s="1"/>
  <c r="J87" i="1"/>
  <c r="H87" i="1" s="1"/>
  <c r="J86" i="1"/>
  <c r="H86" i="1" s="1"/>
  <c r="J85" i="1"/>
  <c r="H85" i="1" s="1"/>
  <c r="J95" i="1"/>
  <c r="H95" i="1" s="1"/>
  <c r="J94" i="1"/>
  <c r="H94" i="1" s="1"/>
  <c r="J93" i="1"/>
  <c r="H93" i="1" s="1"/>
  <c r="J92" i="1"/>
  <c r="H92" i="1" s="1"/>
  <c r="J91" i="1"/>
  <c r="H91" i="1" s="1"/>
  <c r="J102" i="1"/>
  <c r="H102" i="1" s="1"/>
  <c r="J101" i="1"/>
  <c r="H101" i="1" s="1"/>
  <c r="J100" i="1"/>
  <c r="H100" i="1" s="1"/>
  <c r="J99" i="1"/>
  <c r="H99" i="1" s="1"/>
  <c r="J109" i="1"/>
  <c r="H109" i="1" s="1"/>
  <c r="J108" i="1"/>
  <c r="H108" i="1" s="1"/>
  <c r="J107" i="1"/>
  <c r="H107" i="1" s="1"/>
  <c r="J106" i="1"/>
  <c r="H106" i="1" s="1"/>
  <c r="J105" i="1"/>
  <c r="H105" i="1" s="1"/>
  <c r="J125" i="1"/>
  <c r="H125" i="1" s="1"/>
  <c r="J124" i="1"/>
  <c r="H124" i="1" s="1"/>
  <c r="J123" i="1"/>
  <c r="H123" i="1" s="1"/>
  <c r="J118" i="1"/>
  <c r="H118" i="1" s="1"/>
  <c r="J117" i="1"/>
  <c r="H117" i="1" s="1"/>
  <c r="J116" i="1"/>
  <c r="H116" i="1" s="1"/>
  <c r="J115" i="1"/>
  <c r="H115" i="1" s="1"/>
  <c r="J114" i="1"/>
  <c r="H114" i="1" s="1"/>
  <c r="J132" i="1"/>
  <c r="H132" i="1" s="1"/>
  <c r="J131" i="1"/>
  <c r="H131" i="1" s="1"/>
  <c r="I131" i="1" s="1"/>
  <c r="J130" i="1"/>
  <c r="H130" i="1" s="1"/>
  <c r="J129" i="1"/>
  <c r="H129" i="1" s="1"/>
  <c r="J128" i="1"/>
  <c r="H128" i="1" s="1"/>
  <c r="J136" i="1"/>
  <c r="H136" i="1" s="1"/>
  <c r="J138" i="1"/>
  <c r="H138" i="1" s="1"/>
  <c r="J139" i="1"/>
  <c r="H139" i="1" s="1"/>
  <c r="J135" i="1"/>
  <c r="H135" i="1" s="1"/>
  <c r="I35" i="3" l="1"/>
  <c r="I40" i="3" s="1"/>
  <c r="I21" i="3"/>
  <c r="I26" i="3" s="1"/>
  <c r="I33" i="3"/>
  <c r="H33" i="3"/>
  <c r="F196" i="1"/>
  <c r="I198" i="1"/>
  <c r="F183" i="1"/>
  <c r="F194" i="1"/>
  <c r="F187" i="1"/>
  <c r="J199" i="1"/>
  <c r="F176" i="1"/>
  <c r="F189" i="1"/>
  <c r="J178" i="1"/>
  <c r="I182" i="1"/>
  <c r="I185" i="1" s="1"/>
  <c r="H185" i="1"/>
  <c r="J150" i="1"/>
  <c r="J164" i="1"/>
  <c r="F173" i="1"/>
  <c r="F182" i="1"/>
  <c r="F175" i="1"/>
  <c r="F197" i="1"/>
  <c r="J157" i="1"/>
  <c r="F190" i="1"/>
  <c r="H140" i="1"/>
  <c r="J192" i="1"/>
  <c r="J185" i="1"/>
  <c r="I187" i="1"/>
  <c r="I192" i="1" s="1"/>
  <c r="H192" i="1"/>
  <c r="H178" i="1"/>
  <c r="I173" i="1"/>
  <c r="I178" i="1" s="1"/>
  <c r="F174" i="1"/>
  <c r="F177" i="1"/>
  <c r="F184" i="1"/>
  <c r="F188" i="1"/>
  <c r="F191" i="1"/>
  <c r="F195" i="1"/>
  <c r="I164" i="1"/>
  <c r="F152" i="1"/>
  <c r="F154" i="1"/>
  <c r="F155" i="1"/>
  <c r="H152" i="1"/>
  <c r="H157" i="1" s="1"/>
  <c r="F145" i="1"/>
  <c r="H145" i="1"/>
  <c r="F147" i="1"/>
  <c r="F153" i="1"/>
  <c r="F156" i="1"/>
  <c r="F148" i="1"/>
  <c r="H146" i="1"/>
  <c r="I199" i="1" l="1"/>
  <c r="S20" i="3"/>
  <c r="I145" i="1"/>
  <c r="H150" i="1"/>
  <c r="I152" i="1"/>
  <c r="I157" i="1" s="1"/>
  <c r="I146" i="1"/>
  <c r="K140" i="1"/>
  <c r="F139" i="1"/>
  <c r="I139" i="1"/>
  <c r="F138" i="1"/>
  <c r="I138" i="1"/>
  <c r="F136" i="1"/>
  <c r="I136" i="1"/>
  <c r="K133" i="1"/>
  <c r="I132" i="1"/>
  <c r="I130" i="1"/>
  <c r="F129" i="1"/>
  <c r="I129" i="1"/>
  <c r="F128" i="1"/>
  <c r="K126" i="1"/>
  <c r="F125" i="1"/>
  <c r="I125" i="1"/>
  <c r="I124" i="1"/>
  <c r="F123" i="1"/>
  <c r="I123" i="1"/>
  <c r="K119" i="1"/>
  <c r="F118" i="1"/>
  <c r="I118" i="1"/>
  <c r="F117" i="1"/>
  <c r="I117" i="1"/>
  <c r="F116" i="1"/>
  <c r="I116" i="1"/>
  <c r="F115" i="1"/>
  <c r="I115" i="1"/>
  <c r="F114" i="1"/>
  <c r="I114" i="1"/>
  <c r="I150" i="1" l="1"/>
  <c r="F132" i="1"/>
  <c r="H133" i="1"/>
  <c r="F131" i="1"/>
  <c r="F130" i="1"/>
  <c r="I135" i="1"/>
  <c r="I140" i="1" s="1"/>
  <c r="I128" i="1"/>
  <c r="I133" i="1" s="1"/>
  <c r="H126" i="1"/>
  <c r="J126" i="1"/>
  <c r="F124" i="1"/>
  <c r="J133" i="1"/>
  <c r="H119" i="1"/>
  <c r="I126" i="1"/>
  <c r="J119" i="1"/>
  <c r="I119" i="1"/>
  <c r="H171" i="1" l="1"/>
  <c r="H164" i="1"/>
  <c r="I53" i="1"/>
  <c r="I9" i="1"/>
  <c r="K19" i="1"/>
  <c r="F17" i="1"/>
  <c r="I17" i="1"/>
  <c r="F16" i="1"/>
  <c r="I16" i="1"/>
  <c r="F15" i="1"/>
  <c r="I15" i="1"/>
  <c r="F14" i="1"/>
  <c r="K12" i="1"/>
  <c r="F11" i="1"/>
  <c r="I11" i="1"/>
  <c r="F10" i="1"/>
  <c r="I10" i="1"/>
  <c r="F9" i="1"/>
  <c r="F7" i="1"/>
  <c r="K26" i="1"/>
  <c r="F25" i="1"/>
  <c r="I25" i="1"/>
  <c r="F24" i="1"/>
  <c r="I24" i="1"/>
  <c r="F23" i="1"/>
  <c r="I23" i="1"/>
  <c r="F22" i="1"/>
  <c r="I22" i="1"/>
  <c r="F21" i="1"/>
  <c r="K33" i="1"/>
  <c r="F32" i="1"/>
  <c r="I32" i="1"/>
  <c r="F31" i="1"/>
  <c r="I31" i="1"/>
  <c r="F30" i="1"/>
  <c r="I30" i="1"/>
  <c r="F29" i="1"/>
  <c r="I29" i="1"/>
  <c r="F28" i="1"/>
  <c r="I28" i="1"/>
  <c r="K42" i="1"/>
  <c r="F40" i="1"/>
  <c r="I40" i="1"/>
  <c r="F39" i="1"/>
  <c r="I39" i="1"/>
  <c r="F38" i="1"/>
  <c r="I38" i="1"/>
  <c r="F37" i="1"/>
  <c r="I37" i="1"/>
  <c r="K49" i="1"/>
  <c r="F48" i="1"/>
  <c r="F47" i="1"/>
  <c r="I47" i="1"/>
  <c r="F46" i="1"/>
  <c r="I46" i="1"/>
  <c r="H19" i="1" l="1"/>
  <c r="I14" i="1"/>
  <c r="I19" i="1" s="1"/>
  <c r="H12" i="1"/>
  <c r="I7" i="1"/>
  <c r="I12" i="1" s="1"/>
  <c r="H26" i="1"/>
  <c r="I21" i="1"/>
  <c r="I26" i="1" s="1"/>
  <c r="H33" i="1"/>
  <c r="H42" i="1"/>
  <c r="H49" i="1"/>
  <c r="J19" i="1"/>
  <c r="J12" i="1"/>
  <c r="J26" i="1"/>
  <c r="J33" i="1"/>
  <c r="I33" i="1"/>
  <c r="J42" i="1"/>
  <c r="I42" i="1"/>
  <c r="J49" i="1"/>
  <c r="K110" i="1"/>
  <c r="K103" i="1"/>
  <c r="K96" i="1"/>
  <c r="K89" i="1"/>
  <c r="K79" i="1"/>
  <c r="K72" i="1"/>
  <c r="K65" i="1"/>
  <c r="K58" i="1"/>
  <c r="F109" i="1"/>
  <c r="I109" i="1"/>
  <c r="F108" i="1"/>
  <c r="I108" i="1"/>
  <c r="F107" i="1"/>
  <c r="I107" i="1"/>
  <c r="F106" i="1"/>
  <c r="I106" i="1"/>
  <c r="F105" i="1"/>
  <c r="I105" i="1"/>
  <c r="F102" i="1"/>
  <c r="I102" i="1"/>
  <c r="F101" i="1"/>
  <c r="I101" i="1"/>
  <c r="F100" i="1"/>
  <c r="I100" i="1"/>
  <c r="F99" i="1"/>
  <c r="I99" i="1"/>
  <c r="F95" i="1"/>
  <c r="I95" i="1"/>
  <c r="F94" i="1"/>
  <c r="I94" i="1"/>
  <c r="F93" i="1"/>
  <c r="I93" i="1"/>
  <c r="F92" i="1"/>
  <c r="I92" i="1"/>
  <c r="F91" i="1"/>
  <c r="I91" i="1"/>
  <c r="F88" i="1"/>
  <c r="I88" i="1"/>
  <c r="F87" i="1"/>
  <c r="I87" i="1"/>
  <c r="F86" i="1"/>
  <c r="I86" i="1"/>
  <c r="F85" i="1"/>
  <c r="I85" i="1"/>
  <c r="H110" i="1" l="1"/>
  <c r="H89" i="1"/>
  <c r="H103" i="1"/>
  <c r="H96" i="1"/>
  <c r="I103" i="1"/>
  <c r="J96" i="1"/>
  <c r="J103" i="1"/>
  <c r="J110" i="1"/>
  <c r="I96" i="1"/>
  <c r="J89" i="1"/>
  <c r="I89" i="1"/>
  <c r="I62" i="1"/>
  <c r="F77" i="1"/>
  <c r="F76" i="1"/>
  <c r="F75" i="1"/>
  <c r="F70" i="1"/>
  <c r="F69" i="1"/>
  <c r="F68" i="1"/>
  <c r="F67" i="1"/>
  <c r="F61" i="1"/>
  <c r="F62" i="1"/>
  <c r="F63" i="1"/>
  <c r="F64" i="1"/>
  <c r="F60" i="1"/>
  <c r="F54" i="1"/>
  <c r="F55" i="1"/>
  <c r="F56" i="1"/>
  <c r="F57" i="1"/>
  <c r="F53" i="1"/>
  <c r="I54" i="1"/>
  <c r="I55" i="1"/>
  <c r="I56" i="1"/>
  <c r="I57" i="1"/>
  <c r="I77" i="1"/>
  <c r="I76" i="1"/>
  <c r="I68" i="1"/>
  <c r="I69" i="1"/>
  <c r="I70" i="1"/>
  <c r="I67" i="1"/>
  <c r="I60" i="1"/>
  <c r="I61" i="1"/>
  <c r="I63" i="1"/>
  <c r="I64" i="1"/>
  <c r="H79" i="1" l="1"/>
  <c r="I75" i="1"/>
  <c r="I79" i="1" s="1"/>
  <c r="I110" i="1"/>
  <c r="H72" i="1"/>
  <c r="H58" i="1"/>
  <c r="H65" i="1"/>
  <c r="I58" i="1"/>
  <c r="I72" i="1"/>
  <c r="J79" i="1"/>
  <c r="J72" i="1"/>
  <c r="J65" i="1"/>
  <c r="J58" i="1"/>
  <c r="I65" i="1"/>
  <c r="S8" i="1" l="1"/>
  <c r="S9" i="1" s="1"/>
  <c r="J140" i="1"/>
  <c r="F135" i="1"/>
  <c r="S20" i="1" l="1"/>
  <c r="I48" i="1" l="1" a="1"/>
  <c r="I48" i="1" s="1"/>
  <c r="I49" i="1" s="1"/>
  <c r="P30" i="3"/>
  <c r="P33" i="3"/>
  <c r="P34" i="3"/>
  <c r="P32" i="3"/>
  <c r="P31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<sst xmlns="http://schemas.openxmlformats.org/spreadsheetml/2006/main" count="1687" uniqueCount="140">
  <si>
    <t>H d'arrivée</t>
  </si>
  <si>
    <t>Jour</t>
  </si>
  <si>
    <t>Lundi</t>
  </si>
  <si>
    <t>Mardi</t>
  </si>
  <si>
    <t>Mercredi</t>
  </si>
  <si>
    <t>Jeudi</t>
  </si>
  <si>
    <t>Vendredi</t>
  </si>
  <si>
    <t>H Départ Théorique</t>
  </si>
  <si>
    <t>Temps de Travail réalisé</t>
  </si>
  <si>
    <t>Temps de travail réglementaire</t>
  </si>
  <si>
    <t>Date</t>
  </si>
  <si>
    <t>Nombre d'heure trop faible</t>
  </si>
  <si>
    <t>Heures supplémentaires</t>
  </si>
  <si>
    <t>Nombre d'heure exact</t>
  </si>
  <si>
    <t>H Midi (D)*</t>
  </si>
  <si>
    <t>H Midi (R)*</t>
  </si>
  <si>
    <t>Mercedi</t>
  </si>
  <si>
    <t>Samedi</t>
  </si>
  <si>
    <t>Dimanche</t>
  </si>
  <si>
    <t>Semaine 40</t>
  </si>
  <si>
    <t>Semestre 5</t>
  </si>
  <si>
    <t>Octobre</t>
  </si>
  <si>
    <t>Semaine 41</t>
  </si>
  <si>
    <t>Semaine 42</t>
  </si>
  <si>
    <t>Semaine 43</t>
  </si>
  <si>
    <t>Novembre</t>
  </si>
  <si>
    <t>Semaine 44</t>
  </si>
  <si>
    <t>Semaine 45</t>
  </si>
  <si>
    <t>Semaine 46</t>
  </si>
  <si>
    <t>Semaine 47</t>
  </si>
  <si>
    <t>Décembre</t>
  </si>
  <si>
    <t>Semaine 48</t>
  </si>
  <si>
    <t>Semaine 49</t>
  </si>
  <si>
    <t>Semaine 50</t>
  </si>
  <si>
    <t>Semaine 51</t>
  </si>
  <si>
    <t>Semaine 52</t>
  </si>
  <si>
    <t>Janvier</t>
  </si>
  <si>
    <t>Février</t>
  </si>
  <si>
    <t>Mars</t>
  </si>
  <si>
    <t>Semaine 01</t>
  </si>
  <si>
    <t>Semaine 02</t>
  </si>
  <si>
    <t>Semaine 03</t>
  </si>
  <si>
    <t>Semaine 04</t>
  </si>
  <si>
    <t>Semaine 05</t>
  </si>
  <si>
    <t>Semaine 06</t>
  </si>
  <si>
    <t>Semaine 07</t>
  </si>
  <si>
    <t>Semaine 08</t>
  </si>
  <si>
    <t>Semaine 09</t>
  </si>
  <si>
    <t>Semaine 10</t>
  </si>
  <si>
    <t>Semaine 11</t>
  </si>
  <si>
    <t>Semaine 12</t>
  </si>
  <si>
    <t>Semaine 13</t>
  </si>
  <si>
    <t>Semaine 14</t>
  </si>
  <si>
    <t>Avril</t>
  </si>
  <si>
    <t>Mai</t>
  </si>
  <si>
    <t>Juin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</si>
  <si>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</si>
  <si>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</si>
  <si>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</si>
  <si>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</si>
  <si>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</si>
  <si>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</si>
  <si>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</si>
  <si>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</si>
  <si>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</si>
  <si>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</si>
  <si>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</si>
  <si>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</si>
  <si>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Juillet</t>
  </si>
  <si>
    <t>Août</t>
  </si>
  <si>
    <t>Septembre</t>
  </si>
  <si>
    <t>Semestre 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</si>
  <si>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</si>
  <si>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</si>
  <si>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</si>
  <si>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</si>
  <si>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</si>
  <si>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</si>
  <si>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</si>
  <si>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</si>
  <si>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</si>
  <si>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</si>
  <si>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</si>
  <si>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</si>
  <si>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</si>
  <si>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Présence en entreprise</t>
  </si>
  <si>
    <t>Présence en Ecole</t>
  </si>
  <si>
    <t>Week-End</t>
  </si>
  <si>
    <t>Jour férié</t>
  </si>
  <si>
    <t>Calendrier d'Alternance DUTHEIL Yoann CESI/Bordeaux Métropole</t>
  </si>
  <si>
    <t>Heures supp.</t>
  </si>
  <si>
    <t>Temps de pause midi</t>
  </si>
  <si>
    <t xml:space="preserve">Total Hebdomadaire : </t>
  </si>
  <si>
    <t>X</t>
  </si>
  <si>
    <t>Semestre 7</t>
  </si>
  <si>
    <t>Semestre 8</t>
  </si>
  <si>
    <t>Congé</t>
  </si>
  <si>
    <t>Valeur (€)</t>
  </si>
  <si>
    <t>SMIC</t>
  </si>
  <si>
    <t>Calcul du salaire apprenti</t>
  </si>
  <si>
    <r>
      <t xml:space="preserve">*H Midi (D) : Heure de </t>
    </r>
    <r>
      <rPr>
        <b/>
        <sz val="11"/>
        <color theme="1"/>
        <rFont val="Calibri"/>
        <family val="2"/>
        <scheme val="minor"/>
      </rPr>
      <t>Départ</t>
    </r>
    <r>
      <rPr>
        <sz val="11"/>
        <color theme="1"/>
        <rFont val="Calibri"/>
        <family val="2"/>
        <scheme val="minor"/>
      </rPr>
      <t xml:space="preserve"> en pause Midi</t>
    </r>
  </si>
  <si>
    <r>
      <t xml:space="preserve">*H Midi (R) : Heure de </t>
    </r>
    <r>
      <rPr>
        <b/>
        <sz val="11"/>
        <color theme="1"/>
        <rFont val="Calibri"/>
        <family val="2"/>
        <scheme val="minor"/>
      </rPr>
      <t>Retour</t>
    </r>
    <r>
      <rPr>
        <sz val="11"/>
        <color theme="1"/>
        <rFont val="Calibri"/>
        <family val="2"/>
        <scheme val="minor"/>
      </rPr>
      <t xml:space="preserve"> de pause Midi</t>
    </r>
  </si>
  <si>
    <t>Heures Sup. Totale réalisées</t>
  </si>
  <si>
    <t>Jours acquis</t>
  </si>
  <si>
    <t>Calcul RTT</t>
  </si>
  <si>
    <t>Anomalie</t>
  </si>
  <si>
    <t>H Départ réel</t>
  </si>
  <si>
    <t>FORMATION 20/02/2023 - 24/03/2023</t>
  </si>
  <si>
    <t>FORMATION 24/04/2023 - 19/05/2023</t>
  </si>
  <si>
    <t>Congé Déménagement</t>
  </si>
  <si>
    <t>Congés restants</t>
  </si>
  <si>
    <t>FORMATION 02/01/2023 - 20/01/2023</t>
  </si>
  <si>
    <t>FORMATION 28/11/2022 - 16/12/2022</t>
  </si>
  <si>
    <t>Férié</t>
  </si>
  <si>
    <t>Congés utilisés</t>
  </si>
  <si>
    <t>Solde congés annuels</t>
  </si>
  <si>
    <t>Heures Annuelles</t>
  </si>
  <si>
    <t>Heures Réalisées</t>
  </si>
  <si>
    <t>Calcul Congés</t>
  </si>
  <si>
    <t>Congés de fractionnement</t>
  </si>
  <si>
    <t>TOTAL CONGES DISPONIBLES (RTT inclus)</t>
  </si>
  <si>
    <t>FORMATION 19/06/2023 - 07/07/2023</t>
  </si>
  <si>
    <t>Part du SMIC</t>
  </si>
  <si>
    <t>Heure minimum de débauche</t>
  </si>
  <si>
    <t>Temps de pause Midi minimum</t>
  </si>
  <si>
    <t>Mission</t>
  </si>
  <si>
    <t>Remboursement TBM</t>
  </si>
  <si>
    <t>Salaire total</t>
  </si>
  <si>
    <t xml:space="preserve"> </t>
  </si>
  <si>
    <t>Heure minimum d'embauche</t>
  </si>
  <si>
    <t>Heure maximum d'embauche</t>
  </si>
  <si>
    <t>Heures Hebdomadaires Métropole</t>
  </si>
  <si>
    <t>Heures Hebdomadaires école</t>
  </si>
  <si>
    <t>Heures Journalières Métropole</t>
  </si>
  <si>
    <t>Heures hebdomadaires école</t>
  </si>
  <si>
    <t>Actuel (Sept-23)</t>
  </si>
  <si>
    <t>FORMATION 09/10/2023 - 05/11/2023</t>
  </si>
  <si>
    <t>Nombre de jour</t>
  </si>
  <si>
    <t>Nombre d'heures</t>
  </si>
  <si>
    <t>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</si>
</sst>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h]:mm;@"/>
    <numFmt numFmtId="165" formatCode="[h]:mm;@"/>
    <numFmt numFmtId="166" formatCode="#,##0.00\ &quot;€&quot;"/>
    <numFmt numFmtId="167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F0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1F0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ECAAAA"/>
        <bgColor indexed="64"/>
      </patternFill>
    </fill>
    <fill>
      <patternFill patternType="solid">
        <fgColor rgb="FFBDF2B4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20" fontId="0" fillId="5" borderId="6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6" borderId="16" xfId="0" applyFont="1" applyFill="1" applyBorder="1"/>
    <xf numFmtId="0" fontId="0" fillId="2" borderId="16" xfId="0" applyFill="1" applyBorder="1"/>
    <xf numFmtId="0" fontId="2" fillId="7" borderId="16" xfId="0" applyFont="1" applyFill="1" applyBorder="1"/>
    <xf numFmtId="0" fontId="0" fillId="8" borderId="0" xfId="0" applyFill="1"/>
    <xf numFmtId="0" fontId="0" fillId="10" borderId="16" xfId="0" applyFill="1" applyBorder="1"/>
    <xf numFmtId="20" fontId="0" fillId="5" borderId="13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20" fontId="0" fillId="8" borderId="0" xfId="0" applyNumberFormat="1" applyFill="1"/>
    <xf numFmtId="20" fontId="0" fillId="0" borderId="4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6" fillId="6" borderId="32" xfId="0" applyFont="1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14" fontId="6" fillId="6" borderId="32" xfId="0" applyNumberFormat="1" applyFont="1" applyFill="1" applyBorder="1" applyAlignment="1">
      <alignment horizontal="center"/>
    </xf>
    <xf numFmtId="14" fontId="6" fillId="6" borderId="16" xfId="0" applyNumberFormat="1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38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14" fontId="6" fillId="8" borderId="13" xfId="0" applyNumberFormat="1" applyFont="1" applyFill="1" applyBorder="1" applyAlignment="1">
      <alignment horizontal="center"/>
    </xf>
    <xf numFmtId="14" fontId="6" fillId="8" borderId="0" xfId="0" applyNumberFormat="1" applyFont="1" applyFill="1" applyBorder="1" applyAlignment="1">
      <alignment horizontal="center"/>
    </xf>
    <xf numFmtId="0" fontId="6" fillId="8" borderId="42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43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14" fontId="6" fillId="0" borderId="33" xfId="0" applyNumberFormat="1" applyFont="1" applyBorder="1" applyAlignment="1">
      <alignment horizontal="center"/>
    </xf>
    <xf numFmtId="14" fontId="6" fillId="8" borderId="40" xfId="0" applyNumberFormat="1" applyFont="1" applyFill="1" applyBorder="1" applyAlignment="1">
      <alignment horizontal="center"/>
    </xf>
    <xf numFmtId="14" fontId="6" fillId="0" borderId="18" xfId="0" applyNumberFormat="1" applyFont="1" applyBorder="1" applyAlignment="1">
      <alignment horizontal="center"/>
    </xf>
    <xf numFmtId="14" fontId="6" fillId="8" borderId="22" xfId="0" applyNumberFormat="1" applyFont="1" applyFill="1" applyBorder="1" applyAlignment="1">
      <alignment horizontal="center"/>
    </xf>
    <xf numFmtId="14" fontId="6" fillId="0" borderId="31" xfId="0" applyNumberFormat="1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8" borderId="41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14" fontId="6" fillId="2" borderId="16" xfId="0" applyNumberFormat="1" applyFont="1" applyFill="1" applyBorder="1" applyAlignment="1">
      <alignment horizontal="center"/>
    </xf>
    <xf numFmtId="14" fontId="6" fillId="2" borderId="33" xfId="0" applyNumberFormat="1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8" borderId="45" xfId="0" applyFont="1" applyFill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/>
    </xf>
    <xf numFmtId="14" fontId="6" fillId="8" borderId="46" xfId="0" applyNumberFormat="1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8" borderId="48" xfId="0" applyFont="1" applyFill="1" applyBorder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14" fontId="6" fillId="2" borderId="17" xfId="0" applyNumberFormat="1" applyFont="1" applyFill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4" fontId="6" fillId="8" borderId="8" xfId="0" applyNumberFormat="1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/>
    </xf>
    <xf numFmtId="0" fontId="6" fillId="8" borderId="44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7" borderId="17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4" fontId="6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4" fontId="6" fillId="0" borderId="23" xfId="0" applyNumberFormat="1" applyFont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8" xfId="0" applyFill="1" applyBorder="1"/>
    <xf numFmtId="0" fontId="0" fillId="8" borderId="10" xfId="0" applyFill="1" applyBorder="1"/>
    <xf numFmtId="0" fontId="0" fillId="8" borderId="9" xfId="0" applyFill="1" applyBorder="1"/>
    <xf numFmtId="20" fontId="0" fillId="0" borderId="13" xfId="0" applyNumberForma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1" xfId="0" applyFill="1" applyBorder="1"/>
    <xf numFmtId="0" fontId="0" fillId="8" borderId="12" xfId="0" applyFill="1" applyBorder="1"/>
    <xf numFmtId="164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" fillId="8" borderId="0" xfId="0" applyFont="1" applyFill="1"/>
    <xf numFmtId="0" fontId="1" fillId="0" borderId="0" xfId="0" applyFont="1"/>
    <xf numFmtId="0" fontId="1" fillId="8" borderId="13" xfId="0" applyFont="1" applyFill="1" applyBorder="1" applyAlignment="1">
      <alignment horizontal="center" vertical="center"/>
    </xf>
    <xf numFmtId="0" fontId="1" fillId="8" borderId="8" xfId="0" applyFont="1" applyFill="1" applyBorder="1"/>
    <xf numFmtId="0" fontId="0" fillId="5" borderId="4" xfId="0" applyFill="1" applyBorder="1" applyAlignment="1">
      <alignment horizontal="center"/>
    </xf>
    <xf numFmtId="20" fontId="0" fillId="0" borderId="0" xfId="0" applyNumberFormat="1"/>
    <xf numFmtId="165" fontId="0" fillId="8" borderId="0" xfId="0" applyNumberFormat="1" applyFill="1"/>
    <xf numFmtId="0" fontId="0" fillId="8" borderId="1" xfId="0" applyFill="1" applyBorder="1" applyAlignment="1">
      <alignment horizontal="center" vertical="center"/>
    </xf>
    <xf numFmtId="0" fontId="0" fillId="8" borderId="49" xfId="0" applyFill="1" applyBorder="1"/>
    <xf numFmtId="0" fontId="0" fillId="8" borderId="14" xfId="0" applyFill="1" applyBorder="1"/>
    <xf numFmtId="20" fontId="0" fillId="8" borderId="0" xfId="0" applyNumberFormat="1" applyFill="1" applyAlignment="1">
      <alignment horizontal="center" vertical="center"/>
    </xf>
    <xf numFmtId="9" fontId="1" fillId="8" borderId="1" xfId="0" applyNumberFormat="1" applyFont="1" applyFill="1" applyBorder="1" applyAlignment="1">
      <alignment horizontal="center"/>
    </xf>
    <xf numFmtId="9" fontId="0" fillId="8" borderId="7" xfId="0" applyNumberFormat="1" applyFill="1" applyBorder="1" applyAlignment="1">
      <alignment horizontal="center"/>
    </xf>
    <xf numFmtId="164" fontId="0" fillId="8" borderId="0" xfId="0" applyNumberFormat="1" applyFill="1"/>
    <xf numFmtId="0" fontId="0" fillId="15" borderId="16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20" fontId="5" fillId="5" borderId="6" xfId="0" applyNumberFormat="1" applyFont="1" applyFill="1" applyBorder="1" applyAlignment="1">
      <alignment horizontal="center" vertical="center"/>
    </xf>
    <xf numFmtId="20" fontId="0" fillId="5" borderId="0" xfId="0" applyNumberFormat="1" applyFill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20" fontId="0" fillId="8" borderId="0" xfId="0" applyNumberFormat="1" applyFill="1" applyAlignment="1">
      <alignment vertical="center"/>
    </xf>
    <xf numFmtId="14" fontId="0" fillId="0" borderId="49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0" fontId="5" fillId="5" borderId="5" xfId="0" applyNumberFormat="1" applyFont="1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20" fontId="0" fillId="8" borderId="0" xfId="0" applyNumberFormat="1" applyFill="1" applyAlignment="1">
      <alignment horizontal="left" vertical="center"/>
    </xf>
    <xf numFmtId="0" fontId="8" fillId="0" borderId="0" xfId="0" applyFont="1" applyAlignment="1">
      <alignment vertical="center"/>
    </xf>
    <xf numFmtId="20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17" borderId="6" xfId="0" applyFont="1" applyFill="1" applyBorder="1" applyAlignment="1">
      <alignment horizontal="center" vertical="center"/>
    </xf>
    <xf numFmtId="9" fontId="0" fillId="17" borderId="6" xfId="0" applyNumberForma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6" fontId="0" fillId="17" borderId="0" xfId="0" applyNumberFormat="1" applyFill="1" applyBorder="1" applyAlignment="1">
      <alignment horizontal="center" vertical="center"/>
    </xf>
    <xf numFmtId="166" fontId="0" fillId="5" borderId="9" xfId="0" applyNumberForma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8" borderId="0" xfId="0" applyFill="1" applyAlignment="1">
      <alignment wrapText="1"/>
    </xf>
    <xf numFmtId="20" fontId="16" fillId="8" borderId="0" xfId="0" applyNumberFormat="1" applyFont="1" applyFill="1"/>
    <xf numFmtId="20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0" fillId="8" borderId="0" xfId="0" applyFill="1" applyBorder="1"/>
    <xf numFmtId="0" fontId="6" fillId="8" borderId="0" xfId="0" applyFont="1" applyFill="1" applyBorder="1" applyAlignment="1"/>
    <xf numFmtId="165" fontId="0" fillId="0" borderId="5" xfId="0" applyNumberFormat="1" applyBorder="1" applyAlignment="1">
      <alignment horizontal="center" vertical="center"/>
    </xf>
    <xf numFmtId="17" fontId="1" fillId="8" borderId="7" xfId="0" applyNumberFormat="1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11" xfId="0" applyFill="1" applyBorder="1" applyAlignment="1">
      <alignment vertical="center"/>
    </xf>
    <xf numFmtId="20" fontId="0" fillId="0" borderId="7" xfId="0" applyNumberFormat="1" applyFont="1" applyBorder="1" applyAlignment="1">
      <alignment horizontal="center" vertical="center"/>
    </xf>
    <xf numFmtId="17" fontId="1" fillId="18" borderId="6" xfId="0" applyNumberFormat="1" applyFont="1" applyFill="1" applyBorder="1" applyAlignment="1">
      <alignment horizontal="center" vertical="center"/>
    </xf>
    <xf numFmtId="166" fontId="0" fillId="18" borderId="0" xfId="0" applyNumberFormat="1" applyFill="1" applyBorder="1" applyAlignment="1">
      <alignment horizontal="center" vertical="center"/>
    </xf>
    <xf numFmtId="9" fontId="0" fillId="18" borderId="6" xfId="0" applyNumberFormat="1" applyFill="1" applyBorder="1" applyAlignment="1">
      <alignment horizontal="center"/>
    </xf>
    <xf numFmtId="17" fontId="1" fillId="17" borderId="6" xfId="0" applyNumberFormat="1" applyFont="1" applyFill="1" applyBorder="1" applyAlignment="1">
      <alignment horizontal="center" vertical="center"/>
    </xf>
    <xf numFmtId="0" fontId="0" fillId="8" borderId="13" xfId="0" applyFill="1" applyBorder="1"/>
    <xf numFmtId="0" fontId="0" fillId="15" borderId="32" xfId="0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/>
    </xf>
    <xf numFmtId="20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20" fontId="0" fillId="8" borderId="5" xfId="0" applyNumberForma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167" fontId="0" fillId="8" borderId="31" xfId="0" applyNumberForma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166" fontId="0" fillId="8" borderId="0" xfId="0" applyNumberFormat="1" applyFill="1"/>
    <xf numFmtId="0" fontId="8" fillId="5" borderId="13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65" fontId="0" fillId="0" borderId="57" xfId="0" applyNumberFormat="1" applyBorder="1" applyAlignment="1">
      <alignment horizontal="center" vertical="center"/>
    </xf>
    <xf numFmtId="165" fontId="0" fillId="0" borderId="58" xfId="0" applyNumberFormat="1" applyBorder="1" applyAlignment="1">
      <alignment horizontal="center" vertical="center"/>
    </xf>
    <xf numFmtId="14" fontId="1" fillId="0" borderId="49" xfId="0" applyNumberFormat="1" applyFont="1" applyBorder="1" applyAlignment="1">
      <alignment horizontal="right" vertical="center"/>
    </xf>
    <xf numFmtId="14" fontId="1" fillId="0" borderId="11" xfId="0" applyNumberFormat="1" applyFont="1" applyBorder="1" applyAlignment="1">
      <alignment horizontal="right" vertical="center"/>
    </xf>
    <xf numFmtId="14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8" borderId="13" xfId="0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66" fontId="1" fillId="8" borderId="49" xfId="0" applyNumberFormat="1" applyFont="1" applyFill="1" applyBorder="1" applyAlignment="1">
      <alignment horizontal="center" vertical="center"/>
    </xf>
    <xf numFmtId="166" fontId="1" fillId="8" borderId="12" xfId="0" applyNumberFormat="1" applyFont="1" applyFill="1" applyBorder="1" applyAlignment="1">
      <alignment horizontal="center" vertical="center"/>
    </xf>
    <xf numFmtId="166" fontId="1" fillId="8" borderId="13" xfId="0" applyNumberFormat="1" applyFont="1" applyFill="1" applyBorder="1" applyAlignment="1">
      <alignment horizontal="center" vertical="center"/>
    </xf>
    <xf numFmtId="166" fontId="1" fillId="8" borderId="8" xfId="0" applyNumberFormat="1" applyFont="1" applyFill="1" applyBorder="1" applyAlignment="1">
      <alignment horizontal="center" vertical="center"/>
    </xf>
    <xf numFmtId="166" fontId="1" fillId="8" borderId="14" xfId="0" applyNumberFormat="1" applyFont="1" applyFill="1" applyBorder="1" applyAlignment="1">
      <alignment horizontal="center" vertical="center"/>
    </xf>
    <xf numFmtId="166" fontId="1" fillId="8" borderId="10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166" fontId="4" fillId="8" borderId="49" xfId="0" applyNumberFormat="1" applyFont="1" applyFill="1" applyBorder="1" applyAlignment="1">
      <alignment horizontal="center" vertical="center"/>
    </xf>
    <xf numFmtId="166" fontId="4" fillId="8" borderId="11" xfId="0" applyNumberFormat="1" applyFont="1" applyFill="1" applyBorder="1" applyAlignment="1">
      <alignment horizontal="center" vertical="center"/>
    </xf>
    <xf numFmtId="166" fontId="4" fillId="8" borderId="12" xfId="0" applyNumberFormat="1" applyFont="1" applyFill="1" applyBorder="1" applyAlignment="1">
      <alignment horizontal="center" vertical="center"/>
    </xf>
    <xf numFmtId="166" fontId="4" fillId="8" borderId="14" xfId="0" applyNumberFormat="1" applyFont="1" applyFill="1" applyBorder="1" applyAlignment="1">
      <alignment horizontal="center" vertical="center"/>
    </xf>
    <xf numFmtId="166" fontId="4" fillId="8" borderId="9" xfId="0" applyNumberFormat="1" applyFont="1" applyFill="1" applyBorder="1" applyAlignment="1">
      <alignment horizontal="center" vertical="center"/>
    </xf>
    <xf numFmtId="166" fontId="4" fillId="8" borderId="10" xfId="0" applyNumberFormat="1" applyFont="1" applyFill="1" applyBorder="1" applyAlignment="1">
      <alignment horizontal="center" vertical="center"/>
    </xf>
    <xf numFmtId="20" fontId="0" fillId="14" borderId="14" xfId="0" applyNumberFormat="1" applyFill="1" applyBorder="1" applyAlignment="1">
      <alignment horizontal="center" vertical="center"/>
    </xf>
    <xf numFmtId="20" fontId="0" fillId="14" borderId="9" xfId="0" applyNumberFormat="1" applyFill="1" applyBorder="1" applyAlignment="1">
      <alignment horizontal="center" vertical="center"/>
    </xf>
    <xf numFmtId="20" fontId="0" fillId="14" borderId="10" xfId="0" applyNumberFormat="1" applyFill="1" applyBorder="1" applyAlignment="1">
      <alignment horizontal="center" vertical="center"/>
    </xf>
    <xf numFmtId="20" fontId="0" fillId="11" borderId="2" xfId="0" applyNumberFormat="1" applyFill="1" applyBorder="1" applyAlignment="1">
      <alignment horizontal="center" vertical="center"/>
    </xf>
    <xf numFmtId="20" fontId="0" fillId="11" borderId="3" xfId="0" applyNumberFormat="1" applyFill="1" applyBorder="1" applyAlignment="1">
      <alignment horizontal="center" vertical="center"/>
    </xf>
    <xf numFmtId="20" fontId="0" fillId="11" borderId="4" xfId="0" applyNumberFormat="1" applyFill="1" applyBorder="1" applyAlignment="1">
      <alignment horizontal="center" vertical="center"/>
    </xf>
    <xf numFmtId="20" fontId="0" fillId="11" borderId="14" xfId="0" applyNumberFormat="1" applyFill="1" applyBorder="1" applyAlignment="1">
      <alignment horizontal="center" vertical="center"/>
    </xf>
    <xf numFmtId="20" fontId="0" fillId="11" borderId="9" xfId="0" applyNumberFormat="1" applyFill="1" applyBorder="1" applyAlignment="1">
      <alignment horizontal="center" vertical="center"/>
    </xf>
    <xf numFmtId="20" fontId="0" fillId="11" borderId="10" xfId="0" applyNumberFormat="1" applyFill="1" applyBorder="1" applyAlignment="1">
      <alignment horizontal="center" vertical="center"/>
    </xf>
    <xf numFmtId="0" fontId="4" fillId="13" borderId="49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5" fillId="8" borderId="49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4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20" fontId="0" fillId="9" borderId="2" xfId="0" applyNumberFormat="1" applyFill="1" applyBorder="1" applyAlignment="1">
      <alignment horizontal="center" vertical="center"/>
    </xf>
    <xf numFmtId="20" fontId="0" fillId="9" borderId="3" xfId="0" applyNumberFormat="1" applyFill="1" applyBorder="1" applyAlignment="1">
      <alignment horizontal="center" vertical="center"/>
    </xf>
    <xf numFmtId="20" fontId="0" fillId="9" borderId="4" xfId="0" applyNumberForma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0" fontId="0" fillId="16" borderId="2" xfId="0" applyNumberFormat="1" applyFill="1" applyBorder="1" applyAlignment="1">
      <alignment horizontal="center" vertical="center"/>
    </xf>
    <xf numFmtId="20" fontId="0" fillId="16" borderId="3" xfId="0" applyNumberFormat="1" applyFill="1" applyBorder="1" applyAlignment="1">
      <alignment horizontal="center" vertical="center"/>
    </xf>
    <xf numFmtId="20" fontId="0" fillId="16" borderId="4" xfId="0" applyNumberFormat="1" applyFill="1" applyBorder="1" applyAlignment="1">
      <alignment horizontal="center" vertical="center"/>
    </xf>
    <xf numFmtId="20" fontId="0" fillId="11" borderId="49" xfId="0" applyNumberFormat="1" applyFill="1" applyBorder="1" applyAlignment="1">
      <alignment horizontal="center" vertical="center"/>
    </xf>
    <xf numFmtId="20" fontId="0" fillId="11" borderId="11" xfId="0" applyNumberFormat="1" applyFill="1" applyBorder="1" applyAlignment="1">
      <alignment horizontal="center" vertical="center"/>
    </xf>
    <xf numFmtId="20" fontId="0" fillId="11" borderId="12" xfId="0" applyNumberFormat="1" applyFill="1" applyBorder="1" applyAlignment="1">
      <alignment horizontal="center" vertical="center"/>
    </xf>
    <xf numFmtId="20" fontId="0" fillId="11" borderId="13" xfId="0" applyNumberFormat="1" applyFill="1" applyBorder="1" applyAlignment="1">
      <alignment horizontal="center" vertical="center"/>
    </xf>
    <xf numFmtId="20" fontId="0" fillId="11" borderId="0" xfId="0" applyNumberFormat="1" applyFill="1" applyBorder="1" applyAlignment="1">
      <alignment horizontal="center" vertical="center"/>
    </xf>
    <xf numFmtId="20" fontId="0" fillId="11" borderId="8" xfId="0" applyNumberForma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/>
    </xf>
    <xf numFmtId="14" fontId="1" fillId="0" borderId="3" xfId="0" applyNumberFormat="1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right" vertical="center"/>
    </xf>
    <xf numFmtId="0" fontId="0" fillId="8" borderId="13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4" fillId="8" borderId="49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167" fontId="10" fillId="8" borderId="12" xfId="0" applyNumberFormat="1" applyFont="1" applyFill="1" applyBorder="1" applyAlignment="1">
      <alignment horizontal="center" vertical="center"/>
    </xf>
    <xf numFmtId="167" fontId="10" fillId="8" borderId="10" xfId="0" applyNumberFormat="1" applyFont="1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20" fontId="0" fillId="8" borderId="5" xfId="0" applyNumberFormat="1" applyFill="1" applyBorder="1" applyAlignment="1">
      <alignment horizontal="center" vertical="center"/>
    </xf>
    <xf numFmtId="20" fontId="0" fillId="8" borderId="7" xfId="0" applyNumberForma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/>
    </xf>
    <xf numFmtId="0" fontId="7" fillId="9" borderId="36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  <xf numFmtId="0" fontId="7" fillId="9" borderId="2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0" fillId="8" borderId="21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9" borderId="49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9" borderId="55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9" borderId="5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</cellXfs>
  <cellStyles count="1">
    <cellStyle name="Normal" xfId="0" builtinId="0"/>
  </cellStyles>
  <dxfs count="48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CAAAA"/>
      <color rgb="FFBDF2B4"/>
      <color rgb="FFFFABAB"/>
      <color rgb="FFFF66FF"/>
      <color rgb="FFFF00FF"/>
      <color rgb="FFFF7575"/>
      <color rgb="FFFFB7B7"/>
      <color rgb="FFB1F0A6"/>
      <color rgb="FFB0EFA5"/>
      <color rgb="FFFFF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0</v>
    <v>3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B839-5A62-417F-8572-88B7090A7035}">
  <dimension ref="A1:AJ199"/>
  <sheetViews>
    <sheetView zoomScaleNormal="100" workbookViewId="0">
      <pane xSplit="19" ySplit="6" topLeftCell="T21" activePane="bottomRight" state="frozen"/>
      <selection pane="topRight" activeCell="T1" sqref="T1"/>
      <selection pane="bottomLeft" activeCell="A7" sqref="A7"/>
      <selection pane="bottomRight" activeCell="O41" sqref="O41"/>
    </sheetView>
  </sheetViews>
  <sheetFormatPr baseColWidth="10" defaultRowHeight="15" x14ac:dyDescent="0.25"/>
  <cols>
    <col min="1" max="5" width="11.42578125" style="2"/>
    <col min="6" max="6" width="18.42578125" style="2" bestFit="1" customWidth="1"/>
    <col min="7" max="7" width="12.7109375" style="2" bestFit="1" customWidth="1"/>
    <col min="8" max="8" width="22.5703125" style="173" bestFit="1" customWidth="1"/>
    <col min="9" max="9" width="13" style="173" customWidth="1"/>
    <col min="10" max="10" width="19.85546875" style="2" bestFit="1" customWidth="1"/>
    <col min="11" max="11" width="12" style="175" bestFit="1" customWidth="1"/>
    <col min="12" max="12" width="16.7109375" style="2" bestFit="1" customWidth="1"/>
    <col min="13" max="13" width="15" style="173" bestFit="1" customWidth="1"/>
    <col min="14" max="14" width="17.28515625" customWidth="1"/>
    <col min="15" max="15" width="15.28515625" bestFit="1" customWidth="1"/>
    <col min="16" max="16" width="12.7109375" bestFit="1" customWidth="1"/>
    <col min="20" max="20" width="12" bestFit="1" customWidth="1"/>
  </cols>
  <sheetData>
    <row r="1" spans="1:36" ht="15.75" thickBot="1" x14ac:dyDescent="0.3">
      <c r="A1" s="151" t="s">
        <v>10</v>
      </c>
      <c r="B1" s="118" t="s">
        <v>1</v>
      </c>
      <c r="C1" s="152" t="s">
        <v>0</v>
      </c>
      <c r="D1" s="118" t="s">
        <v>14</v>
      </c>
      <c r="E1" s="152" t="s">
        <v>15</v>
      </c>
      <c r="F1" s="153" t="s">
        <v>7</v>
      </c>
      <c r="G1" s="154" t="s">
        <v>106</v>
      </c>
      <c r="H1" s="155" t="s">
        <v>8</v>
      </c>
      <c r="I1" s="156" t="s">
        <v>90</v>
      </c>
      <c r="J1" s="118" t="s">
        <v>91</v>
      </c>
      <c r="K1" s="116" t="s">
        <v>105</v>
      </c>
      <c r="L1" s="17"/>
      <c r="M1" s="15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J1" s="137"/>
    </row>
    <row r="2" spans="1:36" hidden="1" x14ac:dyDescent="0.25">
      <c r="L2" s="17"/>
      <c r="M2" s="157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J2" s="137"/>
    </row>
    <row r="3" spans="1:36" hidden="1" x14ac:dyDescent="0.25">
      <c r="L3" s="17"/>
      <c r="M3" s="157"/>
      <c r="N3" s="14"/>
      <c r="O3" s="14"/>
      <c r="P3" s="14"/>
      <c r="Q3" s="14"/>
      <c r="R3" s="14"/>
      <c r="S3" s="14"/>
      <c r="T3" s="14"/>
      <c r="U3" s="188">
        <v>5.6250000000000001E-2</v>
      </c>
      <c r="V3" s="188"/>
      <c r="W3" s="14"/>
      <c r="X3" s="14"/>
      <c r="Y3" s="14"/>
      <c r="Z3" s="14"/>
      <c r="AA3" s="14"/>
      <c r="AB3" s="14"/>
      <c r="AC3" s="14"/>
    </row>
    <row r="4" spans="1:36" hidden="1" x14ac:dyDescent="0.25">
      <c r="L4" s="142"/>
      <c r="M4" s="157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36" hidden="1" x14ac:dyDescent="0.25">
      <c r="L5" s="17"/>
      <c r="M5" s="157"/>
      <c r="N5" s="14"/>
      <c r="O5" s="14"/>
      <c r="P5" s="14"/>
      <c r="Q5" s="14"/>
      <c r="R5" s="14"/>
      <c r="S5" s="14"/>
      <c r="T5" s="14"/>
      <c r="U5" s="14"/>
      <c r="V5" s="14"/>
      <c r="W5" s="18"/>
      <c r="X5" s="14"/>
      <c r="Y5" s="14"/>
      <c r="Z5" s="14"/>
      <c r="AA5" s="14"/>
      <c r="AB5" s="14"/>
      <c r="AC5" s="14"/>
    </row>
    <row r="6" spans="1:36" ht="15.75" hidden="1" thickBot="1" x14ac:dyDescent="0.3">
      <c r="L6" s="17"/>
      <c r="M6" s="157"/>
      <c r="N6" s="14"/>
      <c r="O6" s="14"/>
      <c r="P6" s="14"/>
      <c r="Q6" s="14"/>
      <c r="R6" s="14"/>
      <c r="S6" s="14"/>
      <c r="T6" s="14"/>
      <c r="U6" s="14"/>
      <c r="V6" s="14"/>
      <c r="W6" s="18"/>
      <c r="X6" s="14"/>
      <c r="Y6" s="14"/>
      <c r="Z6" s="14"/>
      <c r="AA6" s="14"/>
      <c r="AB6" s="14"/>
      <c r="AC6" s="14"/>
    </row>
    <row r="7" spans="1:36" s="133" customFormat="1" ht="19.5" thickBot="1" x14ac:dyDescent="0.3">
      <c r="A7" s="158">
        <v>43403</v>
      </c>
      <c r="B7" s="3" t="s">
        <v>2</v>
      </c>
      <c r="C7" s="150">
        <v>0.375</v>
      </c>
      <c r="D7" s="4">
        <v>0.5</v>
      </c>
      <c r="E7" s="148">
        <v>0.52083333333333337</v>
      </c>
      <c r="F7" s="159">
        <f>MAX($L$12, (SUM(C7+$L$16+J7)))</f>
        <v>0.69791666666666663</v>
      </c>
      <c r="G7" s="150">
        <v>0.70833333333333337</v>
      </c>
      <c r="H7" s="20">
        <f>G7-C7-J7</f>
        <v>0.3125</v>
      </c>
      <c r="I7" s="148">
        <f>H7-$L$16</f>
        <v>1.0416666666666685E-2</v>
      </c>
      <c r="J7" s="4">
        <f>MAX($L$14, (SUM(E7-D7)))</f>
        <v>2.083333333333337E-2</v>
      </c>
      <c r="K7" s="121"/>
      <c r="L7" s="317" t="s">
        <v>9</v>
      </c>
      <c r="M7" s="318"/>
      <c r="N7" s="319"/>
      <c r="O7" s="295" t="s">
        <v>104</v>
      </c>
      <c r="P7" s="295"/>
      <c r="Q7" s="295"/>
      <c r="R7" s="295"/>
      <c r="S7" s="296"/>
      <c r="T7" s="132"/>
      <c r="U7" s="132"/>
      <c r="V7" s="132"/>
    </row>
    <row r="8" spans="1:36" ht="15.75" thickBot="1" x14ac:dyDescent="0.3">
      <c r="A8" s="158">
        <v>43404</v>
      </c>
      <c r="B8" s="7" t="s">
        <v>3</v>
      </c>
      <c r="C8" s="313" t="s">
        <v>113</v>
      </c>
      <c r="D8" s="314"/>
      <c r="E8" s="314"/>
      <c r="F8" s="314"/>
      <c r="G8" s="314"/>
      <c r="H8" s="314"/>
      <c r="I8" s="314"/>
      <c r="J8" s="315"/>
      <c r="K8" s="119"/>
      <c r="L8" s="293">
        <v>0.3125</v>
      </c>
      <c r="M8" s="324" t="s">
        <v>129</v>
      </c>
      <c r="N8" s="325"/>
      <c r="O8" s="297" t="s">
        <v>102</v>
      </c>
      <c r="P8" s="297"/>
      <c r="Q8" s="297"/>
      <c r="R8" s="298"/>
      <c r="S8" s="195">
        <f>I12+I19+I26+I33+I42+I58+I65+I72+I79+I89+I96+I103+I110+I119+I126+I133+I140+I150+I157+I178+I185+I192+I194+I195+I196+I197</f>
        <v>1.7048611111111132</v>
      </c>
      <c r="T8" s="14"/>
      <c r="U8" s="14"/>
      <c r="V8" s="14"/>
    </row>
    <row r="9" spans="1:36" ht="15.75" thickBot="1" x14ac:dyDescent="0.3">
      <c r="A9" s="158">
        <v>43405</v>
      </c>
      <c r="B9" s="3" t="s">
        <v>4</v>
      </c>
      <c r="C9" s="150">
        <v>0.3125</v>
      </c>
      <c r="D9" s="4">
        <v>0.5</v>
      </c>
      <c r="E9" s="4">
        <v>0.52083333333333337</v>
      </c>
      <c r="F9" s="159">
        <f>MAX($L$12, (SUM(C9+$L$16+J9)))</f>
        <v>0.64583333333333337</v>
      </c>
      <c r="G9" s="150">
        <v>0.6875</v>
      </c>
      <c r="H9" s="20">
        <f t="shared" ref="H9:H11" si="0">G9-C9-J9</f>
        <v>0.35416666666666663</v>
      </c>
      <c r="I9" s="4">
        <f>H9-$L$16</f>
        <v>5.2083333333333315E-2</v>
      </c>
      <c r="J9" s="4">
        <f>MAX($L$14, (SUM(E9-D9)))</f>
        <v>2.083333333333337E-2</v>
      </c>
      <c r="K9" s="121"/>
      <c r="L9" s="294"/>
      <c r="M9" s="326"/>
      <c r="N9" s="327"/>
      <c r="O9" s="274" t="s">
        <v>103</v>
      </c>
      <c r="P9" s="274"/>
      <c r="Q9" s="274"/>
      <c r="R9" s="275"/>
      <c r="S9" s="117">
        <f>ROUNDDOWN((S8/L16)/5,1)*5-S10</f>
        <v>5.5</v>
      </c>
      <c r="T9" s="14"/>
      <c r="U9" s="14"/>
      <c r="V9" s="14"/>
    </row>
    <row r="10" spans="1:36" ht="15.75" thickBot="1" x14ac:dyDescent="0.3">
      <c r="A10" s="158">
        <v>43406</v>
      </c>
      <c r="B10" s="7" t="s">
        <v>5</v>
      </c>
      <c r="C10" s="160">
        <v>0.33333333333333331</v>
      </c>
      <c r="D10" s="9">
        <v>0.5</v>
      </c>
      <c r="E10" s="9">
        <v>0.52083333333333337</v>
      </c>
      <c r="F10" s="159">
        <f>MAX($L$12, (SUM(C10+$L$16+J10)))</f>
        <v>0.65625</v>
      </c>
      <c r="G10" s="160">
        <v>0.72916666666666663</v>
      </c>
      <c r="H10" s="20">
        <f t="shared" si="0"/>
        <v>0.37499999999999994</v>
      </c>
      <c r="I10" s="9">
        <f>H10-$L$16</f>
        <v>7.291666666666663E-2</v>
      </c>
      <c r="J10" s="9">
        <f>MAX($L$14, (SUM(E10-D10)))</f>
        <v>2.083333333333337E-2</v>
      </c>
      <c r="K10" s="119"/>
      <c r="L10" s="293">
        <v>0.41666666666666669</v>
      </c>
      <c r="M10" s="324" t="s">
        <v>130</v>
      </c>
      <c r="N10" s="325"/>
      <c r="O10" s="272" t="s">
        <v>105</v>
      </c>
      <c r="P10" s="272"/>
      <c r="Q10" s="272"/>
      <c r="R10" s="273"/>
      <c r="S10" s="116">
        <f>SUM(K58,K65,K72,K79,K89,K96,K103,K110,K119,K126,K133,K140,K150,K157,K164,K171,K178,K185,K192,K199)</f>
        <v>0</v>
      </c>
      <c r="T10" s="14"/>
      <c r="U10" s="14"/>
      <c r="V10" s="14"/>
    </row>
    <row r="11" spans="1:36" ht="15.75" thickBot="1" x14ac:dyDescent="0.3">
      <c r="A11" s="158">
        <v>43407</v>
      </c>
      <c r="B11" s="1" t="s">
        <v>6</v>
      </c>
      <c r="C11" s="161">
        <v>0.33333333333333331</v>
      </c>
      <c r="D11" s="149">
        <v>0.5</v>
      </c>
      <c r="E11" s="149">
        <v>0.52083333333333337</v>
      </c>
      <c r="F11" s="159">
        <f>MAX($L$12, (SUM(C11+$L$16+J11)))</f>
        <v>0.65625</v>
      </c>
      <c r="G11" s="161">
        <v>0.72916666666666663</v>
      </c>
      <c r="H11" s="20">
        <f t="shared" si="0"/>
        <v>0.37499999999999994</v>
      </c>
      <c r="I11" s="149">
        <f>H11-$L$16</f>
        <v>7.291666666666663E-2</v>
      </c>
      <c r="J11" s="4">
        <f>MAX($L$14, (SUM(E11-D11)))</f>
        <v>2.083333333333337E-2</v>
      </c>
      <c r="K11" s="121"/>
      <c r="L11" s="294"/>
      <c r="M11" s="326"/>
      <c r="N11" s="327"/>
      <c r="O11" s="140"/>
      <c r="P11" s="127"/>
      <c r="Q11" s="127"/>
      <c r="R11" s="127"/>
      <c r="S11" s="128"/>
      <c r="T11" s="14"/>
      <c r="U11" s="14"/>
      <c r="V11" s="14"/>
    </row>
    <row r="12" spans="1:36" ht="15.75" thickBot="1" x14ac:dyDescent="0.3">
      <c r="A12" s="225" t="s">
        <v>92</v>
      </c>
      <c r="B12" s="226"/>
      <c r="C12" s="226"/>
      <c r="D12" s="226"/>
      <c r="E12" s="226"/>
      <c r="F12" s="226"/>
      <c r="G12" s="227"/>
      <c r="H12" s="129">
        <f>$L$16+SUMIF(H7,"&gt;=0")+SUMIF(H9,"&gt;=0")+SUMIF(H10,"&gt;=0")+SUMIF(H11,"&gt;=0")</f>
        <v>1.7187499999999998</v>
      </c>
      <c r="I12" s="129">
        <f>SUM(I7:I11)</f>
        <v>0.20833333333333326</v>
      </c>
      <c r="J12" s="130">
        <f>SUM(J7:J11)</f>
        <v>8.3333333333333481E-2</v>
      </c>
      <c r="K12" s="131">
        <f>SUM(K7:K11)</f>
        <v>0</v>
      </c>
      <c r="L12" s="293">
        <v>0.64583333333333337</v>
      </c>
      <c r="M12" s="324" t="s">
        <v>123</v>
      </c>
      <c r="N12" s="325"/>
      <c r="O12" s="141"/>
      <c r="P12" s="114"/>
      <c r="Q12" s="114"/>
      <c r="R12" s="114"/>
      <c r="S12" s="113"/>
      <c r="T12" s="14"/>
      <c r="U12" s="14"/>
      <c r="V12" s="14"/>
    </row>
    <row r="13" spans="1:36" ht="15.75" thickBot="1" x14ac:dyDescent="0.3">
      <c r="A13" s="228"/>
      <c r="B13" s="229"/>
      <c r="C13" s="229"/>
      <c r="D13" s="229"/>
      <c r="E13" s="229"/>
      <c r="F13" s="229"/>
      <c r="G13" s="229"/>
      <c r="H13" s="229"/>
      <c r="I13" s="229"/>
      <c r="J13" s="229"/>
      <c r="K13" s="230"/>
      <c r="L13" s="294"/>
      <c r="M13" s="326"/>
      <c r="N13" s="327"/>
      <c r="O13" s="278" t="s">
        <v>118</v>
      </c>
      <c r="P13" s="279"/>
      <c r="Q13" s="279"/>
      <c r="R13" s="279"/>
      <c r="S13" s="280"/>
      <c r="T13" s="14"/>
      <c r="U13" s="14"/>
      <c r="V13" s="14"/>
    </row>
    <row r="14" spans="1:36" s="133" customFormat="1" ht="15.75" thickBot="1" x14ac:dyDescent="0.3">
      <c r="A14" s="158">
        <v>43410</v>
      </c>
      <c r="B14" s="3" t="s">
        <v>2</v>
      </c>
      <c r="C14" s="150">
        <v>0.33333333333333331</v>
      </c>
      <c r="D14" s="4">
        <v>0.5</v>
      </c>
      <c r="E14" s="148">
        <v>0.52083333333333337</v>
      </c>
      <c r="F14" s="159">
        <f>MAX($L$12, (SUM(C14+$L$16+J14)))</f>
        <v>0.65625</v>
      </c>
      <c r="G14" s="150">
        <v>0.72916666666666663</v>
      </c>
      <c r="H14" s="20">
        <f>G14-C14-J14</f>
        <v>0.37499999999999994</v>
      </c>
      <c r="I14" s="148">
        <f>H14-$L$16</f>
        <v>7.291666666666663E-2</v>
      </c>
      <c r="J14" s="4">
        <f>MAX($L$14, (SUM(E14-D14)))</f>
        <v>2.083333333333337E-2</v>
      </c>
      <c r="K14" s="121"/>
      <c r="L14" s="287">
        <v>2.0833333333333332E-2</v>
      </c>
      <c r="M14" s="289" t="s">
        <v>124</v>
      </c>
      <c r="N14" s="290"/>
      <c r="O14" s="281"/>
      <c r="P14" s="282"/>
      <c r="Q14" s="282"/>
      <c r="R14" s="282"/>
      <c r="S14" s="283"/>
      <c r="T14" s="132"/>
      <c r="U14" s="132"/>
      <c r="V14" s="132"/>
    </row>
    <row r="15" spans="1:36" ht="15.75" thickBot="1" x14ac:dyDescent="0.3">
      <c r="A15" s="158">
        <v>43411</v>
      </c>
      <c r="B15" s="7" t="s">
        <v>3</v>
      </c>
      <c r="C15" s="160">
        <v>0.34375</v>
      </c>
      <c r="D15" s="9">
        <v>0.5</v>
      </c>
      <c r="E15" s="9">
        <v>0.52083333333333337</v>
      </c>
      <c r="F15" s="159">
        <f>MAX($L$12, (SUM(C15+$L$16+J15)))</f>
        <v>0.66666666666666663</v>
      </c>
      <c r="G15" s="160">
        <v>0.72916666666666663</v>
      </c>
      <c r="H15" s="20">
        <f t="shared" ref="H15:H17" si="1">G15-C15-J15</f>
        <v>0.36458333333333326</v>
      </c>
      <c r="I15" s="9">
        <f>H15-$L$16</f>
        <v>6.2499999999999944E-2</v>
      </c>
      <c r="J15" s="9">
        <f>MAX($L$14, (SUM(E15-D15)))</f>
        <v>2.083333333333337E-2</v>
      </c>
      <c r="K15" s="119"/>
      <c r="L15" s="288"/>
      <c r="M15" s="291"/>
      <c r="N15" s="292"/>
      <c r="O15" s="284" t="s">
        <v>115</v>
      </c>
      <c r="P15" s="285"/>
      <c r="Q15" s="285"/>
      <c r="R15" s="286"/>
      <c r="S15" s="136">
        <v>29</v>
      </c>
      <c r="T15" s="14"/>
      <c r="U15" s="14"/>
      <c r="V15" s="14"/>
    </row>
    <row r="16" spans="1:36" ht="15.75" thickBot="1" x14ac:dyDescent="0.3">
      <c r="A16" s="158">
        <v>43412</v>
      </c>
      <c r="B16" s="3" t="s">
        <v>4</v>
      </c>
      <c r="C16" s="150">
        <v>0.35416666666666669</v>
      </c>
      <c r="D16" s="4">
        <v>0.5</v>
      </c>
      <c r="E16" s="4">
        <v>0.52083333333333337</v>
      </c>
      <c r="F16" s="159">
        <f>MAX($L$12, (SUM(C16+$L$16+J16)))</f>
        <v>0.67708333333333337</v>
      </c>
      <c r="G16" s="150">
        <v>0.72916666666666663</v>
      </c>
      <c r="H16" s="20">
        <f t="shared" si="1"/>
        <v>0.35416666666666657</v>
      </c>
      <c r="I16" s="4">
        <f>H16-$L$16</f>
        <v>5.2083333333333259E-2</v>
      </c>
      <c r="J16" s="4">
        <f>MAX($L$14, (SUM(E16-D16)))</f>
        <v>2.083333333333337E-2</v>
      </c>
      <c r="K16" s="121"/>
      <c r="L16" s="287">
        <v>0.30208333333333331</v>
      </c>
      <c r="M16" s="320" t="s">
        <v>133</v>
      </c>
      <c r="N16" s="321"/>
      <c r="O16" s="276" t="s">
        <v>114</v>
      </c>
      <c r="P16" s="276"/>
      <c r="Q16" s="276"/>
      <c r="R16" s="277"/>
      <c r="S16" s="122">
        <v>35.5</v>
      </c>
      <c r="T16" s="14"/>
      <c r="U16" s="14"/>
      <c r="V16" s="14"/>
    </row>
    <row r="17" spans="1:22" ht="15.75" thickBot="1" x14ac:dyDescent="0.3">
      <c r="A17" s="158">
        <v>43413</v>
      </c>
      <c r="B17" s="7" t="s">
        <v>5</v>
      </c>
      <c r="C17" s="160">
        <v>0.35416666666666669</v>
      </c>
      <c r="D17" s="9">
        <v>0.5</v>
      </c>
      <c r="E17" s="9">
        <v>0.52083333333333337</v>
      </c>
      <c r="F17" s="159">
        <f>MAX($L$12, (SUM(C17+$L$16+J17)))</f>
        <v>0.67708333333333337</v>
      </c>
      <c r="G17" s="160">
        <v>0.75</v>
      </c>
      <c r="H17" s="20">
        <f t="shared" si="1"/>
        <v>0.37499999999999994</v>
      </c>
      <c r="I17" s="9">
        <f>H17-$L$16</f>
        <v>7.291666666666663E-2</v>
      </c>
      <c r="J17" s="9">
        <f>MAX($L$14, (SUM(E17-D17)))</f>
        <v>2.083333333333337E-2</v>
      </c>
      <c r="K17" s="119"/>
      <c r="L17" s="316"/>
      <c r="M17" s="322"/>
      <c r="N17" s="323"/>
      <c r="O17" s="276" t="s">
        <v>110</v>
      </c>
      <c r="P17" s="276"/>
      <c r="Q17" s="276"/>
      <c r="R17" s="277"/>
      <c r="S17" s="122">
        <f>S15-S16</f>
        <v>-6.5</v>
      </c>
      <c r="T17" s="14"/>
      <c r="U17" s="14"/>
      <c r="V17" s="14"/>
    </row>
    <row r="18" spans="1:22" ht="15.75" thickBot="1" x14ac:dyDescent="0.3">
      <c r="A18" s="158">
        <v>43414</v>
      </c>
      <c r="B18" s="1" t="s">
        <v>6</v>
      </c>
      <c r="C18" s="313" t="s">
        <v>113</v>
      </c>
      <c r="D18" s="314"/>
      <c r="E18" s="314"/>
      <c r="F18" s="314"/>
      <c r="G18" s="314"/>
      <c r="H18" s="314"/>
      <c r="I18" s="314"/>
      <c r="J18" s="315"/>
      <c r="K18" s="121"/>
      <c r="L18" s="293">
        <f>L16*5</f>
        <v>1.5104166666666665</v>
      </c>
      <c r="M18" s="289" t="s">
        <v>131</v>
      </c>
      <c r="N18" s="290"/>
      <c r="O18" s="299" t="s">
        <v>119</v>
      </c>
      <c r="P18" s="300"/>
      <c r="Q18" s="300"/>
      <c r="R18" s="301"/>
      <c r="S18" s="139">
        <v>1</v>
      </c>
      <c r="T18" s="14"/>
      <c r="U18" s="14"/>
      <c r="V18" s="14"/>
    </row>
    <row r="19" spans="1:22" ht="15.75" thickBot="1" x14ac:dyDescent="0.3">
      <c r="A19" s="225" t="s">
        <v>92</v>
      </c>
      <c r="B19" s="226"/>
      <c r="C19" s="226"/>
      <c r="D19" s="226"/>
      <c r="E19" s="226"/>
      <c r="F19" s="226"/>
      <c r="G19" s="227"/>
      <c r="H19" s="129">
        <f>$L$16+SUMIF(H14,"&gt;=0")+SUMIF(H15,"&gt;=0")+SUMIF(H16,"&gt;=0")+SUMIF(H17,"&gt;=0")</f>
        <v>1.770833333333333</v>
      </c>
      <c r="I19" s="129">
        <f>SUM(I14:I18)</f>
        <v>0.26041666666666646</v>
      </c>
      <c r="J19" s="130">
        <f>SUM(J14:J18)</f>
        <v>8.3333333333333481E-2</v>
      </c>
      <c r="K19" s="131">
        <f>SUM(K14:K18)</f>
        <v>0</v>
      </c>
      <c r="L19" s="294"/>
      <c r="M19" s="291"/>
      <c r="N19" s="292"/>
      <c r="O19" s="302"/>
      <c r="P19" s="303"/>
      <c r="Q19" s="303"/>
      <c r="R19" s="303"/>
      <c r="S19" s="304"/>
      <c r="T19" s="14"/>
      <c r="U19" s="14"/>
      <c r="V19" s="14"/>
    </row>
    <row r="20" spans="1:22" ht="15.75" thickBot="1" x14ac:dyDescent="0.3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30"/>
      <c r="L20" s="293">
        <v>1.4583333333333333</v>
      </c>
      <c r="M20" s="289" t="s">
        <v>132</v>
      </c>
      <c r="N20" s="290"/>
      <c r="O20" s="305" t="s">
        <v>120</v>
      </c>
      <c r="P20" s="305"/>
      <c r="Q20" s="305"/>
      <c r="R20" s="306"/>
      <c r="S20" s="309">
        <f>S17+S18+S9</f>
        <v>0</v>
      </c>
      <c r="T20" s="14"/>
      <c r="U20" s="14"/>
      <c r="V20" s="14"/>
    </row>
    <row r="21" spans="1:22" s="133" customFormat="1" ht="15.75" thickBot="1" x14ac:dyDescent="0.3">
      <c r="A21" s="158">
        <v>43417</v>
      </c>
      <c r="B21" s="3" t="s">
        <v>2</v>
      </c>
      <c r="C21" s="150">
        <v>0.35416666666666669</v>
      </c>
      <c r="D21" s="4">
        <v>0.51041666666666663</v>
      </c>
      <c r="E21" s="148">
        <v>0.53125</v>
      </c>
      <c r="F21" s="159">
        <f>MAX($L$12, (SUM(C21+$L$16+J21)))</f>
        <v>0.67708333333333337</v>
      </c>
      <c r="G21" s="150">
        <v>0.74930555555555556</v>
      </c>
      <c r="H21" s="20">
        <f>G21-C21-J21</f>
        <v>0.3743055555555555</v>
      </c>
      <c r="I21" s="148">
        <f>H21-$L$16</f>
        <v>7.2222222222222188E-2</v>
      </c>
      <c r="J21" s="4">
        <f>MAX($L$14, (SUM(E21-D21)))</f>
        <v>2.083333333333337E-2</v>
      </c>
      <c r="K21" s="121"/>
      <c r="L21" s="294"/>
      <c r="M21" s="291"/>
      <c r="N21" s="292"/>
      <c r="O21" s="307"/>
      <c r="P21" s="307"/>
      <c r="Q21" s="307"/>
      <c r="R21" s="308"/>
      <c r="S21" s="310"/>
      <c r="T21" s="132"/>
      <c r="U21" s="132"/>
      <c r="V21" s="132"/>
    </row>
    <row r="22" spans="1:22" x14ac:dyDescent="0.25">
      <c r="A22" s="158">
        <v>43418</v>
      </c>
      <c r="B22" s="7" t="s">
        <v>3</v>
      </c>
      <c r="C22" s="160">
        <v>0.34791666666666665</v>
      </c>
      <c r="D22" s="9">
        <v>0.51527777777777783</v>
      </c>
      <c r="E22" s="9">
        <v>0.53749999999999998</v>
      </c>
      <c r="F22" s="159">
        <f>MAX($L$12, (SUM(C22+$L$16+J22)))</f>
        <v>0.67222222222222205</v>
      </c>
      <c r="G22" s="160">
        <v>0.76180555555555562</v>
      </c>
      <c r="H22" s="20">
        <f t="shared" ref="H22:H25" si="2">G22-C22-J22</f>
        <v>0.39166666666666683</v>
      </c>
      <c r="I22" s="9">
        <f>H22-$L$16</f>
        <v>8.9583333333333515E-2</v>
      </c>
      <c r="J22" s="9">
        <f>MAX($L$14, (SUM(E22-D22)))</f>
        <v>2.2222222222222143E-2</v>
      </c>
      <c r="K22" s="119"/>
      <c r="L22" s="293">
        <v>66.958333333333329</v>
      </c>
      <c r="M22" s="289" t="s">
        <v>116</v>
      </c>
      <c r="N22" s="290"/>
      <c r="O22" s="140"/>
      <c r="P22" s="127"/>
      <c r="Q22" s="127"/>
      <c r="R22" s="127"/>
      <c r="S22" s="128"/>
      <c r="T22" s="14"/>
      <c r="U22" s="14"/>
      <c r="V22" s="14"/>
    </row>
    <row r="23" spans="1:22" ht="15.75" thickBot="1" x14ac:dyDescent="0.3">
      <c r="A23" s="158">
        <v>43419</v>
      </c>
      <c r="B23" s="3" t="s">
        <v>4</v>
      </c>
      <c r="C23" s="150">
        <v>0.36944444444444446</v>
      </c>
      <c r="D23" s="4">
        <v>0.51597222222222217</v>
      </c>
      <c r="E23" s="4">
        <v>0.53680555555555554</v>
      </c>
      <c r="F23" s="159">
        <f>MAX($L$12, (SUM(C23+$L$16+J23)))</f>
        <v>0.69236111111111109</v>
      </c>
      <c r="G23" s="150">
        <v>0.70833333333333337</v>
      </c>
      <c r="H23" s="20">
        <f t="shared" si="2"/>
        <v>0.31805555555555554</v>
      </c>
      <c r="I23" s="4">
        <f>H23-$L$16</f>
        <v>1.5972222222222221E-2</v>
      </c>
      <c r="J23" s="4">
        <f>MAX($L$14, (SUM(E23-D23)))</f>
        <v>2.083333333333337E-2</v>
      </c>
      <c r="K23" s="121"/>
      <c r="L23" s="294"/>
      <c r="M23" s="291"/>
      <c r="N23" s="292"/>
      <c r="O23" s="205"/>
      <c r="P23" s="193"/>
      <c r="Q23" s="193"/>
      <c r="R23" s="193"/>
      <c r="S23" s="112"/>
      <c r="T23" s="14"/>
      <c r="U23" s="14"/>
      <c r="V23" s="14"/>
    </row>
    <row r="24" spans="1:22" x14ac:dyDescent="0.25">
      <c r="A24" s="158">
        <v>43420</v>
      </c>
      <c r="B24" s="7" t="s">
        <v>5</v>
      </c>
      <c r="C24" s="160">
        <v>0.34583333333333338</v>
      </c>
      <c r="D24" s="9">
        <v>0.50972222222222219</v>
      </c>
      <c r="E24" s="9">
        <v>0.53611111111111109</v>
      </c>
      <c r="F24" s="159">
        <f>MAX($L$12, (SUM(C24+$L$16+J24)))</f>
        <v>0.6743055555555556</v>
      </c>
      <c r="G24" s="160">
        <v>0.7583333333333333</v>
      </c>
      <c r="H24" s="20">
        <f t="shared" si="2"/>
        <v>0.38611111111111102</v>
      </c>
      <c r="I24" s="9">
        <f>H24-$L$16</f>
        <v>8.4027777777777701E-2</v>
      </c>
      <c r="J24" s="9">
        <f>MAX($L$14, (SUM(E24-D24)))</f>
        <v>2.6388888888888906E-2</v>
      </c>
      <c r="K24" s="119"/>
      <c r="L24" s="311">
        <f>(22*L20)+SUMIF(H12,"&gt;=0")+SUMIF(H19,"&gt;=0")+SUMIF(H26,"&gt;=0")+SUMIF(H33,"&gt;=0")+SUMIF(H42,"&gt;=0")+SUMIF(H49,"&gt;=0")+SUMIF(H58,"&gt;=0")+SUMIF(H65,"&gt;=0")+SUMIF(H72,"&gt;=0")+SUMIF(H79,"&gt;=0")+SUMIF(H89,"&gt;=0")+SUMIF(H96,"&gt;=0")+SUMIF(H103,"&gt;=0")+SUMIF(H110,"&gt;=0")+SUMIF(H119,"&gt;=0")+SUMIF(H126,"&gt;=0")+SUMIF(H133,"&gt;=0")+SUMIF(H150,"&gt;=0")+SUMIF(H140,"&gt;=0")+SUMIF(H157,"&gt;=0")+SUMIF(H164,"&gt;=0")+SUMIF(H171,"&gt;=0")+SUMIF(H192,"&gt;=0")+SUMIF(H185,"&gt;=0")+SUMIF(H178,"&gt;=0")+SUMIF(H199,"&gt;=0")-H198</f>
        <v>72.840277777777786</v>
      </c>
      <c r="M24" s="289" t="s">
        <v>117</v>
      </c>
      <c r="N24" s="290"/>
      <c r="O24" s="205"/>
      <c r="P24" s="193"/>
      <c r="Q24" s="193"/>
      <c r="R24" s="193"/>
      <c r="S24" s="112"/>
      <c r="T24" s="14"/>
      <c r="U24" s="14"/>
      <c r="V24" s="14"/>
    </row>
    <row r="25" spans="1:22" ht="15.75" thickBot="1" x14ac:dyDescent="0.3">
      <c r="A25" s="158">
        <v>43421</v>
      </c>
      <c r="B25" s="1" t="s">
        <v>6</v>
      </c>
      <c r="C25" s="161">
        <v>0.3527777777777778</v>
      </c>
      <c r="D25" s="149">
        <v>0.51458333333333328</v>
      </c>
      <c r="E25" s="149">
        <v>0.54305555555555551</v>
      </c>
      <c r="F25" s="159">
        <f>MAX($L$12, (SUM(C25+$L$16+J25)))</f>
        <v>0.68333333333333335</v>
      </c>
      <c r="G25" s="161">
        <v>0.72361111111111109</v>
      </c>
      <c r="H25" s="20">
        <f t="shared" si="2"/>
        <v>0.34236111111111106</v>
      </c>
      <c r="I25" s="149">
        <f>H25-$L$16</f>
        <v>4.0277777777777746E-2</v>
      </c>
      <c r="J25" s="4">
        <f>MAX($L$14, (SUM(E25-D25)))</f>
        <v>2.8472222222222232E-2</v>
      </c>
      <c r="K25" s="121"/>
      <c r="L25" s="312"/>
      <c r="M25" s="291"/>
      <c r="N25" s="292"/>
      <c r="O25" s="141"/>
      <c r="P25" s="114"/>
      <c r="Q25" s="114"/>
      <c r="R25" s="114"/>
      <c r="S25" s="113"/>
      <c r="T25" s="14"/>
      <c r="U25" s="14"/>
      <c r="V25" s="14"/>
    </row>
    <row r="26" spans="1:22" ht="15.75" thickBot="1" x14ac:dyDescent="0.3">
      <c r="A26" s="225" t="s">
        <v>92</v>
      </c>
      <c r="B26" s="226"/>
      <c r="C26" s="226"/>
      <c r="D26" s="226"/>
      <c r="E26" s="226"/>
      <c r="F26" s="226"/>
      <c r="G26" s="227"/>
      <c r="H26" s="129">
        <f>SUMIF(H21,"&gt;=0")+SUMIF(H22,"&gt;=0")+SUMIF(H23,"&gt;=0")+SUMIF(H24,"&gt;=0")+SUMIF(H25,"&gt;=0")</f>
        <v>1.8125</v>
      </c>
      <c r="I26" s="129">
        <f>SUM(I21:I25)</f>
        <v>0.30208333333333337</v>
      </c>
      <c r="J26" s="130">
        <f>SUM(J21:J25)</f>
        <v>0.11875000000000002</v>
      </c>
      <c r="K26" s="131">
        <f>SUM(K21:K25)</f>
        <v>0</v>
      </c>
      <c r="L26" s="198"/>
      <c r="M26" s="199"/>
      <c r="N26" s="128"/>
      <c r="O26" s="266" t="s">
        <v>99</v>
      </c>
      <c r="P26" s="267"/>
      <c r="Q26" s="267"/>
      <c r="R26" s="267"/>
      <c r="S26" s="268"/>
      <c r="T26" s="14"/>
      <c r="U26" s="14"/>
      <c r="V26" s="14"/>
    </row>
    <row r="27" spans="1:22" ht="15.75" thickBot="1" x14ac:dyDescent="0.3">
      <c r="A27" s="228"/>
      <c r="B27" s="229"/>
      <c r="C27" s="229"/>
      <c r="D27" s="229"/>
      <c r="E27" s="229"/>
      <c r="F27" s="229"/>
      <c r="G27" s="229"/>
      <c r="H27" s="229"/>
      <c r="I27" s="229"/>
      <c r="J27" s="229"/>
      <c r="K27" s="230"/>
      <c r="L27" s="197"/>
      <c r="M27" s="163"/>
      <c r="N27" s="112"/>
      <c r="O27" s="269"/>
      <c r="P27" s="270"/>
      <c r="Q27" s="270"/>
      <c r="R27" s="270"/>
      <c r="S27" s="271"/>
      <c r="T27" s="14"/>
      <c r="U27" s="14"/>
      <c r="V27" s="14"/>
    </row>
    <row r="28" spans="1:22" s="133" customFormat="1" ht="15.75" thickBot="1" x14ac:dyDescent="0.3">
      <c r="A28" s="158">
        <v>43424</v>
      </c>
      <c r="B28" s="3" t="s">
        <v>2</v>
      </c>
      <c r="C28" s="150">
        <v>0.36180555555555555</v>
      </c>
      <c r="D28" s="4">
        <v>0.51250000000000007</v>
      </c>
      <c r="E28" s="148">
        <v>0.54236111111111118</v>
      </c>
      <c r="F28" s="159">
        <f>MAX($L$12, (SUM(C28+$L$16+J28)))</f>
        <v>0.69374999999999998</v>
      </c>
      <c r="G28" s="150">
        <v>0.71875</v>
      </c>
      <c r="H28" s="20">
        <f>G28-C28-J28</f>
        <v>0.32708333333333334</v>
      </c>
      <c r="I28" s="148">
        <f>H28-$L$16</f>
        <v>2.5000000000000022E-2</v>
      </c>
      <c r="J28" s="4">
        <f>MAX($L$14, (SUM(E28-D28)))</f>
        <v>2.9861111111111116E-2</v>
      </c>
      <c r="K28" s="121"/>
      <c r="L28" s="123"/>
      <c r="M28" s="232" t="s">
        <v>11</v>
      </c>
      <c r="N28" s="233"/>
      <c r="O28" s="165" t="s">
        <v>10</v>
      </c>
      <c r="P28" s="166" t="s">
        <v>97</v>
      </c>
      <c r="Q28" s="111" t="s">
        <v>122</v>
      </c>
      <c r="R28" s="234" t="s">
        <v>126</v>
      </c>
      <c r="S28" s="235"/>
      <c r="T28" s="132"/>
      <c r="U28" s="132"/>
      <c r="V28" s="132"/>
    </row>
    <row r="29" spans="1:22" ht="15.75" thickBot="1" x14ac:dyDescent="0.3">
      <c r="A29" s="158">
        <v>43425</v>
      </c>
      <c r="B29" s="7" t="s">
        <v>3</v>
      </c>
      <c r="C29" s="160">
        <v>0.35625000000000001</v>
      </c>
      <c r="D29" s="9">
        <v>0.51250000000000007</v>
      </c>
      <c r="E29" s="9">
        <v>0.53125</v>
      </c>
      <c r="F29" s="159">
        <f>MAX($L$12, (SUM(C29+$L$16+J29)))</f>
        <v>0.6791666666666667</v>
      </c>
      <c r="G29" s="160">
        <v>0.7368055555555556</v>
      </c>
      <c r="H29" s="20">
        <f t="shared" ref="H29:H32" si="3">G29-C29-J29</f>
        <v>0.35972222222222228</v>
      </c>
      <c r="I29" s="9">
        <f>H29-$L$16</f>
        <v>5.7638888888888962E-2</v>
      </c>
      <c r="J29" s="9">
        <f>MAX($L$14, (SUM(E29-D29)))</f>
        <v>2.0833333333333332E-2</v>
      </c>
      <c r="K29" s="119"/>
      <c r="L29" s="124"/>
      <c r="M29" s="232" t="s">
        <v>12</v>
      </c>
      <c r="N29" s="233"/>
      <c r="O29" s="165" t="s">
        <v>98</v>
      </c>
      <c r="P29" s="182">
        <v>1747.2</v>
      </c>
      <c r="Q29" s="143">
        <v>1</v>
      </c>
      <c r="R29" s="236">
        <v>10.199999999999999</v>
      </c>
      <c r="S29" s="237"/>
      <c r="T29" s="14"/>
      <c r="U29" s="14"/>
      <c r="V29" s="14"/>
    </row>
    <row r="30" spans="1:22" x14ac:dyDescent="0.25">
      <c r="A30" s="158">
        <v>43426</v>
      </c>
      <c r="B30" s="3" t="s">
        <v>4</v>
      </c>
      <c r="C30" s="150">
        <v>0.36736111111111108</v>
      </c>
      <c r="D30" s="4">
        <v>0.50902777777777775</v>
      </c>
      <c r="E30" s="4">
        <v>0.52916666666666667</v>
      </c>
      <c r="F30" s="159">
        <f>MAX($L$12, (SUM(C30+$L$16+J30)))</f>
        <v>0.69027777777777777</v>
      </c>
      <c r="G30" s="150">
        <v>0.74791666666666667</v>
      </c>
      <c r="H30" s="20">
        <f t="shared" si="3"/>
        <v>0.35972222222222228</v>
      </c>
      <c r="I30" s="4">
        <f>H30-$L$16</f>
        <v>5.7638888888888962E-2</v>
      </c>
      <c r="J30" s="4">
        <f>MAX($L$14, (SUM(E30-D30)))</f>
        <v>2.0833333333333332E-2</v>
      </c>
      <c r="K30" s="121"/>
      <c r="L30" s="125"/>
      <c r="M30" s="232" t="s">
        <v>13</v>
      </c>
      <c r="N30" s="233"/>
      <c r="O30" s="180" t="s">
        <v>20</v>
      </c>
      <c r="P30" s="183">
        <f>$P$29*Q30</f>
        <v>1100.7360000000001</v>
      </c>
      <c r="Q30" s="181">
        <f>63/100</f>
        <v>0.63</v>
      </c>
      <c r="R30" s="238"/>
      <c r="S30" s="239"/>
      <c r="T30" s="14"/>
      <c r="U30" s="14"/>
      <c r="V30" s="14"/>
    </row>
    <row r="31" spans="1:22" x14ac:dyDescent="0.25">
      <c r="A31" s="158">
        <v>43427</v>
      </c>
      <c r="B31" s="7" t="s">
        <v>5</v>
      </c>
      <c r="C31" s="160">
        <v>0.33958333333333335</v>
      </c>
      <c r="D31" s="9">
        <v>0.51250000000000007</v>
      </c>
      <c r="E31" s="9">
        <v>0.53333333333333333</v>
      </c>
      <c r="F31" s="159">
        <f>MAX($L$12, (SUM(C31+$L$16+J31)))</f>
        <v>0.66249999999999998</v>
      </c>
      <c r="G31" s="160">
        <v>0.71875</v>
      </c>
      <c r="H31" s="20">
        <f t="shared" si="3"/>
        <v>0.35833333333333334</v>
      </c>
      <c r="I31" s="9">
        <f>H31-$L$16</f>
        <v>5.6250000000000022E-2</v>
      </c>
      <c r="J31" s="9">
        <f>MAX($L$14, (SUM(E31-D31)))</f>
        <v>2.0833333333333332E-2</v>
      </c>
      <c r="K31" s="119"/>
      <c r="L31" s="134"/>
      <c r="M31" s="162"/>
      <c r="N31" s="135"/>
      <c r="O31" s="204">
        <v>43585</v>
      </c>
      <c r="P31" s="183">
        <f>$P$29*Q31</f>
        <v>1275.4559999999999</v>
      </c>
      <c r="Q31" s="181">
        <v>0.73</v>
      </c>
      <c r="R31" s="238"/>
      <c r="S31" s="239"/>
      <c r="T31" s="14"/>
      <c r="U31" s="14"/>
      <c r="V31" s="14"/>
    </row>
    <row r="32" spans="1:22" ht="15.75" thickBot="1" x14ac:dyDescent="0.3">
      <c r="A32" s="158">
        <v>43428</v>
      </c>
      <c r="B32" s="1" t="s">
        <v>6</v>
      </c>
      <c r="C32" s="161">
        <v>0.34861111111111115</v>
      </c>
      <c r="D32" s="149">
        <v>0.51111111111111118</v>
      </c>
      <c r="E32" s="149">
        <v>0.52986111111111112</v>
      </c>
      <c r="F32" s="159">
        <f>MAX($L$12, (SUM(C32+$L$16+J32)))</f>
        <v>0.67152777777777783</v>
      </c>
      <c r="G32" s="161">
        <v>0.76666666666666661</v>
      </c>
      <c r="H32" s="20">
        <f t="shared" si="3"/>
        <v>0.39722222222222214</v>
      </c>
      <c r="I32" s="149">
        <f>H32-$L$16</f>
        <v>9.5138888888888828E-2</v>
      </c>
      <c r="J32" s="4">
        <f>MAX($L$14, (SUM(E32-D32)))</f>
        <v>2.0833333333333332E-2</v>
      </c>
      <c r="K32" s="121"/>
      <c r="L32" s="231" t="s">
        <v>100</v>
      </c>
      <c r="M32" s="232"/>
      <c r="N32" s="233"/>
      <c r="O32" s="201" t="s">
        <v>135</v>
      </c>
      <c r="P32" s="202">
        <f>$P$29*Q32</f>
        <v>1415.2320000000002</v>
      </c>
      <c r="Q32" s="203">
        <v>0.81</v>
      </c>
      <c r="R32" s="238"/>
      <c r="S32" s="239"/>
      <c r="T32" s="14"/>
      <c r="U32" s="14"/>
      <c r="V32" s="14"/>
    </row>
    <row r="33" spans="1:22" ht="15.75" thickBot="1" x14ac:dyDescent="0.3">
      <c r="A33" s="225" t="s">
        <v>92</v>
      </c>
      <c r="B33" s="226"/>
      <c r="C33" s="226"/>
      <c r="D33" s="226"/>
      <c r="E33" s="226"/>
      <c r="F33" s="226"/>
      <c r="G33" s="227"/>
      <c r="H33" s="129">
        <f>SUMIF(H28,"&gt;=0")+SUMIF(H29,"&gt;=0")+SUMIF(H30,"&gt;=0")+SUMIF(H31,"&gt;=0")+SUMIF(H32,"&gt;=0")</f>
        <v>1.8020833333333335</v>
      </c>
      <c r="I33" s="129">
        <f>SUM(I28:I32)</f>
        <v>0.2916666666666668</v>
      </c>
      <c r="J33" s="130">
        <f>SUM(J28:J32)</f>
        <v>0.11319444444444443</v>
      </c>
      <c r="K33" s="131">
        <f>SUM(K28:K32)</f>
        <v>0</v>
      </c>
      <c r="L33" s="231" t="s">
        <v>101</v>
      </c>
      <c r="M33" s="232"/>
      <c r="N33" s="233"/>
      <c r="O33" s="196">
        <v>44074</v>
      </c>
      <c r="P33" s="184">
        <f>$P$29*Q33</f>
        <v>1712.2560000000001</v>
      </c>
      <c r="Q33" s="144">
        <v>0.98</v>
      </c>
      <c r="R33" s="240"/>
      <c r="S33" s="241"/>
      <c r="T33" s="14"/>
      <c r="U33" s="14"/>
      <c r="V33" s="14"/>
    </row>
    <row r="34" spans="1:22" ht="15.75" thickBot="1" x14ac:dyDescent="0.3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30"/>
      <c r="L34" s="6"/>
      <c r="M34" s="163"/>
      <c r="N34" s="112"/>
      <c r="O34" s="242" t="s">
        <v>127</v>
      </c>
      <c r="P34" s="244">
        <f>P32+R29</f>
        <v>1425.4320000000002</v>
      </c>
      <c r="Q34" s="245"/>
      <c r="R34" s="245"/>
      <c r="S34" s="246"/>
      <c r="T34" s="14"/>
      <c r="U34" s="14"/>
      <c r="V34" s="14"/>
    </row>
    <row r="35" spans="1:22" ht="15.75" thickBot="1" x14ac:dyDescent="0.3">
      <c r="A35" s="259" t="s">
        <v>112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1"/>
      <c r="L35" s="126"/>
      <c r="M35" s="164"/>
      <c r="N35" s="113"/>
      <c r="O35" s="243"/>
      <c r="P35" s="247"/>
      <c r="Q35" s="248"/>
      <c r="R35" s="248"/>
      <c r="S35" s="249"/>
      <c r="T35" s="14"/>
      <c r="U35" s="14"/>
      <c r="V35" s="14"/>
    </row>
    <row r="36" spans="1:22" ht="15.75" thickBot="1" x14ac:dyDescent="0.3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  <c r="L36" s="165" t="s">
        <v>138</v>
      </c>
      <c r="M36" s="214" t="s">
        <v>137</v>
      </c>
      <c r="N36" s="14"/>
      <c r="O36" s="14"/>
      <c r="P36" s="14"/>
      <c r="Q36" s="14"/>
      <c r="R36" s="14"/>
      <c r="S36" s="14"/>
      <c r="T36" s="14"/>
      <c r="U36" s="14"/>
      <c r="V36" s="14"/>
    </row>
    <row r="37" spans="1:22" s="133" customFormat="1" x14ac:dyDescent="0.25">
      <c r="A37" s="158">
        <v>43452</v>
      </c>
      <c r="B37" s="3" t="s">
        <v>2</v>
      </c>
      <c r="C37" s="150">
        <v>0.36249999999999999</v>
      </c>
      <c r="D37" s="4">
        <v>0.51180555555555551</v>
      </c>
      <c r="E37" s="148">
        <v>0.53055555555555556</v>
      </c>
      <c r="F37" s="159">
        <f>MAX($L$12, (SUM(C37+$L$16+J37)))</f>
        <v>0.68541666666666667</v>
      </c>
      <c r="G37" s="150">
        <v>0.72638888888888886</v>
      </c>
      <c r="H37" s="20">
        <f>G37-C37-J37</f>
        <v>0.34305555555555556</v>
      </c>
      <c r="I37" s="148">
        <f>H37-$L$16</f>
        <v>4.0972222222222243E-2</v>
      </c>
      <c r="J37" s="4">
        <f>MAX($L$14, (SUM(E37-D37)))</f>
        <v>2.0833333333333332E-2</v>
      </c>
      <c r="K37" s="121"/>
      <c r="L37" s="213">
        <f>$L$16*M37</f>
        <v>0.15104166666666666</v>
      </c>
      <c r="M37" s="218">
        <v>0.5</v>
      </c>
      <c r="N37" s="132"/>
      <c r="O37" s="132"/>
      <c r="P37" s="132"/>
      <c r="Q37" s="132"/>
      <c r="R37" s="132"/>
      <c r="S37" s="132"/>
      <c r="T37" s="132"/>
      <c r="U37" s="132"/>
      <c r="V37" s="132"/>
    </row>
    <row r="38" spans="1:22" x14ac:dyDescent="0.25">
      <c r="A38" s="158">
        <v>43453</v>
      </c>
      <c r="B38" s="7" t="s">
        <v>3</v>
      </c>
      <c r="C38" s="160">
        <v>0.3520833333333333</v>
      </c>
      <c r="D38" s="9">
        <v>0.5083333333333333</v>
      </c>
      <c r="E38" s="9">
        <v>0.53541666666666665</v>
      </c>
      <c r="F38" s="159">
        <f>MAX($L$12, (SUM(C38+$L$16+J38)))</f>
        <v>0.68124999999999991</v>
      </c>
      <c r="G38" s="160">
        <v>0.74444444444444446</v>
      </c>
      <c r="H38" s="20">
        <f t="shared" ref="H38:H40" si="4">G38-C38-J38</f>
        <v>0.36527777777777781</v>
      </c>
      <c r="I38" s="9">
        <f>H38-$L$16</f>
        <v>6.3194444444444497E-2</v>
      </c>
      <c r="J38" s="9">
        <f>MAX($L$14, (SUM(E38-D38)))</f>
        <v>2.7083333333333348E-2</v>
      </c>
      <c r="K38" s="119"/>
      <c r="L38" s="223">
        <f t="shared" ref="L38:L74" si="5">$L$16*M38</f>
        <v>0.30208333333333331</v>
      </c>
      <c r="M38" s="216">
        <v>1</v>
      </c>
      <c r="N38" s="14"/>
      <c r="O38" s="14"/>
      <c r="P38" s="14"/>
      <c r="Q38" s="14"/>
      <c r="R38" s="14"/>
      <c r="S38" s="14"/>
      <c r="T38" s="14"/>
      <c r="U38" s="14"/>
      <c r="V38" s="14"/>
    </row>
    <row r="39" spans="1:22" x14ac:dyDescent="0.25">
      <c r="A39" s="158">
        <v>43454</v>
      </c>
      <c r="B39" s="3" t="s">
        <v>4</v>
      </c>
      <c r="C39" s="150">
        <v>0.37222222222222223</v>
      </c>
      <c r="D39" s="4">
        <v>0.51111111111111118</v>
      </c>
      <c r="E39" s="4">
        <v>0.54791666666666672</v>
      </c>
      <c r="F39" s="159">
        <f>MAX($L$12, (SUM(C39+$L$16+J39)))</f>
        <v>0.71111111111111103</v>
      </c>
      <c r="G39" s="150">
        <v>0.72777777777777775</v>
      </c>
      <c r="H39" s="20">
        <f t="shared" si="4"/>
        <v>0.31874999999999998</v>
      </c>
      <c r="I39" s="4">
        <f>H39-$L$16</f>
        <v>1.6666666666666663E-2</v>
      </c>
      <c r="J39" s="4">
        <f>MAX($L$14, (SUM(E39-D39)))</f>
        <v>3.6805555555555536E-2</v>
      </c>
      <c r="K39" s="121"/>
      <c r="L39" s="223">
        <f t="shared" si="5"/>
        <v>0.453125</v>
      </c>
      <c r="M39" s="216">
        <v>1.5</v>
      </c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5.75" thickBot="1" x14ac:dyDescent="0.3">
      <c r="A40" s="158">
        <v>43455</v>
      </c>
      <c r="B40" s="7" t="s">
        <v>5</v>
      </c>
      <c r="C40" s="160">
        <v>0.34166666666666662</v>
      </c>
      <c r="D40" s="9">
        <v>0.50416666666666665</v>
      </c>
      <c r="E40" s="9">
        <v>0.53749999999999998</v>
      </c>
      <c r="F40" s="159">
        <f>MAX($L$12, (SUM(C40+$L$16+J40)))</f>
        <v>0.67708333333333326</v>
      </c>
      <c r="G40" s="160">
        <v>0.6972222222222223</v>
      </c>
      <c r="H40" s="20">
        <f t="shared" si="4"/>
        <v>0.32222222222222235</v>
      </c>
      <c r="I40" s="9">
        <f>H40-$L$16</f>
        <v>2.0138888888889039E-2</v>
      </c>
      <c r="J40" s="9">
        <f>MAX($L$14, (SUM(E40-D40)))</f>
        <v>3.3333333333333326E-2</v>
      </c>
      <c r="K40" s="119"/>
      <c r="L40" s="223">
        <f t="shared" si="5"/>
        <v>0.60416666666666663</v>
      </c>
      <c r="M40" s="216">
        <v>2</v>
      </c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5.75" thickBot="1" x14ac:dyDescent="0.3">
      <c r="A41" s="158">
        <v>43456</v>
      </c>
      <c r="B41" s="1" t="s">
        <v>6</v>
      </c>
      <c r="C41" s="253" t="s">
        <v>96</v>
      </c>
      <c r="D41" s="254"/>
      <c r="E41" s="254"/>
      <c r="F41" s="254"/>
      <c r="G41" s="254"/>
      <c r="H41" s="254"/>
      <c r="I41" s="254"/>
      <c r="J41" s="255"/>
      <c r="K41" s="121"/>
      <c r="L41" s="223">
        <f t="shared" si="5"/>
        <v>0.75520833333333326</v>
      </c>
      <c r="M41" s="217">
        <v>2.5</v>
      </c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5.75" thickBot="1" x14ac:dyDescent="0.3">
      <c r="A42" s="225" t="s">
        <v>92</v>
      </c>
      <c r="B42" s="226"/>
      <c r="C42" s="226"/>
      <c r="D42" s="226"/>
      <c r="E42" s="226"/>
      <c r="F42" s="226"/>
      <c r="G42" s="227"/>
      <c r="H42" s="129">
        <f>$L$16+SUMIF(H37,"&gt;=0")+SUMIF(H38,"&gt;=0")+SUMIF(H39,"&gt;=0")+SUMIF(H40,"&gt;=0")</f>
        <v>1.651388888888889</v>
      </c>
      <c r="I42" s="129">
        <f>SUM(I37:I41)</f>
        <v>0.14097222222222244</v>
      </c>
      <c r="J42" s="130">
        <f>SUM(J37:J41)</f>
        <v>0.11805555555555554</v>
      </c>
      <c r="K42" s="131">
        <f>SUM(K37:K41)</f>
        <v>0</v>
      </c>
      <c r="L42" s="223">
        <f t="shared" si="5"/>
        <v>0.90625</v>
      </c>
      <c r="M42" s="216">
        <v>3</v>
      </c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5.75" thickBot="1" x14ac:dyDescent="0.3">
      <c r="A43" s="228"/>
      <c r="B43" s="229"/>
      <c r="C43" s="229"/>
      <c r="D43" s="229"/>
      <c r="E43" s="229"/>
      <c r="F43" s="229"/>
      <c r="G43" s="229"/>
      <c r="H43" s="229"/>
      <c r="I43" s="229"/>
      <c r="J43" s="229"/>
      <c r="K43" s="230"/>
      <c r="L43" s="223">
        <f t="shared" si="5"/>
        <v>1.0572916666666665</v>
      </c>
      <c r="M43" s="216">
        <v>3.5</v>
      </c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33" customFormat="1" ht="15.75" thickBot="1" x14ac:dyDescent="0.3">
      <c r="A44" s="158">
        <v>43459</v>
      </c>
      <c r="B44" s="3" t="s">
        <v>2</v>
      </c>
      <c r="C44" s="253" t="s">
        <v>96</v>
      </c>
      <c r="D44" s="254"/>
      <c r="E44" s="254"/>
      <c r="F44" s="254"/>
      <c r="G44" s="254"/>
      <c r="H44" s="254"/>
      <c r="I44" s="254"/>
      <c r="J44" s="255"/>
      <c r="K44" s="121"/>
      <c r="L44" s="223">
        <f t="shared" si="5"/>
        <v>1.2083333333333333</v>
      </c>
      <c r="M44" s="216">
        <v>4</v>
      </c>
      <c r="N44" s="132"/>
      <c r="O44" s="132"/>
      <c r="P44" s="132"/>
      <c r="Q44" s="14"/>
      <c r="R44" s="14"/>
      <c r="S44" s="14"/>
      <c r="T44" s="132"/>
      <c r="U44" s="132"/>
      <c r="V44" s="132"/>
    </row>
    <row r="45" spans="1:22" ht="15.75" thickBot="1" x14ac:dyDescent="0.3">
      <c r="A45" s="158">
        <v>43460</v>
      </c>
      <c r="B45" s="7" t="s">
        <v>3</v>
      </c>
      <c r="C45" s="253" t="s">
        <v>96</v>
      </c>
      <c r="D45" s="254"/>
      <c r="E45" s="254"/>
      <c r="F45" s="254"/>
      <c r="G45" s="254"/>
      <c r="H45" s="254"/>
      <c r="I45" s="254"/>
      <c r="J45" s="255"/>
      <c r="K45" s="119"/>
      <c r="L45" s="223">
        <f t="shared" si="5"/>
        <v>1.359375</v>
      </c>
      <c r="M45" s="216">
        <v>4.5</v>
      </c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25">
      <c r="A46" s="158">
        <v>43461</v>
      </c>
      <c r="B46" s="3" t="s">
        <v>4</v>
      </c>
      <c r="C46" s="150">
        <v>0.35972222222222222</v>
      </c>
      <c r="D46" s="4">
        <v>0.50486111111111109</v>
      </c>
      <c r="E46" s="4">
        <v>0.52916666666666667</v>
      </c>
      <c r="F46" s="159">
        <f>MAX($L$12, (SUM(C46+$L$16+J46)))</f>
        <v>0.68611111111111112</v>
      </c>
      <c r="G46" s="150">
        <v>0.71180555555555547</v>
      </c>
      <c r="H46" s="20">
        <f t="shared" ref="H46:H48" si="6">G46-C46-J46</f>
        <v>0.32777777777777767</v>
      </c>
      <c r="I46" s="4">
        <f>H46-$L$16</f>
        <v>2.5694444444444353E-2</v>
      </c>
      <c r="J46" s="4">
        <f>MAX($L$14, (SUM(E46-D46)))</f>
        <v>2.430555555555558E-2</v>
      </c>
      <c r="K46" s="121"/>
      <c r="L46" s="223">
        <f t="shared" si="5"/>
        <v>1.5104166666666665</v>
      </c>
      <c r="M46" s="216">
        <v>5</v>
      </c>
      <c r="N46" s="14"/>
      <c r="O46" s="14"/>
      <c r="P46" s="14"/>
      <c r="Q46" s="14"/>
      <c r="R46" s="14"/>
      <c r="S46" s="14"/>
      <c r="T46" s="14"/>
      <c r="U46" s="14"/>
      <c r="V46" s="14"/>
    </row>
    <row r="47" spans="1:22" x14ac:dyDescent="0.25">
      <c r="A47" s="158">
        <v>43462</v>
      </c>
      <c r="B47" s="7" t="s">
        <v>5</v>
      </c>
      <c r="C47" s="160">
        <v>0.34861111111111115</v>
      </c>
      <c r="D47" s="9">
        <v>0.51250000000000007</v>
      </c>
      <c r="E47" s="9">
        <v>0.53472222222222221</v>
      </c>
      <c r="F47" s="159">
        <f>MAX($L$12, (SUM(C47+$L$16+J47)))</f>
        <v>0.67291666666666661</v>
      </c>
      <c r="G47" s="160">
        <v>0.70347222222222217</v>
      </c>
      <c r="H47" s="20">
        <f t="shared" si="6"/>
        <v>0.33263888888888887</v>
      </c>
      <c r="I47" s="9">
        <f>H47-$L$16</f>
        <v>3.0555555555555558E-2</v>
      </c>
      <c r="J47" s="9">
        <f>MAX($L$14, (SUM(E47-D47)))</f>
        <v>2.2222222222222143E-2</v>
      </c>
      <c r="K47" s="119"/>
      <c r="L47" s="223">
        <f t="shared" si="5"/>
        <v>1.6614583333333333</v>
      </c>
      <c r="M47" s="215">
        <v>5.5</v>
      </c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5.75" thickBot="1" x14ac:dyDescent="0.3">
      <c r="A48" s="158">
        <v>43463</v>
      </c>
      <c r="B48" s="1" t="s">
        <v>6</v>
      </c>
      <c r="C48" s="161">
        <v>0.32916666666666666</v>
      </c>
      <c r="D48" s="149"/>
      <c r="E48" s="149"/>
      <c r="F48" s="159">
        <f>MAX($L$12, (SUM(C48+$L$16+J48)))</f>
        <v>0.65208333333333335</v>
      </c>
      <c r="G48" s="161">
        <v>0.6791666666666667</v>
      </c>
      <c r="H48" s="20">
        <f t="shared" si="6"/>
        <v>0.32916666666666672</v>
      </c>
      <c r="I48" s="200" t="e" cm="1" vm="1">
        <f t="array" aca="1" ref="I48" ca="1">-1:21</f>
        <v>#VALUE!</v>
      </c>
      <c r="J48" s="4">
        <f>MAX($L$14, (SUM(E48-D48)))</f>
        <v>2.0833333333333332E-2</v>
      </c>
      <c r="K48" s="121"/>
      <c r="L48" s="223">
        <f t="shared" si="5"/>
        <v>1.8125</v>
      </c>
      <c r="M48" s="215">
        <v>6</v>
      </c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5.75" thickBot="1" x14ac:dyDescent="0.3">
      <c r="A49" s="225" t="s">
        <v>92</v>
      </c>
      <c r="B49" s="226"/>
      <c r="C49" s="226"/>
      <c r="D49" s="226"/>
      <c r="E49" s="226"/>
      <c r="F49" s="226"/>
      <c r="G49" s="227"/>
      <c r="H49" s="129">
        <f>($L$16*2)+SUMIF(H46,"&gt;=0")+SUMIF(H47,"&gt;=0")+SUMIF(H48,"&gt;=0")</f>
        <v>1.59375</v>
      </c>
      <c r="I49" s="129" t="e" vm="2">
        <f ca="1">SUM(I44:I48)</f>
        <v>#VALUE!</v>
      </c>
      <c r="J49" s="130">
        <f>SUM(J44:J48)</f>
        <v>6.7361111111111052E-2</v>
      </c>
      <c r="K49" s="131">
        <f>SUM(K44:K48)</f>
        <v>0</v>
      </c>
      <c r="L49" s="223">
        <f t="shared" si="5"/>
        <v>1.9635416666666665</v>
      </c>
      <c r="M49" s="215">
        <v>6.5</v>
      </c>
      <c r="N49" s="14"/>
      <c r="O49" s="14"/>
      <c r="P49" s="14"/>
      <c r="Q49" s="14"/>
      <c r="R49" s="14"/>
      <c r="S49" s="14"/>
      <c r="T49" s="14"/>
      <c r="U49" s="14"/>
      <c r="V49" s="14"/>
    </row>
    <row r="50" spans="1:22" x14ac:dyDescent="0.25">
      <c r="A50" s="259" t="s">
        <v>111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1"/>
      <c r="L50" s="223">
        <f t="shared" si="5"/>
        <v>2.114583333333333</v>
      </c>
      <c r="M50" s="215">
        <v>7</v>
      </c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5.75" thickBot="1" x14ac:dyDescent="0.3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  <c r="L51" s="223">
        <f t="shared" si="5"/>
        <v>2.265625</v>
      </c>
      <c r="M51" s="215">
        <v>7.5</v>
      </c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5.75" thickBot="1" x14ac:dyDescent="0.3">
      <c r="A52" s="228"/>
      <c r="B52" s="229"/>
      <c r="C52" s="229"/>
      <c r="D52" s="229"/>
      <c r="E52" s="229"/>
      <c r="F52" s="229"/>
      <c r="G52" s="229"/>
      <c r="H52" s="229"/>
      <c r="I52" s="229"/>
      <c r="J52" s="229"/>
      <c r="K52" s="230"/>
      <c r="L52" s="223">
        <f t="shared" si="5"/>
        <v>2.4166666666666665</v>
      </c>
      <c r="M52" s="215">
        <v>8</v>
      </c>
      <c r="N52" s="14"/>
      <c r="O52" s="14"/>
      <c r="P52" s="14"/>
      <c r="Q52" s="14"/>
      <c r="R52" s="14"/>
      <c r="S52" s="14"/>
      <c r="T52" s="14"/>
      <c r="U52" s="14"/>
      <c r="V52" s="14"/>
    </row>
    <row r="53" spans="1:22" s="133" customFormat="1" x14ac:dyDescent="0.25">
      <c r="A53" s="158">
        <v>43487</v>
      </c>
      <c r="B53" s="3" t="s">
        <v>2</v>
      </c>
      <c r="C53" s="150">
        <v>0.35902777777777778</v>
      </c>
      <c r="D53" s="4">
        <v>0.51111111111111118</v>
      </c>
      <c r="E53" s="148">
        <v>0.53541666666666665</v>
      </c>
      <c r="F53" s="159">
        <f>MAX($L$12, (SUM(C53+$L$16+J53)))</f>
        <v>0.68541666666666656</v>
      </c>
      <c r="G53" s="150">
        <v>0.71180555555555547</v>
      </c>
      <c r="H53" s="20">
        <f>G53-C53-J53</f>
        <v>0.32847222222222222</v>
      </c>
      <c r="I53" s="148">
        <f>H53-$L$16</f>
        <v>2.6388888888888906E-2</v>
      </c>
      <c r="J53" s="4">
        <f>MAX($L$14, (SUM(E53-D53)))</f>
        <v>2.4305555555555469E-2</v>
      </c>
      <c r="K53" s="121"/>
      <c r="L53" s="223">
        <f t="shared" si="5"/>
        <v>2.567708333333333</v>
      </c>
      <c r="M53" s="215">
        <v>8.5</v>
      </c>
      <c r="N53" s="132"/>
      <c r="O53" s="132"/>
      <c r="P53" s="132"/>
      <c r="Q53" s="132"/>
      <c r="R53" s="14"/>
      <c r="S53" s="132"/>
      <c r="T53" s="132"/>
      <c r="U53" s="132"/>
      <c r="V53" s="132"/>
    </row>
    <row r="54" spans="1:22" x14ac:dyDescent="0.25">
      <c r="A54" s="158">
        <v>43488</v>
      </c>
      <c r="B54" s="7" t="s">
        <v>3</v>
      </c>
      <c r="C54" s="160">
        <v>0.38055555555555554</v>
      </c>
      <c r="D54" s="9">
        <v>0.51388888888888895</v>
      </c>
      <c r="E54" s="9">
        <v>0.53819444444444442</v>
      </c>
      <c r="F54" s="159">
        <f>MAX($L$12, (SUM(C54+$L$16+J54)))</f>
        <v>0.70694444444444426</v>
      </c>
      <c r="G54" s="160">
        <v>0.71250000000000002</v>
      </c>
      <c r="H54" s="20">
        <f t="shared" ref="H54:H57" si="7">G54-C54-J54</f>
        <v>0.30763888888888902</v>
      </c>
      <c r="I54" s="9">
        <f>H54-$L$16</f>
        <v>5.5555555555557024E-3</v>
      </c>
      <c r="J54" s="9">
        <f>MAX($L$14, (SUM(E54-D54)))</f>
        <v>2.4305555555555469E-2</v>
      </c>
      <c r="K54" s="119"/>
      <c r="L54" s="223">
        <f t="shared" si="5"/>
        <v>2.71875</v>
      </c>
      <c r="M54" s="215">
        <v>9</v>
      </c>
      <c r="N54" s="14"/>
      <c r="O54" s="14"/>
      <c r="P54" s="14"/>
      <c r="Q54" s="14"/>
      <c r="R54" s="14"/>
      <c r="S54" s="14"/>
      <c r="T54" s="14"/>
      <c r="U54" s="14"/>
      <c r="V54" s="14"/>
    </row>
    <row r="55" spans="1:22" x14ac:dyDescent="0.25">
      <c r="A55" s="158">
        <v>43489</v>
      </c>
      <c r="B55" s="3" t="s">
        <v>4</v>
      </c>
      <c r="C55" s="150">
        <v>0.39652777777777781</v>
      </c>
      <c r="D55" s="4">
        <v>0.51458333333333328</v>
      </c>
      <c r="E55" s="4">
        <v>0.53333333333333333</v>
      </c>
      <c r="F55" s="159">
        <f>MAX($L$12, (SUM(C55+$L$16+J55)))</f>
        <v>0.71944444444444444</v>
      </c>
      <c r="G55" s="150">
        <v>0.72083333333333333</v>
      </c>
      <c r="H55" s="20">
        <f t="shared" si="7"/>
        <v>0.3034722222222222</v>
      </c>
      <c r="I55" s="4">
        <f>H55-$L$16</f>
        <v>1.388888888888884E-3</v>
      </c>
      <c r="J55" s="4">
        <f>MAX($L$14, (SUM(E55-D55)))</f>
        <v>2.0833333333333332E-2</v>
      </c>
      <c r="K55" s="121"/>
      <c r="L55" s="223">
        <f t="shared" si="5"/>
        <v>2.8697916666666665</v>
      </c>
      <c r="M55" s="215">
        <v>9.5</v>
      </c>
      <c r="N55" s="14"/>
      <c r="O55" s="14"/>
      <c r="P55" s="14"/>
      <c r="Q55" s="14"/>
      <c r="R55" s="14"/>
      <c r="S55" s="14"/>
      <c r="T55" s="14"/>
      <c r="U55" s="14"/>
      <c r="V55" s="14"/>
    </row>
    <row r="56" spans="1:22" x14ac:dyDescent="0.25">
      <c r="A56" s="158">
        <v>43490</v>
      </c>
      <c r="B56" s="7" t="s">
        <v>5</v>
      </c>
      <c r="C56" s="160">
        <v>0.375</v>
      </c>
      <c r="D56" s="9">
        <v>0.50138888888888888</v>
      </c>
      <c r="E56" s="9">
        <v>0.52638888888888891</v>
      </c>
      <c r="F56" s="159">
        <f>MAX($L$12, (SUM(C56+$L$16+J56)))</f>
        <v>0.70208333333333328</v>
      </c>
      <c r="G56" s="160">
        <v>0.70486111111111116</v>
      </c>
      <c r="H56" s="20">
        <f t="shared" si="7"/>
        <v>0.30486111111111114</v>
      </c>
      <c r="I56" s="9">
        <f>H56-$L$16</f>
        <v>2.7777777777778234E-3</v>
      </c>
      <c r="J56" s="9">
        <f>MAX($L$14, (SUM(E56-D56)))</f>
        <v>2.5000000000000022E-2</v>
      </c>
      <c r="K56" s="119"/>
      <c r="L56" s="223">
        <f t="shared" si="5"/>
        <v>3.020833333333333</v>
      </c>
      <c r="M56" s="215">
        <v>10</v>
      </c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5.75" thickBot="1" x14ac:dyDescent="0.3">
      <c r="A57" s="158">
        <v>43491</v>
      </c>
      <c r="B57" s="1" t="s">
        <v>6</v>
      </c>
      <c r="C57" s="161">
        <v>0.3520833333333333</v>
      </c>
      <c r="D57" s="149">
        <v>0.50416666666666665</v>
      </c>
      <c r="E57" s="149">
        <v>0.53541666666666665</v>
      </c>
      <c r="F57" s="159">
        <f>MAX($L$12, (SUM(C57+$L$16+J57)))</f>
        <v>0.68541666666666656</v>
      </c>
      <c r="G57" s="161">
        <v>0.65625</v>
      </c>
      <c r="H57" s="20">
        <f t="shared" si="7"/>
        <v>0.2729166666666667</v>
      </c>
      <c r="I57" s="149">
        <f>H57-$L$16</f>
        <v>-2.9166666666666619E-2</v>
      </c>
      <c r="J57" s="4">
        <f>MAX($L$14, (SUM(E57-D57)))</f>
        <v>3.125E-2</v>
      </c>
      <c r="K57" s="121"/>
      <c r="L57" s="223">
        <f t="shared" si="5"/>
        <v>3.171875</v>
      </c>
      <c r="M57" s="215">
        <v>10.5</v>
      </c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5.75" thickBot="1" x14ac:dyDescent="0.3">
      <c r="A58" s="225" t="s">
        <v>92</v>
      </c>
      <c r="B58" s="226"/>
      <c r="C58" s="226"/>
      <c r="D58" s="226"/>
      <c r="E58" s="226"/>
      <c r="F58" s="226"/>
      <c r="G58" s="227"/>
      <c r="H58" s="129">
        <f>SUMIF(H53,"&gt;=0")+SUMIF(H54,"&gt;=0")+SUMIF(H55,"&gt;=0")+SUMIF(H56,"&gt;=0")+SUMIF(H57,"&gt;=0")</f>
        <v>1.5173611111111112</v>
      </c>
      <c r="I58" s="129">
        <f>SUM(I53:I57)</f>
        <v>6.9444444444446973E-3</v>
      </c>
      <c r="J58" s="130">
        <f>SUM(J53:J57)</f>
        <v>0.12569444444444428</v>
      </c>
      <c r="K58" s="131">
        <f>SUM(K53:K57)</f>
        <v>0</v>
      </c>
      <c r="L58" s="223">
        <f t="shared" si="5"/>
        <v>3.3229166666666665</v>
      </c>
      <c r="M58" s="215">
        <v>11</v>
      </c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5.75" thickBot="1" x14ac:dyDescent="0.3">
      <c r="A59" s="228"/>
      <c r="B59" s="229"/>
      <c r="C59" s="229"/>
      <c r="D59" s="229"/>
      <c r="E59" s="229"/>
      <c r="F59" s="229"/>
      <c r="G59" s="229"/>
      <c r="H59" s="229"/>
      <c r="I59" s="229"/>
      <c r="J59" s="229"/>
      <c r="K59" s="230"/>
      <c r="L59" s="223">
        <f t="shared" si="5"/>
        <v>3.473958333333333</v>
      </c>
      <c r="M59" s="215">
        <v>11.5</v>
      </c>
      <c r="N59" s="14"/>
      <c r="O59" s="14"/>
      <c r="P59" s="14"/>
      <c r="Q59" s="14"/>
      <c r="R59" s="14"/>
      <c r="S59" s="14"/>
      <c r="T59" s="14"/>
      <c r="U59" s="14"/>
      <c r="V59" s="14"/>
    </row>
    <row r="60" spans="1:22" s="133" customFormat="1" x14ac:dyDescent="0.25">
      <c r="A60" s="168">
        <v>43494</v>
      </c>
      <c r="B60" s="147" t="s">
        <v>2</v>
      </c>
      <c r="C60" s="148">
        <v>0.3659722222222222</v>
      </c>
      <c r="D60" s="169">
        <v>0.50902777777777775</v>
      </c>
      <c r="E60" s="148">
        <v>0.52708333333333335</v>
      </c>
      <c r="F60" s="159">
        <f>MAX($L$12, (SUM(C60+$L$16+J60)))</f>
        <v>0.68888888888888888</v>
      </c>
      <c r="G60" s="148">
        <v>0.69097222222222221</v>
      </c>
      <c r="H60" s="20">
        <f>G60-C60-J60</f>
        <v>0.3041666666666667</v>
      </c>
      <c r="I60" s="19">
        <f>H60-$L$16</f>
        <v>2.0833333333333814E-3</v>
      </c>
      <c r="J60" s="4">
        <f>MAX($L$14, (SUM(E60-D60)))</f>
        <v>2.0833333333333332E-2</v>
      </c>
      <c r="K60" s="121"/>
      <c r="L60" s="223">
        <f t="shared" si="5"/>
        <v>3.625</v>
      </c>
      <c r="M60" s="215">
        <v>12</v>
      </c>
      <c r="N60" s="132"/>
      <c r="O60" s="132"/>
      <c r="P60" s="132"/>
      <c r="Q60" s="132"/>
      <c r="R60" s="14"/>
      <c r="S60" s="132"/>
      <c r="T60" s="132"/>
      <c r="U60" s="132"/>
      <c r="V60" s="132"/>
    </row>
    <row r="61" spans="1:22" x14ac:dyDescent="0.25">
      <c r="A61" s="158">
        <v>43495</v>
      </c>
      <c r="B61" s="8" t="s">
        <v>3</v>
      </c>
      <c r="C61" s="9">
        <v>0.36041666666666666</v>
      </c>
      <c r="D61" s="160">
        <v>0.52569444444444446</v>
      </c>
      <c r="E61" s="9">
        <v>0.54236111111111118</v>
      </c>
      <c r="F61" s="159">
        <f>MAX($L$12, (SUM(C61+$L$16+J61)))</f>
        <v>0.68333333333333335</v>
      </c>
      <c r="G61" s="9">
        <v>0.68055555555555547</v>
      </c>
      <c r="H61" s="20">
        <f t="shared" ref="H61:H64" si="8">G61-C61-J61</f>
        <v>0.29930555555555549</v>
      </c>
      <c r="I61" s="16">
        <f>H61-$L$16</f>
        <v>-2.7777777777778234E-3</v>
      </c>
      <c r="J61" s="9">
        <f>MAX($L$14, (SUM(E61-D61)))</f>
        <v>2.0833333333333332E-2</v>
      </c>
      <c r="K61" s="119"/>
      <c r="L61" s="223">
        <f t="shared" si="5"/>
        <v>3.7760416666666665</v>
      </c>
      <c r="M61" s="215">
        <v>12.5</v>
      </c>
      <c r="N61" s="14"/>
      <c r="O61" s="14"/>
      <c r="P61" s="14"/>
      <c r="Q61" s="14"/>
      <c r="R61" s="14"/>
      <c r="S61" s="14"/>
      <c r="T61" s="14"/>
      <c r="U61" s="14"/>
      <c r="V61" s="14"/>
    </row>
    <row r="62" spans="1:22" x14ac:dyDescent="0.25">
      <c r="A62" s="158">
        <v>43496</v>
      </c>
      <c r="B62" s="6" t="s">
        <v>4</v>
      </c>
      <c r="C62" s="4">
        <v>0.3743055555555555</v>
      </c>
      <c r="D62" s="150">
        <v>0.51388888888888895</v>
      </c>
      <c r="E62" s="4">
        <v>0.53472222222222221</v>
      </c>
      <c r="F62" s="159">
        <f>MAX($L$12, (SUM(C62+$L$16+J62)))</f>
        <v>0.69722222222222219</v>
      </c>
      <c r="G62" s="4">
        <v>0.70972222222222225</v>
      </c>
      <c r="H62" s="20">
        <f t="shared" si="8"/>
        <v>0.31458333333333344</v>
      </c>
      <c r="I62" s="115">
        <f>H62-$L$16</f>
        <v>1.2500000000000122E-2</v>
      </c>
      <c r="J62" s="4">
        <f>MAX($L$14, (SUM(E62-D62)))</f>
        <v>2.0833333333333332E-2</v>
      </c>
      <c r="K62" s="121"/>
      <c r="L62" s="223">
        <f t="shared" si="5"/>
        <v>3.927083333333333</v>
      </c>
      <c r="M62" s="215">
        <v>13</v>
      </c>
      <c r="N62" s="142"/>
      <c r="O62" s="14"/>
      <c r="P62" s="14"/>
      <c r="Q62" s="14"/>
      <c r="R62" s="14"/>
      <c r="S62" s="14"/>
      <c r="T62" s="14"/>
      <c r="U62" s="14"/>
      <c r="V62" s="14"/>
    </row>
    <row r="63" spans="1:22" x14ac:dyDescent="0.25">
      <c r="A63" s="158">
        <v>43497</v>
      </c>
      <c r="B63" s="8" t="s">
        <v>5</v>
      </c>
      <c r="C63" s="9">
        <v>0.38194444444444442</v>
      </c>
      <c r="D63" s="160">
        <v>0.5083333333333333</v>
      </c>
      <c r="E63" s="9">
        <v>0.53055555555555556</v>
      </c>
      <c r="F63" s="159">
        <f>MAX($L$12, (SUM(C63+$L$16+J63)))</f>
        <v>0.70624999999999993</v>
      </c>
      <c r="G63" s="9">
        <v>0.71597222222222223</v>
      </c>
      <c r="H63" s="20">
        <f t="shared" si="8"/>
        <v>0.31180555555555556</v>
      </c>
      <c r="I63" s="16">
        <f>H63-$L$16</f>
        <v>9.7222222222222432E-3</v>
      </c>
      <c r="J63" s="9">
        <f>MAX($L$14, (SUM(E63-D63)))</f>
        <v>2.2222222222222254E-2</v>
      </c>
      <c r="K63" s="119"/>
      <c r="L63" s="223">
        <f t="shared" si="5"/>
        <v>4.078125</v>
      </c>
      <c r="M63" s="215">
        <v>13.5</v>
      </c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5.75" thickBot="1" x14ac:dyDescent="0.3">
      <c r="A64" s="158">
        <v>43498</v>
      </c>
      <c r="B64" s="6" t="s">
        <v>6</v>
      </c>
      <c r="C64" s="4">
        <v>0.35972222222222222</v>
      </c>
      <c r="D64" s="150">
        <v>0.5131944444444444</v>
      </c>
      <c r="E64" s="4">
        <v>0.53125</v>
      </c>
      <c r="F64" s="159">
        <f>MAX($L$12, (SUM(C64+$L$16+J64)))</f>
        <v>0.68263888888888891</v>
      </c>
      <c r="G64" s="4">
        <v>0.68333333333333324</v>
      </c>
      <c r="H64" s="20">
        <f t="shared" si="8"/>
        <v>0.3027777777777777</v>
      </c>
      <c r="I64" s="115">
        <f>H64-$L$16</f>
        <v>6.9444444444438647E-4</v>
      </c>
      <c r="J64" s="4">
        <f>MAX($L$14, (SUM(E64-D64)))</f>
        <v>2.0833333333333332E-2</v>
      </c>
      <c r="K64" s="121"/>
      <c r="L64" s="223">
        <f t="shared" si="5"/>
        <v>4.2291666666666661</v>
      </c>
      <c r="M64" s="215">
        <v>14</v>
      </c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5.75" thickBot="1" x14ac:dyDescent="0.3">
      <c r="A65" s="225" t="s">
        <v>92</v>
      </c>
      <c r="B65" s="226"/>
      <c r="C65" s="226"/>
      <c r="D65" s="226"/>
      <c r="E65" s="226"/>
      <c r="F65" s="226"/>
      <c r="G65" s="227"/>
      <c r="H65" s="129">
        <f>SUMIF(H60,"&gt;=0")+SUMIF(H61,"&gt;=0")+SUMIF(H62,"&gt;=0")+SUMIF(H63,"&gt;=0")+SUMIF(H64,"&gt;=0")</f>
        <v>1.5326388888888887</v>
      </c>
      <c r="I65" s="129">
        <f>SUM(I60:I64)</f>
        <v>2.222222222222231E-2</v>
      </c>
      <c r="J65" s="130">
        <f>SUM(J60:J64)</f>
        <v>0.10555555555555558</v>
      </c>
      <c r="K65" s="131">
        <f>SUM(K60:K64)</f>
        <v>0</v>
      </c>
      <c r="L65" s="223">
        <f t="shared" si="5"/>
        <v>4.380208333333333</v>
      </c>
      <c r="M65" s="215">
        <v>14.5</v>
      </c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5.75" thickBot="1" x14ac:dyDescent="0.3">
      <c r="A66" s="228"/>
      <c r="B66" s="229"/>
      <c r="C66" s="229"/>
      <c r="D66" s="229"/>
      <c r="E66" s="229"/>
      <c r="F66" s="229"/>
      <c r="G66" s="229"/>
      <c r="H66" s="229"/>
      <c r="I66" s="229"/>
      <c r="J66" s="229"/>
      <c r="K66" s="230"/>
      <c r="L66" s="223">
        <f t="shared" si="5"/>
        <v>4.53125</v>
      </c>
      <c r="M66" s="215">
        <v>15</v>
      </c>
      <c r="N66" s="14"/>
      <c r="O66" s="14"/>
      <c r="P66" s="14"/>
      <c r="Q66" s="14"/>
      <c r="R66" s="14"/>
      <c r="S66" s="14"/>
      <c r="T66" s="14"/>
      <c r="U66" s="14"/>
      <c r="V66" s="14"/>
    </row>
    <row r="67" spans="1:22" s="133" customFormat="1" x14ac:dyDescent="0.25">
      <c r="A67" s="170">
        <v>43501</v>
      </c>
      <c r="B67" s="5" t="s">
        <v>2</v>
      </c>
      <c r="C67" s="150">
        <v>0.32500000000000001</v>
      </c>
      <c r="D67" s="4">
        <v>0.5131944444444444</v>
      </c>
      <c r="E67" s="4">
        <v>0.54027777777777775</v>
      </c>
      <c r="F67" s="171">
        <f>MAX($L$12, (SUM(C67+$L$16+J67)))</f>
        <v>0.65416666666666667</v>
      </c>
      <c r="G67" s="150">
        <v>0.65833333333333333</v>
      </c>
      <c r="H67" s="20">
        <f>G67-C67-J67</f>
        <v>0.30624999999999997</v>
      </c>
      <c r="I67" s="4">
        <f>H67-$L$16</f>
        <v>4.1666666666666519E-3</v>
      </c>
      <c r="J67" s="4">
        <f>MAX($L$14, (SUM(E67-D67)))</f>
        <v>2.7083333333333348E-2</v>
      </c>
      <c r="K67" s="121"/>
      <c r="L67" s="223">
        <f t="shared" si="5"/>
        <v>4.6822916666666661</v>
      </c>
      <c r="M67" s="215">
        <v>15.5</v>
      </c>
      <c r="N67" s="14"/>
      <c r="O67" s="14"/>
      <c r="P67" s="14"/>
      <c r="Q67" s="14"/>
      <c r="R67" s="14"/>
      <c r="S67" s="132"/>
      <c r="T67" s="132"/>
      <c r="U67" s="132"/>
      <c r="V67" s="132"/>
    </row>
    <row r="68" spans="1:22" x14ac:dyDescent="0.25">
      <c r="A68" s="170">
        <v>43502</v>
      </c>
      <c r="B68" s="10" t="s">
        <v>3</v>
      </c>
      <c r="C68" s="160">
        <v>0.32777777777777778</v>
      </c>
      <c r="D68" s="9">
        <v>0.51597222222222217</v>
      </c>
      <c r="E68" s="9">
        <v>0.53749999999999998</v>
      </c>
      <c r="F68" s="159">
        <f>MAX($L$12, (SUM(C68+$L$16+J68)))</f>
        <v>0.65138888888888891</v>
      </c>
      <c r="G68" s="160">
        <v>0.65694444444444444</v>
      </c>
      <c r="H68" s="20">
        <f t="shared" ref="H68:H70" si="9">G68-C68-J68</f>
        <v>0.30763888888888885</v>
      </c>
      <c r="I68" s="9">
        <f>H68-$L$16</f>
        <v>5.5555555555555358E-3</v>
      </c>
      <c r="J68" s="9">
        <f>MAX($L$14, (SUM(E68-D68)))</f>
        <v>2.1527777777777812E-2</v>
      </c>
      <c r="K68" s="119"/>
      <c r="L68" s="223">
        <f t="shared" si="5"/>
        <v>4.833333333333333</v>
      </c>
      <c r="M68" s="215">
        <v>16</v>
      </c>
      <c r="N68" s="14"/>
      <c r="O68" s="14"/>
      <c r="P68" s="14"/>
      <c r="Q68" s="14"/>
      <c r="R68" s="14"/>
      <c r="S68" s="14"/>
      <c r="T68" s="14"/>
      <c r="U68" s="14"/>
      <c r="V68" s="14"/>
    </row>
    <row r="69" spans="1:22" x14ac:dyDescent="0.25">
      <c r="A69" s="170">
        <v>43503</v>
      </c>
      <c r="B69" s="5" t="s">
        <v>4</v>
      </c>
      <c r="C69" s="150">
        <v>0.32569444444444445</v>
      </c>
      <c r="D69" s="4">
        <v>0.50624999999999998</v>
      </c>
      <c r="E69" s="4">
        <v>0.52361111111111114</v>
      </c>
      <c r="F69" s="159">
        <f>MAX($L$12, (SUM(C69+$L$16+J69)))</f>
        <v>0.64861111111111114</v>
      </c>
      <c r="G69" s="150">
        <v>0.64930555555555558</v>
      </c>
      <c r="H69" s="20">
        <f t="shared" si="9"/>
        <v>0.30277777777777781</v>
      </c>
      <c r="I69" s="4">
        <f>H69-$L$16</f>
        <v>6.9444444444449749E-4</v>
      </c>
      <c r="J69" s="4">
        <f>MAX($L$14, (SUM(E69-D69)))</f>
        <v>2.0833333333333332E-2</v>
      </c>
      <c r="K69" s="121"/>
      <c r="L69" s="223">
        <f t="shared" si="5"/>
        <v>4.984375</v>
      </c>
      <c r="M69" s="215">
        <v>16.5</v>
      </c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5.75" thickBot="1" x14ac:dyDescent="0.3">
      <c r="A70" s="170">
        <v>43504</v>
      </c>
      <c r="B70" s="10" t="s">
        <v>5</v>
      </c>
      <c r="C70" s="160">
        <v>0.3125</v>
      </c>
      <c r="D70" s="9">
        <v>0.51874999999999993</v>
      </c>
      <c r="E70" s="9">
        <v>0.53680555555555554</v>
      </c>
      <c r="F70" s="159">
        <f>MAX($L$12, (SUM(C70+$L$16+J70)))</f>
        <v>0.64583333333333337</v>
      </c>
      <c r="G70" s="160">
        <v>0.65138888888888891</v>
      </c>
      <c r="H70" s="20">
        <f t="shared" si="9"/>
        <v>0.31805555555555559</v>
      </c>
      <c r="I70" s="9">
        <f>H70-$L$16</f>
        <v>1.5972222222222276E-2</v>
      </c>
      <c r="J70" s="9">
        <f>MAX($L$14, (SUM(E70-D70)))</f>
        <v>2.0833333333333332E-2</v>
      </c>
      <c r="K70" s="119"/>
      <c r="L70" s="223">
        <f t="shared" si="5"/>
        <v>5.1354166666666661</v>
      </c>
      <c r="M70" s="215">
        <v>17</v>
      </c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5.75" thickBot="1" x14ac:dyDescent="0.3">
      <c r="A71" s="170">
        <v>43505</v>
      </c>
      <c r="B71" s="5" t="s">
        <v>6</v>
      </c>
      <c r="C71" s="253" t="s">
        <v>96</v>
      </c>
      <c r="D71" s="254"/>
      <c r="E71" s="254"/>
      <c r="F71" s="254"/>
      <c r="G71" s="254"/>
      <c r="H71" s="254"/>
      <c r="I71" s="254"/>
      <c r="J71" s="255"/>
      <c r="K71" s="121"/>
      <c r="L71" s="223">
        <f t="shared" si="5"/>
        <v>5.286458333333333</v>
      </c>
      <c r="M71" s="215">
        <v>17.5</v>
      </c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5.75" thickBot="1" x14ac:dyDescent="0.3">
      <c r="A72" s="225" t="s">
        <v>92</v>
      </c>
      <c r="B72" s="226"/>
      <c r="C72" s="226"/>
      <c r="D72" s="226"/>
      <c r="E72" s="226"/>
      <c r="F72" s="226"/>
      <c r="G72" s="227"/>
      <c r="H72" s="129">
        <f>$L$16+SUMIF(H67,"&gt;=0")+SUMIF(H68,"&gt;=0")+SUMIF(H69,"&gt;=0")+SUMIF(H70,"&gt;=0")</f>
        <v>1.5368055555555555</v>
      </c>
      <c r="I72" s="129">
        <f>SUM(I67:I70)</f>
        <v>2.6388888888888962E-2</v>
      </c>
      <c r="J72" s="130">
        <f>SUM(J67:J70)</f>
        <v>9.0277777777777818E-2</v>
      </c>
      <c r="K72" s="131">
        <f>SUM(K67:K71)</f>
        <v>0</v>
      </c>
      <c r="L72" s="223">
        <f t="shared" si="5"/>
        <v>5.4375</v>
      </c>
      <c r="M72" s="215">
        <v>18</v>
      </c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5.75" thickBot="1" x14ac:dyDescent="0.3">
      <c r="A73" s="228"/>
      <c r="B73" s="229"/>
      <c r="C73" s="229"/>
      <c r="D73" s="229"/>
      <c r="E73" s="229"/>
      <c r="F73" s="229"/>
      <c r="G73" s="229"/>
      <c r="H73" s="229"/>
      <c r="I73" s="229"/>
      <c r="J73" s="229"/>
      <c r="K73" s="230"/>
      <c r="L73" s="223">
        <f t="shared" si="5"/>
        <v>5.5885416666666661</v>
      </c>
      <c r="M73" s="215">
        <v>18.5</v>
      </c>
      <c r="N73" s="14"/>
      <c r="O73" s="14"/>
      <c r="P73" s="14"/>
      <c r="Q73" s="14"/>
      <c r="R73" s="14"/>
      <c r="S73" s="14"/>
      <c r="T73" s="14"/>
      <c r="U73" s="14"/>
      <c r="V73" s="14"/>
    </row>
    <row r="74" spans="1:22" s="133" customFormat="1" ht="15.75" thickBot="1" x14ac:dyDescent="0.3">
      <c r="A74" s="170">
        <v>43508</v>
      </c>
      <c r="B74" s="5" t="s">
        <v>2</v>
      </c>
      <c r="C74" s="256" t="s">
        <v>96</v>
      </c>
      <c r="D74" s="257"/>
      <c r="E74" s="257"/>
      <c r="F74" s="257"/>
      <c r="G74" s="257"/>
      <c r="H74" s="257"/>
      <c r="I74" s="257"/>
      <c r="J74" s="258"/>
      <c r="K74" s="121"/>
      <c r="L74" s="224">
        <f t="shared" si="5"/>
        <v>5.739583333333333</v>
      </c>
      <c r="M74" s="212">
        <v>19</v>
      </c>
      <c r="N74" s="14"/>
      <c r="O74" s="14"/>
      <c r="P74" s="14"/>
      <c r="Q74" s="14"/>
      <c r="R74" s="14"/>
      <c r="S74" s="132"/>
      <c r="T74" s="132"/>
      <c r="U74" s="132"/>
      <c r="V74" s="132"/>
    </row>
    <row r="75" spans="1:22" x14ac:dyDescent="0.25">
      <c r="A75" s="170">
        <v>43509</v>
      </c>
      <c r="B75" s="10" t="s">
        <v>3</v>
      </c>
      <c r="C75" s="160">
        <v>0.3611111111111111</v>
      </c>
      <c r="D75" s="9">
        <v>0.5083333333333333</v>
      </c>
      <c r="E75" s="9">
        <v>0.52847222222222223</v>
      </c>
      <c r="F75" s="159">
        <f>MAX($L$12, (SUM(C75+$L$16+J75)))</f>
        <v>0.68402777777777779</v>
      </c>
      <c r="G75" s="160">
        <v>0.68680555555555556</v>
      </c>
      <c r="H75" s="20">
        <f t="shared" ref="H75:H77" si="10">G75-C75-J75</f>
        <v>0.30486111111111114</v>
      </c>
      <c r="I75" s="9">
        <f>H75-$L$16</f>
        <v>2.7777777777778234E-3</v>
      </c>
      <c r="J75" s="9">
        <f>MAX($L$14, (SUM(E75-D75)))</f>
        <v>2.0833333333333332E-2</v>
      </c>
      <c r="K75" s="119"/>
      <c r="L75" s="157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x14ac:dyDescent="0.25">
      <c r="A76" s="170">
        <v>43510</v>
      </c>
      <c r="B76" s="5" t="s">
        <v>4</v>
      </c>
      <c r="C76" s="150">
        <v>0.33055555555555555</v>
      </c>
      <c r="D76" s="4">
        <v>0.52430555555555558</v>
      </c>
      <c r="E76" s="4">
        <v>0.54375000000000007</v>
      </c>
      <c r="F76" s="159">
        <f>MAX($L$12, (SUM(C76+$L$16+J76)))</f>
        <v>0.65347222222222223</v>
      </c>
      <c r="G76" s="150">
        <v>0.65625</v>
      </c>
      <c r="H76" s="20">
        <f t="shared" si="10"/>
        <v>0.30486111111111114</v>
      </c>
      <c r="I76" s="4">
        <f>H76-$L$16</f>
        <v>2.7777777777778234E-3</v>
      </c>
      <c r="J76" s="4">
        <f>MAX($L$14, (SUM(E76-D76)))</f>
        <v>2.0833333333333332E-2</v>
      </c>
      <c r="K76" s="121"/>
      <c r="L76" s="157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5.75" thickBot="1" x14ac:dyDescent="0.3">
      <c r="A77" s="170">
        <v>43511</v>
      </c>
      <c r="B77" s="10" t="s">
        <v>5</v>
      </c>
      <c r="C77" s="160">
        <v>0.3444444444444445</v>
      </c>
      <c r="D77" s="9">
        <v>0.51458333333333328</v>
      </c>
      <c r="E77" s="9">
        <v>0.53194444444444444</v>
      </c>
      <c r="F77" s="159">
        <f>MAX($L$12, (SUM(C77+$L$16+J77)))</f>
        <v>0.66736111111111118</v>
      </c>
      <c r="G77" s="160">
        <v>0.6972222222222223</v>
      </c>
      <c r="H77" s="20">
        <f t="shared" si="10"/>
        <v>0.33194444444444449</v>
      </c>
      <c r="I77" s="9">
        <f>H77-$L$16</f>
        <v>2.9861111111111172E-2</v>
      </c>
      <c r="J77" s="9">
        <f>MAX($L$14, (SUM(E77-D77)))</f>
        <v>2.0833333333333332E-2</v>
      </c>
      <c r="K77" s="119"/>
      <c r="L77" s="157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5.75" thickBot="1" x14ac:dyDescent="0.3">
      <c r="A78" s="170">
        <v>43512</v>
      </c>
      <c r="B78" s="5" t="s">
        <v>6</v>
      </c>
      <c r="C78" s="253" t="s">
        <v>96</v>
      </c>
      <c r="D78" s="254"/>
      <c r="E78" s="254"/>
      <c r="F78" s="254"/>
      <c r="G78" s="254"/>
      <c r="H78" s="254"/>
      <c r="I78" s="254"/>
      <c r="J78" s="255"/>
      <c r="K78" s="121"/>
      <c r="L78" s="157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5.75" thickBot="1" x14ac:dyDescent="0.3">
      <c r="A79" s="225" t="s">
        <v>92</v>
      </c>
      <c r="B79" s="226"/>
      <c r="C79" s="226"/>
      <c r="D79" s="226"/>
      <c r="E79" s="226"/>
      <c r="F79" s="226"/>
      <c r="G79" s="227"/>
      <c r="H79" s="129">
        <f>($L$16*2)+SUMIF(H75,"&gt;=0")+SUMIF(H76,"&gt;=0")+SUMIF(H77,"&gt;=0")</f>
        <v>1.5458333333333334</v>
      </c>
      <c r="I79" s="129">
        <f>SUM(I75:I77)</f>
        <v>3.5416666666666818E-2</v>
      </c>
      <c r="J79" s="130">
        <f>SUM(J75:J77)</f>
        <v>6.25E-2</v>
      </c>
      <c r="K79" s="131">
        <f>SUM(K74:K78)</f>
        <v>0</v>
      </c>
      <c r="L79" s="157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5.75" thickBot="1" x14ac:dyDescent="0.3">
      <c r="A80" s="228"/>
      <c r="B80" s="229"/>
      <c r="C80" s="229"/>
      <c r="D80" s="229"/>
      <c r="E80" s="229"/>
      <c r="F80" s="229"/>
      <c r="G80" s="229"/>
      <c r="H80" s="229"/>
      <c r="I80" s="229"/>
      <c r="J80" s="229"/>
      <c r="K80" s="230"/>
      <c r="L80" s="167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x14ac:dyDescent="0.25">
      <c r="A81" s="259" t="s">
        <v>107</v>
      </c>
      <c r="B81" s="260"/>
      <c r="C81" s="260"/>
      <c r="D81" s="260"/>
      <c r="E81" s="260"/>
      <c r="F81" s="260"/>
      <c r="G81" s="260"/>
      <c r="H81" s="260"/>
      <c r="I81" s="260"/>
      <c r="J81" s="260"/>
      <c r="K81" s="261"/>
      <c r="L81" s="167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5.75" thickBot="1" x14ac:dyDescent="0.3">
      <c r="A82" s="262"/>
      <c r="B82" s="263"/>
      <c r="C82" s="263"/>
      <c r="D82" s="263"/>
      <c r="E82" s="263"/>
      <c r="F82" s="263"/>
      <c r="G82" s="263"/>
      <c r="H82" s="263"/>
      <c r="I82" s="263"/>
      <c r="J82" s="263"/>
      <c r="K82" s="264"/>
      <c r="L82" s="157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5.75" thickBot="1" x14ac:dyDescent="0.3">
      <c r="A83" s="228"/>
      <c r="B83" s="229"/>
      <c r="C83" s="229"/>
      <c r="D83" s="229"/>
      <c r="E83" s="229"/>
      <c r="F83" s="229"/>
      <c r="G83" s="229"/>
      <c r="H83" s="229"/>
      <c r="I83" s="229"/>
      <c r="J83" s="229"/>
      <c r="K83" s="265"/>
      <c r="L83" s="167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s="133" customFormat="1" ht="15.75" thickBot="1" x14ac:dyDescent="0.3">
      <c r="A84" s="172">
        <v>43550</v>
      </c>
      <c r="B84" s="120" t="s">
        <v>2</v>
      </c>
      <c r="C84" s="250" t="s">
        <v>109</v>
      </c>
      <c r="D84" s="251"/>
      <c r="E84" s="251"/>
      <c r="F84" s="251"/>
      <c r="G84" s="251"/>
      <c r="H84" s="251"/>
      <c r="I84" s="251"/>
      <c r="J84" s="252"/>
      <c r="K84" s="121"/>
      <c r="L84" s="157"/>
      <c r="M84" s="14"/>
      <c r="N84" s="14"/>
      <c r="O84" s="14"/>
      <c r="P84" s="14"/>
      <c r="Q84" s="14"/>
      <c r="R84" s="14"/>
      <c r="S84" s="132"/>
      <c r="T84" s="132"/>
      <c r="U84" s="132"/>
      <c r="V84" s="132"/>
    </row>
    <row r="85" spans="1:22" x14ac:dyDescent="0.25">
      <c r="A85" s="158">
        <v>43551</v>
      </c>
      <c r="B85" s="7" t="s">
        <v>3</v>
      </c>
      <c r="C85" s="160">
        <v>0.36736111111111108</v>
      </c>
      <c r="D85" s="9">
        <v>0.50763888888888886</v>
      </c>
      <c r="E85" s="9">
        <v>0.53472222222222221</v>
      </c>
      <c r="F85" s="159">
        <f>MAX($L$12, (SUM(C85+$L$16+J85)))</f>
        <v>0.69652777777777775</v>
      </c>
      <c r="G85" s="160">
        <v>0.70000000000000007</v>
      </c>
      <c r="H85" s="20">
        <f t="shared" ref="H85:H88" si="11">G85-C85-J85</f>
        <v>0.30555555555555564</v>
      </c>
      <c r="I85" s="9">
        <f>H85-$L$16</f>
        <v>3.4722222222223209E-3</v>
      </c>
      <c r="J85" s="9">
        <f>MAX($L$14, (SUM(E85-D85)))</f>
        <v>2.7083333333333348E-2</v>
      </c>
      <c r="K85" s="119"/>
      <c r="L85" s="157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x14ac:dyDescent="0.25">
      <c r="A86" s="158">
        <v>43552</v>
      </c>
      <c r="B86" s="3" t="s">
        <v>4</v>
      </c>
      <c r="C86" s="150">
        <v>0.35833333333333334</v>
      </c>
      <c r="D86" s="4">
        <v>0.50972222222222219</v>
      </c>
      <c r="E86" s="4">
        <v>0.53263888888888888</v>
      </c>
      <c r="F86" s="159">
        <f>MAX($L$12, (SUM(C86+$L$16+J86)))</f>
        <v>0.68333333333333335</v>
      </c>
      <c r="G86" s="150">
        <v>0.69652777777777775</v>
      </c>
      <c r="H86" s="20">
        <f t="shared" si="11"/>
        <v>0.31527777777777771</v>
      </c>
      <c r="I86" s="4">
        <f>H86-$L$16</f>
        <v>1.3194444444444398E-2</v>
      </c>
      <c r="J86" s="4">
        <f>MAX($L$14, (SUM(E86-D86)))</f>
        <v>2.2916666666666696E-2</v>
      </c>
      <c r="K86" s="121"/>
      <c r="L86" s="167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x14ac:dyDescent="0.25">
      <c r="A87" s="158">
        <v>43553</v>
      </c>
      <c r="B87" s="7" t="s">
        <v>5</v>
      </c>
      <c r="C87" s="160">
        <v>0.3743055555555555</v>
      </c>
      <c r="D87" s="9">
        <v>0.51944444444444449</v>
      </c>
      <c r="E87" s="9">
        <v>0.5444444444444444</v>
      </c>
      <c r="F87" s="159">
        <f>MAX($L$12, (SUM(C87+$L$16+J87)))</f>
        <v>0.70138888888888873</v>
      </c>
      <c r="G87" s="160">
        <v>0.70486111111111116</v>
      </c>
      <c r="H87" s="20">
        <f t="shared" si="11"/>
        <v>0.30555555555555575</v>
      </c>
      <c r="I87" s="9">
        <f>H87-$L$16</f>
        <v>3.4722222222224319E-3</v>
      </c>
      <c r="J87" s="9">
        <f>MAX($L$14, (SUM(E87-D87)))</f>
        <v>2.4999999999999911E-2</v>
      </c>
      <c r="K87" s="119"/>
      <c r="L87" s="167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5.75" thickBot="1" x14ac:dyDescent="0.3">
      <c r="A88" s="158">
        <v>43554</v>
      </c>
      <c r="B88" s="1" t="s">
        <v>6</v>
      </c>
      <c r="C88" s="161">
        <v>0.35902777777777778</v>
      </c>
      <c r="D88" s="149">
        <v>0.53055555555555556</v>
      </c>
      <c r="E88" s="149">
        <v>0.55069444444444449</v>
      </c>
      <c r="F88" s="159">
        <f>MAX($L$12, (SUM(C88+$L$16+J88)))</f>
        <v>0.68194444444444446</v>
      </c>
      <c r="G88" s="161">
        <v>0.68472222222222223</v>
      </c>
      <c r="H88" s="20">
        <f t="shared" si="11"/>
        <v>0.30486111111111114</v>
      </c>
      <c r="I88" s="149">
        <f>H88-$L$16</f>
        <v>2.7777777777778234E-3</v>
      </c>
      <c r="J88" s="4">
        <f>MAX($L$14, (SUM(E88-D88)))</f>
        <v>2.0833333333333332E-2</v>
      </c>
      <c r="K88" s="121"/>
      <c r="L88" s="157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5.75" thickBot="1" x14ac:dyDescent="0.3">
      <c r="A89" s="225" t="s">
        <v>92</v>
      </c>
      <c r="B89" s="226"/>
      <c r="C89" s="226"/>
      <c r="D89" s="226"/>
      <c r="E89" s="226"/>
      <c r="F89" s="226"/>
      <c r="G89" s="227"/>
      <c r="H89" s="129">
        <f>$L$16+SUMIF(H85,"&gt;=0")+SUMIF(H86,"&gt;=0")+SUMIF(H87,"&gt;=0")+SUMIF(H88,"&gt;=0")</f>
        <v>1.5333333333333337</v>
      </c>
      <c r="I89" s="129">
        <f>SUM(I84:I88)</f>
        <v>2.2916666666666974E-2</v>
      </c>
      <c r="J89" s="130">
        <f>SUM(J84:J88)</f>
        <v>9.5833333333333284E-2</v>
      </c>
      <c r="K89" s="131">
        <f>SUM(K84:K88)</f>
        <v>0</v>
      </c>
      <c r="L89" s="167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5.75" thickBot="1" x14ac:dyDescent="0.3">
      <c r="A90" s="228"/>
      <c r="B90" s="229"/>
      <c r="C90" s="229"/>
      <c r="D90" s="229"/>
      <c r="E90" s="229"/>
      <c r="F90" s="229"/>
      <c r="G90" s="229"/>
      <c r="H90" s="229"/>
      <c r="I90" s="229"/>
      <c r="J90" s="229"/>
      <c r="K90" s="230"/>
      <c r="L90" s="157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s="133" customFormat="1" x14ac:dyDescent="0.25">
      <c r="A91" s="158">
        <v>43557</v>
      </c>
      <c r="B91" s="3" t="s">
        <v>2</v>
      </c>
      <c r="C91" s="150">
        <v>0.35902777777777778</v>
      </c>
      <c r="D91" s="4">
        <v>0.50416666666666665</v>
      </c>
      <c r="E91" s="4">
        <v>0.52569444444444446</v>
      </c>
      <c r="F91" s="159">
        <f>MAX($L$12, (SUM(C91+$L$16+J91)))</f>
        <v>0.68263888888888891</v>
      </c>
      <c r="G91" s="150">
        <v>0.68541666666666667</v>
      </c>
      <c r="H91" s="20">
        <f>G91-C91-J91</f>
        <v>0.30486111111111108</v>
      </c>
      <c r="I91" s="4">
        <f>H91-$L$16</f>
        <v>2.7777777777777679E-3</v>
      </c>
      <c r="J91" s="4">
        <f>MAX($L$14, (SUM(E91-D91)))</f>
        <v>2.1527777777777812E-2</v>
      </c>
      <c r="K91" s="121"/>
      <c r="L91" s="157"/>
      <c r="M91" s="14"/>
      <c r="N91" s="14"/>
      <c r="O91" s="14"/>
      <c r="P91" s="14"/>
      <c r="Q91" s="14"/>
      <c r="R91" s="14"/>
      <c r="S91" s="132"/>
      <c r="T91" s="132"/>
      <c r="U91" s="132"/>
      <c r="V91" s="132"/>
    </row>
    <row r="92" spans="1:22" x14ac:dyDescent="0.25">
      <c r="A92" s="158">
        <v>43558</v>
      </c>
      <c r="B92" s="7" t="s">
        <v>3</v>
      </c>
      <c r="C92" s="160">
        <v>0.3125</v>
      </c>
      <c r="D92" s="9">
        <v>0.5</v>
      </c>
      <c r="E92" s="9">
        <v>0.5180555555555556</v>
      </c>
      <c r="F92" s="159">
        <f>MAX($L$12, (SUM(C92+$L$16+J92)))</f>
        <v>0.64583333333333337</v>
      </c>
      <c r="G92" s="160">
        <v>0.64861111111111114</v>
      </c>
      <c r="H92" s="20">
        <f t="shared" ref="H92:H95" si="12">G92-C92-J92</f>
        <v>0.31527777777777782</v>
      </c>
      <c r="I92" s="9">
        <f>H92-$L$16</f>
        <v>1.3194444444444509E-2</v>
      </c>
      <c r="J92" s="9">
        <f>MAX($L$14, (SUM(E92-D92)))</f>
        <v>2.0833333333333332E-2</v>
      </c>
      <c r="K92" s="119"/>
      <c r="L92" s="157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x14ac:dyDescent="0.25">
      <c r="A93" s="158">
        <v>43559</v>
      </c>
      <c r="B93" s="3" t="s">
        <v>4</v>
      </c>
      <c r="C93" s="150">
        <v>0.37847222222222227</v>
      </c>
      <c r="D93" s="4">
        <v>0.51458333333333328</v>
      </c>
      <c r="E93" s="4">
        <v>0.53402777777777777</v>
      </c>
      <c r="F93" s="159">
        <f>MAX($L$12, (SUM(C93+$L$16+J93)))</f>
        <v>0.70138888888888895</v>
      </c>
      <c r="G93" s="150">
        <v>0.71527777777777779</v>
      </c>
      <c r="H93" s="20">
        <f t="shared" si="12"/>
        <v>0.31597222222222221</v>
      </c>
      <c r="I93" s="4">
        <f>H93-$L$16</f>
        <v>1.3888888888888895E-2</v>
      </c>
      <c r="J93" s="4">
        <f>MAX($L$14, (SUM(E93-D93)))</f>
        <v>2.0833333333333332E-2</v>
      </c>
      <c r="K93" s="121"/>
      <c r="L93" s="157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x14ac:dyDescent="0.25">
      <c r="A94" s="158">
        <v>43560</v>
      </c>
      <c r="B94" s="7" t="s">
        <v>5</v>
      </c>
      <c r="C94" s="160">
        <v>0.37083333333333335</v>
      </c>
      <c r="D94" s="9">
        <v>0.50972222222222219</v>
      </c>
      <c r="E94" s="9">
        <v>0.52708333333333335</v>
      </c>
      <c r="F94" s="159">
        <f>MAX($L$12, (SUM(C94+$L$16+J94)))</f>
        <v>0.69374999999999998</v>
      </c>
      <c r="G94" s="160">
        <v>0.6958333333333333</v>
      </c>
      <c r="H94" s="20">
        <f t="shared" si="12"/>
        <v>0.30416666666666664</v>
      </c>
      <c r="I94" s="9">
        <f>H94-$L$16</f>
        <v>2.0833333333333259E-3</v>
      </c>
      <c r="J94" s="9">
        <f>MAX($L$14, (SUM(E94-D94)))</f>
        <v>2.0833333333333332E-2</v>
      </c>
      <c r="K94" s="119"/>
      <c r="L94" s="167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5.75" thickBot="1" x14ac:dyDescent="0.3">
      <c r="A95" s="158">
        <v>43561</v>
      </c>
      <c r="B95" s="3" t="s">
        <v>6</v>
      </c>
      <c r="C95" s="150">
        <v>0.33680555555555558</v>
      </c>
      <c r="D95" s="4">
        <v>0.52152777777777781</v>
      </c>
      <c r="E95" s="4">
        <v>0.54166666666666663</v>
      </c>
      <c r="F95" s="159">
        <f>MAX($L$12, (SUM(C95+$L$16+J95)))</f>
        <v>0.65972222222222221</v>
      </c>
      <c r="G95" s="150">
        <v>0.66249999999999998</v>
      </c>
      <c r="H95" s="20">
        <f t="shared" si="12"/>
        <v>0.30486111111111108</v>
      </c>
      <c r="I95" s="4">
        <f>H95-$L$16</f>
        <v>2.7777777777777679E-3</v>
      </c>
      <c r="J95" s="4">
        <f>MAX($L$14, (SUM(E95-D95)))</f>
        <v>2.0833333333333332E-2</v>
      </c>
      <c r="K95" s="121"/>
      <c r="L95" s="167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5.75" thickBot="1" x14ac:dyDescent="0.3">
      <c r="A96" s="225" t="s">
        <v>92</v>
      </c>
      <c r="B96" s="226"/>
      <c r="C96" s="226"/>
      <c r="D96" s="226"/>
      <c r="E96" s="226"/>
      <c r="F96" s="226"/>
      <c r="G96" s="227"/>
      <c r="H96" s="129">
        <f>SUMIF(H91,"&gt;=0")+SUMIF(H92,"&gt;=0")+SUMIF(H93,"&gt;=0")+SUMIF(H94,"&gt;=0")+SUMIF(H95,"&gt;=0")</f>
        <v>1.5451388888888888</v>
      </c>
      <c r="I96" s="129">
        <f>SUM(I91:I95)</f>
        <v>3.4722222222222265E-2</v>
      </c>
      <c r="J96" s="130">
        <f>SUM(J91:J95)</f>
        <v>0.10486111111111113</v>
      </c>
      <c r="K96" s="131">
        <f>SUM(K91:K95)</f>
        <v>0</v>
      </c>
      <c r="L96" s="167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5.75" thickBot="1" x14ac:dyDescent="0.3">
      <c r="A97" s="228"/>
      <c r="B97" s="229"/>
      <c r="C97" s="229"/>
      <c r="D97" s="229"/>
      <c r="E97" s="229"/>
      <c r="F97" s="229"/>
      <c r="G97" s="229"/>
      <c r="H97" s="229"/>
      <c r="I97" s="229"/>
      <c r="J97" s="229"/>
      <c r="K97" s="230"/>
      <c r="L97" s="167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s="133" customFormat="1" ht="15.75" thickBot="1" x14ac:dyDescent="0.3">
      <c r="A98" s="158">
        <v>43564</v>
      </c>
      <c r="B98" s="3" t="s">
        <v>2</v>
      </c>
      <c r="C98" s="313" t="s">
        <v>113</v>
      </c>
      <c r="D98" s="314"/>
      <c r="E98" s="314"/>
      <c r="F98" s="314"/>
      <c r="G98" s="314"/>
      <c r="H98" s="314"/>
      <c r="I98" s="314"/>
      <c r="J98" s="315"/>
      <c r="K98" s="121"/>
      <c r="L98" s="157"/>
      <c r="M98" s="14"/>
      <c r="N98" s="14"/>
      <c r="O98" s="14"/>
      <c r="P98" s="14"/>
      <c r="Q98" s="14"/>
      <c r="R98" s="14"/>
      <c r="S98" s="132"/>
      <c r="T98" s="132"/>
      <c r="U98" s="132"/>
      <c r="V98" s="132"/>
    </row>
    <row r="99" spans="1:22" x14ac:dyDescent="0.25">
      <c r="A99" s="158">
        <v>43565</v>
      </c>
      <c r="B99" s="7" t="s">
        <v>3</v>
      </c>
      <c r="C99" s="160">
        <v>0.37361111111111112</v>
      </c>
      <c r="D99" s="9">
        <v>0.5229166666666667</v>
      </c>
      <c r="E99" s="9">
        <v>0.53680555555555554</v>
      </c>
      <c r="F99" s="159">
        <f>MAX($L$12, (SUM(C99+$L$16+J99)))</f>
        <v>0.69652777777777775</v>
      </c>
      <c r="G99" s="160">
        <v>0.69236111111111109</v>
      </c>
      <c r="H99" s="20">
        <f t="shared" ref="H99:H102" si="13">G99-C99-J99</f>
        <v>0.29791666666666666</v>
      </c>
      <c r="I99" s="9">
        <f>H99-$L$16</f>
        <v>-4.1666666666666519E-3</v>
      </c>
      <c r="J99" s="9">
        <f>MAX($L$14, (SUM(E99-D99)))</f>
        <v>2.0833333333333332E-2</v>
      </c>
      <c r="K99" s="119"/>
      <c r="L99" s="157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x14ac:dyDescent="0.25">
      <c r="A100" s="158">
        <v>43566</v>
      </c>
      <c r="B100" s="3" t="s">
        <v>4</v>
      </c>
      <c r="C100" s="150">
        <v>0.37361111111111112</v>
      </c>
      <c r="D100" s="4">
        <v>0.53402777777777777</v>
      </c>
      <c r="E100" s="4">
        <v>0.55208333333333337</v>
      </c>
      <c r="F100" s="159">
        <f>MAX($L$12, (SUM(C100+$L$16+J100)))</f>
        <v>0.69652777777777775</v>
      </c>
      <c r="G100" s="150">
        <v>0.7006944444444444</v>
      </c>
      <c r="H100" s="20">
        <f t="shared" si="13"/>
        <v>0.30624999999999997</v>
      </c>
      <c r="I100" s="4">
        <f>H100-$L$16</f>
        <v>4.1666666666666519E-3</v>
      </c>
      <c r="J100" s="4">
        <f>MAX($L$14, (SUM(E100-D100)))</f>
        <v>2.0833333333333332E-2</v>
      </c>
      <c r="K100" s="121"/>
      <c r="L100" s="167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x14ac:dyDescent="0.25">
      <c r="A101" s="158">
        <v>43567</v>
      </c>
      <c r="B101" s="7" t="s">
        <v>5</v>
      </c>
      <c r="C101" s="160">
        <v>0.36944444444444446</v>
      </c>
      <c r="D101" s="9">
        <v>0.51458333333333328</v>
      </c>
      <c r="E101" s="9">
        <v>0.53125</v>
      </c>
      <c r="F101" s="159">
        <f>MAX($L$12, (SUM(C101+$L$16+J101)))</f>
        <v>0.69236111111111109</v>
      </c>
      <c r="G101" s="160">
        <v>0.69166666666666676</v>
      </c>
      <c r="H101" s="20">
        <f t="shared" si="13"/>
        <v>0.30138888888888898</v>
      </c>
      <c r="I101" s="9">
        <f>H101-$L$16</f>
        <v>-6.9444444444433095E-4</v>
      </c>
      <c r="J101" s="9">
        <f>MAX($L$14, (SUM(E101-D101)))</f>
        <v>2.0833333333333332E-2</v>
      </c>
      <c r="K101" s="119"/>
      <c r="L101" s="167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5.75" thickBot="1" x14ac:dyDescent="0.3">
      <c r="A102" s="158">
        <v>43568</v>
      </c>
      <c r="B102" s="3" t="s">
        <v>6</v>
      </c>
      <c r="C102" s="150">
        <v>0.38125000000000003</v>
      </c>
      <c r="D102" s="4">
        <v>0.54305555555555551</v>
      </c>
      <c r="E102" s="4">
        <v>0.55694444444444446</v>
      </c>
      <c r="F102" s="159">
        <f>MAX($L$12, (SUM(C102+$L$16+J102)))</f>
        <v>0.70416666666666672</v>
      </c>
      <c r="G102" s="150">
        <v>0.7006944444444444</v>
      </c>
      <c r="H102" s="20">
        <f t="shared" si="13"/>
        <v>0.29861111111111105</v>
      </c>
      <c r="I102" s="4">
        <f>H102-$L$16</f>
        <v>-3.4722222222222654E-3</v>
      </c>
      <c r="J102" s="4">
        <f>MAX($L$14, (SUM(E102-D102)))</f>
        <v>2.0833333333333332E-2</v>
      </c>
      <c r="K102" s="121"/>
      <c r="L102" s="167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5.75" thickBot="1" x14ac:dyDescent="0.3">
      <c r="A103" s="225" t="s">
        <v>92</v>
      </c>
      <c r="B103" s="226"/>
      <c r="C103" s="226"/>
      <c r="D103" s="226"/>
      <c r="E103" s="226"/>
      <c r="F103" s="226"/>
      <c r="G103" s="227"/>
      <c r="H103" s="129">
        <f>$L$16+SUMIF(H99,"&gt;=0")+SUMIF(H100,"&gt;=0")+SUMIF(H101,"&gt;=0")+SUMIF(H102,"&gt;=0")</f>
        <v>1.5062500000000001</v>
      </c>
      <c r="I103" s="129">
        <f>SUM(I99:I102)</f>
        <v>-4.1666666666665964E-3</v>
      </c>
      <c r="J103" s="130">
        <f>SUM(J98:J102)</f>
        <v>8.3333333333333329E-2</v>
      </c>
      <c r="K103" s="131">
        <f>SUM(K98:K102)</f>
        <v>0</v>
      </c>
      <c r="L103" s="167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5.75" thickBot="1" x14ac:dyDescent="0.3">
      <c r="A104" s="228"/>
      <c r="B104" s="229"/>
      <c r="C104" s="229"/>
      <c r="D104" s="229"/>
      <c r="E104" s="229"/>
      <c r="F104" s="229"/>
      <c r="G104" s="229"/>
      <c r="H104" s="229"/>
      <c r="I104" s="229"/>
      <c r="J104" s="229"/>
      <c r="K104" s="230"/>
      <c r="L104" s="167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s="133" customFormat="1" x14ac:dyDescent="0.25">
      <c r="A105" s="158">
        <v>43571</v>
      </c>
      <c r="B105" s="3" t="s">
        <v>2</v>
      </c>
      <c r="C105" s="150">
        <v>0.33888888888888885</v>
      </c>
      <c r="D105" s="4">
        <v>0.50902777777777775</v>
      </c>
      <c r="E105" s="4">
        <v>0.52569444444444446</v>
      </c>
      <c r="F105" s="159">
        <f>MAX($L$12, (SUM(C105+$L$16+J105)))</f>
        <v>0.66180555555555554</v>
      </c>
      <c r="G105" s="150">
        <v>0.66180555555555554</v>
      </c>
      <c r="H105" s="20">
        <f>G105-C105-J105</f>
        <v>0.30208333333333337</v>
      </c>
      <c r="I105" s="4">
        <f>H105-$L$16</f>
        <v>0</v>
      </c>
      <c r="J105" s="4">
        <f>MAX($L$14, (SUM(E105-D105)))</f>
        <v>2.0833333333333332E-2</v>
      </c>
      <c r="K105" s="121"/>
      <c r="L105" s="157"/>
      <c r="M105" s="14"/>
      <c r="N105" s="14"/>
      <c r="O105" s="14"/>
      <c r="P105" s="14"/>
      <c r="Q105" s="14"/>
      <c r="R105" s="14"/>
      <c r="S105" s="132"/>
      <c r="T105" s="132"/>
      <c r="U105" s="132"/>
      <c r="V105" s="132"/>
    </row>
    <row r="106" spans="1:22" x14ac:dyDescent="0.25">
      <c r="A106" s="158">
        <v>43572</v>
      </c>
      <c r="B106" s="7" t="s">
        <v>3</v>
      </c>
      <c r="C106" s="160">
        <v>0.33055555555555555</v>
      </c>
      <c r="D106" s="9">
        <v>0.51736111111111105</v>
      </c>
      <c r="E106" s="9">
        <v>0.53263888888888888</v>
      </c>
      <c r="F106" s="159">
        <f>MAX($L$12, (SUM(C106+$L$16+J106)))</f>
        <v>0.65347222222222223</v>
      </c>
      <c r="G106" s="160">
        <v>0.65138888888888891</v>
      </c>
      <c r="H106" s="20">
        <f t="shared" ref="H106:H109" si="14">G106-C106-J106</f>
        <v>0.30000000000000004</v>
      </c>
      <c r="I106" s="9">
        <f>H106-$L$16</f>
        <v>-2.0833333333332704E-3</v>
      </c>
      <c r="J106" s="9">
        <f>MAX($L$14, (SUM(E106-D106)))</f>
        <v>2.0833333333333332E-2</v>
      </c>
      <c r="K106" s="119"/>
      <c r="L106" s="157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x14ac:dyDescent="0.25">
      <c r="A107" s="158">
        <v>43573</v>
      </c>
      <c r="B107" s="3" t="s">
        <v>4</v>
      </c>
      <c r="C107" s="150">
        <v>0.33194444444444443</v>
      </c>
      <c r="D107" s="4">
        <v>0.50208333333333333</v>
      </c>
      <c r="E107" s="4">
        <v>0.52638888888888891</v>
      </c>
      <c r="F107" s="159">
        <f>MAX($L$12, (SUM(C107+$L$16+J107)))</f>
        <v>0.65833333333333333</v>
      </c>
      <c r="G107" s="150">
        <v>0.67152777777777783</v>
      </c>
      <c r="H107" s="20">
        <f t="shared" si="14"/>
        <v>0.31527777777777782</v>
      </c>
      <c r="I107" s="4">
        <f>H107-$L$16</f>
        <v>1.3194444444444509E-2</v>
      </c>
      <c r="J107" s="4">
        <f>MAX($L$14, (SUM(E107-D107)))</f>
        <v>2.430555555555558E-2</v>
      </c>
      <c r="K107" s="121"/>
      <c r="L107" s="157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x14ac:dyDescent="0.25">
      <c r="A108" s="158">
        <v>43574</v>
      </c>
      <c r="B108" s="7" t="s">
        <v>5</v>
      </c>
      <c r="C108" s="160">
        <v>0.34652777777777777</v>
      </c>
      <c r="D108" s="9">
        <v>0.51180555555555551</v>
      </c>
      <c r="E108" s="9">
        <v>0.52569444444444446</v>
      </c>
      <c r="F108" s="159">
        <f>MAX($L$12, (SUM(C108+$L$16+J108)))</f>
        <v>0.6694444444444444</v>
      </c>
      <c r="G108" s="160">
        <v>0.6694444444444444</v>
      </c>
      <c r="H108" s="20">
        <f t="shared" si="14"/>
        <v>0.30208333333333331</v>
      </c>
      <c r="I108" s="9">
        <f>H108-$L$16</f>
        <v>0</v>
      </c>
      <c r="J108" s="9">
        <f>MAX($L$14, (SUM(E108-D108)))</f>
        <v>2.0833333333333332E-2</v>
      </c>
      <c r="K108" s="119"/>
      <c r="L108" s="157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5.75" thickBot="1" x14ac:dyDescent="0.3">
      <c r="A109" s="158">
        <v>43575</v>
      </c>
      <c r="B109" s="1" t="s">
        <v>6</v>
      </c>
      <c r="C109" s="161">
        <v>0.3444444444444445</v>
      </c>
      <c r="D109" s="149">
        <v>0.51250000000000007</v>
      </c>
      <c r="E109" s="149">
        <v>0.53263888888888888</v>
      </c>
      <c r="F109" s="159">
        <f>MAX($L$12, (SUM(C109+$L$16+J109)))</f>
        <v>0.66736111111111118</v>
      </c>
      <c r="G109" s="161">
        <v>0.67291666666666661</v>
      </c>
      <c r="H109" s="20">
        <f t="shared" si="14"/>
        <v>0.3076388888888888</v>
      </c>
      <c r="I109" s="149">
        <f>H109-$L$16</f>
        <v>5.5555555555554803E-3</v>
      </c>
      <c r="J109" s="4">
        <f>MAX($L$14, (SUM(E109-D109)))</f>
        <v>2.0833333333333332E-2</v>
      </c>
      <c r="K109" s="121"/>
      <c r="L109" s="167"/>
      <c r="M109" s="14"/>
      <c r="N109" s="14"/>
      <c r="O109" s="18"/>
      <c r="P109" s="14"/>
      <c r="Q109" s="14"/>
      <c r="R109" s="14"/>
      <c r="S109" s="14"/>
      <c r="T109" s="14"/>
      <c r="U109" s="14"/>
      <c r="V109" s="14"/>
    </row>
    <row r="110" spans="1:22" ht="15.75" thickBot="1" x14ac:dyDescent="0.3">
      <c r="A110" s="225" t="s">
        <v>92</v>
      </c>
      <c r="B110" s="226"/>
      <c r="C110" s="226"/>
      <c r="D110" s="226"/>
      <c r="E110" s="226"/>
      <c r="F110" s="226"/>
      <c r="G110" s="227"/>
      <c r="H110" s="129">
        <f>SUMIF(H105,"&gt;=0")+SUMIF(H106,"&gt;=0")+SUMIF(H107,"&gt;=0")+SUMIF(H108,"&gt;=0")+SUMIF(H109,"&gt;=0")</f>
        <v>1.5270833333333333</v>
      </c>
      <c r="I110" s="129">
        <f>SUM(I105:I109)</f>
        <v>1.6666666666666718E-2</v>
      </c>
      <c r="J110" s="130">
        <f>SUM(J105:J109)</f>
        <v>0.1076388888888889</v>
      </c>
      <c r="K110" s="131">
        <f>SUM(K105:K109)</f>
        <v>0</v>
      </c>
      <c r="L110" s="167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5.75" thickBot="1" x14ac:dyDescent="0.3">
      <c r="A111" s="228"/>
      <c r="B111" s="229"/>
      <c r="C111" s="229"/>
      <c r="D111" s="229"/>
      <c r="E111" s="229"/>
      <c r="F111" s="229"/>
      <c r="G111" s="229"/>
      <c r="H111" s="229"/>
      <c r="I111" s="229"/>
      <c r="J111" s="229"/>
      <c r="K111" s="230"/>
      <c r="L111" s="167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x14ac:dyDescent="0.25">
      <c r="A112" s="259" t="s">
        <v>108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1"/>
      <c r="L112" s="167"/>
      <c r="M112" s="14"/>
      <c r="N112" s="14"/>
      <c r="O112" s="18"/>
      <c r="P112" s="18"/>
      <c r="Q112" s="14"/>
      <c r="R112" s="14"/>
      <c r="S112" s="14"/>
      <c r="T112" s="14"/>
      <c r="U112" s="14"/>
      <c r="V112" s="14"/>
    </row>
    <row r="113" spans="1:22" ht="15.75" thickBot="1" x14ac:dyDescent="0.3">
      <c r="A113" s="262"/>
      <c r="B113" s="263"/>
      <c r="C113" s="263"/>
      <c r="D113" s="263"/>
      <c r="E113" s="263"/>
      <c r="F113" s="263"/>
      <c r="G113" s="263"/>
      <c r="H113" s="263"/>
      <c r="I113" s="263"/>
      <c r="J113" s="263"/>
      <c r="K113" s="264"/>
      <c r="L113" s="167"/>
      <c r="M113" s="14"/>
      <c r="N113" s="14"/>
      <c r="O113" s="18"/>
      <c r="P113" s="14"/>
      <c r="Q113" s="14"/>
      <c r="R113" s="14"/>
      <c r="S113" s="14"/>
      <c r="T113" s="14"/>
      <c r="U113" s="14"/>
      <c r="V113" s="14"/>
    </row>
    <row r="114" spans="1:22" x14ac:dyDescent="0.25">
      <c r="A114" s="158">
        <v>43606</v>
      </c>
      <c r="B114" s="3" t="s">
        <v>2</v>
      </c>
      <c r="C114" s="150">
        <v>0.3125</v>
      </c>
      <c r="D114" s="4">
        <v>0.51388888888888895</v>
      </c>
      <c r="E114" s="4">
        <v>0.53402777777777777</v>
      </c>
      <c r="F114" s="159">
        <f>MAX($L$12, (SUM(C114+$L$16+J114)))</f>
        <v>0.64583333333333337</v>
      </c>
      <c r="G114" s="150">
        <v>0.64861111111111114</v>
      </c>
      <c r="H114" s="20">
        <f>G114-C114-J114</f>
        <v>0.31527777777777782</v>
      </c>
      <c r="I114" s="4">
        <f>H114-$L$16</f>
        <v>1.3194444444444509E-2</v>
      </c>
      <c r="J114" s="4">
        <f>MAX($L$14, (SUM(E114-D114)))</f>
        <v>2.0833333333333332E-2</v>
      </c>
      <c r="K114" s="121"/>
      <c r="L114" s="157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x14ac:dyDescent="0.25">
      <c r="A115" s="158">
        <v>43607</v>
      </c>
      <c r="B115" s="7" t="s">
        <v>3</v>
      </c>
      <c r="C115" s="160">
        <v>0.31736111111111115</v>
      </c>
      <c r="D115" s="9">
        <v>0.52083333333333337</v>
      </c>
      <c r="E115" s="9">
        <v>0.53819444444444442</v>
      </c>
      <c r="F115" s="159">
        <f>MAX($L$12, (SUM(C115+$L$16+J115)))</f>
        <v>0.64583333333333337</v>
      </c>
      <c r="G115" s="160">
        <v>0.64861111111111114</v>
      </c>
      <c r="H115" s="20">
        <f t="shared" ref="H115:H118" si="15">G115-C115-J115</f>
        <v>0.31041666666666667</v>
      </c>
      <c r="I115" s="9">
        <f>H115-$L$16</f>
        <v>8.3333333333333592E-3</v>
      </c>
      <c r="J115" s="9">
        <f>MAX($L$14, (SUM(E115-D115)))</f>
        <v>2.0833333333333332E-2</v>
      </c>
      <c r="K115" s="119"/>
      <c r="L115" s="157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x14ac:dyDescent="0.25">
      <c r="A116" s="158">
        <v>43608</v>
      </c>
      <c r="B116" s="3" t="s">
        <v>4</v>
      </c>
      <c r="C116" s="150">
        <v>0.33263888888888887</v>
      </c>
      <c r="D116" s="4">
        <v>0.51874999999999993</v>
      </c>
      <c r="E116" s="4">
        <v>0.53541666666666665</v>
      </c>
      <c r="F116" s="159">
        <f>MAX($L$12, (SUM(C116+$L$16+J116)))</f>
        <v>0.65555555555555556</v>
      </c>
      <c r="G116" s="150">
        <v>0.65555555555555556</v>
      </c>
      <c r="H116" s="20">
        <f t="shared" si="15"/>
        <v>0.30208333333333337</v>
      </c>
      <c r="I116" s="4">
        <f>H116-$L$16</f>
        <v>0</v>
      </c>
      <c r="J116" s="4">
        <f>MAX($L$14, (SUM(E116-D116)))</f>
        <v>2.0833333333333332E-2</v>
      </c>
      <c r="K116" s="121"/>
      <c r="L116" s="157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x14ac:dyDescent="0.25">
      <c r="A117" s="158">
        <v>43609</v>
      </c>
      <c r="B117" s="7" t="s">
        <v>5</v>
      </c>
      <c r="C117" s="160">
        <v>0.31805555555555554</v>
      </c>
      <c r="D117" s="9">
        <v>0.51388888888888895</v>
      </c>
      <c r="E117" s="9">
        <v>0.54166666666666663</v>
      </c>
      <c r="F117" s="159">
        <f>MAX($L$12, (SUM(C117+$L$16+J117)))</f>
        <v>0.64791666666666647</v>
      </c>
      <c r="G117" s="160">
        <v>0.66180555555555554</v>
      </c>
      <c r="H117" s="20">
        <f t="shared" si="15"/>
        <v>0.31597222222222232</v>
      </c>
      <c r="I117" s="9">
        <f>H117-$L$16</f>
        <v>1.3888888888889006E-2</v>
      </c>
      <c r="J117" s="9">
        <f>MAX($L$14, (SUM(E117-D117)))</f>
        <v>2.7777777777777679E-2</v>
      </c>
      <c r="K117" s="119"/>
      <c r="L117" s="157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5.75" thickBot="1" x14ac:dyDescent="0.3">
      <c r="A118" s="158">
        <v>43610</v>
      </c>
      <c r="B118" s="1" t="s">
        <v>6</v>
      </c>
      <c r="C118" s="161">
        <v>0.32569444444444445</v>
      </c>
      <c r="D118" s="149">
        <v>0.53888888888888886</v>
      </c>
      <c r="E118" s="149">
        <v>0.55555555555555558</v>
      </c>
      <c r="F118" s="159">
        <f>MAX($L$12, (SUM(C118+$L$16+J118)))</f>
        <v>0.64861111111111114</v>
      </c>
      <c r="G118" s="161">
        <v>0.65694444444444444</v>
      </c>
      <c r="H118" s="20">
        <f t="shared" si="15"/>
        <v>0.31041666666666667</v>
      </c>
      <c r="I118" s="149">
        <f>H118-$L$16</f>
        <v>8.3333333333333592E-3</v>
      </c>
      <c r="J118" s="4">
        <f>MAX($L$14, (SUM(E118-D118)))</f>
        <v>2.0833333333333332E-2</v>
      </c>
      <c r="K118" s="121"/>
      <c r="L118" s="142"/>
      <c r="M118" s="14"/>
      <c r="N118" s="18"/>
      <c r="O118" s="18"/>
      <c r="P118" s="14"/>
      <c r="Q118" s="14"/>
      <c r="R118" s="14"/>
      <c r="S118" s="14"/>
      <c r="T118" s="14"/>
      <c r="U118" s="14"/>
      <c r="V118" s="14"/>
    </row>
    <row r="119" spans="1:22" ht="15.75" thickBot="1" x14ac:dyDescent="0.3">
      <c r="A119" s="225" t="s">
        <v>92</v>
      </c>
      <c r="B119" s="226"/>
      <c r="C119" s="226"/>
      <c r="D119" s="226"/>
      <c r="E119" s="226"/>
      <c r="F119" s="226"/>
      <c r="G119" s="227"/>
      <c r="H119" s="129">
        <f>SUMIF(H114,"&gt;=0")+SUMIF(H115,"&gt;=0")+SUMIF(H116,"&gt;=0")+SUMIF(H117,"&gt;=0")+SUMIF(H118,"&gt;=0")</f>
        <v>1.5541666666666671</v>
      </c>
      <c r="I119" s="129">
        <f>SUM(I114:I118)</f>
        <v>4.3750000000000233E-2</v>
      </c>
      <c r="J119" s="130">
        <f>SUM(J114:J118)</f>
        <v>0.11111111111111101</v>
      </c>
      <c r="K119" s="131">
        <f>SUM(K114:K118)</f>
        <v>0</v>
      </c>
      <c r="L119" s="157"/>
      <c r="M119" s="14"/>
      <c r="N119" s="18"/>
      <c r="O119" s="18"/>
      <c r="P119" s="14"/>
      <c r="Q119" s="14"/>
      <c r="R119" s="14"/>
      <c r="S119" s="14"/>
      <c r="T119" s="14"/>
      <c r="U119" s="14"/>
      <c r="V119" s="14"/>
    </row>
    <row r="120" spans="1:22" ht="15.75" thickBot="1" x14ac:dyDescent="0.3">
      <c r="A120" s="228"/>
      <c r="B120" s="229"/>
      <c r="C120" s="229"/>
      <c r="D120" s="229"/>
      <c r="E120" s="229"/>
      <c r="F120" s="229"/>
      <c r="G120" s="229"/>
      <c r="H120" s="229"/>
      <c r="I120" s="229"/>
      <c r="J120" s="229"/>
      <c r="K120" s="230"/>
      <c r="L120" s="142"/>
      <c r="M120" s="14"/>
      <c r="N120" s="18"/>
      <c r="O120" s="18"/>
      <c r="P120" s="14"/>
      <c r="Q120" s="14"/>
      <c r="R120" s="14"/>
      <c r="S120" s="14"/>
      <c r="T120" s="14"/>
      <c r="U120" s="14"/>
      <c r="V120" s="14"/>
    </row>
    <row r="121" spans="1:22" ht="15.75" thickBot="1" x14ac:dyDescent="0.3">
      <c r="A121" s="158">
        <v>43613</v>
      </c>
      <c r="B121" s="3" t="s">
        <v>2</v>
      </c>
      <c r="C121" s="313" t="s">
        <v>113</v>
      </c>
      <c r="D121" s="314"/>
      <c r="E121" s="314"/>
      <c r="F121" s="314"/>
      <c r="G121" s="314"/>
      <c r="H121" s="314"/>
      <c r="I121" s="314"/>
      <c r="J121" s="315"/>
      <c r="K121" s="121"/>
      <c r="L121" s="142"/>
      <c r="M121" s="14"/>
      <c r="N121" s="18"/>
      <c r="O121" s="18"/>
      <c r="P121" s="14"/>
      <c r="Q121" s="14"/>
      <c r="R121" s="14"/>
      <c r="S121" s="14"/>
      <c r="T121" s="14"/>
      <c r="U121" s="14"/>
      <c r="V121" s="14"/>
    </row>
    <row r="122" spans="1:22" ht="15.75" thickBot="1" x14ac:dyDescent="0.3">
      <c r="A122" s="158">
        <v>43614</v>
      </c>
      <c r="B122" s="7" t="s">
        <v>3</v>
      </c>
      <c r="C122" s="253" t="s">
        <v>96</v>
      </c>
      <c r="D122" s="254"/>
      <c r="E122" s="254"/>
      <c r="F122" s="254"/>
      <c r="G122" s="254"/>
      <c r="H122" s="254"/>
      <c r="I122" s="254"/>
      <c r="J122" s="255"/>
      <c r="K122" s="119"/>
      <c r="L122" s="142"/>
      <c r="M122" s="14"/>
      <c r="N122" s="18"/>
      <c r="O122" s="18"/>
      <c r="P122" s="14"/>
      <c r="Q122" s="14"/>
      <c r="R122" s="14"/>
      <c r="S122" s="14"/>
      <c r="T122" s="14"/>
      <c r="U122" s="14"/>
      <c r="V122" s="14"/>
    </row>
    <row r="123" spans="1:22" x14ac:dyDescent="0.25">
      <c r="A123" s="158">
        <v>43615</v>
      </c>
      <c r="B123" s="3" t="s">
        <v>4</v>
      </c>
      <c r="C123" s="150">
        <v>0.34236111111111112</v>
      </c>
      <c r="D123" s="4">
        <v>0.51527777777777783</v>
      </c>
      <c r="E123" s="4">
        <v>0.52986111111111112</v>
      </c>
      <c r="F123" s="159">
        <f>MAX($L$12, (SUM(C123+$L$16+J123)))</f>
        <v>0.66527777777777775</v>
      </c>
      <c r="G123" s="150">
        <v>0.67013888888888884</v>
      </c>
      <c r="H123" s="20">
        <f t="shared" ref="H123:H125" si="16">G123-C123-J123</f>
        <v>0.30694444444444441</v>
      </c>
      <c r="I123" s="4">
        <f>H123-$L$16</f>
        <v>4.8611111111110938E-3</v>
      </c>
      <c r="J123" s="4">
        <f>MAX($L$14, (SUM(E123-D123)))</f>
        <v>2.0833333333333332E-2</v>
      </c>
      <c r="K123" s="121"/>
      <c r="L123" s="142"/>
      <c r="M123" s="14"/>
      <c r="N123" s="18"/>
      <c r="O123" s="18"/>
      <c r="P123" s="14"/>
      <c r="Q123" s="14"/>
      <c r="R123" s="14"/>
      <c r="S123" s="14"/>
      <c r="T123" s="14"/>
      <c r="U123" s="14"/>
      <c r="V123" s="14"/>
    </row>
    <row r="124" spans="1:22" x14ac:dyDescent="0.25">
      <c r="A124" s="158">
        <v>43616</v>
      </c>
      <c r="B124" s="7" t="s">
        <v>5</v>
      </c>
      <c r="C124" s="160">
        <v>0.35069444444444442</v>
      </c>
      <c r="D124" s="9">
        <v>0.5229166666666667</v>
      </c>
      <c r="E124" s="9">
        <v>0.54236111111111118</v>
      </c>
      <c r="F124" s="159">
        <f>MAX($L$12, (SUM(C124+$L$16+J124)))</f>
        <v>0.67361111111111105</v>
      </c>
      <c r="G124" s="160">
        <v>0.67569444444444438</v>
      </c>
      <c r="H124" s="20">
        <f t="shared" si="16"/>
        <v>0.30416666666666664</v>
      </c>
      <c r="I124" s="9">
        <f>H124-$L$16</f>
        <v>2.0833333333333259E-3</v>
      </c>
      <c r="J124" s="9">
        <f>MAX($L$14, (SUM(E124-D124)))</f>
        <v>2.0833333333333332E-2</v>
      </c>
      <c r="K124" s="119"/>
      <c r="L124" s="17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5.75" thickBot="1" x14ac:dyDescent="0.3">
      <c r="A125" s="158">
        <v>43617</v>
      </c>
      <c r="B125" s="1" t="s">
        <v>6</v>
      </c>
      <c r="C125" s="161">
        <v>0.34513888888888888</v>
      </c>
      <c r="D125" s="149">
        <v>0.53333333333333333</v>
      </c>
      <c r="E125" s="149">
        <v>0.54999999999999993</v>
      </c>
      <c r="F125" s="159">
        <f>MAX($L$12, (SUM(C125+$L$16+J125)))</f>
        <v>0.66805555555555551</v>
      </c>
      <c r="G125" s="161">
        <v>0.6694444444444444</v>
      </c>
      <c r="H125" s="20">
        <f t="shared" si="16"/>
        <v>0.3034722222222222</v>
      </c>
      <c r="I125" s="149">
        <f>H125-$L$16</f>
        <v>1.388888888888884E-3</v>
      </c>
      <c r="J125" s="4">
        <f>MAX($L$14, (SUM(E125-D125)))</f>
        <v>2.0833333333333332E-2</v>
      </c>
      <c r="K125" s="121"/>
      <c r="L125" s="142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5.75" thickBot="1" x14ac:dyDescent="0.3">
      <c r="A126" s="225" t="s">
        <v>92</v>
      </c>
      <c r="B126" s="226"/>
      <c r="C126" s="226"/>
      <c r="D126" s="226"/>
      <c r="E126" s="226"/>
      <c r="F126" s="226"/>
      <c r="G126" s="227"/>
      <c r="H126" s="129">
        <f>2*L16+SUMIF(H121,"&gt;=0")+SUMIF(H122,"&gt;=0")+SUMIF(H123,"&gt;=0")+SUMIF(H124,"&gt;=0")+SUMIF(H125,"&gt;=0")</f>
        <v>1.5187499999999998</v>
      </c>
      <c r="I126" s="129">
        <f>SUM(I121:I125)</f>
        <v>8.3333333333333037E-3</v>
      </c>
      <c r="J126" s="130">
        <f>SUM(J121:J125)</f>
        <v>6.25E-2</v>
      </c>
      <c r="K126" s="131">
        <f>SUM(K121:K125)</f>
        <v>0</v>
      </c>
      <c r="L126" s="142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5.75" thickBot="1" x14ac:dyDescent="0.3">
      <c r="A127" s="228"/>
      <c r="B127" s="229"/>
      <c r="C127" s="229"/>
      <c r="D127" s="229"/>
      <c r="E127" s="229"/>
      <c r="F127" s="229"/>
      <c r="G127" s="229"/>
      <c r="H127" s="229"/>
      <c r="I127" s="229"/>
      <c r="J127" s="229"/>
      <c r="K127" s="230"/>
      <c r="L127" s="142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x14ac:dyDescent="0.25">
      <c r="A128" s="158">
        <v>43620</v>
      </c>
      <c r="B128" s="3" t="s">
        <v>2</v>
      </c>
      <c r="C128" s="150">
        <v>0.34930555555555554</v>
      </c>
      <c r="D128" s="4">
        <v>0.52013888888888882</v>
      </c>
      <c r="E128" s="4">
        <v>0.5395833333333333</v>
      </c>
      <c r="F128" s="159">
        <f>MAX($L$12, (SUM(C128+$L$16+J128)))</f>
        <v>0.67222222222222217</v>
      </c>
      <c r="G128" s="150">
        <v>0.67291666666666661</v>
      </c>
      <c r="H128" s="20">
        <f>G128-C128-J128</f>
        <v>0.30277777777777776</v>
      </c>
      <c r="I128" s="4">
        <f>H128-$L$16</f>
        <v>6.9444444444444198E-4</v>
      </c>
      <c r="J128" s="4">
        <f>MAX($L$14, (SUM(E128-D128)))</f>
        <v>2.0833333333333332E-2</v>
      </c>
      <c r="K128" s="121"/>
      <c r="L128" s="142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x14ac:dyDescent="0.25">
      <c r="A129" s="158">
        <v>43621</v>
      </c>
      <c r="B129" s="7" t="s">
        <v>3</v>
      </c>
      <c r="C129" s="160">
        <v>0.3298611111111111</v>
      </c>
      <c r="D129" s="9">
        <v>0.52222222222222225</v>
      </c>
      <c r="E129" s="9">
        <v>0.53888888888888886</v>
      </c>
      <c r="F129" s="159">
        <f>MAX($L$12, (SUM(C129+$L$16+J129)))</f>
        <v>0.65277777777777779</v>
      </c>
      <c r="G129" s="160">
        <v>0.65347222222222223</v>
      </c>
      <c r="H129" s="20">
        <f t="shared" ref="H129:H132" si="17">G129-C129-J129</f>
        <v>0.30277777777777781</v>
      </c>
      <c r="I129" s="9">
        <f>H129-$L$16</f>
        <v>6.9444444444449749E-4</v>
      </c>
      <c r="J129" s="9">
        <f>MAX($L$14, (SUM(E129-D129)))</f>
        <v>2.0833333333333332E-2</v>
      </c>
      <c r="K129" s="119"/>
      <c r="L129" s="142"/>
      <c r="M129" s="14"/>
      <c r="N129" s="138"/>
      <c r="O129" s="14"/>
      <c r="P129" s="14"/>
      <c r="Q129" s="14"/>
      <c r="R129" s="14"/>
      <c r="S129" s="14"/>
      <c r="T129" s="14"/>
      <c r="U129" s="14"/>
      <c r="V129" s="14"/>
    </row>
    <row r="130" spans="1:22" x14ac:dyDescent="0.25">
      <c r="A130" s="158">
        <v>43622</v>
      </c>
      <c r="B130" s="3" t="s">
        <v>4</v>
      </c>
      <c r="C130" s="150">
        <v>0.32500000000000001</v>
      </c>
      <c r="D130" s="4">
        <v>0.52708333333333335</v>
      </c>
      <c r="E130" s="4">
        <v>0.53888888888888886</v>
      </c>
      <c r="F130" s="159">
        <f>MAX($L$12, (SUM(C130+$L$16+J130)))</f>
        <v>0.6479166666666667</v>
      </c>
      <c r="G130" s="150">
        <v>0.65</v>
      </c>
      <c r="H130" s="20">
        <f t="shared" si="17"/>
        <v>0.3041666666666667</v>
      </c>
      <c r="I130" s="4">
        <f>H130-$L$16</f>
        <v>2.0833333333333814E-3</v>
      </c>
      <c r="J130" s="4">
        <f>MAX($L$14, (SUM(E130-D130)))</f>
        <v>2.0833333333333332E-2</v>
      </c>
      <c r="K130" s="121"/>
      <c r="L130" s="179"/>
      <c r="M130" s="14"/>
      <c r="N130" s="138"/>
      <c r="O130" s="142"/>
      <c r="P130" s="174"/>
      <c r="Q130" s="14"/>
      <c r="R130" s="14"/>
      <c r="S130" s="14"/>
      <c r="T130" s="14"/>
      <c r="U130" s="14"/>
      <c r="V130" s="14"/>
    </row>
    <row r="131" spans="1:22" x14ac:dyDescent="0.25">
      <c r="A131" s="158">
        <v>43623</v>
      </c>
      <c r="B131" s="7" t="s">
        <v>5</v>
      </c>
      <c r="C131" s="160">
        <v>0.33333333333333331</v>
      </c>
      <c r="D131" s="9">
        <v>0.51736111111111105</v>
      </c>
      <c r="E131" s="9">
        <v>0.53402777777777777</v>
      </c>
      <c r="F131" s="159">
        <f>MAX($L$12, (SUM(C131+$L$16+J131)))</f>
        <v>0.65625</v>
      </c>
      <c r="G131" s="160">
        <v>0.65625</v>
      </c>
      <c r="H131" s="20">
        <f t="shared" si="17"/>
        <v>0.30208333333333337</v>
      </c>
      <c r="I131" s="9">
        <f>H131-$L$16</f>
        <v>0</v>
      </c>
      <c r="J131" s="9">
        <f>MAX($L$14, (SUM(E131-D131)))</f>
        <v>2.0833333333333332E-2</v>
      </c>
      <c r="K131" s="119"/>
      <c r="L131" s="142"/>
      <c r="M131" s="14"/>
      <c r="N131" s="138"/>
      <c r="O131" s="14"/>
      <c r="P131" s="14"/>
      <c r="Q131" s="14"/>
      <c r="R131" s="14"/>
      <c r="S131" s="14"/>
      <c r="T131" s="14"/>
      <c r="U131" s="14"/>
      <c r="V131" s="14"/>
    </row>
    <row r="132" spans="1:22" ht="15.75" thickBot="1" x14ac:dyDescent="0.3">
      <c r="A132" s="158">
        <v>43624</v>
      </c>
      <c r="B132" s="1" t="s">
        <v>6</v>
      </c>
      <c r="C132" s="161">
        <v>0.33194444444444443</v>
      </c>
      <c r="D132" s="149">
        <v>0.52708333333333335</v>
      </c>
      <c r="E132" s="149">
        <v>0.54027777777777775</v>
      </c>
      <c r="F132" s="159">
        <f>MAX($L$12, (SUM(C132+$L$16+J132)))</f>
        <v>0.65486111111111112</v>
      </c>
      <c r="G132" s="161">
        <v>0.70138888888888884</v>
      </c>
      <c r="H132" s="20">
        <f t="shared" si="17"/>
        <v>0.34861111111111109</v>
      </c>
      <c r="I132" s="149">
        <f>H132-$L$16</f>
        <v>4.6527777777777779E-2</v>
      </c>
      <c r="J132" s="4">
        <f>MAX($L$14, (SUM(E132-D132)))</f>
        <v>2.0833333333333332E-2</v>
      </c>
      <c r="K132" s="121"/>
      <c r="L132" s="17"/>
      <c r="M132" s="14"/>
      <c r="N132" s="138"/>
      <c r="O132" s="14"/>
      <c r="P132" s="18"/>
      <c r="Q132" s="14"/>
      <c r="R132" s="14"/>
      <c r="S132" s="14"/>
      <c r="T132" s="14"/>
      <c r="U132" s="14"/>
      <c r="V132" s="14"/>
    </row>
    <row r="133" spans="1:22" ht="15.75" thickBot="1" x14ac:dyDescent="0.3">
      <c r="A133" s="225" t="s">
        <v>92</v>
      </c>
      <c r="B133" s="226"/>
      <c r="C133" s="226"/>
      <c r="D133" s="226"/>
      <c r="E133" s="226"/>
      <c r="F133" s="226"/>
      <c r="G133" s="227"/>
      <c r="H133" s="129">
        <f>SUMIF(H128,"&gt;=0")+SUMIF(H129,"&gt;=0")+SUMIF(H130,"&gt;=0")+SUMIF(H131,"&gt;=0")+SUMIF(H132,"&gt;=0")</f>
        <v>1.5604166666666668</v>
      </c>
      <c r="I133" s="129">
        <f>SUM(I128:I132)</f>
        <v>5.00000000000001E-2</v>
      </c>
      <c r="J133" s="130">
        <f>SUM(J128:J132)</f>
        <v>0.10416666666666666</v>
      </c>
      <c r="K133" s="131">
        <f>SUM(K128:K132)</f>
        <v>0</v>
      </c>
      <c r="L133" s="17"/>
      <c r="M133" s="14"/>
      <c r="N133" s="138"/>
      <c r="O133" s="138"/>
      <c r="P133" s="18"/>
      <c r="Q133" s="14"/>
      <c r="R133" s="14"/>
      <c r="S133" s="14"/>
      <c r="T133" s="14"/>
      <c r="U133" s="14"/>
      <c r="V133" s="14"/>
    </row>
    <row r="134" spans="1:22" ht="15.75" thickBot="1" x14ac:dyDescent="0.3">
      <c r="A134" s="228"/>
      <c r="B134" s="229"/>
      <c r="C134" s="229"/>
      <c r="D134" s="229"/>
      <c r="E134" s="229"/>
      <c r="F134" s="229"/>
      <c r="G134" s="229"/>
      <c r="H134" s="229"/>
      <c r="I134" s="229"/>
      <c r="J134" s="229"/>
      <c r="K134" s="230"/>
      <c r="L134" s="142"/>
      <c r="M134" s="14"/>
      <c r="N134" s="138"/>
      <c r="O134" s="14"/>
      <c r="P134" s="14"/>
      <c r="Q134" s="14"/>
      <c r="R134" s="14"/>
      <c r="S134" s="14"/>
      <c r="T134" s="14"/>
      <c r="U134" s="14"/>
      <c r="V134" s="14"/>
    </row>
    <row r="135" spans="1:22" x14ac:dyDescent="0.25">
      <c r="A135" s="158">
        <v>43627</v>
      </c>
      <c r="B135" s="3" t="s">
        <v>2</v>
      </c>
      <c r="C135" s="150">
        <v>0.32708333333333334</v>
      </c>
      <c r="D135" s="4">
        <v>0.52500000000000002</v>
      </c>
      <c r="E135" s="4">
        <v>0.53680555555555554</v>
      </c>
      <c r="F135" s="159">
        <f>MAX($L$12, (SUM(C135+$L$16+J135)))</f>
        <v>0.65</v>
      </c>
      <c r="G135" s="150">
        <v>0.65486111111111112</v>
      </c>
      <c r="H135" s="20">
        <f>G135-C135-J135</f>
        <v>0.30694444444444446</v>
      </c>
      <c r="I135" s="4">
        <f>H135-$L$16</f>
        <v>4.8611111111111494E-3</v>
      </c>
      <c r="J135" s="4">
        <f>MAX($L$14, (SUM(E135-D135)))</f>
        <v>2.0833333333333332E-2</v>
      </c>
      <c r="K135" s="121"/>
      <c r="L135" s="17"/>
      <c r="M135" s="14"/>
      <c r="N135" s="138"/>
      <c r="O135" s="14"/>
      <c r="P135" s="18"/>
      <c r="Q135" s="18"/>
      <c r="R135" s="145"/>
      <c r="S135" s="14"/>
      <c r="T135" s="14"/>
      <c r="U135" s="14"/>
      <c r="V135" s="14"/>
    </row>
    <row r="136" spans="1:22" ht="15.75" thickBot="1" x14ac:dyDescent="0.3">
      <c r="A136" s="158">
        <v>43628</v>
      </c>
      <c r="B136" s="7" t="s">
        <v>3</v>
      </c>
      <c r="C136" s="160">
        <v>0.32777777777777778</v>
      </c>
      <c r="D136" s="9">
        <v>0.50208333333333333</v>
      </c>
      <c r="E136" s="9">
        <v>0.52013888888888882</v>
      </c>
      <c r="F136" s="159">
        <f>MAX($L$12, (SUM(C136+$L$16+J136)))</f>
        <v>0.65069444444444446</v>
      </c>
      <c r="G136" s="160">
        <v>0.65902777777777777</v>
      </c>
      <c r="H136" s="20">
        <f t="shared" ref="H136:H139" si="18">G136-C136-J136</f>
        <v>0.31041666666666667</v>
      </c>
      <c r="I136" s="9">
        <f>H136-$L$16</f>
        <v>8.3333333333333592E-3</v>
      </c>
      <c r="J136" s="9">
        <f>MAX($L$14, (SUM(E136-D136)))</f>
        <v>2.0833333333333332E-2</v>
      </c>
      <c r="K136" s="119"/>
      <c r="L136" s="17"/>
      <c r="M136" s="157"/>
      <c r="N136" s="138"/>
      <c r="O136" s="18"/>
      <c r="P136" s="18"/>
      <c r="Q136" s="18"/>
      <c r="R136" s="14"/>
      <c r="S136" s="14"/>
      <c r="T136" s="14"/>
      <c r="U136" s="14"/>
      <c r="V136" s="14"/>
    </row>
    <row r="137" spans="1:22" ht="15.75" thickBot="1" x14ac:dyDescent="0.3">
      <c r="A137" s="158">
        <v>43629</v>
      </c>
      <c r="B137" s="3" t="s">
        <v>4</v>
      </c>
      <c r="C137" s="328" t="s">
        <v>125</v>
      </c>
      <c r="D137" s="329"/>
      <c r="E137" s="329"/>
      <c r="F137" s="329"/>
      <c r="G137" s="329"/>
      <c r="H137" s="329"/>
      <c r="I137" s="329"/>
      <c r="J137" s="330"/>
      <c r="K137" s="121"/>
      <c r="L137" s="17"/>
      <c r="M137" s="157"/>
      <c r="N137" s="138"/>
      <c r="O137" s="14"/>
      <c r="P137" s="14"/>
      <c r="Q137" s="14"/>
      <c r="R137" s="14"/>
      <c r="S137" s="14"/>
      <c r="T137" s="14"/>
      <c r="U137" s="14"/>
      <c r="V137" s="14"/>
    </row>
    <row r="138" spans="1:22" x14ac:dyDescent="0.25">
      <c r="A138" s="158">
        <v>43630</v>
      </c>
      <c r="B138" s="7" t="s">
        <v>5</v>
      </c>
      <c r="C138" s="160">
        <v>0.35416666666666669</v>
      </c>
      <c r="D138" s="9">
        <v>0.52083333333333337</v>
      </c>
      <c r="E138" s="9">
        <v>0.5625</v>
      </c>
      <c r="F138" s="159">
        <f>MAX($L$12, (SUM(C138+$L$16+J138)))</f>
        <v>0.69791666666666663</v>
      </c>
      <c r="G138" s="160">
        <v>0.70972222222222225</v>
      </c>
      <c r="H138" s="20">
        <f t="shared" si="18"/>
        <v>0.31388888888888894</v>
      </c>
      <c r="I138" s="9">
        <f>H138-$L$16</f>
        <v>1.1805555555555625E-2</v>
      </c>
      <c r="J138" s="9">
        <f>MAX($L$14, (SUM(E138-D138)))</f>
        <v>4.166666666666663E-2</v>
      </c>
      <c r="K138" s="119"/>
      <c r="L138" s="17"/>
      <c r="M138" s="167"/>
      <c r="N138" s="138"/>
      <c r="O138" s="14"/>
      <c r="P138" s="14"/>
      <c r="Q138" s="14"/>
      <c r="R138" s="14"/>
      <c r="S138" s="14"/>
      <c r="T138" s="14"/>
      <c r="U138" s="14"/>
      <c r="V138" s="14"/>
    </row>
    <row r="139" spans="1:22" ht="15.75" thickBot="1" x14ac:dyDescent="0.3">
      <c r="A139" s="158">
        <v>43631</v>
      </c>
      <c r="B139" s="1" t="s">
        <v>6</v>
      </c>
      <c r="C139" s="161">
        <v>0.33055555555555555</v>
      </c>
      <c r="D139" s="149">
        <v>0.53888888888888886</v>
      </c>
      <c r="E139" s="149">
        <v>0.56111111111111112</v>
      </c>
      <c r="F139" s="159">
        <f>MAX($L$12, (SUM(C139+$L$16+J139)))</f>
        <v>0.65486111111111112</v>
      </c>
      <c r="G139" s="161">
        <v>0.66180555555555554</v>
      </c>
      <c r="H139" s="20">
        <f t="shared" si="18"/>
        <v>0.30902777777777773</v>
      </c>
      <c r="I139" s="149">
        <f>H139-$L$16</f>
        <v>6.9444444444444198E-3</v>
      </c>
      <c r="J139" s="4">
        <f>MAX($L$14, (SUM(E139-D139)))</f>
        <v>2.2222222222222254E-2</v>
      </c>
      <c r="K139" s="121"/>
      <c r="L139" s="17"/>
      <c r="M139" s="157"/>
      <c r="N139" s="145"/>
      <c r="O139" s="14"/>
      <c r="P139" s="14"/>
      <c r="Q139" s="14"/>
      <c r="R139" s="14"/>
      <c r="S139" s="14"/>
      <c r="T139" s="14"/>
      <c r="U139" s="14"/>
      <c r="V139" s="14"/>
    </row>
    <row r="140" spans="1:22" ht="15.75" thickBot="1" x14ac:dyDescent="0.3">
      <c r="A140" s="225" t="s">
        <v>92</v>
      </c>
      <c r="B140" s="226"/>
      <c r="C140" s="226"/>
      <c r="D140" s="226"/>
      <c r="E140" s="226"/>
      <c r="F140" s="226"/>
      <c r="G140" s="227"/>
      <c r="H140" s="129">
        <f>SUMIF(H135,"&gt;=0")+SUMIF(H136,"&gt;=0")+SUMIF(H137,"&gt;=0")+SUMIF(H138,"&gt;=0")+SUMIF(H139,"&gt;=0")+L16</f>
        <v>1.5423611111111111</v>
      </c>
      <c r="I140" s="129">
        <f>SUM(I135:I139)</f>
        <v>3.1944444444444553E-2</v>
      </c>
      <c r="J140" s="130">
        <f>SUM(J135:J139)</f>
        <v>0.10555555555555554</v>
      </c>
      <c r="K140" s="131">
        <f>SUM(K135:K139)</f>
        <v>0</v>
      </c>
      <c r="L140" s="142"/>
      <c r="M140" s="157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5.75" thickBot="1" x14ac:dyDescent="0.3">
      <c r="A141" s="228"/>
      <c r="B141" s="229"/>
      <c r="C141" s="229"/>
      <c r="D141" s="229"/>
      <c r="E141" s="229"/>
      <c r="F141" s="229"/>
      <c r="G141" s="229"/>
      <c r="H141" s="229"/>
      <c r="I141" s="229"/>
      <c r="J141" s="229"/>
      <c r="K141" s="230"/>
      <c r="L141" s="142"/>
      <c r="M141" s="157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x14ac:dyDescent="0.25">
      <c r="A142" s="259" t="s">
        <v>121</v>
      </c>
      <c r="B142" s="260"/>
      <c r="C142" s="260"/>
      <c r="D142" s="260"/>
      <c r="E142" s="260"/>
      <c r="F142" s="260"/>
      <c r="G142" s="260"/>
      <c r="H142" s="260"/>
      <c r="I142" s="260"/>
      <c r="J142" s="260"/>
      <c r="K142" s="261"/>
      <c r="L142" s="142"/>
      <c r="M142" s="157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5.75" thickBot="1" x14ac:dyDescent="0.3">
      <c r="A143" s="262"/>
      <c r="B143" s="263"/>
      <c r="C143" s="263"/>
      <c r="D143" s="263"/>
      <c r="E143" s="263"/>
      <c r="F143" s="263"/>
      <c r="G143" s="263"/>
      <c r="H143" s="263"/>
      <c r="I143" s="263"/>
      <c r="J143" s="263"/>
      <c r="K143" s="264"/>
      <c r="L143" s="17"/>
      <c r="M143" s="157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5.75" thickBot="1" x14ac:dyDescent="0.3">
      <c r="A144" s="228"/>
      <c r="B144" s="229"/>
      <c r="C144" s="229"/>
      <c r="D144" s="229"/>
      <c r="E144" s="229"/>
      <c r="F144" s="229"/>
      <c r="G144" s="229"/>
      <c r="H144" s="229"/>
      <c r="I144" s="229"/>
      <c r="J144" s="229"/>
      <c r="K144" s="230"/>
      <c r="L144" s="17"/>
      <c r="M144" s="167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x14ac:dyDescent="0.25">
      <c r="A145" s="158">
        <v>43655</v>
      </c>
      <c r="B145" s="3" t="s">
        <v>2</v>
      </c>
      <c r="C145" s="150">
        <v>0.34861111111111115</v>
      </c>
      <c r="D145" s="4">
        <v>0.52013888888888882</v>
      </c>
      <c r="E145" s="176">
        <v>0.54236111111111118</v>
      </c>
      <c r="F145" s="159">
        <f>MAX($L$12, (SUM(C145+$L$16+J145)))</f>
        <v>0.67291666666666683</v>
      </c>
      <c r="G145" s="150">
        <v>0.67499999999999993</v>
      </c>
      <c r="H145" s="20">
        <f>G145-C145-J145</f>
        <v>0.30416666666666642</v>
      </c>
      <c r="I145" s="176">
        <f>H145-$L$16</f>
        <v>2.0833333333331039E-3</v>
      </c>
      <c r="J145" s="4">
        <f>MAX($L$14, (SUM(E145-D145)))</f>
        <v>2.2222222222222365E-2</v>
      </c>
      <c r="K145" s="121"/>
      <c r="L145" s="17"/>
      <c r="M145" s="157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x14ac:dyDescent="0.25">
      <c r="A146" s="158">
        <v>43656</v>
      </c>
      <c r="B146" s="7" t="s">
        <v>3</v>
      </c>
      <c r="C146" s="160">
        <v>0.33749999999999997</v>
      </c>
      <c r="D146" s="9">
        <v>0.53125</v>
      </c>
      <c r="E146" s="9">
        <v>0.54861111111111105</v>
      </c>
      <c r="F146" s="159">
        <f>MAX($L$12, (SUM(C146+$L$16+J146)))</f>
        <v>0.66041666666666665</v>
      </c>
      <c r="G146" s="160">
        <v>0.66527777777777775</v>
      </c>
      <c r="H146" s="20">
        <f t="shared" ref="H146:H148" si="19">G146-C146-J146</f>
        <v>0.30694444444444446</v>
      </c>
      <c r="I146" s="9">
        <f>H146-$L$16</f>
        <v>4.8611111111111494E-3</v>
      </c>
      <c r="J146" s="9">
        <f>MAX($L$14, (SUM(E146-D146)))</f>
        <v>2.0833333333333332E-2</v>
      </c>
      <c r="K146" s="119"/>
      <c r="L146" s="17"/>
      <c r="M146" s="157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x14ac:dyDescent="0.25">
      <c r="A147" s="158">
        <v>43657</v>
      </c>
      <c r="B147" s="3" t="s">
        <v>4</v>
      </c>
      <c r="C147" s="150">
        <v>0.32777777777777778</v>
      </c>
      <c r="D147" s="4">
        <v>0.51388888888888895</v>
      </c>
      <c r="E147" s="4">
        <v>0.52847222222222223</v>
      </c>
      <c r="F147" s="159">
        <f>MAX($L$12, (SUM(C147+$L$16+J147)))</f>
        <v>0.65069444444444446</v>
      </c>
      <c r="G147" s="150">
        <v>0.65625</v>
      </c>
      <c r="H147" s="20">
        <f t="shared" si="19"/>
        <v>0.30763888888888891</v>
      </c>
      <c r="I147" s="4">
        <f>H147-$L$16</f>
        <v>5.5555555555555913E-3</v>
      </c>
      <c r="J147" s="4">
        <f>MAX($L$14, (SUM(E147-D147)))</f>
        <v>2.0833333333333332E-2</v>
      </c>
      <c r="K147" s="121"/>
      <c r="L147" s="17"/>
      <c r="M147" s="157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5.75" thickBot="1" x14ac:dyDescent="0.3">
      <c r="A148" s="158">
        <v>43658</v>
      </c>
      <c r="B148" s="7" t="s">
        <v>5</v>
      </c>
      <c r="C148" s="160">
        <v>0.3298611111111111</v>
      </c>
      <c r="D148" s="9">
        <v>0.53819444444444442</v>
      </c>
      <c r="E148" s="9">
        <v>0.55347222222222225</v>
      </c>
      <c r="F148" s="159">
        <f>MAX($L$12, (SUM(C148+$L$16+J148)))</f>
        <v>0.65277777777777779</v>
      </c>
      <c r="G148" s="160">
        <v>0.65972222222222221</v>
      </c>
      <c r="H148" s="20">
        <f t="shared" si="19"/>
        <v>0.30902777777777779</v>
      </c>
      <c r="I148" s="9">
        <f>H148-$L$16</f>
        <v>6.9444444444444753E-3</v>
      </c>
      <c r="J148" s="9">
        <f>MAX($L$14, (SUM(E148-D148)))</f>
        <v>2.0833333333333332E-2</v>
      </c>
      <c r="K148" s="119"/>
      <c r="L148" s="17"/>
      <c r="M148" s="157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5.75" thickBot="1" x14ac:dyDescent="0.3">
      <c r="A149" s="158">
        <v>43659</v>
      </c>
      <c r="B149" s="177" t="s">
        <v>6</v>
      </c>
      <c r="C149" s="313" t="s">
        <v>113</v>
      </c>
      <c r="D149" s="314"/>
      <c r="E149" s="314"/>
      <c r="F149" s="314"/>
      <c r="G149" s="314"/>
      <c r="H149" s="314"/>
      <c r="I149" s="314"/>
      <c r="J149" s="315"/>
      <c r="K149" s="121"/>
      <c r="L149" s="17"/>
      <c r="M149" s="167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5.75" thickBot="1" x14ac:dyDescent="0.3">
      <c r="A150" s="225" t="s">
        <v>92</v>
      </c>
      <c r="B150" s="226"/>
      <c r="C150" s="226"/>
      <c r="D150" s="226"/>
      <c r="E150" s="226"/>
      <c r="F150" s="226"/>
      <c r="G150" s="227"/>
      <c r="H150" s="129">
        <f>SUMIF(H145,"&gt;=0")+SUMIF(H146,"&gt;=0")+SUMIF(H147,"&gt;=0")+SUMIF(H148,"&gt;=0")+SUMIF(H149,"&gt;=0")+L16</f>
        <v>1.5298611111111109</v>
      </c>
      <c r="I150" s="129">
        <f>SUM(I145:I149)</f>
        <v>1.944444444444432E-2</v>
      </c>
      <c r="J150" s="130">
        <f>SUM(J145:J149)</f>
        <v>8.4722222222222351E-2</v>
      </c>
      <c r="K150" s="131">
        <f>SUM(K145:K149)</f>
        <v>0</v>
      </c>
      <c r="L150" s="17"/>
      <c r="M150" s="157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5.75" thickBot="1" x14ac:dyDescent="0.3">
      <c r="A151" s="228"/>
      <c r="B151" s="229"/>
      <c r="C151" s="229"/>
      <c r="D151" s="229"/>
      <c r="E151" s="229"/>
      <c r="F151" s="229"/>
      <c r="G151" s="229"/>
      <c r="H151" s="229"/>
      <c r="I151" s="229"/>
      <c r="J151" s="229"/>
      <c r="K151" s="230"/>
      <c r="L151" s="17"/>
      <c r="M151" s="157"/>
      <c r="N151" s="14"/>
      <c r="O151" s="14"/>
      <c r="P151" s="17"/>
      <c r="Q151" s="17"/>
      <c r="R151" s="14"/>
      <c r="S151" s="14"/>
      <c r="T151" s="14"/>
      <c r="U151" s="14"/>
      <c r="V151" s="14"/>
    </row>
    <row r="152" spans="1:22" x14ac:dyDescent="0.25">
      <c r="A152" s="158">
        <v>43662</v>
      </c>
      <c r="B152" s="3" t="s">
        <v>2</v>
      </c>
      <c r="C152" s="150">
        <v>0.32847222222222222</v>
      </c>
      <c r="D152" s="4">
        <v>0.51666666666666672</v>
      </c>
      <c r="E152" s="176">
        <v>0.53472222222222221</v>
      </c>
      <c r="F152" s="159">
        <f>MAX($L$12, (SUM(C152+$L$16+J152)))</f>
        <v>0.65138888888888891</v>
      </c>
      <c r="G152" s="150">
        <v>0.65625</v>
      </c>
      <c r="H152" s="20">
        <f>G152-C152-J152</f>
        <v>0.30694444444444446</v>
      </c>
      <c r="I152" s="176">
        <f>H152-$L$16</f>
        <v>4.8611111111111494E-3</v>
      </c>
      <c r="J152" s="4">
        <f>MAX($L$14, (SUM(E152-D152)))</f>
        <v>2.0833333333333332E-2</v>
      </c>
      <c r="K152" s="121"/>
      <c r="L152" s="17"/>
      <c r="M152" s="157"/>
      <c r="N152" s="14"/>
      <c r="O152" s="14"/>
      <c r="P152" s="17"/>
      <c r="Q152" s="17"/>
      <c r="R152" s="14"/>
      <c r="S152" s="14"/>
      <c r="T152" s="14"/>
      <c r="U152" s="14"/>
      <c r="V152" s="14"/>
    </row>
    <row r="153" spans="1:22" x14ac:dyDescent="0.25">
      <c r="A153" s="158">
        <v>43663</v>
      </c>
      <c r="B153" s="7" t="s">
        <v>3</v>
      </c>
      <c r="C153" s="160">
        <v>0.32013888888888892</v>
      </c>
      <c r="D153" s="9">
        <v>0.52916666666666667</v>
      </c>
      <c r="E153" s="9">
        <v>0.54166666666666663</v>
      </c>
      <c r="F153" s="159">
        <f>MAX($L$12, (SUM(C153+$L$16+J153)))</f>
        <v>0.64583333333333337</v>
      </c>
      <c r="G153" s="160">
        <v>0.64861111111111114</v>
      </c>
      <c r="H153" s="20">
        <f t="shared" ref="H153:H156" si="20">G153-C153-J153</f>
        <v>0.30763888888888891</v>
      </c>
      <c r="I153" s="9">
        <f>H153-$L$16</f>
        <v>5.5555555555555913E-3</v>
      </c>
      <c r="J153" s="9">
        <f>MAX($L$14, (SUM(E153-D153)))</f>
        <v>2.0833333333333332E-2</v>
      </c>
      <c r="K153" s="119"/>
      <c r="L153" s="17"/>
      <c r="M153" s="157"/>
      <c r="N153" s="14"/>
      <c r="O153" s="14"/>
      <c r="P153" s="17"/>
      <c r="Q153" s="17"/>
      <c r="R153" s="14"/>
      <c r="S153" s="14"/>
      <c r="T153" s="14"/>
      <c r="U153" s="14"/>
      <c r="V153" s="14"/>
    </row>
    <row r="154" spans="1:22" x14ac:dyDescent="0.25">
      <c r="A154" s="158">
        <v>43664</v>
      </c>
      <c r="B154" s="3" t="s">
        <v>4</v>
      </c>
      <c r="C154" s="150">
        <v>0.31736111111111115</v>
      </c>
      <c r="D154" s="4">
        <v>0.51597222222222217</v>
      </c>
      <c r="E154" s="4">
        <v>0.52916666666666667</v>
      </c>
      <c r="F154" s="159">
        <f>MAX($L$12, (SUM(C154+$L$16+J154)))</f>
        <v>0.64583333333333337</v>
      </c>
      <c r="G154" s="150">
        <v>0.64861111111111114</v>
      </c>
      <c r="H154" s="20">
        <f t="shared" si="20"/>
        <v>0.31041666666666667</v>
      </c>
      <c r="I154" s="4">
        <f>H154-$L$16</f>
        <v>8.3333333333333592E-3</v>
      </c>
      <c r="J154" s="4">
        <f>MAX($L$14, (SUM(E154-D154)))</f>
        <v>2.0833333333333332E-2</v>
      </c>
      <c r="K154" s="121"/>
      <c r="L154" s="17"/>
      <c r="M154" s="157"/>
      <c r="N154" s="14"/>
      <c r="O154" s="14"/>
      <c r="P154" s="17"/>
      <c r="Q154" s="17"/>
      <c r="R154" s="14"/>
      <c r="S154" s="14"/>
      <c r="T154" s="14"/>
      <c r="U154" s="14"/>
      <c r="V154" s="14"/>
    </row>
    <row r="155" spans="1:22" x14ac:dyDescent="0.25">
      <c r="A155" s="158">
        <v>43665</v>
      </c>
      <c r="B155" s="7" t="s">
        <v>5</v>
      </c>
      <c r="C155" s="160">
        <v>0.32847222222222222</v>
      </c>
      <c r="D155" s="9">
        <v>0.52500000000000002</v>
      </c>
      <c r="E155" s="9">
        <v>0.55347222222222225</v>
      </c>
      <c r="F155" s="159">
        <f>MAX($L$12, (SUM(C155+$L$16+J155)))</f>
        <v>0.65902777777777777</v>
      </c>
      <c r="G155" s="160">
        <v>0.69236111111111109</v>
      </c>
      <c r="H155" s="20">
        <f t="shared" si="20"/>
        <v>0.33541666666666664</v>
      </c>
      <c r="I155" s="9">
        <f>H155-$L$16</f>
        <v>3.3333333333333326E-2</v>
      </c>
      <c r="J155" s="9">
        <f>MAX($L$14, (SUM(E155-D155)))</f>
        <v>2.8472222222222232E-2</v>
      </c>
      <c r="K155" s="119"/>
      <c r="L155" s="17"/>
      <c r="M155" s="157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5.75" thickBot="1" x14ac:dyDescent="0.3">
      <c r="A156" s="158">
        <v>43666</v>
      </c>
      <c r="B156" s="177" t="s">
        <v>6</v>
      </c>
      <c r="C156" s="161">
        <v>0.31805555555555554</v>
      </c>
      <c r="D156" s="178">
        <v>0.53402777777777777</v>
      </c>
      <c r="E156" s="178">
        <v>0.55208333333333337</v>
      </c>
      <c r="F156" s="159">
        <f>MAX($L$12, (SUM(C156+$L$16+J156)))</f>
        <v>0.64583333333333337</v>
      </c>
      <c r="G156" s="161">
        <v>0.66736111111111107</v>
      </c>
      <c r="H156" s="20">
        <f t="shared" si="20"/>
        <v>0.32847222222222222</v>
      </c>
      <c r="I156" s="178">
        <f>H156-$L$16</f>
        <v>2.6388888888888906E-2</v>
      </c>
      <c r="J156" s="4">
        <f>MAX($L$14, (SUM(E156-D156)))</f>
        <v>2.0833333333333332E-2</v>
      </c>
      <c r="K156" s="121"/>
      <c r="L156" s="17"/>
      <c r="M156" s="157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5.75" thickBot="1" x14ac:dyDescent="0.3">
      <c r="A157" s="225" t="s">
        <v>92</v>
      </c>
      <c r="B157" s="226"/>
      <c r="C157" s="226"/>
      <c r="D157" s="226"/>
      <c r="E157" s="226"/>
      <c r="F157" s="226"/>
      <c r="G157" s="227"/>
      <c r="H157" s="129">
        <f>SUMIF(H152,"&gt;=0")+SUMIF(H153,"&gt;=0")+SUMIF(H154,"&gt;=0")+SUMIF(H155,"&gt;=0")+SUMIF(H156,"&gt;=0")</f>
        <v>1.588888888888889</v>
      </c>
      <c r="I157" s="129">
        <f>SUM(I152:I156)</f>
        <v>7.8472222222222332E-2</v>
      </c>
      <c r="J157" s="130">
        <f>SUM(J152:J156)</f>
        <v>0.11180555555555556</v>
      </c>
      <c r="K157" s="131">
        <f>SUM(K152:K156)</f>
        <v>0</v>
      </c>
      <c r="L157" s="17"/>
      <c r="M157" s="157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5.75" thickBot="1" x14ac:dyDescent="0.3">
      <c r="A158" s="228"/>
      <c r="B158" s="229"/>
      <c r="C158" s="229"/>
      <c r="D158" s="229"/>
      <c r="E158" s="229"/>
      <c r="F158" s="229"/>
      <c r="G158" s="229"/>
      <c r="H158" s="229"/>
      <c r="I158" s="229"/>
      <c r="J158" s="229"/>
      <c r="K158" s="230"/>
      <c r="L158" s="17"/>
      <c r="M158" s="157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x14ac:dyDescent="0.25">
      <c r="A159" s="158">
        <v>43669</v>
      </c>
      <c r="B159" s="3" t="s">
        <v>2</v>
      </c>
      <c r="C159" s="331" t="s">
        <v>96</v>
      </c>
      <c r="D159" s="332"/>
      <c r="E159" s="332"/>
      <c r="F159" s="332"/>
      <c r="G159" s="332"/>
      <c r="H159" s="332"/>
      <c r="I159" s="332"/>
      <c r="J159" s="333"/>
      <c r="K159" s="121"/>
      <c r="L159" s="17"/>
      <c r="M159" s="157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x14ac:dyDescent="0.25">
      <c r="A160" s="158">
        <v>43670</v>
      </c>
      <c r="B160" s="7" t="s">
        <v>3</v>
      </c>
      <c r="C160" s="334"/>
      <c r="D160" s="335"/>
      <c r="E160" s="335"/>
      <c r="F160" s="335"/>
      <c r="G160" s="335"/>
      <c r="H160" s="335"/>
      <c r="I160" s="335"/>
      <c r="J160" s="336"/>
      <c r="K160" s="119"/>
      <c r="L160" s="17"/>
      <c r="M160" s="157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x14ac:dyDescent="0.25">
      <c r="A161" s="158">
        <v>43671</v>
      </c>
      <c r="B161" s="3" t="s">
        <v>4</v>
      </c>
      <c r="C161" s="334"/>
      <c r="D161" s="335"/>
      <c r="E161" s="335"/>
      <c r="F161" s="335"/>
      <c r="G161" s="335"/>
      <c r="H161" s="335"/>
      <c r="I161" s="335"/>
      <c r="J161" s="336"/>
      <c r="K161" s="121"/>
      <c r="L161" s="17"/>
      <c r="M161" s="157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x14ac:dyDescent="0.25">
      <c r="A162" s="158">
        <v>43672</v>
      </c>
      <c r="B162" s="7" t="s">
        <v>5</v>
      </c>
      <c r="C162" s="334"/>
      <c r="D162" s="335"/>
      <c r="E162" s="335"/>
      <c r="F162" s="335"/>
      <c r="G162" s="335"/>
      <c r="H162" s="335"/>
      <c r="I162" s="335"/>
      <c r="J162" s="336"/>
      <c r="K162" s="119"/>
      <c r="L162" s="17"/>
      <c r="M162" s="157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5.75" thickBot="1" x14ac:dyDescent="0.3">
      <c r="A163" s="158">
        <v>43673</v>
      </c>
      <c r="B163" s="177" t="s">
        <v>6</v>
      </c>
      <c r="C163" s="256"/>
      <c r="D163" s="257"/>
      <c r="E163" s="257"/>
      <c r="F163" s="257"/>
      <c r="G163" s="257"/>
      <c r="H163" s="257"/>
      <c r="I163" s="257"/>
      <c r="J163" s="258"/>
      <c r="K163" s="121"/>
      <c r="L163" s="17"/>
      <c r="M163" s="157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5.75" thickBot="1" x14ac:dyDescent="0.3">
      <c r="A164" s="225" t="s">
        <v>92</v>
      </c>
      <c r="B164" s="226"/>
      <c r="C164" s="226"/>
      <c r="D164" s="226"/>
      <c r="E164" s="226"/>
      <c r="F164" s="226"/>
      <c r="G164" s="227"/>
      <c r="H164" s="129">
        <f>L18</f>
        <v>1.5104166666666665</v>
      </c>
      <c r="I164" s="129">
        <f>SUM(I159:I163)</f>
        <v>0</v>
      </c>
      <c r="J164" s="130">
        <f>SUM(J159:J163)</f>
        <v>0</v>
      </c>
      <c r="K164" s="131">
        <f>SUM(K159:K163)</f>
        <v>0</v>
      </c>
      <c r="L164" s="17"/>
      <c r="M164" s="157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5.75" thickBot="1" x14ac:dyDescent="0.3">
      <c r="A165" s="228"/>
      <c r="B165" s="229"/>
      <c r="C165" s="229"/>
      <c r="D165" s="229"/>
      <c r="E165" s="229"/>
      <c r="F165" s="229"/>
      <c r="G165" s="229"/>
      <c r="H165" s="229"/>
      <c r="I165" s="229"/>
      <c r="J165" s="229"/>
      <c r="K165" s="230"/>
      <c r="L165" s="17"/>
      <c r="M165" s="157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x14ac:dyDescent="0.25">
      <c r="A166" s="158">
        <v>43676</v>
      </c>
      <c r="B166" s="3" t="s">
        <v>2</v>
      </c>
      <c r="C166" s="331" t="s">
        <v>96</v>
      </c>
      <c r="D166" s="332"/>
      <c r="E166" s="332"/>
      <c r="F166" s="332"/>
      <c r="G166" s="332"/>
      <c r="H166" s="332"/>
      <c r="I166" s="332"/>
      <c r="J166" s="333"/>
      <c r="K166" s="121"/>
      <c r="L166" s="17"/>
      <c r="M166" s="157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x14ac:dyDescent="0.25">
      <c r="A167" s="158">
        <v>43677</v>
      </c>
      <c r="B167" s="7" t="s">
        <v>3</v>
      </c>
      <c r="C167" s="334"/>
      <c r="D167" s="335"/>
      <c r="E167" s="335"/>
      <c r="F167" s="335"/>
      <c r="G167" s="335"/>
      <c r="H167" s="335"/>
      <c r="I167" s="335"/>
      <c r="J167" s="336"/>
      <c r="K167" s="119"/>
      <c r="L167" s="17"/>
      <c r="M167" s="157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x14ac:dyDescent="0.25">
      <c r="A168" s="158">
        <v>43678</v>
      </c>
      <c r="B168" s="3" t="s">
        <v>4</v>
      </c>
      <c r="C168" s="334"/>
      <c r="D168" s="335"/>
      <c r="E168" s="335"/>
      <c r="F168" s="335"/>
      <c r="G168" s="335"/>
      <c r="H168" s="335"/>
      <c r="I168" s="335"/>
      <c r="J168" s="336"/>
      <c r="K168" s="121"/>
      <c r="L168" s="17"/>
      <c r="M168" s="157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x14ac:dyDescent="0.25">
      <c r="A169" s="158">
        <v>43679</v>
      </c>
      <c r="B169" s="7" t="s">
        <v>5</v>
      </c>
      <c r="C169" s="334"/>
      <c r="D169" s="335"/>
      <c r="E169" s="335"/>
      <c r="F169" s="335"/>
      <c r="G169" s="335"/>
      <c r="H169" s="335"/>
      <c r="I169" s="335"/>
      <c r="J169" s="336"/>
      <c r="K169" s="119"/>
      <c r="L169" s="17"/>
      <c r="M169" s="157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5.75" thickBot="1" x14ac:dyDescent="0.3">
      <c r="A170" s="158">
        <v>43680</v>
      </c>
      <c r="B170" s="177" t="s">
        <v>6</v>
      </c>
      <c r="C170" s="256"/>
      <c r="D170" s="257"/>
      <c r="E170" s="257"/>
      <c r="F170" s="257"/>
      <c r="G170" s="257"/>
      <c r="H170" s="257"/>
      <c r="I170" s="257"/>
      <c r="J170" s="258"/>
      <c r="K170" s="121"/>
      <c r="L170" s="17"/>
      <c r="M170" s="157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5.75" thickBot="1" x14ac:dyDescent="0.3">
      <c r="A171" s="225" t="s">
        <v>92</v>
      </c>
      <c r="B171" s="226"/>
      <c r="C171" s="226"/>
      <c r="D171" s="226"/>
      <c r="E171" s="226"/>
      <c r="F171" s="226"/>
      <c r="G171" s="227"/>
      <c r="H171" s="129">
        <f>L18</f>
        <v>1.5104166666666665</v>
      </c>
      <c r="I171" s="129">
        <f>SUM(I166:I170)</f>
        <v>0</v>
      </c>
      <c r="J171" s="130">
        <f>SUM(J166:J170)</f>
        <v>0</v>
      </c>
      <c r="K171" s="131">
        <f>SUM(K166:K170)</f>
        <v>0</v>
      </c>
      <c r="L171" s="17"/>
      <c r="M171" s="157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5.75" thickBot="1" x14ac:dyDescent="0.3">
      <c r="A172" s="228"/>
      <c r="B172" s="229"/>
      <c r="C172" s="229"/>
      <c r="D172" s="229"/>
      <c r="E172" s="229"/>
      <c r="F172" s="229"/>
      <c r="G172" s="229"/>
      <c r="H172" s="229"/>
      <c r="I172" s="229"/>
      <c r="J172" s="229"/>
      <c r="K172" s="230"/>
      <c r="L172" s="17"/>
      <c r="M172" s="157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x14ac:dyDescent="0.25">
      <c r="A173" s="158">
        <v>43683</v>
      </c>
      <c r="B173" s="3" t="s">
        <v>2</v>
      </c>
      <c r="C173" s="150">
        <v>0.32708333333333334</v>
      </c>
      <c r="D173" s="4">
        <v>0.51111111111111118</v>
      </c>
      <c r="E173" s="176">
        <v>0.52638888888888891</v>
      </c>
      <c r="F173" s="159">
        <f>MAX($L$12, (SUM(C173+$L$16+J173)))</f>
        <v>0.65</v>
      </c>
      <c r="G173" s="150">
        <v>0.65486111111111112</v>
      </c>
      <c r="H173" s="20">
        <f>G173-C173-J173</f>
        <v>0.30694444444444446</v>
      </c>
      <c r="I173" s="176">
        <f>H173-$L$16</f>
        <v>4.8611111111111494E-3</v>
      </c>
      <c r="J173" s="4">
        <f>MAX($L$14, (SUM(E173-D173)))</f>
        <v>2.0833333333333332E-2</v>
      </c>
      <c r="K173" s="121"/>
      <c r="L173" s="17"/>
      <c r="M173" s="157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x14ac:dyDescent="0.25">
      <c r="A174" s="158">
        <v>43684</v>
      </c>
      <c r="B174" s="7" t="s">
        <v>3</v>
      </c>
      <c r="C174" s="160">
        <v>0.31805555555555554</v>
      </c>
      <c r="D174" s="9">
        <v>0.52083333333333337</v>
      </c>
      <c r="E174" s="9">
        <v>0.53680555555555554</v>
      </c>
      <c r="F174" s="159">
        <f>MAX($L$12, (SUM(C174+$L$16+J174)))</f>
        <v>0.64583333333333337</v>
      </c>
      <c r="G174" s="160">
        <v>0.64722222222222225</v>
      </c>
      <c r="H174" s="20">
        <f t="shared" ref="H174:H177" si="21">G174-C174-J174</f>
        <v>0.3083333333333334</v>
      </c>
      <c r="I174" s="9">
        <f>H174-$L$16</f>
        <v>6.2500000000000888E-3</v>
      </c>
      <c r="J174" s="9">
        <f>MAX($L$14, (SUM(E174-D174)))</f>
        <v>2.0833333333333332E-2</v>
      </c>
      <c r="K174" s="119"/>
      <c r="L174" s="17"/>
      <c r="M174" s="157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x14ac:dyDescent="0.25">
      <c r="A175" s="158">
        <v>43685</v>
      </c>
      <c r="B175" s="3" t="s">
        <v>4</v>
      </c>
      <c r="C175" s="150">
        <v>0.31736111111111115</v>
      </c>
      <c r="D175" s="4">
        <v>0.51736111111111105</v>
      </c>
      <c r="E175" s="4">
        <v>0.53541666666666665</v>
      </c>
      <c r="F175" s="159">
        <f>MAX($L$12, (SUM(C175+$L$16+J175)))</f>
        <v>0.64583333333333337</v>
      </c>
      <c r="G175" s="150">
        <v>0.64930555555555558</v>
      </c>
      <c r="H175" s="20">
        <f t="shared" si="21"/>
        <v>0.31111111111111112</v>
      </c>
      <c r="I175" s="4">
        <f>H175-$L$16</f>
        <v>9.0277777777778012E-3</v>
      </c>
      <c r="J175" s="4">
        <f>MAX($L$14, (SUM(E175-D175)))</f>
        <v>2.0833333333333332E-2</v>
      </c>
      <c r="K175" s="121"/>
      <c r="L175" s="17"/>
      <c r="M175" s="157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x14ac:dyDescent="0.25">
      <c r="A176" s="158">
        <v>43686</v>
      </c>
      <c r="B176" s="7" t="s">
        <v>5</v>
      </c>
      <c r="C176" s="160">
        <v>0.31875000000000003</v>
      </c>
      <c r="D176" s="9">
        <v>0.52083333333333337</v>
      </c>
      <c r="E176" s="9">
        <v>0.54097222222222219</v>
      </c>
      <c r="F176" s="159">
        <f>MAX($L$12, (SUM(C176+$L$16+J176)))</f>
        <v>0.64583333333333337</v>
      </c>
      <c r="G176" s="160">
        <v>0.64722222222222225</v>
      </c>
      <c r="H176" s="20">
        <f t="shared" si="21"/>
        <v>0.30763888888888891</v>
      </c>
      <c r="I176" s="9">
        <f>H176-$L$16</f>
        <v>5.5555555555555913E-3</v>
      </c>
      <c r="J176" s="9">
        <f>MAX($L$14, (SUM(E176-D176)))</f>
        <v>2.0833333333333332E-2</v>
      </c>
      <c r="K176" s="119"/>
      <c r="L176" s="17"/>
      <c r="M176" s="157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5.75" thickBot="1" x14ac:dyDescent="0.3">
      <c r="A177" s="158">
        <v>43687</v>
      </c>
      <c r="B177" s="177" t="s">
        <v>6</v>
      </c>
      <c r="C177" s="161">
        <v>0.31944444444444448</v>
      </c>
      <c r="D177" s="178">
        <v>0.51944444444444449</v>
      </c>
      <c r="E177" s="178">
        <v>0.54027777777777775</v>
      </c>
      <c r="F177" s="159">
        <f>MAX($L$12, (SUM(C177+$L$16+J177)))</f>
        <v>0.64583333333333337</v>
      </c>
      <c r="G177" s="161">
        <v>0.6479166666666667</v>
      </c>
      <c r="H177" s="20">
        <f t="shared" si="21"/>
        <v>0.30763888888888891</v>
      </c>
      <c r="I177" s="178">
        <f>H177-$L$16</f>
        <v>5.5555555555555913E-3</v>
      </c>
      <c r="J177" s="4">
        <f>MAX($L$14, (SUM(E177-D177)))</f>
        <v>2.0833333333333332E-2</v>
      </c>
      <c r="K177" s="121"/>
      <c r="L177" s="17"/>
      <c r="M177" s="157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5.75" thickBot="1" x14ac:dyDescent="0.3">
      <c r="A178" s="225" t="s">
        <v>92</v>
      </c>
      <c r="B178" s="226"/>
      <c r="C178" s="226"/>
      <c r="D178" s="226"/>
      <c r="E178" s="226"/>
      <c r="F178" s="226"/>
      <c r="G178" s="227"/>
      <c r="H178" s="129">
        <f>SUMIF(H173,"&gt;=0")+SUMIF(H174,"&gt;=0")+SUMIF(H175,"&gt;=0")+SUMIF(H176,"&gt;=0")+SUMIF(H177,"&gt;=0")</f>
        <v>1.541666666666667</v>
      </c>
      <c r="I178" s="129">
        <f>SUM(I173:I177)</f>
        <v>3.1250000000000222E-2</v>
      </c>
      <c r="J178" s="130">
        <f>SUM(J173:J177)</f>
        <v>0.10416666666666666</v>
      </c>
      <c r="K178" s="131">
        <f>SUM(K173:K177)</f>
        <v>0</v>
      </c>
      <c r="L178" s="17"/>
      <c r="M178" s="157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5.75" thickBot="1" x14ac:dyDescent="0.3">
      <c r="A179" s="228"/>
      <c r="B179" s="229"/>
      <c r="C179" s="229"/>
      <c r="D179" s="229"/>
      <c r="E179" s="229"/>
      <c r="F179" s="229"/>
      <c r="G179" s="229"/>
      <c r="H179" s="229"/>
      <c r="I179" s="229"/>
      <c r="J179" s="229"/>
      <c r="K179" s="230"/>
      <c r="L179" s="17"/>
      <c r="M179" s="157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5.75" thickBot="1" x14ac:dyDescent="0.3">
      <c r="A180" s="158">
        <v>43690</v>
      </c>
      <c r="B180" s="3" t="s">
        <v>2</v>
      </c>
      <c r="C180" s="253" t="s">
        <v>96</v>
      </c>
      <c r="D180" s="254"/>
      <c r="E180" s="254"/>
      <c r="F180" s="254"/>
      <c r="G180" s="254"/>
      <c r="H180" s="254"/>
      <c r="I180" s="254"/>
      <c r="J180" s="255"/>
      <c r="K180" s="121"/>
      <c r="L180" s="17"/>
      <c r="M180" s="157"/>
      <c r="N180" s="186"/>
      <c r="O180" s="14"/>
      <c r="P180" s="14"/>
      <c r="Q180" s="14"/>
      <c r="R180" s="14"/>
      <c r="S180" s="14"/>
      <c r="T180" s="14"/>
      <c r="U180" s="14"/>
      <c r="V180" s="14"/>
    </row>
    <row r="181" spans="1:22" ht="15.75" thickBot="1" x14ac:dyDescent="0.3">
      <c r="A181" s="158">
        <v>43691</v>
      </c>
      <c r="B181" s="7" t="s">
        <v>3</v>
      </c>
      <c r="C181" s="313" t="s">
        <v>113</v>
      </c>
      <c r="D181" s="314"/>
      <c r="E181" s="314"/>
      <c r="F181" s="314"/>
      <c r="G181" s="314"/>
      <c r="H181" s="314"/>
      <c r="I181" s="314"/>
      <c r="J181" s="315"/>
      <c r="K181" s="119"/>
      <c r="L181" s="17"/>
      <c r="M181" s="14"/>
      <c r="N181" s="157"/>
      <c r="O181" s="186"/>
      <c r="P181" s="14"/>
      <c r="Q181" s="14"/>
      <c r="R181" s="14"/>
      <c r="S181" s="14"/>
      <c r="T181" s="14"/>
      <c r="U181" s="14"/>
      <c r="V181" s="14"/>
    </row>
    <row r="182" spans="1:22" x14ac:dyDescent="0.25">
      <c r="A182" s="158">
        <v>43692</v>
      </c>
      <c r="B182" s="3" t="s">
        <v>4</v>
      </c>
      <c r="C182" s="150">
        <v>0.31805555555555554</v>
      </c>
      <c r="D182" s="4">
        <v>0.5131944444444444</v>
      </c>
      <c r="E182" s="4">
        <v>0.54027777777777775</v>
      </c>
      <c r="F182" s="159">
        <f>MAX($L$12, (SUM(C182+$L$16+J182)))</f>
        <v>0.64722222222222214</v>
      </c>
      <c r="G182" s="150">
        <v>0.65</v>
      </c>
      <c r="H182" s="20">
        <f t="shared" ref="H182:H184" si="22">G182-C182-J182</f>
        <v>0.30486111111111114</v>
      </c>
      <c r="I182" s="4">
        <f>H182-$L$16</f>
        <v>2.7777777777778234E-3</v>
      </c>
      <c r="J182" s="4">
        <f>MAX($L$14, (SUM(E182-D182)))</f>
        <v>2.7083333333333348E-2</v>
      </c>
      <c r="K182" s="121"/>
      <c r="L182" s="17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x14ac:dyDescent="0.25">
      <c r="A183" s="158">
        <v>43693</v>
      </c>
      <c r="B183" s="7" t="s">
        <v>5</v>
      </c>
      <c r="C183" s="160">
        <v>0.32708333333333334</v>
      </c>
      <c r="D183" s="9">
        <v>0.51111111111111118</v>
      </c>
      <c r="E183" s="9">
        <v>0.53125</v>
      </c>
      <c r="F183" s="159">
        <f>MAX($L$12, (SUM(C183+$L$16+J183)))</f>
        <v>0.65</v>
      </c>
      <c r="G183" s="160">
        <v>0.65347222222222223</v>
      </c>
      <c r="H183" s="20">
        <f t="shared" si="22"/>
        <v>0.30555555555555558</v>
      </c>
      <c r="I183" s="9">
        <f>H183-$L$16</f>
        <v>3.4722222222222654E-3</v>
      </c>
      <c r="J183" s="9">
        <f>MAX($L$14, (SUM(E183-D183)))</f>
        <v>2.0833333333333332E-2</v>
      </c>
      <c r="K183" s="119"/>
      <c r="L183" s="17"/>
      <c r="M183" s="157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5.75" thickBot="1" x14ac:dyDescent="0.3">
      <c r="A184" s="158">
        <v>43694</v>
      </c>
      <c r="B184" s="177" t="s">
        <v>6</v>
      </c>
      <c r="C184" s="161">
        <v>0.31736111111111115</v>
      </c>
      <c r="D184" s="178">
        <v>0.50902777777777775</v>
      </c>
      <c r="E184" s="178">
        <v>0.52986111111111112</v>
      </c>
      <c r="F184" s="159">
        <f>MAX($L$12, (SUM(C184+$L$16+J184)))</f>
        <v>0.64583333333333337</v>
      </c>
      <c r="G184" s="161">
        <v>0.64861111111111114</v>
      </c>
      <c r="H184" s="20">
        <f t="shared" si="22"/>
        <v>0.31041666666666662</v>
      </c>
      <c r="I184" s="178">
        <f>H184-$L$16</f>
        <v>8.3333333333333037E-3</v>
      </c>
      <c r="J184" s="4">
        <f>MAX($L$14, (SUM(E184-D184)))</f>
        <v>2.083333333333337E-2</v>
      </c>
      <c r="K184" s="121"/>
      <c r="L184" s="17"/>
      <c r="M184" s="157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5.75" thickBot="1" x14ac:dyDescent="0.3">
      <c r="A185" s="225" t="s">
        <v>92</v>
      </c>
      <c r="B185" s="226"/>
      <c r="C185" s="226"/>
      <c r="D185" s="226"/>
      <c r="E185" s="226"/>
      <c r="F185" s="226"/>
      <c r="G185" s="227"/>
      <c r="H185" s="129">
        <f>SUMIF(H180,"&gt;=0")+SUMIF(H181,"&gt;=0")+SUMIF(H182,"&gt;=0")+SUMIF(H183,"&gt;=0")+SUMIF(H184,"&gt;=0")+L16*2</f>
        <v>1.5249999999999999</v>
      </c>
      <c r="I185" s="129">
        <f>SUM(I180:I184)</f>
        <v>1.4583333333333393E-2</v>
      </c>
      <c r="J185" s="130">
        <f>SUM(J180:J184)</f>
        <v>6.8750000000000047E-2</v>
      </c>
      <c r="K185" s="131">
        <f>SUM(K180:K184)</f>
        <v>0</v>
      </c>
      <c r="L185" s="17"/>
      <c r="M185" s="157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5.75" thickBot="1" x14ac:dyDescent="0.3">
      <c r="A186" s="228"/>
      <c r="B186" s="229"/>
      <c r="C186" s="229"/>
      <c r="D186" s="229"/>
      <c r="E186" s="229"/>
      <c r="F186" s="229"/>
      <c r="G186" s="229"/>
      <c r="H186" s="229"/>
      <c r="I186" s="229"/>
      <c r="J186" s="229"/>
      <c r="K186" s="230"/>
      <c r="L186" s="17"/>
      <c r="M186" s="157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x14ac:dyDescent="0.25">
      <c r="A187" s="158">
        <v>43697</v>
      </c>
      <c r="B187" s="3" t="s">
        <v>2</v>
      </c>
      <c r="C187" s="150">
        <v>0.3298611111111111</v>
      </c>
      <c r="D187" s="4">
        <v>0.51944444444444449</v>
      </c>
      <c r="E187" s="176">
        <v>0.53333333333333333</v>
      </c>
      <c r="F187" s="159">
        <f>MAX($L$12, (SUM(C187+$L$16+J187)))</f>
        <v>0.65277777777777779</v>
      </c>
      <c r="G187" s="150">
        <v>0.65416666666666667</v>
      </c>
      <c r="H187" s="20">
        <f>G187-C187-J187</f>
        <v>0.30347222222222225</v>
      </c>
      <c r="I187" s="176">
        <f>H187-$L$16</f>
        <v>1.3888888888889395E-3</v>
      </c>
      <c r="J187" s="4">
        <f>MAX($L$14, (SUM(E187-D187)))</f>
        <v>2.0833333333333332E-2</v>
      </c>
      <c r="K187" s="121"/>
      <c r="L187" s="17"/>
      <c r="M187" s="157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x14ac:dyDescent="0.25">
      <c r="A188" s="158">
        <v>43698</v>
      </c>
      <c r="B188" s="7" t="s">
        <v>3</v>
      </c>
      <c r="C188" s="160">
        <v>0.31666666666666665</v>
      </c>
      <c r="D188" s="9">
        <v>0.51111111111111118</v>
      </c>
      <c r="E188" s="9">
        <v>0.53125</v>
      </c>
      <c r="F188" s="159">
        <f>MAX($L$12, (SUM(C188+$L$16+J188)))</f>
        <v>0.64583333333333337</v>
      </c>
      <c r="G188" s="160">
        <v>0.64722222222222225</v>
      </c>
      <c r="H188" s="20">
        <f t="shared" ref="H188:H191" si="23">G188-C188-J188</f>
        <v>0.30972222222222229</v>
      </c>
      <c r="I188" s="9">
        <f>H188-$L$16</f>
        <v>7.6388888888889728E-3</v>
      </c>
      <c r="J188" s="9">
        <f>MAX($L$14, (SUM(E188-D188)))</f>
        <v>2.0833333333333332E-2</v>
      </c>
      <c r="K188" s="119"/>
      <c r="L188" s="17"/>
      <c r="M188" s="157"/>
      <c r="N188" s="14"/>
      <c r="O188" s="14" t="s">
        <v>128</v>
      </c>
      <c r="P188" s="14"/>
      <c r="Q188" s="14"/>
      <c r="R188" s="14"/>
      <c r="S188" s="14"/>
      <c r="T188" s="14"/>
      <c r="U188" s="14"/>
      <c r="V188" s="14"/>
    </row>
    <row r="189" spans="1:22" x14ac:dyDescent="0.25">
      <c r="A189" s="158">
        <v>43699</v>
      </c>
      <c r="B189" s="3" t="s">
        <v>4</v>
      </c>
      <c r="C189" s="150">
        <v>0.32708333333333334</v>
      </c>
      <c r="D189" s="4">
        <v>0.51250000000000007</v>
      </c>
      <c r="E189" s="4">
        <v>0.53472222222222221</v>
      </c>
      <c r="F189" s="159">
        <f>MAX($L$12, (SUM(C189+$L$16+J189)))</f>
        <v>0.6513888888888888</v>
      </c>
      <c r="G189" s="150">
        <v>0.65347222222222223</v>
      </c>
      <c r="H189" s="20">
        <f t="shared" si="23"/>
        <v>0.30416666666666675</v>
      </c>
      <c r="I189" s="4">
        <f>H189-$L$16</f>
        <v>2.083333333333437E-3</v>
      </c>
      <c r="J189" s="4">
        <f>MAX($L$14, (SUM(E189-D189)))</f>
        <v>2.2222222222222143E-2</v>
      </c>
      <c r="K189" s="121"/>
      <c r="L189" s="17"/>
      <c r="M189" s="157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x14ac:dyDescent="0.25">
      <c r="A190" s="158">
        <v>43700</v>
      </c>
      <c r="B190" s="7" t="s">
        <v>5</v>
      </c>
      <c r="C190" s="160">
        <v>0.31805555555555554</v>
      </c>
      <c r="D190" s="9">
        <v>0.52013888888888882</v>
      </c>
      <c r="E190" s="9">
        <v>0.53749999999999998</v>
      </c>
      <c r="F190" s="159">
        <f>MAX($L$12, (SUM(C190+$L$16+J190)))</f>
        <v>0.64583333333333337</v>
      </c>
      <c r="G190" s="160">
        <v>0.65208333333333335</v>
      </c>
      <c r="H190" s="20">
        <f t="shared" si="23"/>
        <v>0.3131944444444445</v>
      </c>
      <c r="I190" s="9">
        <f>H190-$L$16</f>
        <v>1.1111111111111183E-2</v>
      </c>
      <c r="J190" s="9">
        <f>MAX($L$14, (SUM(E190-D190)))</f>
        <v>2.0833333333333332E-2</v>
      </c>
      <c r="K190" s="119"/>
      <c r="L190" s="17"/>
      <c r="M190" s="157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5.75" thickBot="1" x14ac:dyDescent="0.3">
      <c r="A191" s="158">
        <v>43701</v>
      </c>
      <c r="B191" s="177" t="s">
        <v>6</v>
      </c>
      <c r="C191" s="161">
        <v>0.32777777777777778</v>
      </c>
      <c r="D191" s="178">
        <v>0.53402777777777777</v>
      </c>
      <c r="E191" s="178">
        <v>0.5541666666666667</v>
      </c>
      <c r="F191" s="159">
        <f>MAX($L$12, (SUM(C191+$L$16+J191)))</f>
        <v>0.65069444444444446</v>
      </c>
      <c r="G191" s="161">
        <v>0.65486111111111112</v>
      </c>
      <c r="H191" s="20">
        <f t="shared" si="23"/>
        <v>0.30625000000000002</v>
      </c>
      <c r="I191" s="178">
        <f>H191-$L$16</f>
        <v>4.1666666666667074E-3</v>
      </c>
      <c r="J191" s="4">
        <f>MAX($L$14, (SUM(E191-D191)))</f>
        <v>2.0833333333333332E-2</v>
      </c>
      <c r="K191" s="121"/>
      <c r="L191" s="17"/>
      <c r="M191" s="157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5.75" thickBot="1" x14ac:dyDescent="0.3">
      <c r="A192" s="225" t="s">
        <v>92</v>
      </c>
      <c r="B192" s="226"/>
      <c r="C192" s="226"/>
      <c r="D192" s="226"/>
      <c r="E192" s="226"/>
      <c r="F192" s="226"/>
      <c r="G192" s="227"/>
      <c r="H192" s="129">
        <f>SUMIF(H187,"&gt;=0")+SUMIF(H188,"&gt;=0")+SUMIF(H189,"&gt;=0")+SUMIF(H190,"&gt;=0")+SUMIF(H191,"&gt;=0")</f>
        <v>1.536805555555556</v>
      </c>
      <c r="I192" s="129">
        <f>SUM(I187:I191)</f>
        <v>2.6388888888889239E-2</v>
      </c>
      <c r="J192" s="130">
        <f>SUM(J187:J191)</f>
        <v>0.10555555555555546</v>
      </c>
      <c r="K192" s="131">
        <f>SUM(K187:K191)</f>
        <v>0</v>
      </c>
      <c r="L192" s="17"/>
      <c r="M192" s="157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5.75" thickBot="1" x14ac:dyDescent="0.3">
      <c r="A193" s="228"/>
      <c r="B193" s="229"/>
      <c r="C193" s="229"/>
      <c r="D193" s="229"/>
      <c r="E193" s="229"/>
      <c r="F193" s="229"/>
      <c r="G193" s="229"/>
      <c r="H193" s="229"/>
      <c r="I193" s="229"/>
      <c r="J193" s="229"/>
      <c r="K193" s="230"/>
      <c r="L193" s="17"/>
      <c r="M193" s="157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x14ac:dyDescent="0.25">
      <c r="A194" s="158">
        <v>43704</v>
      </c>
      <c r="B194" s="3" t="s">
        <v>2</v>
      </c>
      <c r="C194" s="150">
        <v>0.31805555555555554</v>
      </c>
      <c r="D194" s="4">
        <v>0.50972222222222219</v>
      </c>
      <c r="E194" s="176">
        <v>0.53055555555555556</v>
      </c>
      <c r="F194" s="159">
        <f>MAX($L$12, (SUM(C194+$L$16+J194)))</f>
        <v>0.64583333333333337</v>
      </c>
      <c r="G194" s="150">
        <v>0.6479166666666667</v>
      </c>
      <c r="H194" s="20">
        <f>G194-C194-J194</f>
        <v>0.30902777777777779</v>
      </c>
      <c r="I194" s="176">
        <f>H194-$L$16</f>
        <v>6.9444444444444753E-3</v>
      </c>
      <c r="J194" s="4">
        <f>MAX($L$14, (SUM(E194-D194)))</f>
        <v>2.083333333333337E-2</v>
      </c>
      <c r="K194" s="121"/>
      <c r="L194" s="17"/>
      <c r="M194" s="157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x14ac:dyDescent="0.25">
      <c r="A195" s="158">
        <v>43705</v>
      </c>
      <c r="B195" s="7" t="s">
        <v>3</v>
      </c>
      <c r="C195" s="160">
        <v>0.31666666666666665</v>
      </c>
      <c r="D195" s="9">
        <v>0.51111111111111118</v>
      </c>
      <c r="E195" s="9">
        <v>0.52638888888888891</v>
      </c>
      <c r="F195" s="159">
        <f>MAX($L$12, (SUM(C195+$L$16+J195)))</f>
        <v>0.64583333333333337</v>
      </c>
      <c r="G195" s="160">
        <v>0.64861111111111114</v>
      </c>
      <c r="H195" s="20">
        <f t="shared" ref="H195:H198" si="24">G195-C195-J195</f>
        <v>0.31111111111111117</v>
      </c>
      <c r="I195" s="9">
        <f>H195-$L$16</f>
        <v>9.0277777777778567E-3</v>
      </c>
      <c r="J195" s="9">
        <f>MAX($L$14, (SUM(E195-D195)))</f>
        <v>2.0833333333333332E-2</v>
      </c>
      <c r="K195" s="119"/>
      <c r="L195" s="17"/>
      <c r="M195" s="157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x14ac:dyDescent="0.25">
      <c r="A196" s="158">
        <v>43706</v>
      </c>
      <c r="B196" s="3" t="s">
        <v>4</v>
      </c>
      <c r="C196" s="150">
        <v>0.31736111111111115</v>
      </c>
      <c r="D196" s="4">
        <v>0.51111111111111118</v>
      </c>
      <c r="E196" s="4">
        <v>0.53055555555555556</v>
      </c>
      <c r="F196" s="159">
        <f>MAX($L$12, (SUM(C196+$L$16+J196)))</f>
        <v>0.64583333333333337</v>
      </c>
      <c r="G196" s="150">
        <v>0.64861111111111114</v>
      </c>
      <c r="H196" s="20">
        <f t="shared" si="24"/>
        <v>0.31041666666666667</v>
      </c>
      <c r="I196" s="4">
        <f>H196-$L$16</f>
        <v>8.3333333333333592E-3</v>
      </c>
      <c r="J196" s="4">
        <f>MAX($L$14, (SUM(E196-D196)))</f>
        <v>2.0833333333333332E-2</v>
      </c>
      <c r="K196" s="121"/>
      <c r="L196" s="17"/>
      <c r="M196" s="157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x14ac:dyDescent="0.25">
      <c r="A197" s="158">
        <v>43707</v>
      </c>
      <c r="B197" s="7" t="s">
        <v>5</v>
      </c>
      <c r="C197" s="160">
        <v>0.31805555555555554</v>
      </c>
      <c r="D197" s="9">
        <v>0.51597222222222217</v>
      </c>
      <c r="E197" s="9">
        <v>0.53125</v>
      </c>
      <c r="F197" s="159">
        <f>MAX($L$12, (SUM(C197+$L$16+J197)))</f>
        <v>0.64583333333333337</v>
      </c>
      <c r="G197" s="160">
        <v>0.65277777777777779</v>
      </c>
      <c r="H197" s="20">
        <f t="shared" si="24"/>
        <v>0.31388888888888894</v>
      </c>
      <c r="I197" s="9">
        <f>H197-$L$16</f>
        <v>1.1805555555555625E-2</v>
      </c>
      <c r="J197" s="9">
        <f>MAX($L$14, (SUM(E197-D197)))</f>
        <v>2.0833333333333332E-2</v>
      </c>
      <c r="K197" s="119"/>
      <c r="L197" s="17"/>
      <c r="M197" s="157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5.75" thickBot="1" x14ac:dyDescent="0.3">
      <c r="A198" s="158">
        <v>43708</v>
      </c>
      <c r="B198" s="177" t="s">
        <v>6</v>
      </c>
      <c r="C198" s="161">
        <v>0.31736111111111115</v>
      </c>
      <c r="D198" s="178">
        <v>0.52222222222222225</v>
      </c>
      <c r="E198" s="178">
        <v>0.53611111111111109</v>
      </c>
      <c r="F198" s="159">
        <f>MAX($L$12, (SUM(C198+$L$16+J198)))</f>
        <v>0.64583333333333337</v>
      </c>
      <c r="G198" s="161">
        <v>0.6791666666666667</v>
      </c>
      <c r="H198" s="20">
        <f t="shared" si="24"/>
        <v>0.34097222222222223</v>
      </c>
      <c r="I198" s="178">
        <f>H198-$L$16</f>
        <v>3.8888888888888917E-2</v>
      </c>
      <c r="J198" s="4">
        <f>MAX($L$14, (SUM(E198-D198)))</f>
        <v>2.0833333333333332E-2</v>
      </c>
      <c r="K198" s="121"/>
      <c r="L198" s="17"/>
      <c r="M198" s="157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5.75" thickBot="1" x14ac:dyDescent="0.3">
      <c r="A199" s="337" t="s">
        <v>92</v>
      </c>
      <c r="B199" s="338"/>
      <c r="C199" s="338"/>
      <c r="D199" s="338"/>
      <c r="E199" s="338"/>
      <c r="F199" s="338"/>
      <c r="G199" s="339"/>
      <c r="H199" s="130">
        <f>SUMIF(H194,"&gt;=0")+SUMIF(H195,"&gt;=0")+SUMIF(H196,"&gt;=0")+SUMIF(H197,"&gt;=0")+SUMIF(H198,"&gt;=0")</f>
        <v>1.5854166666666669</v>
      </c>
      <c r="I199" s="130">
        <f>SUM(I194:I198)</f>
        <v>7.5000000000000233E-2</v>
      </c>
      <c r="J199" s="130">
        <f>SUM(J194:J198)</f>
        <v>0.10416666666666669</v>
      </c>
      <c r="K199" s="131">
        <f>SUM(K194:K198)</f>
        <v>0</v>
      </c>
      <c r="L199" s="17"/>
      <c r="M199" s="157"/>
      <c r="N199" s="14"/>
      <c r="O199" s="14"/>
      <c r="P199" s="14"/>
      <c r="Q199" s="14"/>
      <c r="R199" s="14"/>
      <c r="S199" s="14"/>
      <c r="T199" s="14"/>
      <c r="U199" s="14"/>
      <c r="V199" s="14"/>
    </row>
  </sheetData>
  <sortState xmlns:xlrd2="http://schemas.microsoft.com/office/spreadsheetml/2017/richdata2" ref="P30:Q33">
    <sortCondition ref="P29:P33"/>
  </sortState>
  <mergeCells count="117">
    <mergeCell ref="A179:K179"/>
    <mergeCell ref="A185:G185"/>
    <mergeCell ref="A186:K186"/>
    <mergeCell ref="A192:G192"/>
    <mergeCell ref="A193:K193"/>
    <mergeCell ref="A199:G199"/>
    <mergeCell ref="C180:J180"/>
    <mergeCell ref="C181:J181"/>
    <mergeCell ref="A165:K165"/>
    <mergeCell ref="A171:G171"/>
    <mergeCell ref="A172:K172"/>
    <mergeCell ref="A178:G178"/>
    <mergeCell ref="A89:G89"/>
    <mergeCell ref="C149:J149"/>
    <mergeCell ref="C159:J163"/>
    <mergeCell ref="C166:J170"/>
    <mergeCell ref="A164:G164"/>
    <mergeCell ref="A144:K144"/>
    <mergeCell ref="A150:G150"/>
    <mergeCell ref="A151:K151"/>
    <mergeCell ref="A157:G157"/>
    <mergeCell ref="A158:K158"/>
    <mergeCell ref="A20:K20"/>
    <mergeCell ref="A90:K90"/>
    <mergeCell ref="A97:K97"/>
    <mergeCell ref="A73:K73"/>
    <mergeCell ref="A80:K80"/>
    <mergeCell ref="A142:K143"/>
    <mergeCell ref="C121:J121"/>
    <mergeCell ref="C122:J122"/>
    <mergeCell ref="A119:G119"/>
    <mergeCell ref="A120:K120"/>
    <mergeCell ref="A126:G126"/>
    <mergeCell ref="A127:K127"/>
    <mergeCell ref="A133:G133"/>
    <mergeCell ref="A134:K134"/>
    <mergeCell ref="A140:G140"/>
    <mergeCell ref="A141:K141"/>
    <mergeCell ref="A111:K111"/>
    <mergeCell ref="A112:K113"/>
    <mergeCell ref="A103:G103"/>
    <mergeCell ref="A110:G110"/>
    <mergeCell ref="A96:G96"/>
    <mergeCell ref="A104:K104"/>
    <mergeCell ref="C98:J98"/>
    <mergeCell ref="C137:J137"/>
    <mergeCell ref="C8:J8"/>
    <mergeCell ref="C18:J18"/>
    <mergeCell ref="L16:L17"/>
    <mergeCell ref="L7:N7"/>
    <mergeCell ref="M16:N17"/>
    <mergeCell ref="L18:L19"/>
    <mergeCell ref="M18:N19"/>
    <mergeCell ref="A12:G12"/>
    <mergeCell ref="A13:K13"/>
    <mergeCell ref="L12:L13"/>
    <mergeCell ref="M12:N13"/>
    <mergeCell ref="L8:L9"/>
    <mergeCell ref="M8:N9"/>
    <mergeCell ref="L10:L11"/>
    <mergeCell ref="M10:N11"/>
    <mergeCell ref="A19:G19"/>
    <mergeCell ref="O7:S7"/>
    <mergeCell ref="O8:R8"/>
    <mergeCell ref="C71:J71"/>
    <mergeCell ref="A65:G65"/>
    <mergeCell ref="A72:G72"/>
    <mergeCell ref="A58:G58"/>
    <mergeCell ref="A66:K66"/>
    <mergeCell ref="C45:J45"/>
    <mergeCell ref="A59:K59"/>
    <mergeCell ref="C41:J41"/>
    <mergeCell ref="C44:J44"/>
    <mergeCell ref="A50:K51"/>
    <mergeCell ref="A43:K43"/>
    <mergeCell ref="A49:G49"/>
    <mergeCell ref="A52:K52"/>
    <mergeCell ref="O18:R18"/>
    <mergeCell ref="O19:S19"/>
    <mergeCell ref="M28:N28"/>
    <mergeCell ref="O20:R21"/>
    <mergeCell ref="S20:S21"/>
    <mergeCell ref="L22:L23"/>
    <mergeCell ref="M22:N23"/>
    <mergeCell ref="L24:L25"/>
    <mergeCell ref="M24:N25"/>
    <mergeCell ref="O10:R10"/>
    <mergeCell ref="O9:R9"/>
    <mergeCell ref="O16:R16"/>
    <mergeCell ref="O13:S14"/>
    <mergeCell ref="O17:R17"/>
    <mergeCell ref="O15:R15"/>
    <mergeCell ref="L14:L15"/>
    <mergeCell ref="M14:N15"/>
    <mergeCell ref="M30:N30"/>
    <mergeCell ref="M29:N29"/>
    <mergeCell ref="L20:L21"/>
    <mergeCell ref="M20:N21"/>
    <mergeCell ref="A26:G26"/>
    <mergeCell ref="A27:K27"/>
    <mergeCell ref="L33:N33"/>
    <mergeCell ref="L32:N32"/>
    <mergeCell ref="R28:S28"/>
    <mergeCell ref="R29:S33"/>
    <mergeCell ref="O34:O35"/>
    <mergeCell ref="P34:S35"/>
    <mergeCell ref="C84:J84"/>
    <mergeCell ref="A79:G79"/>
    <mergeCell ref="C78:J78"/>
    <mergeCell ref="C74:J74"/>
    <mergeCell ref="A81:K82"/>
    <mergeCell ref="A83:K83"/>
    <mergeCell ref="A42:G42"/>
    <mergeCell ref="A35:K36"/>
    <mergeCell ref="A33:G33"/>
    <mergeCell ref="A34:K34"/>
    <mergeCell ref="O26:S27"/>
  </mergeCells>
  <conditionalFormatting sqref="I53:I57">
    <cfRule type="cellIs" dxfId="485" priority="796" operator="equal">
      <formula>0.302083333333333</formula>
    </cfRule>
    <cfRule type="cellIs" dxfId="484" priority="797" operator="greaterThan">
      <formula>0.302083333333333</formula>
    </cfRule>
  </conditionalFormatting>
  <conditionalFormatting sqref="I60:I64">
    <cfRule type="cellIs" dxfId="483" priority="772" operator="equal">
      <formula>0.302083333333333</formula>
    </cfRule>
    <cfRule type="cellIs" dxfId="482" priority="773" operator="greaterThan">
      <formula>0.302083333333333</formula>
    </cfRule>
  </conditionalFormatting>
  <conditionalFormatting sqref="I67:I70">
    <cfRule type="cellIs" dxfId="481" priority="770" operator="equal">
      <formula>0.302083333333333</formula>
    </cfRule>
    <cfRule type="cellIs" dxfId="480" priority="771" operator="greaterThan">
      <formula>0.302083333333333</formula>
    </cfRule>
  </conditionalFormatting>
  <conditionalFormatting sqref="I85:I88">
    <cfRule type="cellIs" dxfId="479" priority="741" operator="equal">
      <formula>0.302083333333333</formula>
    </cfRule>
    <cfRule type="cellIs" dxfId="478" priority="742" operator="greaterThan">
      <formula>0.302083333333333</formula>
    </cfRule>
  </conditionalFormatting>
  <conditionalFormatting sqref="I91:I95">
    <cfRule type="cellIs" dxfId="477" priority="722" operator="equal">
      <formula>0.302083333333333</formula>
    </cfRule>
    <cfRule type="cellIs" dxfId="476" priority="723" operator="greaterThan">
      <formula>0.302083333333333</formula>
    </cfRule>
  </conditionalFormatting>
  <conditionalFormatting sqref="I99:I102">
    <cfRule type="cellIs" dxfId="475" priority="703" operator="equal">
      <formula>0.302083333333333</formula>
    </cfRule>
    <cfRule type="cellIs" dxfId="474" priority="704" operator="greaterThan">
      <formula>0.302083333333333</formula>
    </cfRule>
  </conditionalFormatting>
  <conditionalFormatting sqref="K53">
    <cfRule type="cellIs" dxfId="473" priority="652" operator="greaterThan">
      <formula>0</formula>
    </cfRule>
  </conditionalFormatting>
  <conditionalFormatting sqref="K55">
    <cfRule type="cellIs" dxfId="472" priority="651" operator="greaterThan">
      <formula>0</formula>
    </cfRule>
  </conditionalFormatting>
  <conditionalFormatting sqref="K57">
    <cfRule type="cellIs" dxfId="471" priority="650" operator="greaterThan">
      <formula>0</formula>
    </cfRule>
  </conditionalFormatting>
  <conditionalFormatting sqref="K60">
    <cfRule type="cellIs" dxfId="470" priority="649" operator="greaterThan">
      <formula>0</formula>
    </cfRule>
  </conditionalFormatting>
  <conditionalFormatting sqref="K62">
    <cfRule type="cellIs" dxfId="469" priority="648" operator="greaterThan">
      <formula>0</formula>
    </cfRule>
  </conditionalFormatting>
  <conditionalFormatting sqref="K64">
    <cfRule type="cellIs" dxfId="468" priority="647" operator="greaterThan">
      <formula>0</formula>
    </cfRule>
  </conditionalFormatting>
  <conditionalFormatting sqref="K67">
    <cfRule type="cellIs" dxfId="467" priority="646" operator="greaterThan">
      <formula>0</formula>
    </cfRule>
  </conditionalFormatting>
  <conditionalFormatting sqref="K69">
    <cfRule type="cellIs" dxfId="466" priority="645" operator="greaterThan">
      <formula>0</formula>
    </cfRule>
  </conditionalFormatting>
  <conditionalFormatting sqref="K71">
    <cfRule type="cellIs" dxfId="465" priority="644" operator="greaterThan">
      <formula>0</formula>
    </cfRule>
  </conditionalFormatting>
  <conditionalFormatting sqref="K74">
    <cfRule type="cellIs" dxfId="464" priority="643" operator="greaterThan">
      <formula>0</formula>
    </cfRule>
  </conditionalFormatting>
  <conditionalFormatting sqref="K76">
    <cfRule type="cellIs" dxfId="463" priority="642" operator="greaterThan">
      <formula>0</formula>
    </cfRule>
  </conditionalFormatting>
  <conditionalFormatting sqref="K78">
    <cfRule type="cellIs" dxfId="462" priority="641" operator="greaterThan">
      <formula>0</formula>
    </cfRule>
  </conditionalFormatting>
  <conditionalFormatting sqref="K84">
    <cfRule type="cellIs" dxfId="461" priority="640" operator="greaterThan">
      <formula>0</formula>
    </cfRule>
  </conditionalFormatting>
  <conditionalFormatting sqref="K86">
    <cfRule type="cellIs" dxfId="460" priority="639" operator="greaterThan">
      <formula>0</formula>
    </cfRule>
  </conditionalFormatting>
  <conditionalFormatting sqref="K88">
    <cfRule type="cellIs" dxfId="459" priority="638" operator="greaterThan">
      <formula>0</formula>
    </cfRule>
  </conditionalFormatting>
  <conditionalFormatting sqref="K91">
    <cfRule type="cellIs" dxfId="458" priority="637" operator="greaterThan">
      <formula>0</formula>
    </cfRule>
  </conditionalFormatting>
  <conditionalFormatting sqref="K93">
    <cfRule type="cellIs" dxfId="457" priority="636" operator="greaterThan">
      <formula>0</formula>
    </cfRule>
  </conditionalFormatting>
  <conditionalFormatting sqref="K95">
    <cfRule type="cellIs" dxfId="456" priority="635" operator="greaterThan">
      <formula>0</formula>
    </cfRule>
  </conditionalFormatting>
  <conditionalFormatting sqref="K98">
    <cfRule type="cellIs" dxfId="455" priority="634" operator="greaterThan">
      <formula>0</formula>
    </cfRule>
  </conditionalFormatting>
  <conditionalFormatting sqref="K100">
    <cfRule type="cellIs" dxfId="454" priority="633" operator="greaterThan">
      <formula>0</formula>
    </cfRule>
  </conditionalFormatting>
  <conditionalFormatting sqref="K102">
    <cfRule type="cellIs" dxfId="453" priority="632" operator="greaterThan">
      <formula>0</formula>
    </cfRule>
  </conditionalFormatting>
  <conditionalFormatting sqref="K105">
    <cfRule type="cellIs" dxfId="452" priority="631" operator="greaterThan">
      <formula>0</formula>
    </cfRule>
  </conditionalFormatting>
  <conditionalFormatting sqref="K107">
    <cfRule type="cellIs" dxfId="451" priority="630" operator="greaterThan">
      <formula>0</formula>
    </cfRule>
  </conditionalFormatting>
  <conditionalFormatting sqref="K109">
    <cfRule type="cellIs" dxfId="450" priority="629" operator="greaterThan">
      <formula>0</formula>
    </cfRule>
  </conditionalFormatting>
  <conditionalFormatting sqref="K54">
    <cfRule type="cellIs" dxfId="449" priority="628" operator="greaterThan">
      <formula>0</formula>
    </cfRule>
  </conditionalFormatting>
  <conditionalFormatting sqref="K56">
    <cfRule type="cellIs" dxfId="448" priority="627" operator="greaterThan">
      <formula>0</formula>
    </cfRule>
  </conditionalFormatting>
  <conditionalFormatting sqref="K61">
    <cfRule type="cellIs" dxfId="447" priority="626" operator="greaterThan">
      <formula>0</formula>
    </cfRule>
  </conditionalFormatting>
  <conditionalFormatting sqref="K63">
    <cfRule type="cellIs" dxfId="446" priority="625" operator="greaterThan">
      <formula>0</formula>
    </cfRule>
  </conditionalFormatting>
  <conditionalFormatting sqref="K68">
    <cfRule type="cellIs" dxfId="445" priority="624" operator="greaterThan">
      <formula>0</formula>
    </cfRule>
  </conditionalFormatting>
  <conditionalFormatting sqref="K70">
    <cfRule type="cellIs" dxfId="444" priority="623" operator="greaterThan">
      <formula>0</formula>
    </cfRule>
  </conditionalFormatting>
  <conditionalFormatting sqref="K75">
    <cfRule type="cellIs" dxfId="443" priority="622" operator="greaterThan">
      <formula>0</formula>
    </cfRule>
  </conditionalFormatting>
  <conditionalFormatting sqref="K77">
    <cfRule type="cellIs" dxfId="442" priority="621" operator="greaterThan">
      <formula>0</formula>
    </cfRule>
  </conditionalFormatting>
  <conditionalFormatting sqref="K85">
    <cfRule type="cellIs" dxfId="441" priority="620" operator="greaterThan">
      <formula>0</formula>
    </cfRule>
  </conditionalFormatting>
  <conditionalFormatting sqref="K87">
    <cfRule type="cellIs" dxfId="440" priority="619" operator="greaterThan">
      <formula>0</formula>
    </cfRule>
  </conditionalFormatting>
  <conditionalFormatting sqref="K92">
    <cfRule type="cellIs" dxfId="439" priority="618" operator="greaterThan">
      <formula>0</formula>
    </cfRule>
  </conditionalFormatting>
  <conditionalFormatting sqref="K94">
    <cfRule type="cellIs" dxfId="438" priority="617" operator="greaterThan">
      <formula>0</formula>
    </cfRule>
  </conditionalFormatting>
  <conditionalFormatting sqref="K99">
    <cfRule type="cellIs" dxfId="437" priority="616" operator="greaterThan">
      <formula>0</formula>
    </cfRule>
  </conditionalFormatting>
  <conditionalFormatting sqref="K101">
    <cfRule type="cellIs" dxfId="436" priority="615" operator="greaterThan">
      <formula>0</formula>
    </cfRule>
  </conditionalFormatting>
  <conditionalFormatting sqref="K106">
    <cfRule type="cellIs" dxfId="435" priority="614" operator="greaterThan">
      <formula>0</formula>
    </cfRule>
  </conditionalFormatting>
  <conditionalFormatting sqref="K108">
    <cfRule type="cellIs" dxfId="434" priority="613" operator="greaterThan">
      <formula>0</formula>
    </cfRule>
  </conditionalFormatting>
  <conditionalFormatting sqref="K89">
    <cfRule type="cellIs" dxfId="433" priority="612" operator="greaterThan">
      <formula>0</formula>
    </cfRule>
  </conditionalFormatting>
  <conditionalFormatting sqref="K79">
    <cfRule type="cellIs" dxfId="432" priority="611" operator="greaterThan">
      <formula>0</formula>
    </cfRule>
  </conditionalFormatting>
  <conditionalFormatting sqref="K72">
    <cfRule type="cellIs" dxfId="431" priority="610" operator="greaterThan">
      <formula>0</formula>
    </cfRule>
  </conditionalFormatting>
  <conditionalFormatting sqref="K65">
    <cfRule type="cellIs" dxfId="430" priority="609" operator="greaterThan">
      <formula>0</formula>
    </cfRule>
  </conditionalFormatting>
  <conditionalFormatting sqref="K58">
    <cfRule type="cellIs" dxfId="429" priority="608" operator="greaterThan">
      <formula>0</formula>
    </cfRule>
  </conditionalFormatting>
  <conditionalFormatting sqref="K96">
    <cfRule type="cellIs" dxfId="428" priority="607" operator="greaterThan">
      <formula>0</formula>
    </cfRule>
  </conditionalFormatting>
  <conditionalFormatting sqref="K103">
    <cfRule type="cellIs" dxfId="427" priority="606" operator="greaterThan">
      <formula>0</formula>
    </cfRule>
  </conditionalFormatting>
  <conditionalFormatting sqref="K110">
    <cfRule type="cellIs" dxfId="426" priority="605" operator="greaterThan">
      <formula>0</formula>
    </cfRule>
  </conditionalFormatting>
  <conditionalFormatting sqref="S10">
    <cfRule type="cellIs" dxfId="425" priority="604" operator="greaterThan">
      <formula>0</formula>
    </cfRule>
  </conditionalFormatting>
  <conditionalFormatting sqref="I46:I48">
    <cfRule type="cellIs" dxfId="424" priority="589" operator="equal">
      <formula>0.302083333333333</formula>
    </cfRule>
    <cfRule type="cellIs" dxfId="423" priority="590" operator="greaterThan">
      <formula>0.302083333333333</formula>
    </cfRule>
  </conditionalFormatting>
  <conditionalFormatting sqref="K44">
    <cfRule type="cellIs" dxfId="422" priority="588" operator="greaterThan">
      <formula>0</formula>
    </cfRule>
  </conditionalFormatting>
  <conditionalFormatting sqref="K46">
    <cfRule type="cellIs" dxfId="421" priority="587" operator="greaterThan">
      <formula>0</formula>
    </cfRule>
  </conditionalFormatting>
  <conditionalFormatting sqref="K48">
    <cfRule type="cellIs" dxfId="420" priority="586" operator="greaterThan">
      <formula>0</formula>
    </cfRule>
  </conditionalFormatting>
  <conditionalFormatting sqref="K45">
    <cfRule type="cellIs" dxfId="419" priority="585" operator="greaterThan">
      <formula>0</formula>
    </cfRule>
  </conditionalFormatting>
  <conditionalFormatting sqref="K47">
    <cfRule type="cellIs" dxfId="418" priority="584" operator="greaterThan">
      <formula>0</formula>
    </cfRule>
  </conditionalFormatting>
  <conditionalFormatting sqref="K49">
    <cfRule type="cellIs" dxfId="417" priority="583" operator="greaterThan">
      <formula>0</formula>
    </cfRule>
  </conditionalFormatting>
  <conditionalFormatting sqref="I37:I40">
    <cfRule type="cellIs" dxfId="416" priority="568" operator="equal">
      <formula>0.302083333333333</formula>
    </cfRule>
    <cfRule type="cellIs" dxfId="415" priority="569" operator="greaterThan">
      <formula>0.302083333333333</formula>
    </cfRule>
  </conditionalFormatting>
  <conditionalFormatting sqref="K37">
    <cfRule type="cellIs" dxfId="414" priority="567" operator="greaterThan">
      <formula>0</formula>
    </cfRule>
  </conditionalFormatting>
  <conditionalFormatting sqref="K39">
    <cfRule type="cellIs" dxfId="413" priority="566" operator="greaterThan">
      <formula>0</formula>
    </cfRule>
  </conditionalFormatting>
  <conditionalFormatting sqref="K41">
    <cfRule type="cellIs" dxfId="412" priority="565" operator="greaterThan">
      <formula>0</formula>
    </cfRule>
  </conditionalFormatting>
  <conditionalFormatting sqref="K38">
    <cfRule type="cellIs" dxfId="411" priority="564" operator="greaterThan">
      <formula>0</formula>
    </cfRule>
  </conditionalFormatting>
  <conditionalFormatting sqref="K40">
    <cfRule type="cellIs" dxfId="410" priority="563" operator="greaterThan">
      <formula>0</formula>
    </cfRule>
  </conditionalFormatting>
  <conditionalFormatting sqref="K42">
    <cfRule type="cellIs" dxfId="409" priority="562" operator="greaterThan">
      <formula>0</formula>
    </cfRule>
  </conditionalFormatting>
  <conditionalFormatting sqref="I28:I32">
    <cfRule type="cellIs" dxfId="408" priority="547" operator="equal">
      <formula>0.302083333333333</formula>
    </cfRule>
    <cfRule type="cellIs" dxfId="407" priority="548" operator="greaterThan">
      <formula>0.302083333333333</formula>
    </cfRule>
  </conditionalFormatting>
  <conditionalFormatting sqref="K28">
    <cfRule type="cellIs" dxfId="406" priority="546" operator="greaterThan">
      <formula>0</formula>
    </cfRule>
  </conditionalFormatting>
  <conditionalFormatting sqref="K30">
    <cfRule type="cellIs" dxfId="405" priority="545" operator="greaterThan">
      <formula>0</formula>
    </cfRule>
  </conditionalFormatting>
  <conditionalFormatting sqref="K32">
    <cfRule type="cellIs" dxfId="404" priority="544" operator="greaterThan">
      <formula>0</formula>
    </cfRule>
  </conditionalFormatting>
  <conditionalFormatting sqref="K29">
    <cfRule type="cellIs" dxfId="403" priority="543" operator="greaterThan">
      <formula>0</formula>
    </cfRule>
  </conditionalFormatting>
  <conditionalFormatting sqref="K31">
    <cfRule type="cellIs" dxfId="402" priority="542" operator="greaterThan">
      <formula>0</formula>
    </cfRule>
  </conditionalFormatting>
  <conditionalFormatting sqref="K33">
    <cfRule type="cellIs" dxfId="401" priority="541" operator="greaterThan">
      <formula>0</formula>
    </cfRule>
  </conditionalFormatting>
  <conditionalFormatting sqref="I21:I25">
    <cfRule type="cellIs" dxfId="400" priority="526" operator="equal">
      <formula>0.302083333333333</formula>
    </cfRule>
    <cfRule type="cellIs" dxfId="399" priority="527" operator="greaterThan">
      <formula>0.302083333333333</formula>
    </cfRule>
  </conditionalFormatting>
  <conditionalFormatting sqref="K21">
    <cfRule type="cellIs" dxfId="398" priority="525" operator="greaterThan">
      <formula>0</formula>
    </cfRule>
  </conditionalFormatting>
  <conditionalFormatting sqref="K23">
    <cfRule type="cellIs" dxfId="397" priority="524" operator="greaterThan">
      <formula>0</formula>
    </cfRule>
  </conditionalFormatting>
  <conditionalFormatting sqref="K25">
    <cfRule type="cellIs" dxfId="396" priority="523" operator="greaterThan">
      <formula>0</formula>
    </cfRule>
  </conditionalFormatting>
  <conditionalFormatting sqref="K22">
    <cfRule type="cellIs" dxfId="395" priority="522" operator="greaterThan">
      <formula>0</formula>
    </cfRule>
  </conditionalFormatting>
  <conditionalFormatting sqref="K24">
    <cfRule type="cellIs" dxfId="394" priority="521" operator="greaterThan">
      <formula>0</formula>
    </cfRule>
  </conditionalFormatting>
  <conditionalFormatting sqref="K26">
    <cfRule type="cellIs" dxfId="393" priority="520" operator="greaterThan">
      <formula>0</formula>
    </cfRule>
  </conditionalFormatting>
  <conditionalFormatting sqref="I14:I17">
    <cfRule type="cellIs" dxfId="392" priority="505" operator="equal">
      <formula>0.302083333333333</formula>
    </cfRule>
    <cfRule type="cellIs" dxfId="391" priority="506" operator="greaterThan">
      <formula>0.302083333333333</formula>
    </cfRule>
  </conditionalFormatting>
  <conditionalFormatting sqref="K14">
    <cfRule type="cellIs" dxfId="390" priority="504" operator="greaterThan">
      <formula>0</formula>
    </cfRule>
  </conditionalFormatting>
  <conditionalFormatting sqref="K16">
    <cfRule type="cellIs" dxfId="389" priority="503" operator="greaterThan">
      <formula>0</formula>
    </cfRule>
  </conditionalFormatting>
  <conditionalFormatting sqref="K18">
    <cfRule type="cellIs" dxfId="388" priority="502" operator="greaterThan">
      <formula>0</formula>
    </cfRule>
  </conditionalFormatting>
  <conditionalFormatting sqref="K15">
    <cfRule type="cellIs" dxfId="387" priority="501" operator="greaterThan">
      <formula>0</formula>
    </cfRule>
  </conditionalFormatting>
  <conditionalFormatting sqref="K17">
    <cfRule type="cellIs" dxfId="386" priority="500" operator="greaterThan">
      <formula>0</formula>
    </cfRule>
  </conditionalFormatting>
  <conditionalFormatting sqref="K19">
    <cfRule type="cellIs" dxfId="385" priority="499" operator="greaterThan">
      <formula>0</formula>
    </cfRule>
  </conditionalFormatting>
  <conditionalFormatting sqref="I7 I9:I11">
    <cfRule type="cellIs" dxfId="384" priority="484" operator="equal">
      <formula>0.302083333333333</formula>
    </cfRule>
    <cfRule type="cellIs" dxfId="383" priority="485" operator="greaterThan">
      <formula>0.302083333333333</formula>
    </cfRule>
  </conditionalFormatting>
  <conditionalFormatting sqref="K7">
    <cfRule type="cellIs" dxfId="382" priority="483" operator="greaterThan">
      <formula>0</formula>
    </cfRule>
  </conditionalFormatting>
  <conditionalFormatting sqref="K9">
    <cfRule type="cellIs" dxfId="381" priority="482" operator="greaterThan">
      <formula>0</formula>
    </cfRule>
  </conditionalFormatting>
  <conditionalFormatting sqref="K11">
    <cfRule type="cellIs" dxfId="380" priority="481" operator="greaterThan">
      <formula>0</formula>
    </cfRule>
  </conditionalFormatting>
  <conditionalFormatting sqref="K8">
    <cfRule type="cellIs" dxfId="379" priority="480" operator="greaterThan">
      <formula>0</formula>
    </cfRule>
  </conditionalFormatting>
  <conditionalFormatting sqref="K10">
    <cfRule type="cellIs" dxfId="378" priority="479" operator="greaterThan">
      <formula>0</formula>
    </cfRule>
  </conditionalFormatting>
  <conditionalFormatting sqref="K12">
    <cfRule type="cellIs" dxfId="377" priority="478" operator="greaterThan">
      <formula>0</formula>
    </cfRule>
  </conditionalFormatting>
  <conditionalFormatting sqref="S17">
    <cfRule type="cellIs" dxfId="376" priority="354" operator="equal">
      <formula>0</formula>
    </cfRule>
    <cfRule type="cellIs" dxfId="375" priority="355" operator="between">
      <formula>1</formula>
      <formula>5</formula>
    </cfRule>
    <cfRule type="cellIs" dxfId="374" priority="356" operator="greaterThan">
      <formula>5</formula>
    </cfRule>
  </conditionalFormatting>
  <conditionalFormatting sqref="O9:R9">
    <cfRule type="expression" dxfId="373" priority="345">
      <formula>$S$9&gt;0</formula>
    </cfRule>
    <cfRule type="expression" dxfId="372" priority="346">
      <formula>$S$9=0</formula>
    </cfRule>
    <cfRule type="expression" dxfId="371" priority="347">
      <formula>$S$9=0</formula>
    </cfRule>
  </conditionalFormatting>
  <conditionalFormatting sqref="O17:R17">
    <cfRule type="expression" dxfId="370" priority="342">
      <formula>$S$17=0</formula>
    </cfRule>
    <cfRule type="expression" dxfId="369" priority="343">
      <formula>$S$17&lt;5</formula>
    </cfRule>
    <cfRule type="expression" dxfId="368" priority="344">
      <formula>$S$17 &gt;10</formula>
    </cfRule>
  </conditionalFormatting>
  <conditionalFormatting sqref="O20">
    <cfRule type="expression" dxfId="367" priority="339">
      <formula>$S$20=0</formula>
    </cfRule>
    <cfRule type="expression" dxfId="366" priority="340">
      <formula>$S$20&lt;5</formula>
    </cfRule>
    <cfRule type="expression" dxfId="365" priority="341">
      <formula>$S$20&gt;10</formula>
    </cfRule>
  </conditionalFormatting>
  <conditionalFormatting sqref="S20">
    <cfRule type="cellIs" dxfId="364" priority="336" operator="equal">
      <formula>0</formula>
    </cfRule>
    <cfRule type="cellIs" dxfId="363" priority="337" operator="between">
      <formula>1</formula>
      <formula>5</formula>
    </cfRule>
    <cfRule type="cellIs" dxfId="362" priority="338" operator="greaterThan">
      <formula>5</formula>
    </cfRule>
  </conditionalFormatting>
  <conditionalFormatting sqref="K114">
    <cfRule type="cellIs" dxfId="361" priority="327" operator="greaterThan">
      <formula>0</formula>
    </cfRule>
  </conditionalFormatting>
  <conditionalFormatting sqref="K116">
    <cfRule type="cellIs" dxfId="360" priority="326" operator="greaterThan">
      <formula>0</formula>
    </cfRule>
  </conditionalFormatting>
  <conditionalFormatting sqref="K118">
    <cfRule type="cellIs" dxfId="359" priority="325" operator="greaterThan">
      <formula>0</formula>
    </cfRule>
  </conditionalFormatting>
  <conditionalFormatting sqref="K115">
    <cfRule type="cellIs" dxfId="358" priority="324" operator="greaterThan">
      <formula>0</formula>
    </cfRule>
  </conditionalFormatting>
  <conditionalFormatting sqref="K117">
    <cfRule type="cellIs" dxfId="357" priority="323" operator="greaterThan">
      <formula>0</formula>
    </cfRule>
  </conditionalFormatting>
  <conditionalFormatting sqref="K119">
    <cfRule type="cellIs" dxfId="356" priority="322" operator="greaterThan">
      <formula>0</formula>
    </cfRule>
  </conditionalFormatting>
  <conditionalFormatting sqref="K121">
    <cfRule type="cellIs" dxfId="355" priority="313" operator="greaterThan">
      <formula>0</formula>
    </cfRule>
  </conditionalFormatting>
  <conditionalFormatting sqref="K123">
    <cfRule type="cellIs" dxfId="354" priority="312" operator="greaterThan">
      <formula>0</formula>
    </cfRule>
  </conditionalFormatting>
  <conditionalFormatting sqref="K125">
    <cfRule type="cellIs" dxfId="353" priority="311" operator="greaterThan">
      <formula>0</formula>
    </cfRule>
  </conditionalFormatting>
  <conditionalFormatting sqref="K122">
    <cfRule type="cellIs" dxfId="352" priority="310" operator="greaterThan">
      <formula>0</formula>
    </cfRule>
  </conditionalFormatting>
  <conditionalFormatting sqref="K124">
    <cfRule type="cellIs" dxfId="351" priority="309" operator="greaterThan">
      <formula>0</formula>
    </cfRule>
  </conditionalFormatting>
  <conditionalFormatting sqref="K126">
    <cfRule type="cellIs" dxfId="350" priority="308" operator="greaterThan">
      <formula>0</formula>
    </cfRule>
  </conditionalFormatting>
  <conditionalFormatting sqref="I128:I132">
    <cfRule type="cellIs" dxfId="349" priority="300" operator="equal">
      <formula>0.302083333333333</formula>
    </cfRule>
    <cfRule type="cellIs" dxfId="348" priority="301" operator="greaterThan">
      <formula>0.302083333333333</formula>
    </cfRule>
  </conditionalFormatting>
  <conditionalFormatting sqref="K128">
    <cfRule type="cellIs" dxfId="347" priority="299" operator="greaterThan">
      <formula>0</formula>
    </cfRule>
  </conditionalFormatting>
  <conditionalFormatting sqref="K130">
    <cfRule type="cellIs" dxfId="346" priority="298" operator="greaterThan">
      <formula>0</formula>
    </cfRule>
  </conditionalFormatting>
  <conditionalFormatting sqref="K132">
    <cfRule type="cellIs" dxfId="345" priority="297" operator="greaterThan">
      <formula>0</formula>
    </cfRule>
  </conditionalFormatting>
  <conditionalFormatting sqref="K129">
    <cfRule type="cellIs" dxfId="344" priority="296" operator="greaterThan">
      <formula>0</formula>
    </cfRule>
  </conditionalFormatting>
  <conditionalFormatting sqref="K131">
    <cfRule type="cellIs" dxfId="343" priority="295" operator="greaterThan">
      <formula>0</formula>
    </cfRule>
  </conditionalFormatting>
  <conditionalFormatting sqref="K133">
    <cfRule type="cellIs" dxfId="342" priority="294" operator="greaterThan">
      <formula>0</formula>
    </cfRule>
  </conditionalFormatting>
  <conditionalFormatting sqref="I135:I136 I138:I139">
    <cfRule type="cellIs" dxfId="341" priority="286" operator="equal">
      <formula>0.302083333333333</formula>
    </cfRule>
    <cfRule type="cellIs" dxfId="340" priority="287" operator="greaterThan">
      <formula>0.302083333333333</formula>
    </cfRule>
  </conditionalFormatting>
  <conditionalFormatting sqref="K135">
    <cfRule type="cellIs" dxfId="339" priority="285" operator="greaterThan">
      <formula>0</formula>
    </cfRule>
  </conditionalFormatting>
  <conditionalFormatting sqref="K137">
    <cfRule type="cellIs" dxfId="338" priority="284" operator="greaterThan">
      <formula>0</formula>
    </cfRule>
  </conditionalFormatting>
  <conditionalFormatting sqref="K139">
    <cfRule type="cellIs" dxfId="337" priority="283" operator="greaterThan">
      <formula>0</formula>
    </cfRule>
  </conditionalFormatting>
  <conditionalFormatting sqref="K136">
    <cfRule type="cellIs" dxfId="336" priority="282" operator="greaterThan">
      <formula>0</formula>
    </cfRule>
  </conditionalFormatting>
  <conditionalFormatting sqref="K138">
    <cfRule type="cellIs" dxfId="335" priority="281" operator="greaterThan">
      <formula>0</formula>
    </cfRule>
  </conditionalFormatting>
  <conditionalFormatting sqref="K140">
    <cfRule type="cellIs" dxfId="334" priority="280" operator="greaterThan">
      <formula>0</formula>
    </cfRule>
  </conditionalFormatting>
  <conditionalFormatting sqref="I105:I109">
    <cfRule type="cellIs" dxfId="333" priority="263" operator="equal">
      <formula>0.302083333333333</formula>
    </cfRule>
    <cfRule type="cellIs" dxfId="332" priority="264" operator="greaterThan">
      <formula>0.302083333333333</formula>
    </cfRule>
  </conditionalFormatting>
  <conditionalFormatting sqref="I114:I118">
    <cfRule type="cellIs" dxfId="331" priority="261" operator="equal">
      <formula>0.302083333333333</formula>
    </cfRule>
    <cfRule type="cellIs" dxfId="330" priority="262" operator="greaterThan">
      <formula>0.302083333333333</formula>
    </cfRule>
  </conditionalFormatting>
  <conditionalFormatting sqref="I123:I125">
    <cfRule type="cellIs" dxfId="329" priority="259" operator="equal">
      <formula>0.302083333333333</formula>
    </cfRule>
    <cfRule type="cellIs" dxfId="328" priority="260" operator="greaterThan">
      <formula>0.302083333333333</formula>
    </cfRule>
  </conditionalFormatting>
  <conditionalFormatting sqref="I145:I148">
    <cfRule type="cellIs" dxfId="327" priority="237" operator="equal">
      <formula>0.302083333333333</formula>
    </cfRule>
    <cfRule type="cellIs" dxfId="326" priority="238" operator="greaterThan">
      <formula>0.302083333333333</formula>
    </cfRule>
  </conditionalFormatting>
  <conditionalFormatting sqref="K145">
    <cfRule type="cellIs" dxfId="325" priority="236" operator="greaterThan">
      <formula>0</formula>
    </cfRule>
  </conditionalFormatting>
  <conditionalFormatting sqref="K147">
    <cfRule type="cellIs" dxfId="324" priority="235" operator="greaterThan">
      <formula>0</formula>
    </cfRule>
  </conditionalFormatting>
  <conditionalFormatting sqref="K149">
    <cfRule type="cellIs" dxfId="323" priority="234" operator="greaterThan">
      <formula>0</formula>
    </cfRule>
  </conditionalFormatting>
  <conditionalFormatting sqref="K146">
    <cfRule type="cellIs" dxfId="322" priority="233" operator="greaterThan">
      <formula>0</formula>
    </cfRule>
  </conditionalFormatting>
  <conditionalFormatting sqref="K148">
    <cfRule type="cellIs" dxfId="321" priority="232" operator="greaterThan">
      <formula>0</formula>
    </cfRule>
  </conditionalFormatting>
  <conditionalFormatting sqref="K150">
    <cfRule type="cellIs" dxfId="320" priority="231" operator="greaterThan">
      <formula>0</formula>
    </cfRule>
  </conditionalFormatting>
  <conditionalFormatting sqref="I152:I156">
    <cfRule type="cellIs" dxfId="319" priority="223" operator="equal">
      <formula>0.302083333333333</formula>
    </cfRule>
    <cfRule type="cellIs" dxfId="318" priority="224" operator="greaterThan">
      <formula>0.302083333333333</formula>
    </cfRule>
  </conditionalFormatting>
  <conditionalFormatting sqref="K152">
    <cfRule type="cellIs" dxfId="317" priority="222" operator="greaterThan">
      <formula>0</formula>
    </cfRule>
  </conditionalFormatting>
  <conditionalFormatting sqref="K154">
    <cfRule type="cellIs" dxfId="316" priority="221" operator="greaterThan">
      <formula>0</formula>
    </cfRule>
  </conditionalFormatting>
  <conditionalFormatting sqref="K156">
    <cfRule type="cellIs" dxfId="315" priority="220" operator="greaterThan">
      <formula>0</formula>
    </cfRule>
  </conditionalFormatting>
  <conditionalFormatting sqref="K153">
    <cfRule type="cellIs" dxfId="314" priority="219" operator="greaterThan">
      <formula>0</formula>
    </cfRule>
  </conditionalFormatting>
  <conditionalFormatting sqref="K155">
    <cfRule type="cellIs" dxfId="313" priority="218" operator="greaterThan">
      <formula>0</formula>
    </cfRule>
  </conditionalFormatting>
  <conditionalFormatting sqref="K157">
    <cfRule type="cellIs" dxfId="312" priority="217" operator="greaterThan">
      <formula>0</formula>
    </cfRule>
  </conditionalFormatting>
  <conditionalFormatting sqref="K159">
    <cfRule type="cellIs" dxfId="311" priority="208" operator="greaterThan">
      <formula>0</formula>
    </cfRule>
  </conditionalFormatting>
  <conditionalFormatting sqref="K161">
    <cfRule type="cellIs" dxfId="310" priority="207" operator="greaterThan">
      <formula>0</formula>
    </cfRule>
  </conditionalFormatting>
  <conditionalFormatting sqref="K163">
    <cfRule type="cellIs" dxfId="309" priority="206" operator="greaterThan">
      <formula>0</formula>
    </cfRule>
  </conditionalFormatting>
  <conditionalFormatting sqref="K160">
    <cfRule type="cellIs" dxfId="308" priority="205" operator="greaterThan">
      <formula>0</formula>
    </cfRule>
  </conditionalFormatting>
  <conditionalFormatting sqref="K162">
    <cfRule type="cellIs" dxfId="307" priority="204" operator="greaterThan">
      <formula>0</formula>
    </cfRule>
  </conditionalFormatting>
  <conditionalFormatting sqref="K164">
    <cfRule type="cellIs" dxfId="306" priority="203" operator="greaterThan">
      <formula>0</formula>
    </cfRule>
  </conditionalFormatting>
  <conditionalFormatting sqref="K166">
    <cfRule type="cellIs" dxfId="305" priority="194" operator="greaterThan">
      <formula>0</formula>
    </cfRule>
  </conditionalFormatting>
  <conditionalFormatting sqref="K168">
    <cfRule type="cellIs" dxfId="304" priority="193" operator="greaterThan">
      <formula>0</formula>
    </cfRule>
  </conditionalFormatting>
  <conditionalFormatting sqref="K170">
    <cfRule type="cellIs" dxfId="303" priority="192" operator="greaterThan">
      <formula>0</formula>
    </cfRule>
  </conditionalFormatting>
  <conditionalFormatting sqref="K167">
    <cfRule type="cellIs" dxfId="302" priority="191" operator="greaterThan">
      <formula>0</formula>
    </cfRule>
  </conditionalFormatting>
  <conditionalFormatting sqref="K169">
    <cfRule type="cellIs" dxfId="301" priority="190" operator="greaterThan">
      <formula>0</formula>
    </cfRule>
  </conditionalFormatting>
  <conditionalFormatting sqref="I173:I177">
    <cfRule type="cellIs" dxfId="300" priority="181" operator="equal">
      <formula>0.302083333333333</formula>
    </cfRule>
    <cfRule type="cellIs" dxfId="299" priority="182" operator="greaterThan">
      <formula>0.302083333333333</formula>
    </cfRule>
  </conditionalFormatting>
  <conditionalFormatting sqref="K173">
    <cfRule type="cellIs" dxfId="298" priority="180" operator="greaterThan">
      <formula>0</formula>
    </cfRule>
  </conditionalFormatting>
  <conditionalFormatting sqref="K175">
    <cfRule type="cellIs" dxfId="297" priority="179" operator="greaterThan">
      <formula>0</formula>
    </cfRule>
  </conditionalFormatting>
  <conditionalFormatting sqref="K177">
    <cfRule type="cellIs" dxfId="296" priority="178" operator="greaterThan">
      <formula>0</formula>
    </cfRule>
  </conditionalFormatting>
  <conditionalFormatting sqref="K174">
    <cfRule type="cellIs" dxfId="295" priority="177" operator="greaterThan">
      <formula>0</formula>
    </cfRule>
  </conditionalFormatting>
  <conditionalFormatting sqref="K176">
    <cfRule type="cellIs" dxfId="294" priority="176" operator="greaterThan">
      <formula>0</formula>
    </cfRule>
  </conditionalFormatting>
  <conditionalFormatting sqref="K178">
    <cfRule type="cellIs" dxfId="293" priority="175" operator="greaterThan">
      <formula>0</formula>
    </cfRule>
  </conditionalFormatting>
  <conditionalFormatting sqref="I182:I184">
    <cfRule type="cellIs" dxfId="292" priority="167" operator="equal">
      <formula>0.302083333333333</formula>
    </cfRule>
    <cfRule type="cellIs" dxfId="291" priority="168" operator="greaterThan">
      <formula>0.302083333333333</formula>
    </cfRule>
  </conditionalFormatting>
  <conditionalFormatting sqref="K180">
    <cfRule type="cellIs" dxfId="290" priority="166" operator="greaterThan">
      <formula>0</formula>
    </cfRule>
  </conditionalFormatting>
  <conditionalFormatting sqref="K182">
    <cfRule type="cellIs" dxfId="289" priority="165" operator="greaterThan">
      <formula>0</formula>
    </cfRule>
  </conditionalFormatting>
  <conditionalFormatting sqref="K184">
    <cfRule type="cellIs" dxfId="288" priority="164" operator="greaterThan">
      <formula>0</formula>
    </cfRule>
  </conditionalFormatting>
  <conditionalFormatting sqref="K181">
    <cfRule type="cellIs" dxfId="287" priority="163" operator="greaterThan">
      <formula>0</formula>
    </cfRule>
  </conditionalFormatting>
  <conditionalFormatting sqref="K183">
    <cfRule type="cellIs" dxfId="286" priority="162" operator="greaterThan">
      <formula>0</formula>
    </cfRule>
  </conditionalFormatting>
  <conditionalFormatting sqref="K185">
    <cfRule type="cellIs" dxfId="285" priority="161" operator="greaterThan">
      <formula>0</formula>
    </cfRule>
  </conditionalFormatting>
  <conditionalFormatting sqref="I187:I191">
    <cfRule type="cellIs" dxfId="284" priority="153" operator="equal">
      <formula>0.302083333333333</formula>
    </cfRule>
    <cfRule type="cellIs" dxfId="283" priority="154" operator="greaterThan">
      <formula>0.302083333333333</formula>
    </cfRule>
  </conditionalFormatting>
  <conditionalFormatting sqref="K187">
    <cfRule type="cellIs" dxfId="282" priority="152" operator="greaterThan">
      <formula>0</formula>
    </cfRule>
  </conditionalFormatting>
  <conditionalFormatting sqref="K189">
    <cfRule type="cellIs" dxfId="281" priority="151" operator="greaterThan">
      <formula>0</formula>
    </cfRule>
  </conditionalFormatting>
  <conditionalFormatting sqref="K191">
    <cfRule type="cellIs" dxfId="280" priority="150" operator="greaterThan">
      <formula>0</formula>
    </cfRule>
  </conditionalFormatting>
  <conditionalFormatting sqref="K188">
    <cfRule type="cellIs" dxfId="279" priority="149" operator="greaterThan">
      <formula>0</formula>
    </cfRule>
  </conditionalFormatting>
  <conditionalFormatting sqref="K190">
    <cfRule type="cellIs" dxfId="278" priority="148" operator="greaterThan">
      <formula>0</formula>
    </cfRule>
  </conditionalFormatting>
  <conditionalFormatting sqref="K192">
    <cfRule type="cellIs" dxfId="277" priority="147" operator="greaterThan">
      <formula>0</formula>
    </cfRule>
  </conditionalFormatting>
  <conditionalFormatting sqref="I194:I198">
    <cfRule type="cellIs" dxfId="276" priority="142" operator="equal">
      <formula>0.302083333333333</formula>
    </cfRule>
    <cfRule type="cellIs" dxfId="275" priority="143" operator="greaterThan">
      <formula>0.302083333333333</formula>
    </cfRule>
  </conditionalFormatting>
  <conditionalFormatting sqref="K194">
    <cfRule type="cellIs" dxfId="274" priority="141" operator="greaterThan">
      <formula>0</formula>
    </cfRule>
  </conditionalFormatting>
  <conditionalFormatting sqref="K196">
    <cfRule type="cellIs" dxfId="273" priority="140" operator="greaterThan">
      <formula>0</formula>
    </cfRule>
  </conditionalFormatting>
  <conditionalFormatting sqref="K198">
    <cfRule type="cellIs" dxfId="272" priority="139" operator="greaterThan">
      <formula>0</formula>
    </cfRule>
  </conditionalFormatting>
  <conditionalFormatting sqref="K195">
    <cfRule type="cellIs" dxfId="271" priority="138" operator="greaterThan">
      <formula>0</formula>
    </cfRule>
  </conditionalFormatting>
  <conditionalFormatting sqref="K197">
    <cfRule type="cellIs" dxfId="270" priority="137" operator="greaterThan">
      <formula>0</formula>
    </cfRule>
  </conditionalFormatting>
  <conditionalFormatting sqref="K199">
    <cfRule type="cellIs" dxfId="269" priority="63" operator="greaterThan">
      <formula>0</formula>
    </cfRule>
  </conditionalFormatting>
  <conditionalFormatting sqref="K171">
    <cfRule type="cellIs" dxfId="268" priority="59" operator="greaterThan">
      <formula>0</formula>
    </cfRule>
  </conditionalFormatting>
  <conditionalFormatting sqref="L24:L25">
    <cfRule type="cellIs" dxfId="267" priority="1146" operator="lessThan">
      <formula>$L$22</formula>
    </cfRule>
    <cfRule type="cellIs" dxfId="266" priority="1147" operator="equal">
      <formula>$L$22</formula>
    </cfRule>
    <cfRule type="cellIs" dxfId="265" priority="1148" operator="greaterThan">
      <formula>$L$22</formula>
    </cfRule>
  </conditionalFormatting>
  <conditionalFormatting sqref="M24:N25">
    <cfRule type="expression" dxfId="264" priority="1149">
      <formula>$L$24&gt;$L$22</formula>
    </cfRule>
    <cfRule type="expression" dxfId="263" priority="1150">
      <formula>$L$24&lt;$L$22</formula>
    </cfRule>
    <cfRule type="expression" dxfId="262" priority="1151">
      <formula>"$L$8=$L$6"</formula>
    </cfRule>
  </conditionalFormatting>
  <conditionalFormatting sqref="H135:H136 H128:H132 H123:H125 H114:H118 H105:H109 H99:H102 H91:H95 H85:H88 H75:H77 H67:H70 H60:H64 H53:H57 H46:H48 H37:H40 H28:H32 H21:H25 H14:H17 H9:H11 H7 H138:H139 H145:H148 H152:H156 H173:H177 H182:H184 H187:H191 H194:H198">
    <cfRule type="cellIs" dxfId="261" priority="1629" operator="equal">
      <formula>$L$16</formula>
    </cfRule>
    <cfRule type="cellIs" dxfId="260" priority="1630" operator="lessThan">
      <formula>$L$16</formula>
    </cfRule>
    <cfRule type="cellIs" dxfId="259" priority="1631" operator="greaterThan">
      <formula>$L$16</formula>
    </cfRule>
  </conditionalFormatting>
  <conditionalFormatting sqref="H12 H19 H26 H33 H42 H49 H58 H65 H72 H79 H89 H96 H103 H110 H119 H126 H133 H140 H150 H157 H164 H178 H185 H192 H199 H171">
    <cfRule type="cellIs" dxfId="258" priority="1707" operator="equal">
      <formula>$L$18</formula>
    </cfRule>
    <cfRule type="cellIs" dxfId="257" priority="1708" operator="lessThan">
      <formula>$L$18</formula>
    </cfRule>
    <cfRule type="cellIs" dxfId="256" priority="1709" operator="greaterThan">
      <formula>$L$18</formula>
    </cfRule>
  </conditionalFormatting>
  <conditionalFormatting sqref="L37">
    <cfRule type="cellIs" dxfId="255" priority="29" operator="lessThan">
      <formula>L37&lt;$S$8</formula>
    </cfRule>
  </conditionalFormatting>
  <conditionalFormatting sqref="M37">
    <cfRule type="cellIs" dxfId="254" priority="27" operator="equal">
      <formula>$S$9</formula>
    </cfRule>
    <cfRule type="cellIs" dxfId="253" priority="28" operator="lessThan">
      <formula>$S$9</formula>
    </cfRule>
  </conditionalFormatting>
  <conditionalFormatting sqref="M38">
    <cfRule type="cellIs" dxfId="252" priority="25" operator="equal">
      <formula>$S$9</formula>
    </cfRule>
    <cfRule type="cellIs" dxfId="251" priority="26" operator="lessThan">
      <formula>$S$9</formula>
    </cfRule>
  </conditionalFormatting>
  <conditionalFormatting sqref="M39">
    <cfRule type="cellIs" dxfId="250" priority="19" operator="equal">
      <formula>$S$9</formula>
    </cfRule>
    <cfRule type="cellIs" dxfId="249" priority="20" operator="lessThan">
      <formula>$S$9</formula>
    </cfRule>
    <cfRule type="cellIs" dxfId="248" priority="23" operator="equal">
      <formula>$S$9</formula>
    </cfRule>
    <cfRule type="cellIs" dxfId="247" priority="24" operator="lessThan">
      <formula>$S$9</formula>
    </cfRule>
  </conditionalFormatting>
  <conditionalFormatting sqref="M40">
    <cfRule type="cellIs" dxfId="246" priority="17" operator="equal">
      <formula>$S$9</formula>
    </cfRule>
    <cfRule type="cellIs" dxfId="245" priority="18" operator="lessThan">
      <formula>$S$9</formula>
    </cfRule>
    <cfRule type="cellIs" dxfId="244" priority="21" operator="equal">
      <formula>$S$9</formula>
    </cfRule>
    <cfRule type="cellIs" dxfId="243" priority="22" operator="lessThan">
      <formula>$S$9</formula>
    </cfRule>
  </conditionalFormatting>
  <conditionalFormatting sqref="M41">
    <cfRule type="cellIs" dxfId="242" priority="15" operator="equal">
      <formula>$S$9</formula>
    </cfRule>
    <cfRule type="cellIs" dxfId="241" priority="16" operator="lessThan">
      <formula>$S$9</formula>
    </cfRule>
  </conditionalFormatting>
  <conditionalFormatting sqref="M42">
    <cfRule type="cellIs" dxfId="240" priority="13" operator="equal">
      <formula>$S$9</formula>
    </cfRule>
    <cfRule type="cellIs" dxfId="239" priority="14" operator="lessThan">
      <formula>$S$9</formula>
    </cfRule>
  </conditionalFormatting>
  <conditionalFormatting sqref="M43">
    <cfRule type="cellIs" dxfId="238" priority="11" operator="equal">
      <formula>$S$9</formula>
    </cfRule>
    <cfRule type="cellIs" dxfId="237" priority="12" operator="lessThan">
      <formula>$S$9</formula>
    </cfRule>
  </conditionalFormatting>
  <conditionalFormatting sqref="M44">
    <cfRule type="cellIs" dxfId="236" priority="9" operator="equal">
      <formula>$S$9</formula>
    </cfRule>
    <cfRule type="cellIs" dxfId="235" priority="10" operator="lessThan">
      <formula>$S$9</formula>
    </cfRule>
  </conditionalFormatting>
  <conditionalFormatting sqref="M45">
    <cfRule type="cellIs" dxfId="234" priority="7" operator="equal">
      <formula>$S$9</formula>
    </cfRule>
    <cfRule type="cellIs" dxfId="233" priority="8" operator="lessThan">
      <formula>$S$9</formula>
    </cfRule>
  </conditionalFormatting>
  <conditionalFormatting sqref="M46">
    <cfRule type="cellIs" dxfId="232" priority="5" operator="equal">
      <formula>$S$9</formula>
    </cfRule>
    <cfRule type="cellIs" dxfId="231" priority="6" operator="lessThan">
      <formula>$S$9</formula>
    </cfRule>
  </conditionalFormatting>
  <conditionalFormatting sqref="M47:M74">
    <cfRule type="cellIs" dxfId="230" priority="3" operator="equal">
      <formula>$S$9</formula>
    </cfRule>
    <cfRule type="cellIs" dxfId="229" priority="4" operator="lessThan">
      <formula>$S$9</formula>
    </cfRule>
  </conditionalFormatting>
  <conditionalFormatting sqref="L38:L74">
    <cfRule type="cellIs" dxfId="228" priority="1" operator="equal">
      <formula>$S$8</formula>
    </cfRule>
    <cfRule type="cellIs" dxfId="227" priority="2" operator="lessThan">
      <formula>$S$8</formula>
    </cfRule>
  </conditionalFormatting>
  <pageMargins left="0.7" right="0.7" top="0.75" bottom="0.75" header="0.3" footer="0.3"/>
  <pageSetup paperSize="9" scale="33" orientation="portrait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BA9AF-62CC-4DF5-902E-3395F052645B}">
  <dimension ref="A1:JK113"/>
  <sheetViews>
    <sheetView tabSelected="1" zoomScaleNormal="100" workbookViewId="0">
      <pane xSplit="19" ySplit="6" topLeftCell="T41" activePane="bottomRight" state="frozen"/>
      <selection pane="topRight" activeCell="T1" sqref="T1"/>
      <selection pane="bottomLeft" activeCell="A7" sqref="A7"/>
      <selection pane="bottomRight" activeCell="N60" sqref="N60"/>
    </sheetView>
  </sheetViews>
  <sheetFormatPr baseColWidth="10" defaultRowHeight="15" x14ac:dyDescent="0.25"/>
  <cols>
    <col min="1" max="5" width="11.42578125" style="2"/>
    <col min="6" max="6" width="18.42578125" style="2" bestFit="1" customWidth="1"/>
    <col min="7" max="7" width="12.7109375" style="2" bestFit="1" customWidth="1"/>
    <col min="8" max="8" width="22.5703125" style="173" bestFit="1" customWidth="1"/>
    <col min="9" max="9" width="12.5703125" style="173" bestFit="1" customWidth="1"/>
    <col min="10" max="10" width="19.85546875" style="2" bestFit="1" customWidth="1"/>
    <col min="11" max="11" width="12" style="175" bestFit="1" customWidth="1"/>
    <col min="12" max="12" width="16.7109375" style="2" bestFit="1" customWidth="1"/>
    <col min="13" max="13" width="15" style="173" bestFit="1" customWidth="1"/>
    <col min="14" max="14" width="17.5703125" customWidth="1"/>
    <col min="15" max="15" width="15.28515625" bestFit="1" customWidth="1"/>
    <col min="16" max="16" width="12.7109375" bestFit="1" customWidth="1"/>
    <col min="17" max="17" width="12.28515625" bestFit="1" customWidth="1"/>
    <col min="18" max="18" width="5.42578125" customWidth="1"/>
    <col min="19" max="19" width="16.42578125" bestFit="1" customWidth="1"/>
    <col min="20" max="20" width="12" bestFit="1" customWidth="1"/>
  </cols>
  <sheetData>
    <row r="1" spans="1:219" ht="15.75" thickBot="1" x14ac:dyDescent="0.3">
      <c r="A1" s="151" t="s">
        <v>10</v>
      </c>
      <c r="B1" s="118" t="s">
        <v>1</v>
      </c>
      <c r="C1" s="152" t="s">
        <v>0</v>
      </c>
      <c r="D1" s="118" t="s">
        <v>14</v>
      </c>
      <c r="E1" s="152" t="s">
        <v>15</v>
      </c>
      <c r="F1" s="153" t="s">
        <v>7</v>
      </c>
      <c r="G1" s="154" t="s">
        <v>106</v>
      </c>
      <c r="H1" s="155" t="s">
        <v>8</v>
      </c>
      <c r="I1" s="156" t="s">
        <v>90</v>
      </c>
      <c r="J1" s="118" t="s">
        <v>91</v>
      </c>
      <c r="K1" s="116" t="s">
        <v>105</v>
      </c>
      <c r="L1" s="340"/>
      <c r="M1" s="341"/>
      <c r="N1" s="341"/>
      <c r="O1" s="341"/>
      <c r="P1" s="341"/>
      <c r="Q1" s="341"/>
      <c r="R1" s="341"/>
      <c r="S1" s="341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8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</row>
    <row r="2" spans="1:219" ht="15.75" hidden="1" thickBot="1" x14ac:dyDescent="0.3">
      <c r="L2" s="17"/>
      <c r="M2" s="157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8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</row>
    <row r="3" spans="1:219" ht="15.75" hidden="1" thickBot="1" x14ac:dyDescent="0.3">
      <c r="L3" s="17"/>
      <c r="M3" s="157"/>
      <c r="N3" s="14"/>
      <c r="O3" s="14"/>
      <c r="P3" s="14"/>
      <c r="Q3" s="14"/>
      <c r="R3" s="14"/>
      <c r="S3" s="14"/>
      <c r="T3" s="14"/>
      <c r="U3" s="188">
        <v>5.6250000000000001E-2</v>
      </c>
      <c r="V3" s="188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</row>
    <row r="4" spans="1:219" ht="15.75" hidden="1" thickBot="1" x14ac:dyDescent="0.3">
      <c r="L4" s="142"/>
      <c r="M4" s="157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</row>
    <row r="5" spans="1:219" ht="15.75" hidden="1" thickBot="1" x14ac:dyDescent="0.3">
      <c r="L5" s="17"/>
      <c r="M5" s="157"/>
      <c r="N5" s="14"/>
      <c r="O5" s="14"/>
      <c r="P5" s="14"/>
      <c r="Q5" s="14"/>
      <c r="R5" s="14"/>
      <c r="S5" s="14"/>
      <c r="T5" s="14"/>
      <c r="U5" s="14"/>
      <c r="V5" s="14"/>
      <c r="W5" s="18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</row>
    <row r="6" spans="1:219" ht="15.75" hidden="1" thickBot="1" x14ac:dyDescent="0.3">
      <c r="L6" s="17"/>
      <c r="M6" s="157"/>
      <c r="N6" s="14"/>
      <c r="O6" s="14"/>
      <c r="P6" s="14"/>
      <c r="Q6" s="14"/>
      <c r="R6" s="14"/>
      <c r="S6" s="14"/>
      <c r="T6" s="14"/>
      <c r="U6" s="14"/>
      <c r="V6" s="14"/>
      <c r="W6" s="18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</row>
    <row r="7" spans="1:219" ht="19.5" thickBot="1" x14ac:dyDescent="0.3">
      <c r="A7" s="158">
        <v>43711</v>
      </c>
      <c r="B7" s="3" t="s">
        <v>2</v>
      </c>
      <c r="C7" s="150">
        <v>0.31666666666666665</v>
      </c>
      <c r="D7" s="4">
        <v>0.52013888888888882</v>
      </c>
      <c r="E7" s="189">
        <v>0.53541666666666665</v>
      </c>
      <c r="F7" s="159">
        <f>MAX($L$12, (SUM(C7+$L$16+J7)))</f>
        <v>0.64583333333333337</v>
      </c>
      <c r="G7" s="150">
        <v>0.65347222222222223</v>
      </c>
      <c r="H7" s="20">
        <f>G7-C7-J7</f>
        <v>0.31597222222222227</v>
      </c>
      <c r="I7" s="189">
        <f>H7-$L$16</f>
        <v>1.3888888888888951E-2</v>
      </c>
      <c r="J7" s="4">
        <f>MAX($L$14, (SUM(E7-D7)))</f>
        <v>2.0833333333333332E-2</v>
      </c>
      <c r="K7" s="121"/>
      <c r="L7" s="317" t="s">
        <v>9</v>
      </c>
      <c r="M7" s="318"/>
      <c r="N7" s="319"/>
      <c r="O7" s="352" t="s">
        <v>104</v>
      </c>
      <c r="P7" s="295"/>
      <c r="Q7" s="295"/>
      <c r="R7" s="295"/>
      <c r="S7" s="296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</row>
    <row r="8" spans="1:219" ht="15.75" thickBot="1" x14ac:dyDescent="0.3">
      <c r="A8" s="158">
        <v>43712</v>
      </c>
      <c r="B8" s="7" t="s">
        <v>3</v>
      </c>
      <c r="C8" s="160">
        <v>0.31736111111111115</v>
      </c>
      <c r="D8" s="9">
        <v>0.52569444444444446</v>
      </c>
      <c r="E8" s="9">
        <v>0.54166666666666663</v>
      </c>
      <c r="F8" s="159">
        <f>MAX($L$12, (SUM(C8+$L$16+J8)))</f>
        <v>0.64583333333333337</v>
      </c>
      <c r="G8" s="160">
        <v>0.68333333333333324</v>
      </c>
      <c r="H8" s="20">
        <f t="shared" ref="H8:H10" si="0">G8-C8-J8</f>
        <v>0.34513888888888877</v>
      </c>
      <c r="I8" s="9">
        <f>H8-$L$16</f>
        <v>4.3055555555555458E-2</v>
      </c>
      <c r="J8" s="9">
        <f>MAX($L$14, (SUM(E8-D8)))</f>
        <v>2.0833333333333332E-2</v>
      </c>
      <c r="K8" s="119"/>
      <c r="L8" s="350">
        <v>0.3125</v>
      </c>
      <c r="M8" s="346" t="s">
        <v>129</v>
      </c>
      <c r="N8" s="347"/>
      <c r="O8" s="353" t="s">
        <v>102</v>
      </c>
      <c r="P8" s="297"/>
      <c r="Q8" s="297"/>
      <c r="R8" s="298"/>
      <c r="S8" s="185">
        <f>'Calcul des H 1ère année'!I198+I12+I19+I26+I33+I40+I49+I51+I52</f>
        <v>0.23958333333333398</v>
      </c>
      <c r="T8" s="193"/>
      <c r="U8" s="193"/>
      <c r="V8" s="19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</row>
    <row r="9" spans="1:219" ht="15.75" thickBot="1" x14ac:dyDescent="0.3">
      <c r="A9" s="158">
        <v>43713</v>
      </c>
      <c r="B9" s="3" t="s">
        <v>4</v>
      </c>
      <c r="C9" s="150">
        <v>0.31805555555555554</v>
      </c>
      <c r="D9" s="4">
        <v>0.52361111111111114</v>
      </c>
      <c r="E9" s="4">
        <v>0.54236111111111118</v>
      </c>
      <c r="F9" s="159">
        <f>MAX($L$12, (SUM(C9+$L$16+J9)))</f>
        <v>0.64583333333333337</v>
      </c>
      <c r="G9" s="150">
        <v>0.64722222222222225</v>
      </c>
      <c r="H9" s="20">
        <f t="shared" si="0"/>
        <v>0.3083333333333334</v>
      </c>
      <c r="I9" s="4">
        <f>H9-$L$16</f>
        <v>6.2500000000000888E-3</v>
      </c>
      <c r="J9" s="4">
        <f>MAX($L$14, (SUM(E9-D9)))</f>
        <v>2.0833333333333332E-2</v>
      </c>
      <c r="K9" s="121"/>
      <c r="L9" s="351"/>
      <c r="M9" s="348"/>
      <c r="N9" s="349"/>
      <c r="O9" s="354" t="s">
        <v>103</v>
      </c>
      <c r="P9" s="274"/>
      <c r="Q9" s="274"/>
      <c r="R9" s="275"/>
      <c r="S9" s="192">
        <f>ROUNDDOWN((S8/L16)/5,1)*5-S10</f>
        <v>-1.5</v>
      </c>
      <c r="T9" s="194"/>
      <c r="U9" s="194"/>
      <c r="V9" s="19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</row>
    <row r="10" spans="1:219" ht="15.75" thickBot="1" x14ac:dyDescent="0.3">
      <c r="A10" s="158">
        <v>43714</v>
      </c>
      <c r="B10" s="7" t="s">
        <v>5</v>
      </c>
      <c r="C10" s="160">
        <v>0.31805555555555554</v>
      </c>
      <c r="D10" s="9">
        <v>0.51736111111111105</v>
      </c>
      <c r="E10" s="9">
        <v>0.5395833333333333</v>
      </c>
      <c r="F10" s="159">
        <f>MAX($L$12, (SUM(C10+$L$16+J10)))</f>
        <v>0.64583333333333337</v>
      </c>
      <c r="G10" s="160">
        <v>0.66041666666666665</v>
      </c>
      <c r="H10" s="20">
        <f t="shared" si="0"/>
        <v>0.32013888888888886</v>
      </c>
      <c r="I10" s="9">
        <f>H10-$L$16</f>
        <v>1.8055555555555547E-2</v>
      </c>
      <c r="J10" s="9">
        <f>MAX($L$14, (SUM(E10-D10)))</f>
        <v>2.2222222222222254E-2</v>
      </c>
      <c r="K10" s="119"/>
      <c r="L10" s="350">
        <v>0.41666666666666669</v>
      </c>
      <c r="M10" s="346" t="s">
        <v>130</v>
      </c>
      <c r="N10" s="347"/>
      <c r="O10" s="355" t="s">
        <v>105</v>
      </c>
      <c r="P10" s="272"/>
      <c r="Q10" s="272"/>
      <c r="R10" s="273"/>
      <c r="S10" s="116">
        <f>SUM(K12,K19,K26,K33,K40,K49,K56,K63,K70,K77,K84,K91,K98,K105,K112)</f>
        <v>2</v>
      </c>
      <c r="T10" s="193"/>
      <c r="U10" s="193"/>
      <c r="V10" s="193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</row>
    <row r="11" spans="1:219" ht="15.75" thickBot="1" x14ac:dyDescent="0.3">
      <c r="A11" s="158">
        <v>43715</v>
      </c>
      <c r="B11" s="190" t="s">
        <v>6</v>
      </c>
      <c r="C11" s="253" t="s">
        <v>96</v>
      </c>
      <c r="D11" s="254"/>
      <c r="E11" s="254"/>
      <c r="F11" s="254"/>
      <c r="G11" s="254"/>
      <c r="H11" s="254"/>
      <c r="I11" s="254"/>
      <c r="J11" s="255"/>
      <c r="K11" s="121"/>
      <c r="L11" s="351"/>
      <c r="M11" s="348"/>
      <c r="N11" s="349"/>
      <c r="O11" s="140"/>
      <c r="P11" s="127"/>
      <c r="Q11" s="127"/>
      <c r="R11" s="127"/>
      <c r="S11" s="128"/>
      <c r="T11" s="193"/>
      <c r="U11" s="193"/>
      <c r="V11" s="19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</row>
    <row r="12" spans="1:219" ht="15.75" thickBot="1" x14ac:dyDescent="0.3">
      <c r="A12" s="225" t="s">
        <v>92</v>
      </c>
      <c r="B12" s="226"/>
      <c r="C12" s="226"/>
      <c r="D12" s="226"/>
      <c r="E12" s="226"/>
      <c r="F12" s="226"/>
      <c r="G12" s="227"/>
      <c r="H12" s="129">
        <f>SUMIF(H7,"&gt;=0")+SUMIF(H8,"&gt;=0")+SUMIF(H9,"&gt;=0")+SUMIF(H10,"&gt;=0")+SUMIF(H11,"&gt;=0")+L16</f>
        <v>1.5916666666666666</v>
      </c>
      <c r="I12" s="129">
        <f>SUM(I7:I11)</f>
        <v>8.1250000000000044E-2</v>
      </c>
      <c r="J12" s="130">
        <f>SUM(J7:J11)</f>
        <v>8.4722222222222254E-2</v>
      </c>
      <c r="K12" s="131">
        <f>SUM(K7:K11)</f>
        <v>0</v>
      </c>
      <c r="L12" s="293">
        <v>0.64583333333333337</v>
      </c>
      <c r="M12" s="324" t="s">
        <v>123</v>
      </c>
      <c r="N12" s="325"/>
      <c r="O12" s="141"/>
      <c r="P12" s="114"/>
      <c r="Q12" s="114"/>
      <c r="R12" s="114"/>
      <c r="S12" s="11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</row>
    <row r="13" spans="1:219" ht="15.75" thickBot="1" x14ac:dyDescent="0.3">
      <c r="A13" s="228"/>
      <c r="B13" s="229"/>
      <c r="C13" s="229"/>
      <c r="D13" s="229"/>
      <c r="E13" s="229"/>
      <c r="F13" s="229"/>
      <c r="G13" s="229"/>
      <c r="H13" s="229"/>
      <c r="I13" s="229"/>
      <c r="J13" s="229"/>
      <c r="K13" s="230"/>
      <c r="L13" s="294"/>
      <c r="M13" s="326"/>
      <c r="N13" s="327"/>
      <c r="O13" s="278" t="s">
        <v>118</v>
      </c>
      <c r="P13" s="279"/>
      <c r="Q13" s="279"/>
      <c r="R13" s="279"/>
      <c r="S13" s="280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</row>
    <row r="14" spans="1:219" ht="15.75" thickBot="1" x14ac:dyDescent="0.3">
      <c r="A14" s="158">
        <v>43718</v>
      </c>
      <c r="B14" s="3" t="s">
        <v>2</v>
      </c>
      <c r="C14" s="253" t="s">
        <v>96</v>
      </c>
      <c r="D14" s="254"/>
      <c r="E14" s="254"/>
      <c r="F14" s="254"/>
      <c r="G14" s="254"/>
      <c r="H14" s="254"/>
      <c r="I14" s="254"/>
      <c r="J14" s="255"/>
      <c r="K14" s="121"/>
      <c r="L14" s="287">
        <v>2.0833333333333332E-2</v>
      </c>
      <c r="M14" s="289" t="s">
        <v>124</v>
      </c>
      <c r="N14" s="290"/>
      <c r="O14" s="281"/>
      <c r="P14" s="282"/>
      <c r="Q14" s="282"/>
      <c r="R14" s="282"/>
      <c r="S14" s="283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</row>
    <row r="15" spans="1:219" ht="15.75" thickBot="1" x14ac:dyDescent="0.3">
      <c r="A15" s="158">
        <v>43719</v>
      </c>
      <c r="B15" s="7" t="s">
        <v>3</v>
      </c>
      <c r="C15" s="160">
        <v>0.37986111111111115</v>
      </c>
      <c r="D15" s="9">
        <v>0.53472222222222221</v>
      </c>
      <c r="E15" s="9">
        <v>0.5493055555555556</v>
      </c>
      <c r="F15" s="159">
        <f>MAX($L$12, (SUM(C15+$L$16+J15)))</f>
        <v>0.70277777777777783</v>
      </c>
      <c r="G15" s="160">
        <v>0.7104166666666667</v>
      </c>
      <c r="H15" s="20">
        <f t="shared" ref="H15:H18" si="1">G15-C15-J15</f>
        <v>0.30972222222222223</v>
      </c>
      <c r="I15" s="9">
        <f>H15-$L$16</f>
        <v>7.6388888888889173E-3</v>
      </c>
      <c r="J15" s="9">
        <f>MAX($L$14, (SUM(E15-D15)))</f>
        <v>2.0833333333333332E-2</v>
      </c>
      <c r="K15" s="119"/>
      <c r="L15" s="288"/>
      <c r="M15" s="291"/>
      <c r="N15" s="292"/>
      <c r="O15" s="284" t="s">
        <v>115</v>
      </c>
      <c r="P15" s="285"/>
      <c r="Q15" s="285"/>
      <c r="R15" s="286"/>
      <c r="S15" s="136">
        <v>31.5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</row>
    <row r="16" spans="1:219" ht="15.75" thickBot="1" x14ac:dyDescent="0.3">
      <c r="A16" s="158">
        <v>43720</v>
      </c>
      <c r="B16" s="3" t="s">
        <v>4</v>
      </c>
      <c r="C16" s="150">
        <v>0.31875000000000003</v>
      </c>
      <c r="D16" s="4">
        <v>0.50555555555555554</v>
      </c>
      <c r="E16" s="4">
        <v>0.52152777777777781</v>
      </c>
      <c r="F16" s="159">
        <f>MAX($L$12, (SUM(C16+$L$16+J16)))</f>
        <v>0.64583333333333337</v>
      </c>
      <c r="G16" s="150">
        <v>0.64513888888888882</v>
      </c>
      <c r="H16" s="20">
        <f t="shared" si="1"/>
        <v>0.30555555555555547</v>
      </c>
      <c r="I16" s="4">
        <f>H16-$L$16</f>
        <v>3.4722222222221544E-3</v>
      </c>
      <c r="J16" s="4">
        <f>MAX($L$14, (SUM(E16-D16)))</f>
        <v>2.0833333333333332E-2</v>
      </c>
      <c r="K16" s="121"/>
      <c r="L16" s="287">
        <v>0.30208333333333331</v>
      </c>
      <c r="M16" s="320" t="s">
        <v>133</v>
      </c>
      <c r="N16" s="321"/>
      <c r="O16" s="276" t="s">
        <v>114</v>
      </c>
      <c r="P16" s="276"/>
      <c r="Q16" s="276"/>
      <c r="R16" s="277"/>
      <c r="S16" s="122">
        <v>6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</row>
    <row r="17" spans="1:219" ht="15.75" thickBot="1" x14ac:dyDescent="0.3">
      <c r="A17" s="158">
        <v>43721</v>
      </c>
      <c r="B17" s="7" t="s">
        <v>5</v>
      </c>
      <c r="C17" s="160">
        <v>0.31944444444444448</v>
      </c>
      <c r="D17" s="9">
        <v>0.52916666666666667</v>
      </c>
      <c r="E17" s="9">
        <v>0.54652777777777783</v>
      </c>
      <c r="F17" s="159">
        <f>MAX($L$12, (SUM(C17+$L$16+J17)))</f>
        <v>0.64583333333333337</v>
      </c>
      <c r="G17" s="160">
        <v>0.65</v>
      </c>
      <c r="H17" s="20">
        <f t="shared" si="1"/>
        <v>0.30972222222222223</v>
      </c>
      <c r="I17" s="9">
        <f>H17-$L$16</f>
        <v>7.6388888888889173E-3</v>
      </c>
      <c r="J17" s="9">
        <f>MAX($L$14, (SUM(E17-D17)))</f>
        <v>2.0833333333333332E-2</v>
      </c>
      <c r="K17" s="119"/>
      <c r="L17" s="316"/>
      <c r="M17" s="322"/>
      <c r="N17" s="323"/>
      <c r="O17" s="276" t="s">
        <v>110</v>
      </c>
      <c r="P17" s="276"/>
      <c r="Q17" s="276"/>
      <c r="R17" s="277"/>
      <c r="S17" s="122">
        <f>S15-S16</f>
        <v>25.5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</row>
    <row r="18" spans="1:219" ht="15.75" thickBot="1" x14ac:dyDescent="0.3">
      <c r="A18" s="158">
        <v>43722</v>
      </c>
      <c r="B18" s="190" t="s">
        <v>6</v>
      </c>
      <c r="C18" s="161">
        <v>0.31944444444444448</v>
      </c>
      <c r="D18" s="191">
        <v>0.52222222222222225</v>
      </c>
      <c r="E18" s="191">
        <v>0.54027777777777775</v>
      </c>
      <c r="F18" s="159">
        <f>MAX($L$12, (SUM(C18+$L$16+J18)))</f>
        <v>0.64583333333333337</v>
      </c>
      <c r="G18" s="161">
        <v>0.64722222222222225</v>
      </c>
      <c r="H18" s="20">
        <f t="shared" si="1"/>
        <v>0.30694444444444446</v>
      </c>
      <c r="I18" s="191">
        <f>H18-$L$16</f>
        <v>4.8611111111111494E-3</v>
      </c>
      <c r="J18" s="4">
        <f>MAX($L$14, (SUM(E18-D18)))</f>
        <v>2.0833333333333332E-2</v>
      </c>
      <c r="K18" s="121"/>
      <c r="L18" s="293">
        <f>L16*5</f>
        <v>1.5104166666666665</v>
      </c>
      <c r="M18" s="289" t="s">
        <v>131</v>
      </c>
      <c r="N18" s="290"/>
      <c r="O18" s="299" t="s">
        <v>119</v>
      </c>
      <c r="P18" s="300"/>
      <c r="Q18" s="300"/>
      <c r="R18" s="301"/>
      <c r="S18" s="139">
        <v>0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</row>
    <row r="19" spans="1:219" ht="15.75" thickBot="1" x14ac:dyDescent="0.3">
      <c r="A19" s="225" t="s">
        <v>92</v>
      </c>
      <c r="B19" s="226"/>
      <c r="C19" s="226"/>
      <c r="D19" s="226"/>
      <c r="E19" s="226"/>
      <c r="F19" s="226"/>
      <c r="G19" s="227"/>
      <c r="H19" s="129">
        <f>SUMIF(H14,"&gt;=0")+SUMIF(H15,"&gt;=0")+SUMIF(H16,"&gt;=0")+SUMIF(H17,"&gt;=0")+SUMIF(H18,"&gt;=0")+L16</f>
        <v>1.5340277777777775</v>
      </c>
      <c r="I19" s="129">
        <f>SUM(I14:I18)</f>
        <v>2.3611111111111138E-2</v>
      </c>
      <c r="J19" s="130">
        <f>SUM(J14:J18)</f>
        <v>8.3333333333333329E-2</v>
      </c>
      <c r="K19" s="131">
        <f>SUM(K14:K18)</f>
        <v>0</v>
      </c>
      <c r="L19" s="294"/>
      <c r="M19" s="291"/>
      <c r="N19" s="292"/>
      <c r="O19" s="302"/>
      <c r="P19" s="303"/>
      <c r="Q19" s="303"/>
      <c r="R19" s="303"/>
      <c r="S19" s="30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</row>
    <row r="20" spans="1:219" ht="15.75" thickBot="1" x14ac:dyDescent="0.3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30"/>
      <c r="L20" s="293">
        <v>1.4583333333333333</v>
      </c>
      <c r="M20" s="289" t="s">
        <v>134</v>
      </c>
      <c r="N20" s="290"/>
      <c r="O20" s="342" t="s">
        <v>120</v>
      </c>
      <c r="P20" s="305"/>
      <c r="Q20" s="305"/>
      <c r="R20" s="306"/>
      <c r="S20" s="344">
        <f>S17+S18+S9</f>
        <v>24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</row>
    <row r="21" spans="1:219" ht="15.75" thickBot="1" x14ac:dyDescent="0.3">
      <c r="A21" s="158">
        <v>43725</v>
      </c>
      <c r="B21" s="3" t="s">
        <v>2</v>
      </c>
      <c r="C21" s="150">
        <v>0.31875000000000003</v>
      </c>
      <c r="D21" s="4">
        <v>0.52152777777777781</v>
      </c>
      <c r="E21" s="189">
        <v>0.53611111111111109</v>
      </c>
      <c r="F21" s="159">
        <f>MAX($L$12, (SUM(C21+$L$16+J21)))</f>
        <v>0.64583333333333337</v>
      </c>
      <c r="G21" s="150">
        <v>0.64861111111111114</v>
      </c>
      <c r="H21" s="20">
        <f>G21-C21-J21</f>
        <v>0.30902777777777779</v>
      </c>
      <c r="I21" s="189">
        <f>H21-$L$16</f>
        <v>6.9444444444444753E-3</v>
      </c>
      <c r="J21" s="4">
        <f>MAX($L$14, (SUM(E21-D21)))</f>
        <v>2.0833333333333332E-2</v>
      </c>
      <c r="K21" s="121"/>
      <c r="L21" s="294"/>
      <c r="M21" s="291"/>
      <c r="N21" s="292"/>
      <c r="O21" s="343"/>
      <c r="P21" s="307"/>
      <c r="Q21" s="307"/>
      <c r="R21" s="308"/>
      <c r="S21" s="345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</row>
    <row r="22" spans="1:219" x14ac:dyDescent="0.25">
      <c r="A22" s="158">
        <v>43726</v>
      </c>
      <c r="B22" s="7" t="s">
        <v>3</v>
      </c>
      <c r="C22" s="160">
        <v>0.31875000000000003</v>
      </c>
      <c r="D22" s="9">
        <v>0.49861111111111112</v>
      </c>
      <c r="E22" s="9">
        <v>0.51527777777777783</v>
      </c>
      <c r="F22" s="159">
        <f>MAX($L$12, (SUM(C22+$L$16+J22)))</f>
        <v>0.64583333333333337</v>
      </c>
      <c r="G22" s="160">
        <v>0.64722222222222225</v>
      </c>
      <c r="H22" s="20">
        <f t="shared" ref="H22:H23" si="2">G22-C22-J22</f>
        <v>0.30763888888888891</v>
      </c>
      <c r="I22" s="9">
        <f>H22-$L$16</f>
        <v>5.5555555555555913E-3</v>
      </c>
      <c r="J22" s="9">
        <f>MAX($L$14, (SUM(E22-D22)))</f>
        <v>2.0833333333333332E-2</v>
      </c>
      <c r="K22" s="119"/>
      <c r="L22" s="293">
        <v>66.958333333333329</v>
      </c>
      <c r="M22" s="289" t="s">
        <v>116</v>
      </c>
      <c r="N22" s="290"/>
      <c r="O22" s="140"/>
      <c r="P22" s="127"/>
      <c r="Q22" s="127"/>
      <c r="R22" s="127"/>
      <c r="S22" s="128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</row>
    <row r="23" spans="1:219" ht="15.75" thickBot="1" x14ac:dyDescent="0.3">
      <c r="A23" s="158">
        <v>43727</v>
      </c>
      <c r="B23" s="3" t="s">
        <v>4</v>
      </c>
      <c r="C23" s="150">
        <v>0.32083333333333336</v>
      </c>
      <c r="D23" s="4">
        <v>0.51250000000000007</v>
      </c>
      <c r="E23" s="4">
        <v>0.52916666666666667</v>
      </c>
      <c r="F23" s="159">
        <f>MAX($L$12, (SUM(C23+$L$16+J23)))</f>
        <v>0.64583333333333337</v>
      </c>
      <c r="G23" s="150">
        <v>0.6479166666666667</v>
      </c>
      <c r="H23" s="20">
        <f t="shared" si="2"/>
        <v>0.30625000000000002</v>
      </c>
      <c r="I23" s="4">
        <f>H23-$L$16</f>
        <v>4.1666666666667074E-3</v>
      </c>
      <c r="J23" s="4">
        <f>MAX($L$14, (SUM(E23-D23)))</f>
        <v>2.0833333333333332E-2</v>
      </c>
      <c r="K23" s="121"/>
      <c r="L23" s="294"/>
      <c r="M23" s="291"/>
      <c r="N23" s="292"/>
      <c r="O23" s="205"/>
      <c r="P23" s="193"/>
      <c r="Q23" s="193"/>
      <c r="R23" s="193"/>
      <c r="S23" s="112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</row>
    <row r="24" spans="1:219" ht="15.75" thickBot="1" x14ac:dyDescent="0.3">
      <c r="A24" s="158">
        <v>43728</v>
      </c>
      <c r="B24" s="7" t="s">
        <v>5</v>
      </c>
      <c r="C24" s="253" t="s">
        <v>96</v>
      </c>
      <c r="D24" s="254"/>
      <c r="E24" s="254"/>
      <c r="F24" s="254"/>
      <c r="G24" s="254"/>
      <c r="H24" s="254"/>
      <c r="I24" s="254"/>
      <c r="J24" s="255"/>
      <c r="K24" s="119"/>
      <c r="L24" s="311">
        <f>(4*L20)+SUMIF('Calcul des H 1ère année'!H198,"&gt;=0")+SUMIF(H12,"&gt;=0")+SUMIF(H19,"&gt;=0")+SUMIF(H26,"&gt;=0")+SUMIF(H33,"&gt;=0")+SUMIF(H40,"&gt;=0")+SUMIF(H49,"&gt;=0")+SUMIF(H56,"&gt;=0")+SUMIF(H63,"&gt;=0")+SUMIF(H70,"&gt;=0")+SUMIF(H77,"&gt;=0")+SUMIF(H84,"&gt;=0")+SUMIF(H91,"&gt;=0")+SUMIF(H98,"&gt;=0")+SUMIF(H105,"&gt;=0")+SUMIF(H112,"&gt;=0")</f>
        <v>20.579166666666666</v>
      </c>
      <c r="M24" s="289" t="s">
        <v>117</v>
      </c>
      <c r="N24" s="290"/>
      <c r="O24" s="205"/>
      <c r="P24" s="193"/>
      <c r="Q24" s="193"/>
      <c r="R24" s="193"/>
      <c r="S24" s="112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</row>
    <row r="25" spans="1:219" ht="15.75" thickBot="1" x14ac:dyDescent="0.3">
      <c r="A25" s="158">
        <v>43729</v>
      </c>
      <c r="B25" s="190" t="s">
        <v>6</v>
      </c>
      <c r="C25" s="253" t="s">
        <v>96</v>
      </c>
      <c r="D25" s="254"/>
      <c r="E25" s="254"/>
      <c r="F25" s="254"/>
      <c r="G25" s="254"/>
      <c r="H25" s="254"/>
      <c r="I25" s="254"/>
      <c r="J25" s="255"/>
      <c r="K25" s="121"/>
      <c r="L25" s="312"/>
      <c r="M25" s="291"/>
      <c r="N25" s="292"/>
      <c r="O25" s="141"/>
      <c r="P25" s="114"/>
      <c r="Q25" s="114"/>
      <c r="R25" s="114"/>
      <c r="S25" s="113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</row>
    <row r="26" spans="1:219" ht="15.75" thickBot="1" x14ac:dyDescent="0.3">
      <c r="A26" s="225" t="s">
        <v>92</v>
      </c>
      <c r="B26" s="226"/>
      <c r="C26" s="226"/>
      <c r="D26" s="226"/>
      <c r="E26" s="226"/>
      <c r="F26" s="226"/>
      <c r="G26" s="227"/>
      <c r="H26" s="129">
        <f>SUMIF(H21,"&gt;=0")+SUMIF(H22,"&gt;=0")+SUMIF(H23,"&gt;=0")+2*L16</f>
        <v>1.5270833333333333</v>
      </c>
      <c r="I26" s="129">
        <f>SUM(I21:I23)</f>
        <v>1.6666666666666774E-2</v>
      </c>
      <c r="J26" s="130">
        <f>SUM(J21:J23)</f>
        <v>6.25E-2</v>
      </c>
      <c r="K26" s="131">
        <f>SUM(K21:K25)</f>
        <v>0</v>
      </c>
      <c r="L26" s="198"/>
      <c r="M26" s="199"/>
      <c r="N26" s="128"/>
      <c r="O26" s="266" t="s">
        <v>99</v>
      </c>
      <c r="P26" s="267"/>
      <c r="Q26" s="267"/>
      <c r="R26" s="267"/>
      <c r="S26" s="268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</row>
    <row r="27" spans="1:219" ht="15.75" thickBot="1" x14ac:dyDescent="0.3">
      <c r="A27" s="228"/>
      <c r="B27" s="229"/>
      <c r="C27" s="229"/>
      <c r="D27" s="229"/>
      <c r="E27" s="229"/>
      <c r="F27" s="229"/>
      <c r="G27" s="229"/>
      <c r="H27" s="229"/>
      <c r="I27" s="229"/>
      <c r="J27" s="229"/>
      <c r="K27" s="230"/>
      <c r="L27" s="197"/>
      <c r="M27" s="163"/>
      <c r="N27" s="112"/>
      <c r="O27" s="269"/>
      <c r="P27" s="270"/>
      <c r="Q27" s="270"/>
      <c r="R27" s="270"/>
      <c r="S27" s="271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</row>
    <row r="28" spans="1:219" ht="15.75" thickBot="1" x14ac:dyDescent="0.3">
      <c r="A28" s="158">
        <v>43732</v>
      </c>
      <c r="B28" s="3" t="s">
        <v>2</v>
      </c>
      <c r="C28" s="150">
        <v>0.33263888888888887</v>
      </c>
      <c r="D28" s="4">
        <v>0.51388888888888895</v>
      </c>
      <c r="E28" s="189">
        <v>0.52708333333333335</v>
      </c>
      <c r="F28" s="159">
        <f>MAX($L$12, (SUM(C28+$L$16+J28)))</f>
        <v>0.65555555555555556</v>
      </c>
      <c r="G28" s="150">
        <v>0.65694444444444444</v>
      </c>
      <c r="H28" s="20">
        <f>G28-C28-J28</f>
        <v>0.30347222222222225</v>
      </c>
      <c r="I28" s="189">
        <f>H28-$L$16</f>
        <v>1.3888888888889395E-3</v>
      </c>
      <c r="J28" s="4">
        <f>MAX($L$14, (SUM(E28-D28)))</f>
        <v>2.0833333333333332E-2</v>
      </c>
      <c r="K28" s="121"/>
      <c r="L28" s="123"/>
      <c r="M28" s="232" t="s">
        <v>11</v>
      </c>
      <c r="N28" s="233"/>
      <c r="O28" s="165" t="s">
        <v>10</v>
      </c>
      <c r="P28" s="166" t="s">
        <v>97</v>
      </c>
      <c r="Q28" s="111" t="s">
        <v>122</v>
      </c>
      <c r="R28" s="234" t="s">
        <v>126</v>
      </c>
      <c r="S28" s="23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</row>
    <row r="29" spans="1:219" ht="15.75" thickBot="1" x14ac:dyDescent="0.3">
      <c r="A29" s="158">
        <v>43733</v>
      </c>
      <c r="B29" s="7" t="s">
        <v>3</v>
      </c>
      <c r="C29" s="160">
        <v>0.34930555555555554</v>
      </c>
      <c r="D29" s="9">
        <v>0.5</v>
      </c>
      <c r="E29" s="9">
        <v>0.56111111111111112</v>
      </c>
      <c r="F29" s="159">
        <f>MAX($L$12, (SUM(C29+$L$16+J29)))</f>
        <v>0.71249999999999991</v>
      </c>
      <c r="G29" s="160">
        <v>0.64722222222222225</v>
      </c>
      <c r="H29" s="20">
        <f t="shared" ref="H29:H32" si="3">G29-C29-J29</f>
        <v>0.2368055555555556</v>
      </c>
      <c r="I29" s="9">
        <f>H29-$L$16</f>
        <v>-6.5277777777777712E-2</v>
      </c>
      <c r="J29" s="9">
        <f>MAX($L$14, (SUM(E29-D29)))</f>
        <v>6.1111111111111116E-2</v>
      </c>
      <c r="K29" s="119"/>
      <c r="L29" s="124"/>
      <c r="M29" s="232" t="s">
        <v>12</v>
      </c>
      <c r="N29" s="233"/>
      <c r="O29" s="165" t="s">
        <v>98</v>
      </c>
      <c r="P29" s="182">
        <v>1747.2</v>
      </c>
      <c r="Q29" s="143">
        <v>1</v>
      </c>
      <c r="R29" s="236">
        <v>15.3</v>
      </c>
      <c r="S29" s="237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</row>
    <row r="30" spans="1:219" x14ac:dyDescent="0.25">
      <c r="A30" s="158">
        <v>43734</v>
      </c>
      <c r="B30" s="3" t="s">
        <v>4</v>
      </c>
      <c r="C30" s="150">
        <v>0.32013888888888892</v>
      </c>
      <c r="D30" s="4">
        <v>0.5131944444444444</v>
      </c>
      <c r="E30" s="4">
        <v>0.53263888888888888</v>
      </c>
      <c r="F30" s="159">
        <f>MAX($L$12, (SUM(C30+$L$16+J30)))</f>
        <v>0.64583333333333337</v>
      </c>
      <c r="G30" s="150">
        <v>0.71180555555555547</v>
      </c>
      <c r="H30" s="20">
        <f t="shared" si="3"/>
        <v>0.37083333333333324</v>
      </c>
      <c r="I30" s="4">
        <f>H30-$L$16</f>
        <v>6.8749999999999922E-2</v>
      </c>
      <c r="J30" s="4">
        <f>MAX($L$14, (SUM(E30-D30)))</f>
        <v>2.0833333333333332E-2</v>
      </c>
      <c r="K30" s="121"/>
      <c r="L30" s="125"/>
      <c r="M30" s="232" t="s">
        <v>13</v>
      </c>
      <c r="N30" s="233"/>
      <c r="O30" s="204">
        <v>43373</v>
      </c>
      <c r="P30" s="183">
        <f>$P$29*Q30</f>
        <v>1100.7360000000001</v>
      </c>
      <c r="Q30" s="181">
        <f>63/100</f>
        <v>0.63</v>
      </c>
      <c r="R30" s="238"/>
      <c r="S30" s="239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</row>
    <row r="31" spans="1:219" x14ac:dyDescent="0.25">
      <c r="A31" s="158">
        <v>43735</v>
      </c>
      <c r="B31" s="7" t="s">
        <v>5</v>
      </c>
      <c r="C31" s="160">
        <v>0.32500000000000001</v>
      </c>
      <c r="D31" s="9">
        <v>0.52638888888888891</v>
      </c>
      <c r="E31" s="9">
        <v>0.53194444444444444</v>
      </c>
      <c r="F31" s="159">
        <f>MAX($L$12, (SUM(C31+$L$16+J31)))</f>
        <v>0.6479166666666667</v>
      </c>
      <c r="G31" s="160">
        <v>0.65</v>
      </c>
      <c r="H31" s="20">
        <f t="shared" si="3"/>
        <v>0.3041666666666667</v>
      </c>
      <c r="I31" s="9">
        <f>H31-$L$16</f>
        <v>2.0833333333333814E-3</v>
      </c>
      <c r="J31" s="9">
        <f>MAX($L$14, (SUM(E31-D31)))</f>
        <v>2.0833333333333332E-2</v>
      </c>
      <c r="K31" s="119"/>
      <c r="L31" s="134"/>
      <c r="M31" s="162"/>
      <c r="N31" s="135"/>
      <c r="O31" s="204">
        <v>43585</v>
      </c>
      <c r="P31" s="183">
        <f>$P$29*Q31</f>
        <v>1275.4559999999999</v>
      </c>
      <c r="Q31" s="181">
        <v>0.73</v>
      </c>
      <c r="R31" s="238"/>
      <c r="S31" s="239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</row>
    <row r="32" spans="1:219" ht="15.75" thickBot="1" x14ac:dyDescent="0.3">
      <c r="A32" s="158">
        <v>43736</v>
      </c>
      <c r="B32" s="190" t="s">
        <v>6</v>
      </c>
      <c r="C32" s="161">
        <v>0.3215277777777778</v>
      </c>
      <c r="D32" s="191">
        <v>0.51944444444444449</v>
      </c>
      <c r="E32" s="191">
        <v>0.53402777777777777</v>
      </c>
      <c r="F32" s="159">
        <f>MAX($L$12, (SUM(C32+$L$16+J32)))</f>
        <v>0.64583333333333337</v>
      </c>
      <c r="G32" s="161">
        <v>0.64861111111111114</v>
      </c>
      <c r="H32" s="20">
        <f t="shared" si="3"/>
        <v>0.30625000000000002</v>
      </c>
      <c r="I32" s="191">
        <f>H32-$L$16</f>
        <v>4.1666666666667074E-3</v>
      </c>
      <c r="J32" s="4">
        <f>MAX($L$14, (SUM(E32-D32)))</f>
        <v>2.0833333333333332E-2</v>
      </c>
      <c r="K32" s="121"/>
      <c r="L32" s="231" t="s">
        <v>100</v>
      </c>
      <c r="M32" s="232"/>
      <c r="N32" s="233"/>
      <c r="O32" s="201" t="s">
        <v>135</v>
      </c>
      <c r="P32" s="202">
        <f>$P$29*Q32</f>
        <v>1415.2320000000002</v>
      </c>
      <c r="Q32" s="203">
        <v>0.81</v>
      </c>
      <c r="R32" s="238"/>
      <c r="S32" s="239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</row>
    <row r="33" spans="1:271" ht="15.75" thickBot="1" x14ac:dyDescent="0.3">
      <c r="A33" s="225" t="s">
        <v>92</v>
      </c>
      <c r="B33" s="226"/>
      <c r="C33" s="226"/>
      <c r="D33" s="226"/>
      <c r="E33" s="226"/>
      <c r="F33" s="226"/>
      <c r="G33" s="227"/>
      <c r="H33" s="129">
        <f>SUMIF(H28,"&gt;=0")+SUMIF(H29,"&gt;=0")+SUMIF(H30,"&gt;=0")+SUMIF(H31,"&gt;=0")+SUMIF(H32,"&gt;=0")</f>
        <v>1.5215277777777776</v>
      </c>
      <c r="I33" s="129">
        <f>SUM(I28:I32)</f>
        <v>1.1111111111111238E-2</v>
      </c>
      <c r="J33" s="130">
        <f>SUM(J28:J32)</f>
        <v>0.14444444444444443</v>
      </c>
      <c r="K33" s="131">
        <f>SUM(K28:K32)</f>
        <v>0</v>
      </c>
      <c r="L33" s="231" t="s">
        <v>101</v>
      </c>
      <c r="M33" s="232"/>
      <c r="N33" s="233"/>
      <c r="O33" s="196">
        <v>44074</v>
      </c>
      <c r="P33" s="184">
        <f>$P$29*Q33</f>
        <v>1712.2560000000001</v>
      </c>
      <c r="Q33" s="144">
        <v>0.98</v>
      </c>
      <c r="R33" s="240"/>
      <c r="S33" s="241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</row>
    <row r="34" spans="1:271" ht="15.75" thickBot="1" x14ac:dyDescent="0.3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65"/>
      <c r="L34" s="6"/>
      <c r="M34" s="163"/>
      <c r="N34" s="112"/>
      <c r="O34" s="242" t="s">
        <v>127</v>
      </c>
      <c r="P34" s="244">
        <f>P32+R29</f>
        <v>1430.5320000000002</v>
      </c>
      <c r="Q34" s="245"/>
      <c r="R34" s="245"/>
      <c r="S34" s="246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</row>
    <row r="35" spans="1:271" ht="15.75" thickBot="1" x14ac:dyDescent="0.3">
      <c r="A35" s="158">
        <v>43739</v>
      </c>
      <c r="B35" s="3" t="s">
        <v>2</v>
      </c>
      <c r="C35" s="150">
        <v>0.32013888888888892</v>
      </c>
      <c r="D35" s="4">
        <v>0.50208333333333333</v>
      </c>
      <c r="E35" s="189">
        <v>0.51944444444444449</v>
      </c>
      <c r="F35" s="159">
        <f>MAX($L$12, (SUM(C35+$L$16+J35)))</f>
        <v>0.64583333333333337</v>
      </c>
      <c r="G35" s="150">
        <v>0.65069444444444446</v>
      </c>
      <c r="H35" s="20">
        <f>G35-C35-J35</f>
        <v>0.30972222222222223</v>
      </c>
      <c r="I35" s="189">
        <f>H35-$L$16</f>
        <v>7.6388888888889173E-3</v>
      </c>
      <c r="J35" s="4">
        <f>MAX($L$14, (SUM(E35-D35)))</f>
        <v>2.0833333333333332E-2</v>
      </c>
      <c r="K35" s="121"/>
      <c r="L35" s="126"/>
      <c r="M35" s="164"/>
      <c r="N35" s="113"/>
      <c r="O35" s="243"/>
      <c r="P35" s="247"/>
      <c r="Q35" s="248"/>
      <c r="R35" s="248"/>
      <c r="S35" s="249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</row>
    <row r="36" spans="1:271" ht="15.75" thickBot="1" x14ac:dyDescent="0.3">
      <c r="A36" s="158">
        <v>43740</v>
      </c>
      <c r="B36" s="7" t="s">
        <v>3</v>
      </c>
      <c r="C36" s="160">
        <v>0.32708333333333334</v>
      </c>
      <c r="D36" s="9">
        <v>0.5180555555555556</v>
      </c>
      <c r="E36" s="9">
        <v>0.54236111111111118</v>
      </c>
      <c r="F36" s="159">
        <f>MAX($L$12, (SUM(C36+$L$16+J36)))</f>
        <v>0.65347222222222223</v>
      </c>
      <c r="G36" s="160">
        <v>0.65763888888888888</v>
      </c>
      <c r="H36" s="20">
        <f t="shared" ref="H36:H37" si="4">G36-C36-J36</f>
        <v>0.30624999999999997</v>
      </c>
      <c r="I36" s="9">
        <f>H36-$L$16</f>
        <v>4.1666666666666519E-3</v>
      </c>
      <c r="J36" s="9">
        <f>MAX($L$14, (SUM(E36-D36)))</f>
        <v>2.430555555555558E-2</v>
      </c>
      <c r="K36" s="119"/>
      <c r="L36" s="165" t="s">
        <v>138</v>
      </c>
      <c r="M36" s="214" t="s">
        <v>137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</row>
    <row r="37" spans="1:271" ht="15.75" thickBot="1" x14ac:dyDescent="0.3">
      <c r="A37" s="158">
        <v>43741</v>
      </c>
      <c r="B37" s="3" t="s">
        <v>4</v>
      </c>
      <c r="C37" s="150">
        <v>0.31666666666666665</v>
      </c>
      <c r="D37" s="4">
        <v>0.51597222222222217</v>
      </c>
      <c r="E37" s="4">
        <v>0.53125</v>
      </c>
      <c r="F37" s="159">
        <f>MAX($L$12, (SUM(C37+$L$16+J37)))</f>
        <v>0.64583333333333337</v>
      </c>
      <c r="G37" s="150">
        <v>0.65416666666666667</v>
      </c>
      <c r="H37" s="20">
        <f t="shared" si="4"/>
        <v>0.31666666666666671</v>
      </c>
      <c r="I37" s="4">
        <f>H37-$L$16</f>
        <v>1.4583333333333393E-2</v>
      </c>
      <c r="J37" s="4">
        <f>MAX($L$14, (SUM(E37-D37)))</f>
        <v>2.0833333333333332E-2</v>
      </c>
      <c r="K37" s="221"/>
      <c r="L37" s="213">
        <f>$L$16*M37</f>
        <v>0.15104166666666666</v>
      </c>
      <c r="M37" s="218">
        <v>0.5</v>
      </c>
      <c r="N37" s="14"/>
      <c r="O37" s="219"/>
      <c r="P37" s="219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HJ37" s="14"/>
      <c r="HK37" s="14"/>
    </row>
    <row r="38" spans="1:271" ht="15.75" thickBot="1" x14ac:dyDescent="0.3">
      <c r="A38" s="158">
        <v>43742</v>
      </c>
      <c r="B38" s="7" t="s">
        <v>5</v>
      </c>
      <c r="C38" s="253" t="s">
        <v>96</v>
      </c>
      <c r="D38" s="254"/>
      <c r="E38" s="254"/>
      <c r="F38" s="254"/>
      <c r="G38" s="254"/>
      <c r="H38" s="254"/>
      <c r="I38" s="254"/>
      <c r="J38" s="255"/>
      <c r="K38" s="220"/>
      <c r="L38" s="223">
        <f t="shared" ref="L38:L74" si="5">$L$16*M38</f>
        <v>0.30208333333333331</v>
      </c>
      <c r="M38" s="216">
        <v>1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HJ38" s="14"/>
      <c r="HK38" s="14"/>
    </row>
    <row r="39" spans="1:271" ht="15.75" thickBot="1" x14ac:dyDescent="0.3">
      <c r="A39" s="158">
        <v>43743</v>
      </c>
      <c r="B39" s="190" t="s">
        <v>6</v>
      </c>
      <c r="C39" s="253" t="s">
        <v>96</v>
      </c>
      <c r="D39" s="254"/>
      <c r="E39" s="254"/>
      <c r="F39" s="254"/>
      <c r="G39" s="254"/>
      <c r="H39" s="254"/>
      <c r="I39" s="254"/>
      <c r="J39" s="255"/>
      <c r="K39" s="221"/>
      <c r="L39" s="223">
        <f t="shared" si="5"/>
        <v>0.453125</v>
      </c>
      <c r="M39" s="216">
        <v>1.5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HJ39" s="14"/>
      <c r="HK39" s="14"/>
    </row>
    <row r="40" spans="1:271" ht="15.75" thickBot="1" x14ac:dyDescent="0.3">
      <c r="A40" s="337" t="s">
        <v>92</v>
      </c>
      <c r="B40" s="338"/>
      <c r="C40" s="338"/>
      <c r="D40" s="338"/>
      <c r="E40" s="338"/>
      <c r="F40" s="338"/>
      <c r="G40" s="339"/>
      <c r="H40" s="130">
        <f>SUMIF(H35,"&gt;=0")+SUMIF(H36,"&gt;=0")+SUMIF(H37,"&gt;=0")+2*L16</f>
        <v>1.5368055555555555</v>
      </c>
      <c r="I40" s="130">
        <f>SUM(I35:I37)</f>
        <v>2.6388888888888962E-2</v>
      </c>
      <c r="J40" s="130">
        <f>SUM(J35:J37)</f>
        <v>6.5972222222222238E-2</v>
      </c>
      <c r="K40" s="222">
        <f>SUM(K35:K39)</f>
        <v>0</v>
      </c>
      <c r="L40" s="223">
        <f t="shared" si="5"/>
        <v>0.60416666666666663</v>
      </c>
      <c r="M40" s="216">
        <v>2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</row>
    <row r="41" spans="1:271" x14ac:dyDescent="0.25">
      <c r="A41" s="259" t="s">
        <v>136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23">
        <f t="shared" si="5"/>
        <v>0.75520833333333326</v>
      </c>
      <c r="M41" s="217">
        <v>2.5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</row>
    <row r="42" spans="1:271" ht="15.75" thickBot="1" x14ac:dyDescent="0.3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23">
        <f t="shared" si="5"/>
        <v>0.90625</v>
      </c>
      <c r="M42" s="216">
        <v>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</row>
    <row r="43" spans="1:271" ht="15.75" thickBot="1" x14ac:dyDescent="0.3">
      <c r="A43" s="228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3">
        <f t="shared" si="5"/>
        <v>1.0572916666666665</v>
      </c>
      <c r="M43" s="216">
        <v>3.5</v>
      </c>
      <c r="N43" s="14"/>
      <c r="O43" s="14"/>
      <c r="P43" s="14"/>
      <c r="Q43" s="14"/>
      <c r="R43" s="14"/>
      <c r="S43" s="14"/>
      <c r="T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</row>
    <row r="44" spans="1:271" x14ac:dyDescent="0.25">
      <c r="A44" s="158">
        <v>43774</v>
      </c>
      <c r="B44" s="3" t="s">
        <v>2</v>
      </c>
      <c r="C44" s="150">
        <v>0.33124999999999999</v>
      </c>
      <c r="D44" s="4">
        <v>0.52013888888888882</v>
      </c>
      <c r="E44" s="208">
        <v>0.53819444444444442</v>
      </c>
      <c r="F44" s="159">
        <f>MAX($L$12, (SUM(C44+$L$16+J44)))</f>
        <v>0.65416666666666667</v>
      </c>
      <c r="G44" s="150">
        <v>0.65763888888888888</v>
      </c>
      <c r="H44" s="20">
        <f>G44-C44-J44</f>
        <v>0.30555555555555558</v>
      </c>
      <c r="I44" s="208">
        <f>H44-$L$16</f>
        <v>3.4722222222222654E-3</v>
      </c>
      <c r="J44" s="4">
        <f>MAX($L$14, (SUM(E44-D44)))</f>
        <v>2.0833333333333332E-2</v>
      </c>
      <c r="K44" s="221"/>
      <c r="L44" s="223">
        <f t="shared" si="5"/>
        <v>1.2083333333333333</v>
      </c>
      <c r="M44" s="216">
        <v>4</v>
      </c>
      <c r="N44" s="14"/>
      <c r="O44" s="14"/>
      <c r="P44" s="14"/>
      <c r="Q44" s="14"/>
      <c r="R44" s="14"/>
      <c r="S44" s="14"/>
      <c r="T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</row>
    <row r="45" spans="1:271" x14ac:dyDescent="0.25">
      <c r="A45" s="158">
        <v>43775</v>
      </c>
      <c r="B45" s="7" t="s">
        <v>3</v>
      </c>
      <c r="C45" s="160">
        <v>0.34722222222222227</v>
      </c>
      <c r="D45" s="9">
        <v>0.5</v>
      </c>
      <c r="E45" s="9">
        <v>0.51874999999999993</v>
      </c>
      <c r="F45" s="159">
        <f>MAX($L$12, (SUM(C45+$L$16+J45)))</f>
        <v>0.67013888888888895</v>
      </c>
      <c r="G45" s="160">
        <v>0.67569444444444438</v>
      </c>
      <c r="H45" s="20">
        <f t="shared" ref="H45:H48" si="6">G45-C45-J45</f>
        <v>0.3076388888888888</v>
      </c>
      <c r="I45" s="9">
        <f>H45-$L$16</f>
        <v>5.5555555555554803E-3</v>
      </c>
      <c r="J45" s="9">
        <f>MAX($L$14, (SUM(E45-D45)))</f>
        <v>2.0833333333333332E-2</v>
      </c>
      <c r="K45" s="220"/>
      <c r="L45" s="223">
        <f t="shared" si="5"/>
        <v>1.359375</v>
      </c>
      <c r="M45" s="216">
        <v>4.5</v>
      </c>
      <c r="N45" s="14"/>
      <c r="O45" s="14"/>
      <c r="P45" s="14"/>
      <c r="Q45" s="14"/>
      <c r="R45" s="14"/>
      <c r="S45" s="14"/>
      <c r="T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</row>
    <row r="46" spans="1:271" x14ac:dyDescent="0.25">
      <c r="A46" s="158">
        <v>43776</v>
      </c>
      <c r="B46" s="3" t="s">
        <v>4</v>
      </c>
      <c r="C46" s="150">
        <v>0.32083333333333336</v>
      </c>
      <c r="D46" s="4">
        <v>0.5180555555555556</v>
      </c>
      <c r="E46" s="4">
        <v>0.53402777777777777</v>
      </c>
      <c r="F46" s="159">
        <f>MAX($L$12, (SUM(C46+$L$16+J46)))</f>
        <v>0.64583333333333337</v>
      </c>
      <c r="G46" s="150">
        <v>0.64930555555555558</v>
      </c>
      <c r="H46" s="20">
        <f t="shared" si="6"/>
        <v>0.30763888888888891</v>
      </c>
      <c r="I46" s="4">
        <f>H46-$L$16</f>
        <v>5.5555555555555913E-3</v>
      </c>
      <c r="J46" s="4">
        <f>MAX($L$14, (SUM(E46-D46)))</f>
        <v>2.0833333333333332E-2</v>
      </c>
      <c r="K46" s="221"/>
      <c r="L46" s="223">
        <f t="shared" si="5"/>
        <v>1.5104166666666665</v>
      </c>
      <c r="M46" s="216">
        <v>5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</row>
    <row r="47" spans="1:271" x14ac:dyDescent="0.25">
      <c r="A47" s="158">
        <v>43777</v>
      </c>
      <c r="B47" s="7" t="s">
        <v>5</v>
      </c>
      <c r="C47" s="160">
        <v>0.32777777777777778</v>
      </c>
      <c r="D47" s="9">
        <v>0.4993055555555555</v>
      </c>
      <c r="E47" s="9">
        <v>0.51250000000000007</v>
      </c>
      <c r="F47" s="159">
        <f>MAX($L$12, (SUM(C47+$L$16+J47)))</f>
        <v>0.65069444444444446</v>
      </c>
      <c r="G47" s="160">
        <v>0.65416666666666667</v>
      </c>
      <c r="H47" s="20">
        <f t="shared" si="6"/>
        <v>0.30555555555555558</v>
      </c>
      <c r="I47" s="9">
        <f>H47-$L$16</f>
        <v>3.4722222222222654E-3</v>
      </c>
      <c r="J47" s="9">
        <f>MAX($L$14, (SUM(E47-D47)))</f>
        <v>2.0833333333333332E-2</v>
      </c>
      <c r="K47" s="220"/>
      <c r="L47" s="223">
        <f t="shared" si="5"/>
        <v>1.6614583333333333</v>
      </c>
      <c r="M47" s="215">
        <v>5.5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</row>
    <row r="48" spans="1:271" ht="15.75" thickBot="1" x14ac:dyDescent="0.3">
      <c r="A48" s="158">
        <v>43778</v>
      </c>
      <c r="B48" s="210" t="s">
        <v>6</v>
      </c>
      <c r="C48" s="161">
        <v>0.32569444444444445</v>
      </c>
      <c r="D48" s="211">
        <v>0.49722222222222223</v>
      </c>
      <c r="E48" s="209">
        <v>0.51250000000000007</v>
      </c>
      <c r="F48" s="159">
        <f>MAX($L$12, (SUM(C48+$L$16+J48)))</f>
        <v>0.64861111111111114</v>
      </c>
      <c r="G48" s="161">
        <v>0.65277777777777779</v>
      </c>
      <c r="H48" s="20">
        <f t="shared" si="6"/>
        <v>0.30625000000000002</v>
      </c>
      <c r="I48" s="209">
        <f>H48-$L$16</f>
        <v>4.1666666666667074E-3</v>
      </c>
      <c r="J48" s="4">
        <f>MAX($L$14, (SUM(E48-D48)))</f>
        <v>2.0833333333333332E-2</v>
      </c>
      <c r="K48" s="221"/>
      <c r="L48" s="223">
        <f t="shared" si="5"/>
        <v>1.8125</v>
      </c>
      <c r="M48" s="215">
        <v>6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</row>
    <row r="49" spans="1:271" ht="15.75" thickBot="1" x14ac:dyDescent="0.3">
      <c r="A49" s="337" t="s">
        <v>92</v>
      </c>
      <c r="B49" s="338"/>
      <c r="C49" s="338"/>
      <c r="D49" s="338"/>
      <c r="E49" s="338"/>
      <c r="F49" s="338"/>
      <c r="G49" s="339"/>
      <c r="H49" s="130">
        <f>SUMIF(H44,"&gt;=0")+SUMIF(H45,"&gt;=0")+SUMIF(H46,"&gt;=0")+SUMIF(H47,"&gt;=0")+SUMIF(H48,"&gt;=0")</f>
        <v>1.5326388888888887</v>
      </c>
      <c r="I49" s="130">
        <f>SUM(I44:I48)</f>
        <v>2.222222222222231E-2</v>
      </c>
      <c r="J49" s="130">
        <f>SUM(J44:J48)</f>
        <v>0.10416666666666666</v>
      </c>
      <c r="K49" s="222">
        <f>SUM(K44:K48)</f>
        <v>0</v>
      </c>
      <c r="L49" s="223">
        <f t="shared" si="5"/>
        <v>1.9635416666666665</v>
      </c>
      <c r="M49" s="215">
        <v>6.5</v>
      </c>
      <c r="N49" s="14"/>
      <c r="O49" s="14"/>
      <c r="P49" s="14"/>
      <c r="Q49" s="14"/>
      <c r="R49" s="14"/>
      <c r="S49" s="14"/>
      <c r="T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</row>
    <row r="50" spans="1:271" ht="15.75" thickBot="1" x14ac:dyDescent="0.3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3">
        <f t="shared" si="5"/>
        <v>2.114583333333333</v>
      </c>
      <c r="M50" s="215">
        <v>7</v>
      </c>
      <c r="N50" s="14"/>
      <c r="O50" s="14"/>
      <c r="P50" s="14"/>
      <c r="Q50" s="14"/>
      <c r="R50" s="14"/>
      <c r="S50" s="14"/>
      <c r="T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</row>
    <row r="51" spans="1:271" x14ac:dyDescent="0.25">
      <c r="A51" s="158">
        <v>43781</v>
      </c>
      <c r="B51" s="3" t="s">
        <v>2</v>
      </c>
      <c r="C51" s="150">
        <v>0.31597222222222221</v>
      </c>
      <c r="D51" s="4">
        <v>0.51944444444444449</v>
      </c>
      <c r="E51" s="208">
        <v>0.53611111111111109</v>
      </c>
      <c r="F51" s="159">
        <f>MAX($L$12, (SUM(C51+$L$16+J51)))</f>
        <v>0.64583333333333337</v>
      </c>
      <c r="G51" s="150">
        <v>0.64861111111111114</v>
      </c>
      <c r="H51" s="20">
        <f>G51-C51-J51</f>
        <v>0.31180555555555561</v>
      </c>
      <c r="I51" s="208">
        <f>H51-$L$16</f>
        <v>9.7222222222222987E-3</v>
      </c>
      <c r="J51" s="4">
        <f>MAX($L$14, (SUM(E51-D51)))</f>
        <v>2.0833333333333332E-2</v>
      </c>
      <c r="K51" s="221"/>
      <c r="L51" s="223">
        <f t="shared" si="5"/>
        <v>2.265625</v>
      </c>
      <c r="M51" s="215">
        <v>7.5</v>
      </c>
      <c r="N51" s="14"/>
      <c r="O51" s="14"/>
      <c r="P51" s="14"/>
      <c r="Q51" s="14"/>
      <c r="R51" s="14"/>
      <c r="S51" s="14"/>
      <c r="T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</row>
    <row r="52" spans="1:271" x14ac:dyDescent="0.25">
      <c r="A52" s="158">
        <v>43782</v>
      </c>
      <c r="B52" s="7" t="s">
        <v>3</v>
      </c>
      <c r="C52" s="160">
        <v>0.31666666666666665</v>
      </c>
      <c r="D52" s="9">
        <v>0.52430555555555558</v>
      </c>
      <c r="E52" s="9">
        <v>0.5395833333333333</v>
      </c>
      <c r="F52" s="159">
        <f>MAX($L$12, (SUM(C52+$L$16+J52)))</f>
        <v>0.64583333333333337</v>
      </c>
      <c r="G52" s="160">
        <v>0.64930555555555558</v>
      </c>
      <c r="H52" s="20">
        <f t="shared" ref="H52:H55" si="7">G52-C52-J52</f>
        <v>0.31180555555555561</v>
      </c>
      <c r="I52" s="9">
        <f>H52-$L$16</f>
        <v>9.7222222222222987E-3</v>
      </c>
      <c r="J52" s="9">
        <f>MAX($L$14, (SUM(E52-D52)))</f>
        <v>2.0833333333333332E-2</v>
      </c>
      <c r="K52" s="220"/>
      <c r="L52" s="223">
        <f t="shared" si="5"/>
        <v>2.4166666666666665</v>
      </c>
      <c r="M52" s="215">
        <v>8</v>
      </c>
      <c r="N52" s="14"/>
      <c r="O52" s="14"/>
      <c r="P52" s="14"/>
      <c r="Q52" s="14"/>
      <c r="R52" s="14"/>
      <c r="S52" s="14"/>
      <c r="T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</row>
    <row r="53" spans="1:271" ht="15.75" thickBot="1" x14ac:dyDescent="0.3">
      <c r="A53" s="158">
        <v>43783</v>
      </c>
      <c r="B53" s="3" t="s">
        <v>4</v>
      </c>
      <c r="C53" s="150">
        <v>0.32500000000000001</v>
      </c>
      <c r="D53" s="4">
        <v>0.5131944444444444</v>
      </c>
      <c r="E53" s="4">
        <v>0.53472222222222221</v>
      </c>
      <c r="F53" s="159">
        <f>MAX($L$12, (SUM(C53+$L$16+J53)))</f>
        <v>0.64861111111111114</v>
      </c>
      <c r="G53" s="150">
        <v>0.65486111111111112</v>
      </c>
      <c r="H53" s="20">
        <f t="shared" si="7"/>
        <v>0.30833333333333329</v>
      </c>
      <c r="I53" s="4">
        <f>H53-$L$16</f>
        <v>6.2499999999999778E-3</v>
      </c>
      <c r="J53" s="4">
        <f>MAX($L$14, (SUM(E53-D53)))</f>
        <v>2.1527777777777812E-2</v>
      </c>
      <c r="K53" s="221"/>
      <c r="L53" s="223">
        <f t="shared" si="5"/>
        <v>2.567708333333333</v>
      </c>
      <c r="M53" s="215">
        <v>8.5</v>
      </c>
      <c r="N53" s="14"/>
      <c r="O53" s="14"/>
      <c r="P53" s="14"/>
      <c r="Q53" s="14"/>
      <c r="R53" s="14"/>
      <c r="S53" s="14"/>
      <c r="T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</row>
    <row r="54" spans="1:271" ht="15.75" thickBot="1" x14ac:dyDescent="0.3">
      <c r="A54" s="158">
        <v>43784</v>
      </c>
      <c r="B54" s="7" t="s">
        <v>5</v>
      </c>
      <c r="C54" s="401" t="s">
        <v>139</v>
      </c>
      <c r="D54" s="402"/>
      <c r="E54" s="402"/>
      <c r="F54" s="402"/>
      <c r="G54" s="402"/>
      <c r="H54" s="402"/>
      <c r="I54" s="402"/>
      <c r="J54" s="403"/>
      <c r="K54" s="220">
        <v>1</v>
      </c>
      <c r="L54" s="223">
        <f t="shared" si="5"/>
        <v>2.71875</v>
      </c>
      <c r="M54" s="215">
        <v>9</v>
      </c>
      <c r="N54" s="14"/>
      <c r="O54" s="14"/>
      <c r="P54" s="14"/>
      <c r="Q54" s="14"/>
      <c r="R54" s="14"/>
      <c r="S54" s="14"/>
      <c r="T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</row>
    <row r="55" spans="1:271" ht="15.75" thickBot="1" x14ac:dyDescent="0.3">
      <c r="A55" s="158">
        <v>43785</v>
      </c>
      <c r="B55" s="210" t="s">
        <v>6</v>
      </c>
      <c r="C55" s="401" t="s">
        <v>139</v>
      </c>
      <c r="D55" s="402"/>
      <c r="E55" s="402"/>
      <c r="F55" s="402"/>
      <c r="G55" s="402"/>
      <c r="H55" s="402"/>
      <c r="I55" s="402"/>
      <c r="J55" s="403"/>
      <c r="K55" s="221">
        <v>1</v>
      </c>
      <c r="L55" s="223">
        <f t="shared" si="5"/>
        <v>2.8697916666666665</v>
      </c>
      <c r="M55" s="215">
        <v>9.5</v>
      </c>
      <c r="N55" s="14"/>
      <c r="O55" s="14"/>
      <c r="P55" s="14"/>
      <c r="Q55" s="14"/>
      <c r="R55" s="14"/>
      <c r="S55" s="14"/>
      <c r="T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</row>
    <row r="56" spans="1:271" ht="15.75" thickBot="1" x14ac:dyDescent="0.3">
      <c r="A56" s="337" t="s">
        <v>92</v>
      </c>
      <c r="B56" s="338"/>
      <c r="C56" s="338"/>
      <c r="D56" s="338"/>
      <c r="E56" s="338"/>
      <c r="F56" s="338"/>
      <c r="G56" s="339"/>
      <c r="H56" s="130">
        <f>SUMIF(H51,"&gt;=0")+SUMIF(H52,"&gt;=0")+SUMIF(H53,"&gt;=0")+SUMIF(H54,"&gt;=0")+SUMIF(H55,"&gt;=0")+2*L16</f>
        <v>1.536111111111111</v>
      </c>
      <c r="I56" s="130">
        <f>SUM(I51:I55)</f>
        <v>2.5694444444444575E-2</v>
      </c>
      <c r="J56" s="130">
        <f>SUM(J51:J55)</f>
        <v>6.319444444444447E-2</v>
      </c>
      <c r="K56" s="222">
        <f>SUM(K51:K55)</f>
        <v>2</v>
      </c>
      <c r="L56" s="223">
        <f t="shared" si="5"/>
        <v>3.020833333333333</v>
      </c>
      <c r="M56" s="215">
        <v>10</v>
      </c>
      <c r="N56" s="14"/>
      <c r="O56" s="14"/>
      <c r="P56" s="14"/>
      <c r="Q56" s="14"/>
      <c r="R56" s="14"/>
      <c r="S56" s="14"/>
      <c r="T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</row>
    <row r="57" spans="1:271" ht="15.75" thickBot="1" x14ac:dyDescent="0.3">
      <c r="A57" s="228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3">
        <f t="shared" si="5"/>
        <v>3.171875</v>
      </c>
      <c r="M57" s="215">
        <v>10.5</v>
      </c>
      <c r="N57" s="14"/>
      <c r="O57" s="14"/>
      <c r="P57" s="14"/>
      <c r="Q57" s="14"/>
      <c r="R57" s="14"/>
      <c r="S57" s="14"/>
      <c r="T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</row>
    <row r="58" spans="1:271" x14ac:dyDescent="0.25">
      <c r="A58" s="158">
        <v>43788</v>
      </c>
      <c r="B58" s="3" t="s">
        <v>2</v>
      </c>
      <c r="C58" s="150">
        <v>0.31944444444444448</v>
      </c>
      <c r="D58" s="4"/>
      <c r="E58" s="208"/>
      <c r="F58" s="159">
        <f>MAX($L$12, (SUM(C58+$L$16+J58)))</f>
        <v>0.64583333333333337</v>
      </c>
      <c r="G58" s="150"/>
      <c r="H58" s="20">
        <f>G58-C58-J58</f>
        <v>-0.34027777777777779</v>
      </c>
      <c r="I58" s="208">
        <f>H58-$L$16</f>
        <v>-0.64236111111111116</v>
      </c>
      <c r="J58" s="4">
        <f>MAX($L$14, (SUM(E58-D58)))</f>
        <v>2.0833333333333332E-2</v>
      </c>
      <c r="K58" s="221"/>
      <c r="L58" s="223">
        <f t="shared" si="5"/>
        <v>3.3229166666666665</v>
      </c>
      <c r="M58" s="215">
        <v>11</v>
      </c>
      <c r="N58" s="14"/>
      <c r="O58" s="14"/>
      <c r="P58" s="14"/>
      <c r="Q58" s="14"/>
      <c r="R58" s="14"/>
      <c r="S58" s="14"/>
      <c r="T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</row>
    <row r="59" spans="1:271" x14ac:dyDescent="0.25">
      <c r="A59" s="158">
        <v>43789</v>
      </c>
      <c r="B59" s="7" t="s">
        <v>3</v>
      </c>
      <c r="C59" s="160"/>
      <c r="D59" s="9"/>
      <c r="E59" s="9"/>
      <c r="F59" s="159">
        <f>MAX($L$12, (SUM(C59+$L$16+J59)))</f>
        <v>0.64583333333333337</v>
      </c>
      <c r="G59" s="160"/>
      <c r="H59" s="20">
        <f t="shared" ref="H59:H62" si="8">G59-C59-J59</f>
        <v>-2.0833333333333332E-2</v>
      </c>
      <c r="I59" s="9">
        <f>H59-$L$16</f>
        <v>-0.32291666666666663</v>
      </c>
      <c r="J59" s="9">
        <f>MAX($L$14, (SUM(E59-D59)))</f>
        <v>2.0833333333333332E-2</v>
      </c>
      <c r="K59" s="220"/>
      <c r="L59" s="223">
        <f t="shared" si="5"/>
        <v>3.473958333333333</v>
      </c>
      <c r="M59" s="215">
        <v>11.5</v>
      </c>
      <c r="N59" s="14"/>
      <c r="O59" s="14"/>
      <c r="P59" s="14"/>
      <c r="Q59" s="14"/>
      <c r="R59" s="14"/>
      <c r="S59" s="14"/>
      <c r="T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</row>
    <row r="60" spans="1:271" x14ac:dyDescent="0.25">
      <c r="A60" s="158">
        <v>43790</v>
      </c>
      <c r="B60" s="3" t="s">
        <v>4</v>
      </c>
      <c r="C60" s="150"/>
      <c r="D60" s="4"/>
      <c r="E60" s="4"/>
      <c r="F60" s="159">
        <f>MAX($L$12, (SUM(C60+$L$16+J60)))</f>
        <v>0.64583333333333337</v>
      </c>
      <c r="G60" s="150"/>
      <c r="H60" s="20">
        <f t="shared" si="8"/>
        <v>-2.0833333333333332E-2</v>
      </c>
      <c r="I60" s="4">
        <f>H60-$L$16</f>
        <v>-0.32291666666666663</v>
      </c>
      <c r="J60" s="4">
        <f>MAX($L$14, (SUM(E60-D60)))</f>
        <v>2.0833333333333332E-2</v>
      </c>
      <c r="K60" s="221"/>
      <c r="L60" s="223">
        <f t="shared" si="5"/>
        <v>3.625</v>
      </c>
      <c r="M60" s="215">
        <v>12</v>
      </c>
      <c r="N60" s="14"/>
      <c r="O60" s="14"/>
      <c r="P60" s="14"/>
      <c r="Q60" s="14"/>
      <c r="R60" s="14"/>
      <c r="S60" s="14"/>
      <c r="T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</row>
    <row r="61" spans="1:271" ht="15.75" thickBot="1" x14ac:dyDescent="0.3">
      <c r="A61" s="158">
        <v>43791</v>
      </c>
      <c r="B61" s="7" t="s">
        <v>5</v>
      </c>
      <c r="C61" s="160"/>
      <c r="D61" s="9"/>
      <c r="E61" s="9"/>
      <c r="F61" s="159">
        <f>MAX($L$12, (SUM(C61+$L$16+J61)))</f>
        <v>0.64583333333333337</v>
      </c>
      <c r="G61" s="160"/>
      <c r="H61" s="20">
        <f t="shared" si="8"/>
        <v>-2.0833333333333332E-2</v>
      </c>
      <c r="I61" s="9">
        <f>H61-$L$16</f>
        <v>-0.32291666666666663</v>
      </c>
      <c r="J61" s="9">
        <f>MAX($L$14, (SUM(E61-D61)))</f>
        <v>2.0833333333333332E-2</v>
      </c>
      <c r="K61" s="220"/>
      <c r="L61" s="223">
        <f t="shared" si="5"/>
        <v>3.7760416666666665</v>
      </c>
      <c r="M61" s="215">
        <v>12.5</v>
      </c>
      <c r="N61" s="14"/>
      <c r="O61" s="14"/>
      <c r="P61" s="14"/>
      <c r="Q61" s="14"/>
      <c r="R61" s="14"/>
      <c r="S61" s="14"/>
      <c r="T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</row>
    <row r="62" spans="1:271" ht="15.75" thickBot="1" x14ac:dyDescent="0.3">
      <c r="A62" s="158">
        <v>43792</v>
      </c>
      <c r="B62" s="210" t="s">
        <v>6</v>
      </c>
      <c r="C62" s="253" t="s">
        <v>96</v>
      </c>
      <c r="D62" s="254"/>
      <c r="E62" s="254"/>
      <c r="F62" s="254"/>
      <c r="G62" s="254"/>
      <c r="H62" s="254"/>
      <c r="I62" s="254"/>
      <c r="J62" s="255"/>
      <c r="K62" s="221"/>
      <c r="L62" s="223">
        <f t="shared" si="5"/>
        <v>3.927083333333333</v>
      </c>
      <c r="M62" s="215">
        <v>13</v>
      </c>
      <c r="N62" s="14"/>
      <c r="O62" s="14"/>
      <c r="P62" s="14"/>
      <c r="Q62" s="14"/>
      <c r="R62" s="14"/>
      <c r="S62" s="14"/>
      <c r="T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</row>
    <row r="63" spans="1:271" ht="15.75" thickBot="1" x14ac:dyDescent="0.3">
      <c r="A63" s="337" t="s">
        <v>92</v>
      </c>
      <c r="B63" s="338"/>
      <c r="C63" s="338"/>
      <c r="D63" s="338"/>
      <c r="E63" s="338"/>
      <c r="F63" s="338"/>
      <c r="G63" s="339"/>
      <c r="H63" s="130">
        <f>SUMIF(H58,"&gt;=0")+SUMIF(H59,"&gt;=0")+SUMIF(H60,"&gt;=0")+SUMIF(H61,"&gt;=0")+SUMIF(H62,"&gt;=0")+L16</f>
        <v>0.30208333333333331</v>
      </c>
      <c r="I63" s="130">
        <f>SUM(I58:I62)</f>
        <v>-1.6111111111111112</v>
      </c>
      <c r="J63" s="130">
        <f>SUM(J58:J62)</f>
        <v>8.3333333333333329E-2</v>
      </c>
      <c r="K63" s="222">
        <f>SUM(K58:K62)</f>
        <v>0</v>
      </c>
      <c r="L63" s="223">
        <f t="shared" si="5"/>
        <v>4.078125</v>
      </c>
      <c r="M63" s="215">
        <v>13.5</v>
      </c>
      <c r="N63" s="14"/>
      <c r="O63" s="14"/>
      <c r="P63" s="14"/>
      <c r="Q63" s="14"/>
      <c r="R63" s="14"/>
      <c r="S63" s="14"/>
      <c r="T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</row>
    <row r="64" spans="1:271" ht="15.75" thickBot="1" x14ac:dyDescent="0.3">
      <c r="A64" s="228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3">
        <f t="shared" si="5"/>
        <v>4.2291666666666661</v>
      </c>
      <c r="M64" s="215">
        <v>14</v>
      </c>
      <c r="N64" s="14"/>
      <c r="O64" s="14"/>
      <c r="P64" s="14"/>
      <c r="Q64" s="14"/>
      <c r="R64" s="14"/>
      <c r="S64" s="14"/>
      <c r="T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</row>
    <row r="65" spans="1:271" x14ac:dyDescent="0.25">
      <c r="A65" s="158">
        <v>43795</v>
      </c>
      <c r="B65" s="3" t="s">
        <v>2</v>
      </c>
      <c r="C65" s="150"/>
      <c r="D65" s="4"/>
      <c r="E65" s="208"/>
      <c r="F65" s="159">
        <f>MAX($L$12, (SUM(C65+$L$16+J65)))</f>
        <v>0.64583333333333337</v>
      </c>
      <c r="G65" s="150"/>
      <c r="H65" s="20">
        <f>G65-C65-J65</f>
        <v>-2.0833333333333332E-2</v>
      </c>
      <c r="I65" s="208">
        <f>H65-$L$16</f>
        <v>-0.32291666666666663</v>
      </c>
      <c r="J65" s="4">
        <f>MAX($L$14, (SUM(E65-D65)))</f>
        <v>2.0833333333333332E-2</v>
      </c>
      <c r="K65" s="221"/>
      <c r="L65" s="223">
        <f t="shared" si="5"/>
        <v>4.380208333333333</v>
      </c>
      <c r="M65" s="215">
        <v>14.5</v>
      </c>
      <c r="N65" s="14"/>
      <c r="O65" s="14"/>
      <c r="P65" s="14"/>
      <c r="Q65" s="14"/>
      <c r="R65" s="14"/>
      <c r="S65" s="14"/>
      <c r="T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</row>
    <row r="66" spans="1:271" x14ac:dyDescent="0.25">
      <c r="A66" s="158">
        <v>43796</v>
      </c>
      <c r="B66" s="7" t="s">
        <v>3</v>
      </c>
      <c r="C66" s="160"/>
      <c r="D66" s="9"/>
      <c r="E66" s="9"/>
      <c r="F66" s="159">
        <f>MAX($L$12, (SUM(C66+$L$16+J66)))</f>
        <v>0.64583333333333337</v>
      </c>
      <c r="G66" s="160"/>
      <c r="H66" s="20">
        <f t="shared" ref="H66:H69" si="9">G66-C66-J66</f>
        <v>-2.0833333333333332E-2</v>
      </c>
      <c r="I66" s="9">
        <f>H66-$L$16</f>
        <v>-0.32291666666666663</v>
      </c>
      <c r="J66" s="9">
        <f>MAX($L$14, (SUM(E66-D66)))</f>
        <v>2.0833333333333332E-2</v>
      </c>
      <c r="K66" s="220"/>
      <c r="L66" s="223">
        <f t="shared" si="5"/>
        <v>4.53125</v>
      </c>
      <c r="M66" s="215">
        <v>15</v>
      </c>
      <c r="N66" s="14"/>
      <c r="O66" s="14"/>
      <c r="P66" s="14"/>
      <c r="Q66" s="14"/>
      <c r="R66" s="14"/>
      <c r="S66" s="14"/>
      <c r="T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</row>
    <row r="67" spans="1:271" x14ac:dyDescent="0.25">
      <c r="A67" s="158">
        <v>43797</v>
      </c>
      <c r="B67" s="3" t="s">
        <v>4</v>
      </c>
      <c r="C67" s="150"/>
      <c r="D67" s="4"/>
      <c r="E67" s="4"/>
      <c r="F67" s="159">
        <f>MAX($L$12, (SUM(C67+$L$16+J67)))</f>
        <v>0.64583333333333337</v>
      </c>
      <c r="G67" s="150"/>
      <c r="H67" s="20">
        <f t="shared" si="9"/>
        <v>-2.0833333333333332E-2</v>
      </c>
      <c r="I67" s="4">
        <f>H67-$L$16</f>
        <v>-0.32291666666666663</v>
      </c>
      <c r="J67" s="4">
        <f>MAX($L$14, (SUM(E67-D67)))</f>
        <v>2.0833333333333332E-2</v>
      </c>
      <c r="K67" s="221"/>
      <c r="L67" s="223">
        <f t="shared" si="5"/>
        <v>4.6822916666666661</v>
      </c>
      <c r="M67" s="215">
        <v>15.5</v>
      </c>
      <c r="N67" s="14"/>
      <c r="O67" s="14"/>
      <c r="P67" s="14"/>
      <c r="Q67" s="14"/>
      <c r="R67" s="14"/>
      <c r="S67" s="14"/>
      <c r="T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</row>
    <row r="68" spans="1:271" x14ac:dyDescent="0.25">
      <c r="A68" s="158">
        <v>43798</v>
      </c>
      <c r="B68" s="7" t="s">
        <v>5</v>
      </c>
      <c r="C68" s="160"/>
      <c r="D68" s="9"/>
      <c r="E68" s="9"/>
      <c r="F68" s="159">
        <f>MAX($L$12, (SUM(C68+$L$16+J68)))</f>
        <v>0.64583333333333337</v>
      </c>
      <c r="G68" s="160"/>
      <c r="H68" s="20">
        <f t="shared" si="9"/>
        <v>-2.0833333333333332E-2</v>
      </c>
      <c r="I68" s="9">
        <f>H68-$L$16</f>
        <v>-0.32291666666666663</v>
      </c>
      <c r="J68" s="9">
        <f>MAX($L$14, (SUM(E68-D68)))</f>
        <v>2.0833333333333332E-2</v>
      </c>
      <c r="K68" s="220"/>
      <c r="L68" s="223">
        <f t="shared" si="5"/>
        <v>4.833333333333333</v>
      </c>
      <c r="M68" s="215">
        <v>16</v>
      </c>
      <c r="N68" s="14"/>
      <c r="O68" s="14"/>
      <c r="P68" s="14"/>
      <c r="Q68" s="14"/>
      <c r="R68" s="14"/>
      <c r="S68" s="14"/>
      <c r="T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</row>
    <row r="69" spans="1:271" ht="15.75" thickBot="1" x14ac:dyDescent="0.3">
      <c r="A69" s="158">
        <v>43799</v>
      </c>
      <c r="B69" s="210" t="s">
        <v>6</v>
      </c>
      <c r="C69" s="161"/>
      <c r="D69" s="209"/>
      <c r="E69" s="209"/>
      <c r="F69" s="159">
        <f>MAX($L$12, (SUM(C69+$L$16+J69)))</f>
        <v>0.64583333333333337</v>
      </c>
      <c r="G69" s="161"/>
      <c r="H69" s="20">
        <f t="shared" si="9"/>
        <v>-2.0833333333333332E-2</v>
      </c>
      <c r="I69" s="209">
        <f>H69-$L$16</f>
        <v>-0.32291666666666663</v>
      </c>
      <c r="J69" s="4">
        <f>MAX($L$14, (SUM(E69-D69)))</f>
        <v>2.0833333333333332E-2</v>
      </c>
      <c r="K69" s="221"/>
      <c r="L69" s="223">
        <f t="shared" si="5"/>
        <v>4.984375</v>
      </c>
      <c r="M69" s="215">
        <v>16.5</v>
      </c>
      <c r="N69" s="14"/>
      <c r="O69" s="14"/>
      <c r="P69" s="14"/>
      <c r="Q69" s="14"/>
      <c r="R69" s="14"/>
      <c r="S69" s="14"/>
      <c r="T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</row>
    <row r="70" spans="1:271" ht="15.75" thickBot="1" x14ac:dyDescent="0.3">
      <c r="A70" s="337" t="s">
        <v>92</v>
      </c>
      <c r="B70" s="338"/>
      <c r="C70" s="338"/>
      <c r="D70" s="338"/>
      <c r="E70" s="338"/>
      <c r="F70" s="338"/>
      <c r="G70" s="339"/>
      <c r="H70" s="130">
        <f>SUMIF(H65,"&gt;=0")+SUMIF(H66,"&gt;=0")+SUMIF(H67,"&gt;=0")+SUMIF(H68,"&gt;=0")+SUMIF(H69,"&gt;=0")</f>
        <v>0</v>
      </c>
      <c r="I70" s="130">
        <f>SUM(I65:I69)</f>
        <v>-1.614583333333333</v>
      </c>
      <c r="J70" s="130">
        <f>SUM(J65:J69)</f>
        <v>0.10416666666666666</v>
      </c>
      <c r="K70" s="222">
        <f>SUM(K65:K69)</f>
        <v>0</v>
      </c>
      <c r="L70" s="223">
        <f t="shared" si="5"/>
        <v>5.1354166666666661</v>
      </c>
      <c r="M70" s="215">
        <v>17</v>
      </c>
      <c r="N70" s="14"/>
      <c r="O70" s="14"/>
      <c r="P70" s="14"/>
      <c r="Q70" s="14"/>
      <c r="R70" s="14"/>
      <c r="S70" s="14"/>
      <c r="T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</row>
    <row r="71" spans="1:271" ht="15.75" thickBot="1" x14ac:dyDescent="0.3">
      <c r="A71" s="228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3">
        <f t="shared" si="5"/>
        <v>5.286458333333333</v>
      </c>
      <c r="M71" s="215">
        <v>17.5</v>
      </c>
      <c r="N71" s="14"/>
      <c r="O71" s="14"/>
      <c r="P71" s="14"/>
      <c r="Q71" s="14"/>
      <c r="R71" s="14"/>
      <c r="S71" s="14"/>
      <c r="T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</row>
    <row r="72" spans="1:271" x14ac:dyDescent="0.25">
      <c r="A72" s="158">
        <v>43802</v>
      </c>
      <c r="B72" s="3" t="s">
        <v>2</v>
      </c>
      <c r="C72" s="150"/>
      <c r="D72" s="4"/>
      <c r="E72" s="208"/>
      <c r="F72" s="159">
        <f>MAX($L$12, (SUM(C72+$L$16+J72)))</f>
        <v>0.64583333333333337</v>
      </c>
      <c r="G72" s="150"/>
      <c r="H72" s="20">
        <f>G72-C72-J72</f>
        <v>-2.0833333333333332E-2</v>
      </c>
      <c r="I72" s="208">
        <f>H72-$L$16</f>
        <v>-0.32291666666666663</v>
      </c>
      <c r="J72" s="4">
        <f>MAX($L$14, (SUM(E72-D72)))</f>
        <v>2.0833333333333332E-2</v>
      </c>
      <c r="K72" s="221"/>
      <c r="L72" s="223">
        <f t="shared" si="5"/>
        <v>5.4375</v>
      </c>
      <c r="M72" s="215">
        <v>18</v>
      </c>
      <c r="N72" s="14"/>
      <c r="O72" s="14"/>
      <c r="P72" s="14"/>
      <c r="Q72" s="14"/>
      <c r="R72" s="14"/>
      <c r="S72" s="14"/>
      <c r="T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</row>
    <row r="73" spans="1:271" x14ac:dyDescent="0.25">
      <c r="A73" s="158">
        <v>43803</v>
      </c>
      <c r="B73" s="7" t="s">
        <v>3</v>
      </c>
      <c r="C73" s="160"/>
      <c r="D73" s="9"/>
      <c r="E73" s="9"/>
      <c r="F73" s="159">
        <f>MAX($L$12, (SUM(C73+$L$16+J73)))</f>
        <v>0.64583333333333337</v>
      </c>
      <c r="G73" s="160"/>
      <c r="H73" s="20">
        <f t="shared" ref="H73:H76" si="10">G73-C73-J73</f>
        <v>-2.0833333333333332E-2</v>
      </c>
      <c r="I73" s="9">
        <f>H73-$L$16</f>
        <v>-0.32291666666666663</v>
      </c>
      <c r="J73" s="9">
        <f>MAX($L$14, (SUM(E73-D73)))</f>
        <v>2.0833333333333332E-2</v>
      </c>
      <c r="K73" s="220"/>
      <c r="L73" s="223">
        <f t="shared" si="5"/>
        <v>5.5885416666666661</v>
      </c>
      <c r="M73" s="215">
        <v>18.5</v>
      </c>
      <c r="N73" s="14"/>
      <c r="O73" s="14"/>
      <c r="P73" s="14"/>
      <c r="Q73" s="14"/>
      <c r="R73" s="14"/>
      <c r="S73" s="14"/>
      <c r="T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</row>
    <row r="74" spans="1:271" ht="15.75" thickBot="1" x14ac:dyDescent="0.3">
      <c r="A74" s="158">
        <v>43804</v>
      </c>
      <c r="B74" s="3" t="s">
        <v>4</v>
      </c>
      <c r="C74" s="150"/>
      <c r="D74" s="4"/>
      <c r="E74" s="4"/>
      <c r="F74" s="159">
        <f>MAX($L$12, (SUM(C74+$L$16+J74)))</f>
        <v>0.64583333333333337</v>
      </c>
      <c r="G74" s="150"/>
      <c r="H74" s="20">
        <f t="shared" si="10"/>
        <v>-2.0833333333333332E-2</v>
      </c>
      <c r="I74" s="4">
        <f>H74-$L$16</f>
        <v>-0.32291666666666663</v>
      </c>
      <c r="J74" s="4">
        <f>MAX($L$14, (SUM(E74-D74)))</f>
        <v>2.0833333333333332E-2</v>
      </c>
      <c r="K74" s="221"/>
      <c r="L74" s="224">
        <f t="shared" si="5"/>
        <v>5.739583333333333</v>
      </c>
      <c r="M74" s="212">
        <v>19</v>
      </c>
      <c r="N74" s="14"/>
      <c r="O74" s="14"/>
      <c r="P74" s="14"/>
      <c r="Q74" s="14"/>
      <c r="R74" s="14"/>
      <c r="S74" s="14"/>
      <c r="T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</row>
    <row r="75" spans="1:271" x14ac:dyDescent="0.25">
      <c r="A75" s="158">
        <v>43805</v>
      </c>
      <c r="B75" s="7" t="s">
        <v>5</v>
      </c>
      <c r="C75" s="160"/>
      <c r="D75" s="9"/>
      <c r="E75" s="9"/>
      <c r="F75" s="159">
        <f>MAX($L$12, (SUM(C75+$L$16+J75)))</f>
        <v>0.64583333333333337</v>
      </c>
      <c r="G75" s="160"/>
      <c r="H75" s="20">
        <f t="shared" si="10"/>
        <v>-2.0833333333333332E-2</v>
      </c>
      <c r="I75" s="9">
        <f>H75-$L$16</f>
        <v>-0.32291666666666663</v>
      </c>
      <c r="J75" s="9">
        <f>MAX($L$14, (SUM(E75-D75)))</f>
        <v>2.0833333333333332E-2</v>
      </c>
      <c r="K75" s="119"/>
      <c r="L75" s="17"/>
      <c r="M75" s="157"/>
      <c r="N75" s="14"/>
      <c r="O75" s="14"/>
      <c r="P75" s="14"/>
      <c r="Q75" s="14"/>
      <c r="R75" s="14"/>
      <c r="S75" s="14"/>
      <c r="T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</row>
    <row r="76" spans="1:271" ht="15.75" thickBot="1" x14ac:dyDescent="0.3">
      <c r="A76" s="158">
        <v>43806</v>
      </c>
      <c r="B76" s="210" t="s">
        <v>6</v>
      </c>
      <c r="C76" s="161"/>
      <c r="D76" s="209"/>
      <c r="E76" s="209"/>
      <c r="F76" s="159">
        <f>MAX($L$12, (SUM(C76+$L$16+J76)))</f>
        <v>0.64583333333333337</v>
      </c>
      <c r="G76" s="161"/>
      <c r="H76" s="20">
        <f t="shared" si="10"/>
        <v>-2.0833333333333332E-2</v>
      </c>
      <c r="I76" s="209">
        <f>H76-$L$16</f>
        <v>-0.32291666666666663</v>
      </c>
      <c r="J76" s="4">
        <f>MAX($L$14, (SUM(E76-D76)))</f>
        <v>2.0833333333333332E-2</v>
      </c>
      <c r="K76" s="121"/>
      <c r="L76" s="17"/>
      <c r="M76" s="157"/>
      <c r="N76" s="14"/>
      <c r="O76" s="14"/>
      <c r="P76" s="14"/>
      <c r="Q76" s="14"/>
      <c r="R76" s="14"/>
      <c r="S76" s="14"/>
      <c r="T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</row>
    <row r="77" spans="1:271" ht="15.75" thickBot="1" x14ac:dyDescent="0.3">
      <c r="A77" s="337" t="s">
        <v>92</v>
      </c>
      <c r="B77" s="338"/>
      <c r="C77" s="338"/>
      <c r="D77" s="338"/>
      <c r="E77" s="338"/>
      <c r="F77" s="338"/>
      <c r="G77" s="339"/>
      <c r="H77" s="130">
        <f>SUMIF(H72,"&gt;=0")+SUMIF(H73,"&gt;=0")+SUMIF(H74,"&gt;=0")+SUMIF(H75,"&gt;=0")+SUMIF(H76,"&gt;=0")</f>
        <v>0</v>
      </c>
      <c r="I77" s="130">
        <f>SUM(I72:I76)</f>
        <v>-1.614583333333333</v>
      </c>
      <c r="J77" s="130">
        <f>SUM(J72:J76)</f>
        <v>0.10416666666666666</v>
      </c>
      <c r="K77" s="131">
        <f>SUM(K72:K76)</f>
        <v>0</v>
      </c>
      <c r="L77" s="17"/>
      <c r="M77" s="157"/>
      <c r="N77" s="14"/>
      <c r="O77" s="14"/>
      <c r="P77" s="14"/>
      <c r="Q77" s="14"/>
      <c r="R77" s="14"/>
      <c r="S77" s="14"/>
      <c r="T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</row>
    <row r="78" spans="1:271" ht="15.75" thickBot="1" x14ac:dyDescent="0.3">
      <c r="A78" s="228"/>
      <c r="B78" s="229"/>
      <c r="C78" s="229"/>
      <c r="D78" s="229"/>
      <c r="E78" s="229"/>
      <c r="F78" s="229"/>
      <c r="G78" s="229"/>
      <c r="H78" s="229"/>
      <c r="I78" s="229"/>
      <c r="J78" s="229"/>
      <c r="K78" s="265"/>
      <c r="L78" s="17"/>
      <c r="M78" s="157"/>
      <c r="N78" s="14"/>
      <c r="O78" s="14"/>
      <c r="P78" s="14"/>
      <c r="Q78" s="14"/>
      <c r="R78" s="14"/>
      <c r="S78" s="14"/>
      <c r="T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</row>
    <row r="79" spans="1:271" x14ac:dyDescent="0.25">
      <c r="A79" s="158">
        <v>43809</v>
      </c>
      <c r="B79" s="3" t="s">
        <v>2</v>
      </c>
      <c r="C79" s="150"/>
      <c r="D79" s="4"/>
      <c r="E79" s="208"/>
      <c r="F79" s="159">
        <f>MAX($L$12, (SUM(C79+$L$16+J79)))</f>
        <v>0.64583333333333337</v>
      </c>
      <c r="G79" s="150"/>
      <c r="H79" s="20">
        <f>G79-C79-J79</f>
        <v>-2.0833333333333332E-2</v>
      </c>
      <c r="I79" s="208">
        <f>H79-$L$16</f>
        <v>-0.32291666666666663</v>
      </c>
      <c r="J79" s="4">
        <f>MAX($L$14, (SUM(E79-D79)))</f>
        <v>2.0833333333333332E-2</v>
      </c>
      <c r="K79" s="121"/>
      <c r="L79" s="17"/>
      <c r="M79" s="157"/>
      <c r="N79" s="14"/>
      <c r="O79" s="14"/>
      <c r="P79" s="14"/>
      <c r="Q79" s="14"/>
      <c r="R79" s="14"/>
      <c r="S79" s="14"/>
      <c r="T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</row>
    <row r="80" spans="1:271" x14ac:dyDescent="0.25">
      <c r="A80" s="158">
        <v>43810</v>
      </c>
      <c r="B80" s="7" t="s">
        <v>3</v>
      </c>
      <c r="C80" s="160"/>
      <c r="D80" s="9"/>
      <c r="E80" s="9"/>
      <c r="F80" s="159">
        <f>MAX($L$12, (SUM(C80+$L$16+J80)))</f>
        <v>0.64583333333333337</v>
      </c>
      <c r="G80" s="160"/>
      <c r="H80" s="20">
        <f t="shared" ref="H80:H83" si="11">G80-C80-J80</f>
        <v>-2.0833333333333332E-2</v>
      </c>
      <c r="I80" s="9">
        <f>H80-$L$16</f>
        <v>-0.32291666666666663</v>
      </c>
      <c r="J80" s="9">
        <f>MAX($L$14, (SUM(E80-D80)))</f>
        <v>2.0833333333333332E-2</v>
      </c>
      <c r="K80" s="119"/>
      <c r="L80" s="17"/>
      <c r="M80" s="157"/>
      <c r="N80" s="14"/>
      <c r="O80" s="14"/>
      <c r="P80" s="14"/>
      <c r="Q80" s="14"/>
      <c r="R80" s="14"/>
      <c r="S80" s="14"/>
      <c r="T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</row>
    <row r="81" spans="1:271" x14ac:dyDescent="0.25">
      <c r="A81" s="158">
        <v>43811</v>
      </c>
      <c r="B81" s="3" t="s">
        <v>4</v>
      </c>
      <c r="C81" s="150"/>
      <c r="D81" s="4"/>
      <c r="E81" s="4"/>
      <c r="F81" s="159">
        <f>MAX($L$12, (SUM(C81+$L$16+J81)))</f>
        <v>0.64583333333333337</v>
      </c>
      <c r="G81" s="150"/>
      <c r="H81" s="20">
        <f t="shared" si="11"/>
        <v>-2.0833333333333332E-2</v>
      </c>
      <c r="I81" s="4">
        <f>H81-$L$16</f>
        <v>-0.32291666666666663</v>
      </c>
      <c r="J81" s="4">
        <f>MAX($L$14, (SUM(E81-D81)))</f>
        <v>2.0833333333333332E-2</v>
      </c>
      <c r="K81" s="121"/>
      <c r="L81" s="17"/>
      <c r="M81" s="157"/>
      <c r="N81" s="14"/>
      <c r="O81" s="14"/>
      <c r="P81" s="14"/>
      <c r="Q81" s="14"/>
      <c r="R81" s="14"/>
      <c r="S81" s="14"/>
      <c r="T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</row>
    <row r="82" spans="1:271" x14ac:dyDescent="0.25">
      <c r="A82" s="158">
        <v>43812</v>
      </c>
      <c r="B82" s="7" t="s">
        <v>5</v>
      </c>
      <c r="C82" s="160"/>
      <c r="D82" s="9"/>
      <c r="E82" s="9"/>
      <c r="F82" s="159">
        <f>MAX($L$12, (SUM(C82+$L$16+J82)))</f>
        <v>0.64583333333333337</v>
      </c>
      <c r="G82" s="160"/>
      <c r="H82" s="20">
        <f t="shared" si="11"/>
        <v>-2.0833333333333332E-2</v>
      </c>
      <c r="I82" s="9">
        <f>H82-$L$16</f>
        <v>-0.32291666666666663</v>
      </c>
      <c r="J82" s="9">
        <f>MAX($L$14, (SUM(E82-D82)))</f>
        <v>2.0833333333333332E-2</v>
      </c>
      <c r="K82" s="119"/>
      <c r="L82" s="17"/>
      <c r="M82" s="157"/>
      <c r="N82" s="14"/>
      <c r="O82" s="14"/>
      <c r="P82" s="14"/>
      <c r="Q82" s="14"/>
      <c r="R82" s="14"/>
      <c r="S82" s="14"/>
      <c r="T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</row>
    <row r="83" spans="1:271" ht="15.75" thickBot="1" x14ac:dyDescent="0.3">
      <c r="A83" s="158">
        <v>43813</v>
      </c>
      <c r="B83" s="210" t="s">
        <v>6</v>
      </c>
      <c r="C83" s="161"/>
      <c r="D83" s="209"/>
      <c r="E83" s="209"/>
      <c r="F83" s="159">
        <f>MAX($L$12, (SUM(C83+$L$16+J83)))</f>
        <v>0.64583333333333337</v>
      </c>
      <c r="G83" s="161"/>
      <c r="H83" s="20">
        <f t="shared" si="11"/>
        <v>-2.0833333333333332E-2</v>
      </c>
      <c r="I83" s="209">
        <f>H83-$L$16</f>
        <v>-0.32291666666666663</v>
      </c>
      <c r="J83" s="4">
        <f>MAX($L$14, (SUM(E83-D83)))</f>
        <v>2.0833333333333332E-2</v>
      </c>
      <c r="K83" s="121"/>
      <c r="L83" s="17"/>
      <c r="M83" s="157"/>
      <c r="N83" s="14"/>
      <c r="O83" s="14"/>
      <c r="P83" s="14"/>
      <c r="Q83" s="14"/>
      <c r="R83" s="14"/>
      <c r="S83" s="14"/>
      <c r="T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</row>
    <row r="84" spans="1:271" ht="15.75" thickBot="1" x14ac:dyDescent="0.3">
      <c r="A84" s="337" t="s">
        <v>92</v>
      </c>
      <c r="B84" s="338"/>
      <c r="C84" s="338"/>
      <c r="D84" s="338"/>
      <c r="E84" s="338"/>
      <c r="F84" s="338"/>
      <c r="G84" s="339"/>
      <c r="H84" s="130">
        <f>SUMIF(H79,"&gt;=0")+SUMIF(H80,"&gt;=0")+SUMIF(H81,"&gt;=0")+SUMIF(H82,"&gt;=0")+SUMIF(H83,"&gt;=0")</f>
        <v>0</v>
      </c>
      <c r="I84" s="130">
        <f>SUM(I79:I83)</f>
        <v>-1.614583333333333</v>
      </c>
      <c r="J84" s="130">
        <f>SUM(J79:J83)</f>
        <v>0.10416666666666666</v>
      </c>
      <c r="K84" s="131">
        <f>SUM(K79:K83)</f>
        <v>0</v>
      </c>
      <c r="L84" s="17"/>
      <c r="M84" s="157"/>
      <c r="N84" s="14"/>
      <c r="O84" s="14"/>
      <c r="P84" s="14"/>
      <c r="Q84" s="14"/>
      <c r="R84" s="14"/>
      <c r="S84" s="14"/>
      <c r="T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</row>
    <row r="85" spans="1:271" ht="15.75" thickBot="1" x14ac:dyDescent="0.3">
      <c r="A85" s="228"/>
      <c r="B85" s="229"/>
      <c r="C85" s="229"/>
      <c r="D85" s="229"/>
      <c r="E85" s="229"/>
      <c r="F85" s="229"/>
      <c r="G85" s="229"/>
      <c r="H85" s="229"/>
      <c r="I85" s="229"/>
      <c r="J85" s="229"/>
      <c r="K85" s="265"/>
      <c r="L85" s="17"/>
      <c r="M85" s="157"/>
      <c r="N85" s="14"/>
      <c r="O85" s="14"/>
      <c r="P85" s="14"/>
      <c r="Q85" s="14"/>
      <c r="R85" s="14"/>
      <c r="S85" s="14"/>
      <c r="T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</row>
    <row r="86" spans="1:271" ht="15.75" thickBot="1" x14ac:dyDescent="0.3">
      <c r="A86" s="158">
        <v>43816</v>
      </c>
      <c r="B86" s="3" t="s">
        <v>2</v>
      </c>
      <c r="C86" s="253" t="s">
        <v>96</v>
      </c>
      <c r="D86" s="254"/>
      <c r="E86" s="254"/>
      <c r="F86" s="254"/>
      <c r="G86" s="254"/>
      <c r="H86" s="254"/>
      <c r="I86" s="254"/>
      <c r="J86" s="255"/>
      <c r="K86" s="121"/>
      <c r="L86" s="17"/>
      <c r="M86" s="157"/>
      <c r="N86" s="14"/>
      <c r="O86" s="14"/>
      <c r="P86" s="14"/>
      <c r="Q86" s="14"/>
      <c r="R86" s="14"/>
      <c r="S86" s="14"/>
      <c r="T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</row>
    <row r="87" spans="1:271" ht="15.75" thickBot="1" x14ac:dyDescent="0.3">
      <c r="A87" s="158">
        <v>43817</v>
      </c>
      <c r="B87" s="7" t="s">
        <v>3</v>
      </c>
      <c r="C87" s="253" t="s">
        <v>96</v>
      </c>
      <c r="D87" s="254"/>
      <c r="E87" s="254"/>
      <c r="F87" s="254"/>
      <c r="G87" s="254"/>
      <c r="H87" s="254"/>
      <c r="I87" s="254"/>
      <c r="J87" s="255"/>
      <c r="K87" s="119"/>
      <c r="L87" s="17"/>
      <c r="M87" s="157"/>
      <c r="N87" s="14"/>
      <c r="O87" s="14"/>
      <c r="P87" s="14"/>
      <c r="Q87" s="14"/>
      <c r="R87" s="14"/>
      <c r="S87" s="14"/>
      <c r="T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</row>
    <row r="88" spans="1:271" ht="15.75" thickBot="1" x14ac:dyDescent="0.3">
      <c r="A88" s="158">
        <v>43818</v>
      </c>
      <c r="B88" s="3" t="s">
        <v>4</v>
      </c>
      <c r="C88" s="253" t="s">
        <v>96</v>
      </c>
      <c r="D88" s="254"/>
      <c r="E88" s="254"/>
      <c r="F88" s="254"/>
      <c r="G88" s="254"/>
      <c r="H88" s="254"/>
      <c r="I88" s="254"/>
      <c r="J88" s="255"/>
      <c r="K88" s="121"/>
      <c r="L88" s="17"/>
      <c r="M88" s="157"/>
      <c r="N88" s="14"/>
      <c r="O88" s="14"/>
      <c r="P88" s="14"/>
      <c r="Q88" s="14"/>
      <c r="R88" s="14"/>
      <c r="S88" s="14"/>
      <c r="T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</row>
    <row r="89" spans="1:271" ht="15.75" thickBot="1" x14ac:dyDescent="0.3">
      <c r="A89" s="158">
        <v>43819</v>
      </c>
      <c r="B89" s="7" t="s">
        <v>5</v>
      </c>
      <c r="C89" s="253" t="s">
        <v>96</v>
      </c>
      <c r="D89" s="254"/>
      <c r="E89" s="254"/>
      <c r="F89" s="254"/>
      <c r="G89" s="254"/>
      <c r="H89" s="254"/>
      <c r="I89" s="254"/>
      <c r="J89" s="255"/>
      <c r="K89" s="119"/>
      <c r="L89" s="17"/>
      <c r="M89" s="157"/>
      <c r="N89" s="14"/>
      <c r="O89" s="14"/>
      <c r="P89" s="14"/>
      <c r="Q89" s="14"/>
      <c r="R89" s="14"/>
      <c r="S89" s="14"/>
      <c r="T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</row>
    <row r="90" spans="1:271" ht="15.75" thickBot="1" x14ac:dyDescent="0.3">
      <c r="A90" s="158">
        <v>43820</v>
      </c>
      <c r="B90" s="210" t="s">
        <v>6</v>
      </c>
      <c r="C90" s="253" t="s">
        <v>96</v>
      </c>
      <c r="D90" s="254"/>
      <c r="E90" s="254"/>
      <c r="F90" s="254"/>
      <c r="G90" s="254"/>
      <c r="H90" s="254"/>
      <c r="I90" s="254"/>
      <c r="J90" s="255"/>
      <c r="K90" s="121"/>
      <c r="L90" s="17"/>
      <c r="M90" s="157"/>
      <c r="N90" s="14"/>
      <c r="O90" s="14"/>
      <c r="P90" s="14"/>
      <c r="Q90" s="14"/>
      <c r="R90" s="14"/>
      <c r="S90" s="14"/>
      <c r="T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</row>
    <row r="91" spans="1:271" ht="15.75" thickBot="1" x14ac:dyDescent="0.3">
      <c r="A91" s="337" t="s">
        <v>92</v>
      </c>
      <c r="B91" s="338"/>
      <c r="C91" s="338"/>
      <c r="D91" s="338"/>
      <c r="E91" s="338"/>
      <c r="F91" s="338"/>
      <c r="G91" s="339"/>
      <c r="H91" s="130">
        <f>SUMIF(H86,"&gt;=0")+SUMIF(H87,"&gt;=0")+SUMIF(H88,"&gt;=0")+SUMIF(H89,"&gt;=0")+SUMIF(H90,"&gt;=0")+L18</f>
        <v>1.5104166666666665</v>
      </c>
      <c r="I91" s="130">
        <f>SUM(I86:I90)</f>
        <v>0</v>
      </c>
      <c r="J91" s="130">
        <f>SUM(J86:J90)</f>
        <v>0</v>
      </c>
      <c r="K91" s="131">
        <f>SUM(K86:K90)</f>
        <v>0</v>
      </c>
      <c r="L91" s="17"/>
      <c r="M91" s="157"/>
      <c r="N91" s="14"/>
      <c r="O91" s="14"/>
      <c r="P91" s="14"/>
      <c r="Q91" s="14"/>
      <c r="R91" s="14"/>
      <c r="S91" s="14"/>
      <c r="T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</row>
    <row r="92" spans="1:271" ht="15.75" thickBot="1" x14ac:dyDescent="0.3">
      <c r="A92" s="228"/>
      <c r="B92" s="229"/>
      <c r="C92" s="229"/>
      <c r="D92" s="229"/>
      <c r="E92" s="229"/>
      <c r="F92" s="229"/>
      <c r="G92" s="229"/>
      <c r="H92" s="229"/>
      <c r="I92" s="229"/>
      <c r="J92" s="229"/>
      <c r="K92" s="265"/>
      <c r="L92" s="17"/>
      <c r="M92" s="157"/>
      <c r="N92" s="14"/>
      <c r="O92" s="14"/>
      <c r="P92" s="14"/>
      <c r="Q92" s="14"/>
      <c r="R92" s="14"/>
      <c r="S92" s="14"/>
      <c r="T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</row>
    <row r="93" spans="1:271" ht="15.75" thickBot="1" x14ac:dyDescent="0.3">
      <c r="A93" s="158">
        <v>43823</v>
      </c>
      <c r="B93" s="3" t="s">
        <v>2</v>
      </c>
      <c r="C93" s="313" t="s">
        <v>113</v>
      </c>
      <c r="D93" s="314"/>
      <c r="E93" s="314"/>
      <c r="F93" s="314"/>
      <c r="G93" s="314"/>
      <c r="H93" s="314"/>
      <c r="I93" s="314"/>
      <c r="J93" s="315"/>
      <c r="K93" s="121"/>
      <c r="L93" s="17"/>
      <c r="M93" s="157"/>
      <c r="N93" s="14"/>
      <c r="O93" s="14"/>
      <c r="P93" s="14"/>
      <c r="Q93" s="14"/>
      <c r="R93" s="14"/>
      <c r="S93" s="14"/>
      <c r="T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</row>
    <row r="94" spans="1:271" ht="15.75" thickBot="1" x14ac:dyDescent="0.3">
      <c r="A94" s="158">
        <v>43824</v>
      </c>
      <c r="B94" s="7" t="s">
        <v>3</v>
      </c>
      <c r="C94" s="253" t="s">
        <v>96</v>
      </c>
      <c r="D94" s="254"/>
      <c r="E94" s="254"/>
      <c r="F94" s="254"/>
      <c r="G94" s="254"/>
      <c r="H94" s="254"/>
      <c r="I94" s="254"/>
      <c r="J94" s="255"/>
      <c r="K94" s="119"/>
      <c r="L94" s="17"/>
      <c r="M94" s="157"/>
      <c r="N94" s="14"/>
      <c r="O94" s="14"/>
      <c r="P94" s="14"/>
      <c r="Q94" s="14"/>
      <c r="R94" s="14"/>
      <c r="S94" s="14"/>
      <c r="T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</row>
    <row r="95" spans="1:271" ht="15.75" thickBot="1" x14ac:dyDescent="0.3">
      <c r="A95" s="158">
        <v>43825</v>
      </c>
      <c r="B95" s="3" t="s">
        <v>4</v>
      </c>
      <c r="C95" s="253" t="s">
        <v>96</v>
      </c>
      <c r="D95" s="254"/>
      <c r="E95" s="254"/>
      <c r="F95" s="254"/>
      <c r="G95" s="254"/>
      <c r="H95" s="254"/>
      <c r="I95" s="254"/>
      <c r="J95" s="255"/>
      <c r="K95" s="121"/>
      <c r="L95" s="17"/>
      <c r="M95" s="157"/>
      <c r="N95" s="14"/>
      <c r="O95" s="14"/>
      <c r="P95" s="14"/>
      <c r="Q95" s="14"/>
      <c r="R95" s="14"/>
      <c r="S95" s="14"/>
      <c r="T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</row>
    <row r="96" spans="1:271" ht="15.75" thickBot="1" x14ac:dyDescent="0.3">
      <c r="A96" s="158">
        <v>43826</v>
      </c>
      <c r="B96" s="7" t="s">
        <v>5</v>
      </c>
      <c r="C96" s="253" t="s">
        <v>96</v>
      </c>
      <c r="D96" s="254"/>
      <c r="E96" s="254"/>
      <c r="F96" s="254"/>
      <c r="G96" s="254"/>
      <c r="H96" s="254"/>
      <c r="I96" s="254"/>
      <c r="J96" s="255"/>
      <c r="K96" s="119"/>
      <c r="L96" s="17"/>
      <c r="M96" s="157"/>
      <c r="N96" s="14"/>
      <c r="O96" s="14"/>
      <c r="P96" s="14"/>
      <c r="Q96" s="14"/>
      <c r="R96" s="14"/>
      <c r="S96" s="14"/>
      <c r="T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</row>
    <row r="97" spans="1:271" ht="15.75" thickBot="1" x14ac:dyDescent="0.3">
      <c r="A97" s="158">
        <v>43827</v>
      </c>
      <c r="B97" s="210" t="s">
        <v>6</v>
      </c>
      <c r="C97" s="253" t="s">
        <v>96</v>
      </c>
      <c r="D97" s="254"/>
      <c r="E97" s="254"/>
      <c r="F97" s="254"/>
      <c r="G97" s="254"/>
      <c r="H97" s="254"/>
      <c r="I97" s="254"/>
      <c r="J97" s="255"/>
      <c r="K97" s="121"/>
      <c r="L97" s="17"/>
      <c r="M97" s="157"/>
      <c r="N97" s="14"/>
      <c r="O97" s="14"/>
      <c r="P97" s="14"/>
      <c r="Q97" s="14"/>
      <c r="R97" s="14"/>
      <c r="S97" s="14"/>
      <c r="T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</row>
    <row r="98" spans="1:271" ht="15.75" thickBot="1" x14ac:dyDescent="0.3">
      <c r="A98" s="337" t="s">
        <v>92</v>
      </c>
      <c r="B98" s="338"/>
      <c r="C98" s="338"/>
      <c r="D98" s="338"/>
      <c r="E98" s="338"/>
      <c r="F98" s="338"/>
      <c r="G98" s="339"/>
      <c r="H98" s="130">
        <f>SUMIF(H93,"&gt;=0")+SUMIF(H94,"&gt;=0")+SUMIF(H95,"&gt;=0")+SUMIF(H96,"&gt;=0")+SUMIF(H97,"&gt;=0")+L18</f>
        <v>1.5104166666666665</v>
      </c>
      <c r="I98" s="130">
        <f>SUM(I93:I97)</f>
        <v>0</v>
      </c>
      <c r="J98" s="130">
        <f>SUM(J93:J97)</f>
        <v>0</v>
      </c>
      <c r="K98" s="131">
        <f>SUM(K93:K97)</f>
        <v>0</v>
      </c>
      <c r="L98" s="17"/>
      <c r="M98" s="157"/>
      <c r="N98" s="14"/>
      <c r="O98" s="14"/>
      <c r="P98" s="14"/>
      <c r="Q98" s="14"/>
      <c r="R98" s="14"/>
      <c r="S98" s="14"/>
      <c r="T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</row>
    <row r="99" spans="1:271" ht="15.75" thickBot="1" x14ac:dyDescent="0.3">
      <c r="A99" s="228"/>
      <c r="B99" s="229"/>
      <c r="C99" s="229"/>
      <c r="D99" s="229"/>
      <c r="E99" s="229"/>
      <c r="F99" s="229"/>
      <c r="G99" s="229"/>
      <c r="H99" s="229"/>
      <c r="I99" s="229"/>
      <c r="J99" s="229"/>
      <c r="K99" s="265"/>
      <c r="L99" s="17"/>
      <c r="M99" s="157"/>
      <c r="N99" s="14"/>
      <c r="O99" s="14"/>
      <c r="P99" s="14"/>
      <c r="Q99" s="14"/>
      <c r="R99" s="14"/>
      <c r="S99" s="14"/>
      <c r="T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</row>
    <row r="100" spans="1:271" ht="15.75" thickBot="1" x14ac:dyDescent="0.3">
      <c r="A100" s="158">
        <v>43830</v>
      </c>
      <c r="B100" s="3" t="s">
        <v>2</v>
      </c>
      <c r="C100" s="313" t="s">
        <v>113</v>
      </c>
      <c r="D100" s="314"/>
      <c r="E100" s="314"/>
      <c r="F100" s="314"/>
      <c r="G100" s="314"/>
      <c r="H100" s="314"/>
      <c r="I100" s="314"/>
      <c r="J100" s="315"/>
      <c r="K100" s="121"/>
      <c r="L100" s="17"/>
      <c r="M100" s="157"/>
      <c r="N100" s="14"/>
      <c r="O100" s="14"/>
      <c r="P100" s="14"/>
      <c r="Q100" s="14"/>
      <c r="R100" s="14"/>
      <c r="S100" s="14"/>
      <c r="T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</row>
    <row r="101" spans="1:271" x14ac:dyDescent="0.25">
      <c r="A101" s="158">
        <v>43831</v>
      </c>
      <c r="B101" s="7" t="s">
        <v>3</v>
      </c>
      <c r="C101" s="160"/>
      <c r="D101" s="9"/>
      <c r="E101" s="9"/>
      <c r="F101" s="159">
        <f>MAX($L$12, (SUM(C101+$L$16+J101)))</f>
        <v>0.64583333333333337</v>
      </c>
      <c r="G101" s="160"/>
      <c r="H101" s="20">
        <f t="shared" ref="H101:H104" si="12">G101-C101-J101</f>
        <v>-2.0833333333333332E-2</v>
      </c>
      <c r="I101" s="9">
        <f>H101-$L$16</f>
        <v>-0.32291666666666663</v>
      </c>
      <c r="J101" s="9">
        <f>MAX($L$14, (SUM(E101-D101)))</f>
        <v>2.0833333333333332E-2</v>
      </c>
      <c r="K101" s="119"/>
      <c r="L101" s="17"/>
      <c r="M101" s="157"/>
      <c r="N101" s="14"/>
      <c r="O101" s="14"/>
      <c r="P101" s="14"/>
      <c r="Q101" s="14"/>
      <c r="R101" s="14"/>
      <c r="S101" s="14"/>
      <c r="T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</row>
    <row r="102" spans="1:271" x14ac:dyDescent="0.25">
      <c r="A102" s="158">
        <v>43832</v>
      </c>
      <c r="B102" s="3" t="s">
        <v>4</v>
      </c>
      <c r="C102" s="150"/>
      <c r="D102" s="4"/>
      <c r="E102" s="4"/>
      <c r="F102" s="159">
        <f>MAX($L$12, (SUM(C102+$L$16+J102)))</f>
        <v>0.64583333333333337</v>
      </c>
      <c r="G102" s="150"/>
      <c r="H102" s="20">
        <f t="shared" si="12"/>
        <v>-2.0833333333333332E-2</v>
      </c>
      <c r="I102" s="4">
        <f>H102-$L$16</f>
        <v>-0.32291666666666663</v>
      </c>
      <c r="J102" s="4">
        <f>MAX($L$14, (SUM(E102-D102)))</f>
        <v>2.0833333333333332E-2</v>
      </c>
      <c r="K102" s="121"/>
      <c r="L102" s="17"/>
      <c r="M102" s="157"/>
      <c r="N102" s="14"/>
      <c r="O102" s="14"/>
      <c r="P102" s="14"/>
      <c r="Q102" s="14"/>
      <c r="R102" s="14"/>
      <c r="S102" s="14"/>
      <c r="T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</row>
    <row r="103" spans="1:271" x14ac:dyDescent="0.25">
      <c r="A103" s="158">
        <v>43833</v>
      </c>
      <c r="B103" s="7" t="s">
        <v>5</v>
      </c>
      <c r="C103" s="160"/>
      <c r="D103" s="9"/>
      <c r="E103" s="9"/>
      <c r="F103" s="159">
        <f>MAX($L$12, (SUM(C103+$L$16+J103)))</f>
        <v>0.64583333333333337</v>
      </c>
      <c r="G103" s="160"/>
      <c r="H103" s="20">
        <f t="shared" si="12"/>
        <v>-2.0833333333333332E-2</v>
      </c>
      <c r="I103" s="9">
        <f>H103-$L$16</f>
        <v>-0.32291666666666663</v>
      </c>
      <c r="J103" s="9">
        <f>MAX($L$14, (SUM(E103-D103)))</f>
        <v>2.0833333333333332E-2</v>
      </c>
      <c r="K103" s="119"/>
      <c r="L103" s="17"/>
      <c r="M103" s="157"/>
      <c r="N103" s="14"/>
      <c r="O103" s="14"/>
      <c r="P103" s="14"/>
      <c r="Q103" s="14"/>
      <c r="R103" s="14"/>
      <c r="S103" s="14"/>
      <c r="T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</row>
    <row r="104" spans="1:271" ht="15.75" thickBot="1" x14ac:dyDescent="0.3">
      <c r="A104" s="158">
        <v>43834</v>
      </c>
      <c r="B104" s="210" t="s">
        <v>6</v>
      </c>
      <c r="C104" s="161"/>
      <c r="D104" s="209"/>
      <c r="E104" s="209"/>
      <c r="F104" s="159">
        <f>MAX($L$12, (SUM(C104+$L$16+J104)))</f>
        <v>0.64583333333333337</v>
      </c>
      <c r="G104" s="161"/>
      <c r="H104" s="20">
        <f t="shared" si="12"/>
        <v>-2.0833333333333332E-2</v>
      </c>
      <c r="I104" s="209">
        <f>H104-$L$16</f>
        <v>-0.32291666666666663</v>
      </c>
      <c r="J104" s="4">
        <f>MAX($L$14, (SUM(E104-D104)))</f>
        <v>2.0833333333333332E-2</v>
      </c>
      <c r="K104" s="121"/>
      <c r="L104" s="17"/>
      <c r="M104" s="157"/>
      <c r="N104" s="14"/>
      <c r="O104" s="14"/>
      <c r="P104" s="14"/>
      <c r="Q104" s="14"/>
      <c r="R104" s="14"/>
      <c r="S104" s="14"/>
      <c r="T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</row>
    <row r="105" spans="1:271" ht="15.75" thickBot="1" x14ac:dyDescent="0.3">
      <c r="A105" s="337" t="s">
        <v>92</v>
      </c>
      <c r="B105" s="338"/>
      <c r="C105" s="338"/>
      <c r="D105" s="338"/>
      <c r="E105" s="338"/>
      <c r="F105" s="338"/>
      <c r="G105" s="339"/>
      <c r="H105" s="130">
        <f>SUMIF(H100,"&gt;=0")+SUMIF(H101,"&gt;=0")+SUMIF(H102,"&gt;=0")+SUMIF(H103,"&gt;=0")+SUMIF(H104,"&gt;=0")+L16</f>
        <v>0.30208333333333331</v>
      </c>
      <c r="I105" s="130">
        <f>SUM(I100:I104)</f>
        <v>-1.2916666666666665</v>
      </c>
      <c r="J105" s="130">
        <f>SUM(J100:J104)</f>
        <v>8.3333333333333329E-2</v>
      </c>
      <c r="K105" s="131">
        <f>SUM(K100:K104)</f>
        <v>0</v>
      </c>
      <c r="L105" s="17"/>
      <c r="M105" s="157"/>
      <c r="N105" s="14"/>
      <c r="O105" s="14"/>
      <c r="P105" s="14"/>
      <c r="Q105" s="14"/>
      <c r="R105" s="14"/>
      <c r="S105" s="14"/>
      <c r="T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</row>
    <row r="106" spans="1:271" ht="15.75" thickBot="1" x14ac:dyDescent="0.3">
      <c r="A106" s="228"/>
      <c r="B106" s="229"/>
      <c r="C106" s="229"/>
      <c r="D106" s="229"/>
      <c r="E106" s="229"/>
      <c r="F106" s="229"/>
      <c r="G106" s="229"/>
      <c r="H106" s="229"/>
      <c r="I106" s="229"/>
      <c r="J106" s="229"/>
      <c r="K106" s="265"/>
      <c r="L106" s="17"/>
      <c r="M106" s="157"/>
      <c r="N106" s="14"/>
      <c r="O106" s="14"/>
      <c r="P106" s="14"/>
      <c r="Q106" s="14"/>
      <c r="R106" s="14"/>
      <c r="S106" s="14"/>
      <c r="T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</row>
    <row r="107" spans="1:271" x14ac:dyDescent="0.25">
      <c r="A107" s="158">
        <v>43837</v>
      </c>
      <c r="B107" s="3" t="s">
        <v>2</v>
      </c>
      <c r="C107" s="150"/>
      <c r="D107" s="4"/>
      <c r="E107" s="208"/>
      <c r="F107" s="159">
        <f>MAX($L$12, (SUM(C107+$L$16+J107)))</f>
        <v>0.64583333333333337</v>
      </c>
      <c r="G107" s="150"/>
      <c r="H107" s="20">
        <f>G107-C107-J107</f>
        <v>-2.0833333333333332E-2</v>
      </c>
      <c r="I107" s="208">
        <f>H107-$L$16</f>
        <v>-0.32291666666666663</v>
      </c>
      <c r="J107" s="4">
        <f>MAX($L$14, (SUM(E107-D107)))</f>
        <v>2.0833333333333332E-2</v>
      </c>
      <c r="K107" s="121"/>
      <c r="L107" s="17"/>
      <c r="M107" s="157"/>
      <c r="N107" s="14"/>
      <c r="O107" s="14"/>
      <c r="P107" s="14"/>
      <c r="Q107" s="14"/>
      <c r="R107" s="14"/>
      <c r="S107" s="14"/>
      <c r="T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</row>
    <row r="108" spans="1:271" x14ac:dyDescent="0.25">
      <c r="A108" s="158">
        <v>43838</v>
      </c>
      <c r="B108" s="7" t="s">
        <v>3</v>
      </c>
      <c r="C108" s="160"/>
      <c r="D108" s="9"/>
      <c r="E108" s="9"/>
      <c r="F108" s="159">
        <f>MAX($L$12, (SUM(C108+$L$16+J108)))</f>
        <v>0.64583333333333337</v>
      </c>
      <c r="G108" s="160"/>
      <c r="H108" s="20">
        <f t="shared" ref="H108:H111" si="13">G108-C108-J108</f>
        <v>-2.0833333333333332E-2</v>
      </c>
      <c r="I108" s="9">
        <f>H108-$L$16</f>
        <v>-0.32291666666666663</v>
      </c>
      <c r="J108" s="9">
        <f>MAX($L$14, (SUM(E108-D108)))</f>
        <v>2.0833333333333332E-2</v>
      </c>
      <c r="K108" s="119"/>
      <c r="L108" s="17"/>
      <c r="M108" s="157"/>
      <c r="N108" s="14"/>
      <c r="O108" s="14"/>
      <c r="P108" s="14"/>
      <c r="Q108" s="14"/>
      <c r="R108" s="14"/>
      <c r="S108" s="14"/>
      <c r="T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</row>
    <row r="109" spans="1:271" x14ac:dyDescent="0.25">
      <c r="A109" s="158">
        <v>43839</v>
      </c>
      <c r="B109" s="3" t="s">
        <v>4</v>
      </c>
      <c r="C109" s="150"/>
      <c r="D109" s="4"/>
      <c r="E109" s="4"/>
      <c r="F109" s="159">
        <f>MAX($L$12, (SUM(C109+$L$16+J109)))</f>
        <v>0.64583333333333337</v>
      </c>
      <c r="G109" s="150"/>
      <c r="H109" s="20">
        <f t="shared" si="13"/>
        <v>-2.0833333333333332E-2</v>
      </c>
      <c r="I109" s="4">
        <f>H109-$L$16</f>
        <v>-0.32291666666666663</v>
      </c>
      <c r="J109" s="4">
        <f>MAX($L$14, (SUM(E109-D109)))</f>
        <v>2.0833333333333332E-2</v>
      </c>
      <c r="K109" s="121"/>
      <c r="L109" s="17"/>
      <c r="M109" s="157"/>
      <c r="N109" s="14"/>
      <c r="O109" s="14"/>
      <c r="P109" s="14"/>
      <c r="Q109" s="14"/>
      <c r="R109" s="14"/>
      <c r="S109" s="14"/>
      <c r="T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</row>
    <row r="110" spans="1:271" x14ac:dyDescent="0.25">
      <c r="A110" s="158">
        <v>43840</v>
      </c>
      <c r="B110" s="7" t="s">
        <v>5</v>
      </c>
      <c r="C110" s="160"/>
      <c r="D110" s="9"/>
      <c r="E110" s="9"/>
      <c r="F110" s="159">
        <f>MAX($L$12, (SUM(C110+$L$16+J110)))</f>
        <v>0.64583333333333337</v>
      </c>
      <c r="G110" s="160"/>
      <c r="H110" s="20">
        <f t="shared" si="13"/>
        <v>-2.0833333333333332E-2</v>
      </c>
      <c r="I110" s="9">
        <f>H110-$L$16</f>
        <v>-0.32291666666666663</v>
      </c>
      <c r="J110" s="9">
        <f>MAX($L$14, (SUM(E110-D110)))</f>
        <v>2.0833333333333332E-2</v>
      </c>
      <c r="K110" s="119"/>
      <c r="L110" s="17"/>
      <c r="M110" s="157"/>
      <c r="N110" s="14"/>
      <c r="O110" s="14"/>
      <c r="P110" s="14"/>
      <c r="Q110" s="14"/>
      <c r="R110" s="14"/>
      <c r="S110" s="14"/>
      <c r="T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</row>
    <row r="111" spans="1:271" ht="15.75" thickBot="1" x14ac:dyDescent="0.3">
      <c r="A111" s="158">
        <v>43841</v>
      </c>
      <c r="B111" s="210" t="s">
        <v>6</v>
      </c>
      <c r="C111" s="161"/>
      <c r="D111" s="209"/>
      <c r="E111" s="209"/>
      <c r="F111" s="159">
        <f>MAX($L$12, (SUM(C111+$L$16+J111)))</f>
        <v>0.64583333333333337</v>
      </c>
      <c r="G111" s="161"/>
      <c r="H111" s="20">
        <f t="shared" si="13"/>
        <v>-2.0833333333333332E-2</v>
      </c>
      <c r="I111" s="209">
        <f>H111-$L$16</f>
        <v>-0.32291666666666663</v>
      </c>
      <c r="J111" s="4">
        <f>MAX($L$14, (SUM(E111-D111)))</f>
        <v>2.0833333333333332E-2</v>
      </c>
      <c r="K111" s="121"/>
      <c r="L111" s="17"/>
      <c r="M111" s="157"/>
      <c r="N111" s="14"/>
      <c r="O111" s="14"/>
      <c r="P111" s="14"/>
      <c r="Q111" s="14"/>
      <c r="R111" s="14"/>
      <c r="S111" s="14"/>
      <c r="T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</row>
    <row r="112" spans="1:271" ht="15.75" thickBot="1" x14ac:dyDescent="0.3">
      <c r="A112" s="337" t="s">
        <v>92</v>
      </c>
      <c r="B112" s="338"/>
      <c r="C112" s="338"/>
      <c r="D112" s="338"/>
      <c r="E112" s="338"/>
      <c r="F112" s="338"/>
      <c r="G112" s="339"/>
      <c r="H112" s="130">
        <f>SUMIF(H107,"&gt;=0")+SUMIF(H108,"&gt;=0")+SUMIF(H109,"&gt;=0")+SUMIF(H110,"&gt;=0")+SUMIF(H111,"&gt;=0")</f>
        <v>0</v>
      </c>
      <c r="I112" s="130">
        <f>SUM(I107:I111)</f>
        <v>-1.614583333333333</v>
      </c>
      <c r="J112" s="130">
        <f>SUM(J107:J111)</f>
        <v>0.10416666666666666</v>
      </c>
      <c r="K112" s="131">
        <f>SUM(K107:K111)</f>
        <v>0</v>
      </c>
      <c r="L112" s="17"/>
      <c r="M112" s="157"/>
      <c r="N112" s="14"/>
      <c r="O112" s="14"/>
      <c r="P112" s="14"/>
      <c r="Q112" s="14"/>
      <c r="R112" s="14"/>
      <c r="S112" s="14"/>
      <c r="T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</row>
    <row r="113" spans="20:20" x14ac:dyDescent="0.25">
      <c r="T113" s="14"/>
    </row>
  </sheetData>
  <mergeCells count="92">
    <mergeCell ref="A112:G112"/>
    <mergeCell ref="C93:J93"/>
    <mergeCell ref="C100:J100"/>
    <mergeCell ref="C94:J94"/>
    <mergeCell ref="C95:J95"/>
    <mergeCell ref="C96:J96"/>
    <mergeCell ref="C97:J97"/>
    <mergeCell ref="A92:K92"/>
    <mergeCell ref="A98:G98"/>
    <mergeCell ref="A99:K99"/>
    <mergeCell ref="A105:G105"/>
    <mergeCell ref="A106:K106"/>
    <mergeCell ref="A77:G77"/>
    <mergeCell ref="A78:K78"/>
    <mergeCell ref="A84:G84"/>
    <mergeCell ref="A85:K85"/>
    <mergeCell ref="A91:G91"/>
    <mergeCell ref="C86:J86"/>
    <mergeCell ref="C87:J87"/>
    <mergeCell ref="C88:J88"/>
    <mergeCell ref="C89:J89"/>
    <mergeCell ref="C90:J90"/>
    <mergeCell ref="A57:K57"/>
    <mergeCell ref="A63:G63"/>
    <mergeCell ref="A64:K64"/>
    <mergeCell ref="A70:G70"/>
    <mergeCell ref="A71:K71"/>
    <mergeCell ref="C62:J62"/>
    <mergeCell ref="A41:K42"/>
    <mergeCell ref="A43:K43"/>
    <mergeCell ref="A49:G49"/>
    <mergeCell ref="A50:K50"/>
    <mergeCell ref="A56:G56"/>
    <mergeCell ref="C54:J54"/>
    <mergeCell ref="C55:J55"/>
    <mergeCell ref="L7:N7"/>
    <mergeCell ref="O7:S7"/>
    <mergeCell ref="L16:L17"/>
    <mergeCell ref="M16:N17"/>
    <mergeCell ref="O8:R8"/>
    <mergeCell ref="O9:R9"/>
    <mergeCell ref="O10:R10"/>
    <mergeCell ref="L12:L13"/>
    <mergeCell ref="M12:N13"/>
    <mergeCell ref="O13:S14"/>
    <mergeCell ref="L14:L15"/>
    <mergeCell ref="M14:N15"/>
    <mergeCell ref="O15:R15"/>
    <mergeCell ref="O16:R16"/>
    <mergeCell ref="O17:R17"/>
    <mergeCell ref="L8:L9"/>
    <mergeCell ref="M8:N9"/>
    <mergeCell ref="L10:L11"/>
    <mergeCell ref="L24:L25"/>
    <mergeCell ref="M24:N25"/>
    <mergeCell ref="M10:N11"/>
    <mergeCell ref="O26:S27"/>
    <mergeCell ref="O18:R18"/>
    <mergeCell ref="L18:L19"/>
    <mergeCell ref="M18:N19"/>
    <mergeCell ref="L22:L23"/>
    <mergeCell ref="M22:N23"/>
    <mergeCell ref="O19:S19"/>
    <mergeCell ref="O20:R21"/>
    <mergeCell ref="S20:S21"/>
    <mergeCell ref="L20:L21"/>
    <mergeCell ref="M20:N21"/>
    <mergeCell ref="M28:N28"/>
    <mergeCell ref="M29:N29"/>
    <mergeCell ref="R28:S28"/>
    <mergeCell ref="R29:S33"/>
    <mergeCell ref="O34:O35"/>
    <mergeCell ref="P34:S35"/>
    <mergeCell ref="M30:N30"/>
    <mergeCell ref="L32:N32"/>
    <mergeCell ref="L33:N33"/>
    <mergeCell ref="L1:S1"/>
    <mergeCell ref="A40:G40"/>
    <mergeCell ref="C11:J11"/>
    <mergeCell ref="A12:G12"/>
    <mergeCell ref="A13:K13"/>
    <mergeCell ref="C14:J14"/>
    <mergeCell ref="A19:G19"/>
    <mergeCell ref="A20:K20"/>
    <mergeCell ref="A26:G26"/>
    <mergeCell ref="A27:K27"/>
    <mergeCell ref="A33:G33"/>
    <mergeCell ref="A34:K34"/>
    <mergeCell ref="C24:J24"/>
    <mergeCell ref="C25:J25"/>
    <mergeCell ref="C38:J38"/>
    <mergeCell ref="C39:J39"/>
  </mergeCells>
  <conditionalFormatting sqref="S10">
    <cfRule type="cellIs" dxfId="226" priority="449" operator="greaterThan">
      <formula>0</formula>
    </cfRule>
  </conditionalFormatting>
  <conditionalFormatting sqref="S17">
    <cfRule type="cellIs" dxfId="225" priority="398" operator="equal">
      <formula>0</formula>
    </cfRule>
    <cfRule type="cellIs" dxfId="224" priority="399" operator="between">
      <formula>1</formula>
      <formula>5</formula>
    </cfRule>
    <cfRule type="cellIs" dxfId="223" priority="400" operator="greaterThan">
      <formula>5</formula>
    </cfRule>
  </conditionalFormatting>
  <conditionalFormatting sqref="O9:V9">
    <cfRule type="expression" dxfId="222" priority="395">
      <formula>$S$9&gt;0</formula>
    </cfRule>
    <cfRule type="expression" dxfId="221" priority="396">
      <formula>$S$9=0</formula>
    </cfRule>
    <cfRule type="expression" dxfId="220" priority="397">
      <formula>$S$9=0</formula>
    </cfRule>
  </conditionalFormatting>
  <conditionalFormatting sqref="O17:R17">
    <cfRule type="expression" dxfId="219" priority="392">
      <formula>$S$17=0</formula>
    </cfRule>
    <cfRule type="expression" dxfId="218" priority="393">
      <formula>$S$17&lt;5</formula>
    </cfRule>
    <cfRule type="expression" dxfId="217" priority="394">
      <formula>$S$17 &gt;10</formula>
    </cfRule>
  </conditionalFormatting>
  <conditionalFormatting sqref="O20">
    <cfRule type="expression" dxfId="216" priority="389">
      <formula>$S$20=0</formula>
    </cfRule>
    <cfRule type="expression" dxfId="215" priority="390">
      <formula>$S$20&lt;5</formula>
    </cfRule>
    <cfRule type="expression" dxfId="214" priority="391">
      <formula>$S$20&gt;10</formula>
    </cfRule>
  </conditionalFormatting>
  <conditionalFormatting sqref="S20">
    <cfRule type="cellIs" dxfId="213" priority="386" operator="equal">
      <formula>0</formula>
    </cfRule>
    <cfRule type="cellIs" dxfId="212" priority="387" operator="between">
      <formula>1</formula>
      <formula>5</formula>
    </cfRule>
    <cfRule type="cellIs" dxfId="211" priority="388" operator="greaterThan">
      <formula>5</formula>
    </cfRule>
  </conditionalFormatting>
  <conditionalFormatting sqref="I7:I10">
    <cfRule type="cellIs" dxfId="210" priority="250" operator="equal">
      <formula>0.302083333333333</formula>
    </cfRule>
    <cfRule type="cellIs" dxfId="209" priority="251" operator="greaterThan">
      <formula>0.302083333333333</formula>
    </cfRule>
  </conditionalFormatting>
  <conditionalFormatting sqref="K7">
    <cfRule type="cellIs" dxfId="208" priority="249" operator="greaterThan">
      <formula>0</formula>
    </cfRule>
  </conditionalFormatting>
  <conditionalFormatting sqref="K9">
    <cfRule type="cellIs" dxfId="207" priority="248" operator="greaterThan">
      <formula>0</formula>
    </cfRule>
  </conditionalFormatting>
  <conditionalFormatting sqref="K11">
    <cfRule type="cellIs" dxfId="206" priority="247" operator="greaterThan">
      <formula>0</formula>
    </cfRule>
  </conditionalFormatting>
  <conditionalFormatting sqref="K8">
    <cfRule type="cellIs" dxfId="205" priority="246" operator="greaterThan">
      <formula>0</formula>
    </cfRule>
  </conditionalFormatting>
  <conditionalFormatting sqref="K10">
    <cfRule type="cellIs" dxfId="204" priority="245" operator="greaterThan">
      <formula>0</formula>
    </cfRule>
  </conditionalFormatting>
  <conditionalFormatting sqref="K12">
    <cfRule type="cellIs" dxfId="203" priority="244" operator="greaterThan">
      <formula>0</formula>
    </cfRule>
  </conditionalFormatting>
  <conditionalFormatting sqref="I15:I18">
    <cfRule type="cellIs" dxfId="202" priority="236" operator="equal">
      <formula>0.302083333333333</formula>
    </cfRule>
    <cfRule type="cellIs" dxfId="201" priority="237" operator="greaterThan">
      <formula>0.302083333333333</formula>
    </cfRule>
  </conditionalFormatting>
  <conditionalFormatting sqref="K14">
    <cfRule type="cellIs" dxfId="200" priority="235" operator="greaterThan">
      <formula>0</formula>
    </cfRule>
  </conditionalFormatting>
  <conditionalFormatting sqref="K16">
    <cfRule type="cellIs" dxfId="199" priority="234" operator="greaterThan">
      <formula>0</formula>
    </cfRule>
  </conditionalFormatting>
  <conditionalFormatting sqref="K18">
    <cfRule type="cellIs" dxfId="198" priority="233" operator="greaterThan">
      <formula>0</formula>
    </cfRule>
  </conditionalFormatting>
  <conditionalFormatting sqref="K15">
    <cfRule type="cellIs" dxfId="197" priority="232" operator="greaterThan">
      <formula>0</formula>
    </cfRule>
  </conditionalFormatting>
  <conditionalFormatting sqref="K17">
    <cfRule type="cellIs" dxfId="196" priority="231" operator="greaterThan">
      <formula>0</formula>
    </cfRule>
  </conditionalFormatting>
  <conditionalFormatting sqref="K19">
    <cfRule type="cellIs" dxfId="195" priority="230" operator="greaterThan">
      <formula>0</formula>
    </cfRule>
  </conditionalFormatting>
  <conditionalFormatting sqref="I21:I23">
    <cfRule type="cellIs" dxfId="194" priority="222" operator="equal">
      <formula>0.302083333333333</formula>
    </cfRule>
    <cfRule type="cellIs" dxfId="193" priority="223" operator="greaterThan">
      <formula>0.302083333333333</formula>
    </cfRule>
  </conditionalFormatting>
  <conditionalFormatting sqref="K21">
    <cfRule type="cellIs" dxfId="192" priority="221" operator="greaterThan">
      <formula>0</formula>
    </cfRule>
  </conditionalFormatting>
  <conditionalFormatting sqref="K23">
    <cfRule type="cellIs" dxfId="191" priority="220" operator="greaterThan">
      <formula>0</formula>
    </cfRule>
  </conditionalFormatting>
  <conditionalFormatting sqref="K25">
    <cfRule type="cellIs" dxfId="190" priority="219" operator="greaterThan">
      <formula>0</formula>
    </cfRule>
  </conditionalFormatting>
  <conditionalFormatting sqref="K22">
    <cfRule type="cellIs" dxfId="189" priority="218" operator="greaterThan">
      <formula>0</formula>
    </cfRule>
  </conditionalFormatting>
  <conditionalFormatting sqref="K24">
    <cfRule type="cellIs" dxfId="188" priority="217" operator="greaterThan">
      <formula>0</formula>
    </cfRule>
  </conditionalFormatting>
  <conditionalFormatting sqref="K26">
    <cfRule type="cellIs" dxfId="187" priority="216" operator="greaterThan">
      <formula>0</formula>
    </cfRule>
  </conditionalFormatting>
  <conditionalFormatting sqref="I28:I32">
    <cfRule type="cellIs" dxfId="186" priority="208" operator="equal">
      <formula>0.302083333333333</formula>
    </cfRule>
    <cfRule type="cellIs" dxfId="185" priority="209" operator="greaterThan">
      <formula>0.302083333333333</formula>
    </cfRule>
  </conditionalFormatting>
  <conditionalFormatting sqref="K28">
    <cfRule type="cellIs" dxfId="184" priority="207" operator="greaterThan">
      <formula>0</formula>
    </cfRule>
  </conditionalFormatting>
  <conditionalFormatting sqref="K30">
    <cfRule type="cellIs" dxfId="183" priority="206" operator="greaterThan">
      <formula>0</formula>
    </cfRule>
  </conditionalFormatting>
  <conditionalFormatting sqref="K32">
    <cfRule type="cellIs" dxfId="182" priority="205" operator="greaterThan">
      <formula>0</formula>
    </cfRule>
  </conditionalFormatting>
  <conditionalFormatting sqref="K29">
    <cfRule type="cellIs" dxfId="181" priority="204" operator="greaterThan">
      <formula>0</formula>
    </cfRule>
  </conditionalFormatting>
  <conditionalFormatting sqref="K31">
    <cfRule type="cellIs" dxfId="180" priority="203" operator="greaterThan">
      <formula>0</formula>
    </cfRule>
  </conditionalFormatting>
  <conditionalFormatting sqref="K33">
    <cfRule type="cellIs" dxfId="179" priority="202" operator="greaterThan">
      <formula>0</formula>
    </cfRule>
  </conditionalFormatting>
  <conditionalFormatting sqref="I35:I37">
    <cfRule type="cellIs" dxfId="178" priority="194" operator="equal">
      <formula>0.302083333333333</formula>
    </cfRule>
    <cfRule type="cellIs" dxfId="177" priority="195" operator="greaterThan">
      <formula>0.302083333333333</formula>
    </cfRule>
  </conditionalFormatting>
  <conditionalFormatting sqref="K35">
    <cfRule type="cellIs" dxfId="176" priority="193" operator="greaterThan">
      <formula>0</formula>
    </cfRule>
  </conditionalFormatting>
  <conditionalFormatting sqref="K37">
    <cfRule type="cellIs" dxfId="175" priority="192" operator="greaterThan">
      <formula>0</formula>
    </cfRule>
  </conditionalFormatting>
  <conditionalFormatting sqref="K39">
    <cfRule type="cellIs" dxfId="174" priority="191" operator="greaterThan">
      <formula>0</formula>
    </cfRule>
  </conditionalFormatting>
  <conditionalFormatting sqref="K36">
    <cfRule type="cellIs" dxfId="173" priority="190" operator="greaterThan">
      <formula>0</formula>
    </cfRule>
  </conditionalFormatting>
  <conditionalFormatting sqref="K38">
    <cfRule type="cellIs" dxfId="172" priority="189" operator="greaterThan">
      <formula>0</formula>
    </cfRule>
  </conditionalFormatting>
  <conditionalFormatting sqref="K40">
    <cfRule type="cellIs" dxfId="171" priority="188" operator="greaterThan">
      <formula>0</formula>
    </cfRule>
  </conditionalFormatting>
  <conditionalFormatting sqref="L24:L25">
    <cfRule type="cellIs" dxfId="170" priority="516" operator="lessThan">
      <formula>$L$22</formula>
    </cfRule>
    <cfRule type="cellIs" dxfId="169" priority="517" operator="equal">
      <formula>$L$22</formula>
    </cfRule>
    <cfRule type="cellIs" dxfId="168" priority="518" operator="greaterThan">
      <formula>$L$22</formula>
    </cfRule>
  </conditionalFormatting>
  <conditionalFormatting sqref="M24:N25">
    <cfRule type="expression" dxfId="167" priority="519">
      <formula>$L$24&gt;$L$22</formula>
    </cfRule>
    <cfRule type="expression" dxfId="166" priority="520">
      <formula>$L$24&lt;$L$22</formula>
    </cfRule>
    <cfRule type="expression" dxfId="165" priority="521">
      <formula>"$L$8=$L$6"</formula>
    </cfRule>
  </conditionalFormatting>
  <conditionalFormatting sqref="H15:H18 H21:H23 H28:H32 H35:H37 H7:H10">
    <cfRule type="cellIs" dxfId="164" priority="1648" operator="equal">
      <formula>$L$16</formula>
    </cfRule>
    <cfRule type="cellIs" dxfId="163" priority="1649" operator="lessThan">
      <formula>$L$16</formula>
    </cfRule>
    <cfRule type="cellIs" dxfId="162" priority="1650" operator="greaterThan">
      <formula>$L$16</formula>
    </cfRule>
  </conditionalFormatting>
  <conditionalFormatting sqref="H12 H19 H26 H33 H40">
    <cfRule type="cellIs" dxfId="161" priority="1663" operator="equal">
      <formula>$L$18</formula>
    </cfRule>
    <cfRule type="cellIs" dxfId="160" priority="1664" operator="lessThan">
      <formula>$L$18</formula>
    </cfRule>
    <cfRule type="cellIs" dxfId="159" priority="1665" operator="greaterThan">
      <formula>$L$18</formula>
    </cfRule>
  </conditionalFormatting>
  <conditionalFormatting sqref="I44:I48">
    <cfRule type="cellIs" dxfId="158" priority="169" operator="equal">
      <formula>0.302083333333333</formula>
    </cfRule>
    <cfRule type="cellIs" dxfId="157" priority="170" operator="greaterThan">
      <formula>0.302083333333333</formula>
    </cfRule>
  </conditionalFormatting>
  <conditionalFormatting sqref="K44">
    <cfRule type="cellIs" dxfId="156" priority="168" operator="greaterThan">
      <formula>0</formula>
    </cfRule>
  </conditionalFormatting>
  <conditionalFormatting sqref="K46">
    <cfRule type="cellIs" dxfId="155" priority="167" operator="greaterThan">
      <formula>0</formula>
    </cfRule>
  </conditionalFormatting>
  <conditionalFormatting sqref="K48">
    <cfRule type="cellIs" dxfId="154" priority="166" operator="greaterThan">
      <formula>0</formula>
    </cfRule>
  </conditionalFormatting>
  <conditionalFormatting sqref="K45">
    <cfRule type="cellIs" dxfId="153" priority="165" operator="greaterThan">
      <formula>0</formula>
    </cfRule>
  </conditionalFormatting>
  <conditionalFormatting sqref="K47">
    <cfRule type="cellIs" dxfId="152" priority="164" operator="greaterThan">
      <formula>0</formula>
    </cfRule>
  </conditionalFormatting>
  <conditionalFormatting sqref="K49">
    <cfRule type="cellIs" dxfId="151" priority="163" operator="greaterThan">
      <formula>0</formula>
    </cfRule>
  </conditionalFormatting>
  <conditionalFormatting sqref="H44:H48">
    <cfRule type="cellIs" dxfId="150" priority="171" operator="equal">
      <formula>$L$16</formula>
    </cfRule>
    <cfRule type="cellIs" dxfId="149" priority="172" operator="lessThan">
      <formula>$L$16</formula>
    </cfRule>
    <cfRule type="cellIs" dxfId="148" priority="173" operator="greaterThan">
      <formula>$L$16</formula>
    </cfRule>
  </conditionalFormatting>
  <conditionalFormatting sqref="H49">
    <cfRule type="cellIs" dxfId="147" priority="174" operator="equal">
      <formula>$L$18</formula>
    </cfRule>
    <cfRule type="cellIs" dxfId="146" priority="175" operator="lessThan">
      <formula>$L$18</formula>
    </cfRule>
    <cfRule type="cellIs" dxfId="145" priority="176" operator="greaterThan">
      <formula>$L$18</formula>
    </cfRule>
  </conditionalFormatting>
  <conditionalFormatting sqref="I51:I53">
    <cfRule type="cellIs" dxfId="144" priority="155" operator="equal">
      <formula>0.302083333333333</formula>
    </cfRule>
    <cfRule type="cellIs" dxfId="143" priority="156" operator="greaterThan">
      <formula>0.302083333333333</formula>
    </cfRule>
  </conditionalFormatting>
  <conditionalFormatting sqref="K51">
    <cfRule type="cellIs" dxfId="142" priority="154" operator="greaterThan">
      <formula>0</formula>
    </cfRule>
  </conditionalFormatting>
  <conditionalFormatting sqref="K53">
    <cfRule type="cellIs" dxfId="141" priority="153" operator="greaterThan">
      <formula>0</formula>
    </cfRule>
  </conditionalFormatting>
  <conditionalFormatting sqref="K55">
    <cfRule type="cellIs" dxfId="140" priority="152" operator="greaterThan">
      <formula>0</formula>
    </cfRule>
  </conditionalFormatting>
  <conditionalFormatting sqref="K52">
    <cfRule type="cellIs" dxfId="139" priority="151" operator="greaterThan">
      <formula>0</formula>
    </cfRule>
  </conditionalFormatting>
  <conditionalFormatting sqref="K54">
    <cfRule type="cellIs" dxfId="138" priority="150" operator="greaterThan">
      <formula>0</formula>
    </cfRule>
  </conditionalFormatting>
  <conditionalFormatting sqref="K56">
    <cfRule type="cellIs" dxfId="137" priority="149" operator="greaterThan">
      <formula>0</formula>
    </cfRule>
  </conditionalFormatting>
  <conditionalFormatting sqref="H51:H53">
    <cfRule type="cellIs" dxfId="136" priority="157" operator="equal">
      <formula>$L$16</formula>
    </cfRule>
    <cfRule type="cellIs" dxfId="135" priority="158" operator="lessThan">
      <formula>$L$16</formula>
    </cfRule>
    <cfRule type="cellIs" dxfId="134" priority="159" operator="greaterThan">
      <formula>$L$16</formula>
    </cfRule>
  </conditionalFormatting>
  <conditionalFormatting sqref="H56">
    <cfRule type="cellIs" dxfId="133" priority="160" operator="equal">
      <formula>$L$18</formula>
    </cfRule>
    <cfRule type="cellIs" dxfId="132" priority="161" operator="lessThan">
      <formula>$L$18</formula>
    </cfRule>
    <cfRule type="cellIs" dxfId="131" priority="162" operator="greaterThan">
      <formula>$L$18</formula>
    </cfRule>
  </conditionalFormatting>
  <conditionalFormatting sqref="I58:I61">
    <cfRule type="cellIs" dxfId="130" priority="141" operator="equal">
      <formula>0.302083333333333</formula>
    </cfRule>
    <cfRule type="cellIs" dxfId="129" priority="142" operator="greaterThan">
      <formula>0.302083333333333</formula>
    </cfRule>
  </conditionalFormatting>
  <conditionalFormatting sqref="K58">
    <cfRule type="cellIs" dxfId="128" priority="140" operator="greaterThan">
      <formula>0</formula>
    </cfRule>
  </conditionalFormatting>
  <conditionalFormatting sqref="K60">
    <cfRule type="cellIs" dxfId="127" priority="139" operator="greaterThan">
      <formula>0</formula>
    </cfRule>
  </conditionalFormatting>
  <conditionalFormatting sqref="K62">
    <cfRule type="cellIs" dxfId="126" priority="138" operator="greaterThan">
      <formula>0</formula>
    </cfRule>
  </conditionalFormatting>
  <conditionalFormatting sqref="K59">
    <cfRule type="cellIs" dxfId="125" priority="137" operator="greaterThan">
      <formula>0</formula>
    </cfRule>
  </conditionalFormatting>
  <conditionalFormatting sqref="K61">
    <cfRule type="cellIs" dxfId="124" priority="136" operator="greaterThan">
      <formula>0</formula>
    </cfRule>
  </conditionalFormatting>
  <conditionalFormatting sqref="K63">
    <cfRule type="cellIs" dxfId="123" priority="135" operator="greaterThan">
      <formula>0</formula>
    </cfRule>
  </conditionalFormatting>
  <conditionalFormatting sqref="H58:H61">
    <cfRule type="cellIs" dxfId="122" priority="143" operator="equal">
      <formula>$L$16</formula>
    </cfRule>
    <cfRule type="cellIs" dxfId="121" priority="144" operator="lessThan">
      <formula>$L$16</formula>
    </cfRule>
    <cfRule type="cellIs" dxfId="120" priority="145" operator="greaterThan">
      <formula>$L$16</formula>
    </cfRule>
  </conditionalFormatting>
  <conditionalFormatting sqref="H63">
    <cfRule type="cellIs" dxfId="119" priority="146" operator="equal">
      <formula>$L$18</formula>
    </cfRule>
    <cfRule type="cellIs" dxfId="118" priority="147" operator="lessThan">
      <formula>$L$18</formula>
    </cfRule>
    <cfRule type="cellIs" dxfId="117" priority="148" operator="greaterThan">
      <formula>$L$18</formula>
    </cfRule>
  </conditionalFormatting>
  <conditionalFormatting sqref="I65:I69">
    <cfRule type="cellIs" dxfId="116" priority="127" operator="equal">
      <formula>0.302083333333333</formula>
    </cfRule>
    <cfRule type="cellIs" dxfId="115" priority="128" operator="greaterThan">
      <formula>0.302083333333333</formula>
    </cfRule>
  </conditionalFormatting>
  <conditionalFormatting sqref="K65">
    <cfRule type="cellIs" dxfId="114" priority="126" operator="greaterThan">
      <formula>0</formula>
    </cfRule>
  </conditionalFormatting>
  <conditionalFormatting sqref="K67">
    <cfRule type="cellIs" dxfId="113" priority="125" operator="greaterThan">
      <formula>0</formula>
    </cfRule>
  </conditionalFormatting>
  <conditionalFormatting sqref="K69">
    <cfRule type="cellIs" dxfId="112" priority="124" operator="greaterThan">
      <formula>0</formula>
    </cfRule>
  </conditionalFormatting>
  <conditionalFormatting sqref="K66">
    <cfRule type="cellIs" dxfId="111" priority="123" operator="greaterThan">
      <formula>0</formula>
    </cfRule>
  </conditionalFormatting>
  <conditionalFormatting sqref="K68">
    <cfRule type="cellIs" dxfId="110" priority="122" operator="greaterThan">
      <formula>0</formula>
    </cfRule>
  </conditionalFormatting>
  <conditionalFormatting sqref="K70">
    <cfRule type="cellIs" dxfId="109" priority="121" operator="greaterThan">
      <formula>0</formula>
    </cfRule>
  </conditionalFormatting>
  <conditionalFormatting sqref="H65:H69">
    <cfRule type="cellIs" dxfId="108" priority="129" operator="equal">
      <formula>$L$16</formula>
    </cfRule>
    <cfRule type="cellIs" dxfId="107" priority="130" operator="lessThan">
      <formula>$L$16</formula>
    </cfRule>
    <cfRule type="cellIs" dxfId="106" priority="131" operator="greaterThan">
      <formula>$L$16</formula>
    </cfRule>
  </conditionalFormatting>
  <conditionalFormatting sqref="H70">
    <cfRule type="cellIs" dxfId="105" priority="132" operator="equal">
      <formula>$L$18</formula>
    </cfRule>
    <cfRule type="cellIs" dxfId="104" priority="133" operator="lessThan">
      <formula>$L$18</formula>
    </cfRule>
    <cfRule type="cellIs" dxfId="103" priority="134" operator="greaterThan">
      <formula>$L$18</formula>
    </cfRule>
  </conditionalFormatting>
  <conditionalFormatting sqref="I72:I76">
    <cfRule type="cellIs" dxfId="102" priority="113" operator="equal">
      <formula>0.302083333333333</formula>
    </cfRule>
    <cfRule type="cellIs" dxfId="101" priority="114" operator="greaterThan">
      <formula>0.302083333333333</formula>
    </cfRule>
  </conditionalFormatting>
  <conditionalFormatting sqref="K72">
    <cfRule type="cellIs" dxfId="100" priority="112" operator="greaterThan">
      <formula>0</formula>
    </cfRule>
  </conditionalFormatting>
  <conditionalFormatting sqref="K74">
    <cfRule type="cellIs" dxfId="99" priority="111" operator="greaterThan">
      <formula>0</formula>
    </cfRule>
  </conditionalFormatting>
  <conditionalFormatting sqref="K76">
    <cfRule type="cellIs" dxfId="98" priority="110" operator="greaterThan">
      <formula>0</formula>
    </cfRule>
  </conditionalFormatting>
  <conditionalFormatting sqref="K73">
    <cfRule type="cellIs" dxfId="97" priority="109" operator="greaterThan">
      <formula>0</formula>
    </cfRule>
  </conditionalFormatting>
  <conditionalFormatting sqref="K75">
    <cfRule type="cellIs" dxfId="96" priority="108" operator="greaterThan">
      <formula>0</formula>
    </cfRule>
  </conditionalFormatting>
  <conditionalFormatting sqref="K77">
    <cfRule type="cellIs" dxfId="95" priority="107" operator="greaterThan">
      <formula>0</formula>
    </cfRule>
  </conditionalFormatting>
  <conditionalFormatting sqref="H72:H76">
    <cfRule type="cellIs" dxfId="94" priority="115" operator="equal">
      <formula>$L$16</formula>
    </cfRule>
    <cfRule type="cellIs" dxfId="93" priority="116" operator="lessThan">
      <formula>$L$16</formula>
    </cfRule>
    <cfRule type="cellIs" dxfId="92" priority="117" operator="greaterThan">
      <formula>$L$16</formula>
    </cfRule>
  </conditionalFormatting>
  <conditionalFormatting sqref="H77">
    <cfRule type="cellIs" dxfId="91" priority="118" operator="equal">
      <formula>$L$18</formula>
    </cfRule>
    <cfRule type="cellIs" dxfId="90" priority="119" operator="lessThan">
      <formula>$L$18</formula>
    </cfRule>
    <cfRule type="cellIs" dxfId="89" priority="120" operator="greaterThan">
      <formula>$L$18</formula>
    </cfRule>
  </conditionalFormatting>
  <conditionalFormatting sqref="I79:I83">
    <cfRule type="cellIs" dxfId="88" priority="99" operator="equal">
      <formula>0.302083333333333</formula>
    </cfRule>
    <cfRule type="cellIs" dxfId="87" priority="100" operator="greaterThan">
      <formula>0.302083333333333</formula>
    </cfRule>
  </conditionalFormatting>
  <conditionalFormatting sqref="K79">
    <cfRule type="cellIs" dxfId="86" priority="98" operator="greaterThan">
      <formula>0</formula>
    </cfRule>
  </conditionalFormatting>
  <conditionalFormatting sqref="K81">
    <cfRule type="cellIs" dxfId="85" priority="97" operator="greaterThan">
      <formula>0</formula>
    </cfRule>
  </conditionalFormatting>
  <conditionalFormatting sqref="K83">
    <cfRule type="cellIs" dxfId="84" priority="96" operator="greaterThan">
      <formula>0</formula>
    </cfRule>
  </conditionalFormatting>
  <conditionalFormatting sqref="K80">
    <cfRule type="cellIs" dxfId="83" priority="95" operator="greaterThan">
      <formula>0</formula>
    </cfRule>
  </conditionalFormatting>
  <conditionalFormatting sqref="K82">
    <cfRule type="cellIs" dxfId="82" priority="94" operator="greaterThan">
      <formula>0</formula>
    </cfRule>
  </conditionalFormatting>
  <conditionalFormatting sqref="K84">
    <cfRule type="cellIs" dxfId="81" priority="93" operator="greaterThan">
      <formula>0</formula>
    </cfRule>
  </conditionalFormatting>
  <conditionalFormatting sqref="H79:H83">
    <cfRule type="cellIs" dxfId="80" priority="101" operator="equal">
      <formula>$L$16</formula>
    </cfRule>
    <cfRule type="cellIs" dxfId="79" priority="102" operator="lessThan">
      <formula>$L$16</formula>
    </cfRule>
    <cfRule type="cellIs" dxfId="78" priority="103" operator="greaterThan">
      <formula>$L$16</formula>
    </cfRule>
  </conditionalFormatting>
  <conditionalFormatting sqref="H84">
    <cfRule type="cellIs" dxfId="77" priority="104" operator="equal">
      <formula>$L$18</formula>
    </cfRule>
    <cfRule type="cellIs" dxfId="76" priority="105" operator="lessThan">
      <formula>$L$18</formula>
    </cfRule>
    <cfRule type="cellIs" dxfId="75" priority="106" operator="greaterThan">
      <formula>$L$18</formula>
    </cfRule>
  </conditionalFormatting>
  <conditionalFormatting sqref="K86">
    <cfRule type="cellIs" dxfId="74" priority="84" operator="greaterThan">
      <formula>0</formula>
    </cfRule>
  </conditionalFormatting>
  <conditionalFormatting sqref="K88">
    <cfRule type="cellIs" dxfId="73" priority="83" operator="greaterThan">
      <formula>0</formula>
    </cfRule>
  </conditionalFormatting>
  <conditionalFormatting sqref="K90">
    <cfRule type="cellIs" dxfId="72" priority="82" operator="greaterThan">
      <formula>0</formula>
    </cfRule>
  </conditionalFormatting>
  <conditionalFormatting sqref="K87">
    <cfRule type="cellIs" dxfId="71" priority="81" operator="greaterThan">
      <formula>0</formula>
    </cfRule>
  </conditionalFormatting>
  <conditionalFormatting sqref="K89">
    <cfRule type="cellIs" dxfId="70" priority="80" operator="greaterThan">
      <formula>0</formula>
    </cfRule>
  </conditionalFormatting>
  <conditionalFormatting sqref="K91">
    <cfRule type="cellIs" dxfId="69" priority="79" operator="greaterThan">
      <formula>0</formula>
    </cfRule>
  </conditionalFormatting>
  <conditionalFormatting sqref="H91">
    <cfRule type="cellIs" dxfId="68" priority="90" operator="equal">
      <formula>$L$18</formula>
    </cfRule>
    <cfRule type="cellIs" dxfId="67" priority="91" operator="lessThan">
      <formula>$L$18</formula>
    </cfRule>
    <cfRule type="cellIs" dxfId="66" priority="92" operator="greaterThan">
      <formula>$L$18</formula>
    </cfRule>
  </conditionalFormatting>
  <conditionalFormatting sqref="K93">
    <cfRule type="cellIs" dxfId="65" priority="70" operator="greaterThan">
      <formula>0</formula>
    </cfRule>
  </conditionalFormatting>
  <conditionalFormatting sqref="K95">
    <cfRule type="cellIs" dxfId="64" priority="69" operator="greaterThan">
      <formula>0</formula>
    </cfRule>
  </conditionalFormatting>
  <conditionalFormatting sqref="K97">
    <cfRule type="cellIs" dxfId="63" priority="68" operator="greaterThan">
      <formula>0</formula>
    </cfRule>
  </conditionalFormatting>
  <conditionalFormatting sqref="K94">
    <cfRule type="cellIs" dxfId="62" priority="67" operator="greaterThan">
      <formula>0</formula>
    </cfRule>
  </conditionalFormatting>
  <conditionalFormatting sqref="K96">
    <cfRule type="cellIs" dxfId="61" priority="66" operator="greaterThan">
      <formula>0</formula>
    </cfRule>
  </conditionalFormatting>
  <conditionalFormatting sqref="K98">
    <cfRule type="cellIs" dxfId="60" priority="65" operator="greaterThan">
      <formula>0</formula>
    </cfRule>
  </conditionalFormatting>
  <conditionalFormatting sqref="H98">
    <cfRule type="cellIs" dxfId="59" priority="76" operator="equal">
      <formula>$L$18</formula>
    </cfRule>
    <cfRule type="cellIs" dxfId="58" priority="77" operator="lessThan">
      <formula>$L$18</formula>
    </cfRule>
    <cfRule type="cellIs" dxfId="57" priority="78" operator="greaterThan">
      <formula>$L$18</formula>
    </cfRule>
  </conditionalFormatting>
  <conditionalFormatting sqref="I101:I104">
    <cfRule type="cellIs" dxfId="56" priority="57" operator="equal">
      <formula>0.302083333333333</formula>
    </cfRule>
    <cfRule type="cellIs" dxfId="55" priority="58" operator="greaterThan">
      <formula>0.302083333333333</formula>
    </cfRule>
  </conditionalFormatting>
  <conditionalFormatting sqref="K100">
    <cfRule type="cellIs" dxfId="54" priority="56" operator="greaterThan">
      <formula>0</formula>
    </cfRule>
  </conditionalFormatting>
  <conditionalFormatting sqref="K102">
    <cfRule type="cellIs" dxfId="53" priority="55" operator="greaterThan">
      <formula>0</formula>
    </cfRule>
  </conditionalFormatting>
  <conditionalFormatting sqref="K104">
    <cfRule type="cellIs" dxfId="52" priority="54" operator="greaterThan">
      <formula>0</formula>
    </cfRule>
  </conditionalFormatting>
  <conditionalFormatting sqref="K101">
    <cfRule type="cellIs" dxfId="51" priority="53" operator="greaterThan">
      <formula>0</formula>
    </cfRule>
  </conditionalFormatting>
  <conditionalFormatting sqref="K103">
    <cfRule type="cellIs" dxfId="50" priority="52" operator="greaterThan">
      <formula>0</formula>
    </cfRule>
  </conditionalFormatting>
  <conditionalFormatting sqref="K105">
    <cfRule type="cellIs" dxfId="49" priority="51" operator="greaterThan">
      <formula>0</formula>
    </cfRule>
  </conditionalFormatting>
  <conditionalFormatting sqref="H101:H104">
    <cfRule type="cellIs" dxfId="48" priority="59" operator="equal">
      <formula>$L$16</formula>
    </cfRule>
    <cfRule type="cellIs" dxfId="47" priority="60" operator="lessThan">
      <formula>$L$16</formula>
    </cfRule>
    <cfRule type="cellIs" dxfId="46" priority="61" operator="greaterThan">
      <formula>$L$16</formula>
    </cfRule>
  </conditionalFormatting>
  <conditionalFormatting sqref="H105">
    <cfRule type="cellIs" dxfId="45" priority="62" operator="equal">
      <formula>$L$18</formula>
    </cfRule>
    <cfRule type="cellIs" dxfId="44" priority="63" operator="lessThan">
      <formula>$L$18</formula>
    </cfRule>
    <cfRule type="cellIs" dxfId="43" priority="64" operator="greaterThan">
      <formula>$L$18</formula>
    </cfRule>
  </conditionalFormatting>
  <conditionalFormatting sqref="I107:I111">
    <cfRule type="cellIs" dxfId="42" priority="43" operator="equal">
      <formula>0.302083333333333</formula>
    </cfRule>
    <cfRule type="cellIs" dxfId="41" priority="44" operator="greaterThan">
      <formula>0.302083333333333</formula>
    </cfRule>
  </conditionalFormatting>
  <conditionalFormatting sqref="K107">
    <cfRule type="cellIs" dxfId="40" priority="42" operator="greaterThan">
      <formula>0</formula>
    </cfRule>
  </conditionalFormatting>
  <conditionalFormatting sqref="K109">
    <cfRule type="cellIs" dxfId="39" priority="41" operator="greaterThan">
      <formula>0</formula>
    </cfRule>
  </conditionalFormatting>
  <conditionalFormatting sqref="K111">
    <cfRule type="cellIs" dxfId="38" priority="40" operator="greaterThan">
      <formula>0</formula>
    </cfRule>
  </conditionalFormatting>
  <conditionalFormatting sqref="K108">
    <cfRule type="cellIs" dxfId="37" priority="39" operator="greaterThan">
      <formula>0</formula>
    </cfRule>
  </conditionalFormatting>
  <conditionalFormatting sqref="K110">
    <cfRule type="cellIs" dxfId="36" priority="38" operator="greaterThan">
      <formula>0</formula>
    </cfRule>
  </conditionalFormatting>
  <conditionalFormatting sqref="K112">
    <cfRule type="cellIs" dxfId="35" priority="37" operator="greaterThan">
      <formula>0</formula>
    </cfRule>
  </conditionalFormatting>
  <conditionalFormatting sqref="H107:H111">
    <cfRule type="cellIs" dxfId="34" priority="45" operator="equal">
      <formula>$L$16</formula>
    </cfRule>
    <cfRule type="cellIs" dxfId="33" priority="46" operator="lessThan">
      <formula>$L$16</formula>
    </cfRule>
    <cfRule type="cellIs" dxfId="32" priority="47" operator="greaterThan">
      <formula>$L$16</formula>
    </cfRule>
  </conditionalFormatting>
  <conditionalFormatting sqref="H112">
    <cfRule type="cellIs" dxfId="31" priority="48" operator="equal">
      <formula>$L$18</formula>
    </cfRule>
    <cfRule type="cellIs" dxfId="30" priority="49" operator="lessThan">
      <formula>$L$18</formula>
    </cfRule>
    <cfRule type="cellIs" dxfId="29" priority="50" operator="greaterThan">
      <formula>$L$18</formula>
    </cfRule>
  </conditionalFormatting>
  <conditionalFormatting sqref="L37">
    <cfRule type="cellIs" dxfId="28" priority="36" operator="lessThan">
      <formula>L37&lt;$S$8</formula>
    </cfRule>
  </conditionalFormatting>
  <conditionalFormatting sqref="M37">
    <cfRule type="cellIs" dxfId="27" priority="34" operator="lessThan">
      <formula>$S$9</formula>
    </cfRule>
    <cfRule type="cellIs" dxfId="26" priority="33" operator="equal">
      <formula>$S$9</formula>
    </cfRule>
  </conditionalFormatting>
  <conditionalFormatting sqref="M38">
    <cfRule type="cellIs" dxfId="25" priority="30" operator="lessThan">
      <formula>$S$9</formula>
    </cfRule>
    <cfRule type="cellIs" dxfId="24" priority="29" operator="equal">
      <formula>$S$9</formula>
    </cfRule>
  </conditionalFormatting>
  <conditionalFormatting sqref="M39">
    <cfRule type="cellIs" dxfId="23" priority="28" operator="lessThan">
      <formula>$S$9</formula>
    </cfRule>
    <cfRule type="cellIs" dxfId="22" priority="27" operator="equal">
      <formula>$S$9</formula>
    </cfRule>
    <cfRule type="cellIs" dxfId="21" priority="24" operator="lessThan">
      <formula>$S$9</formula>
    </cfRule>
    <cfRule type="cellIs" dxfId="20" priority="23" operator="equal">
      <formula>$S$9</formula>
    </cfRule>
  </conditionalFormatting>
  <conditionalFormatting sqref="M40">
    <cfRule type="cellIs" dxfId="19" priority="26" operator="lessThan">
      <formula>$S$9</formula>
    </cfRule>
    <cfRule type="cellIs" dxfId="18" priority="25" operator="equal">
      <formula>$S$9</formula>
    </cfRule>
    <cfRule type="cellIs" dxfId="17" priority="22" operator="lessThan">
      <formula>$S$9</formula>
    </cfRule>
    <cfRule type="cellIs" dxfId="16" priority="21" operator="equal">
      <formula>$S$9</formula>
    </cfRule>
  </conditionalFormatting>
  <conditionalFormatting sqref="M41">
    <cfRule type="cellIs" dxfId="15" priority="20" operator="lessThan">
      <formula>$S$9</formula>
    </cfRule>
    <cfRule type="cellIs" dxfId="14" priority="19" operator="equal">
      <formula>$S$9</formula>
    </cfRule>
  </conditionalFormatting>
  <conditionalFormatting sqref="M42">
    <cfRule type="cellIs" dxfId="13" priority="18" operator="lessThan">
      <formula>$S$9</formula>
    </cfRule>
    <cfRule type="cellIs" dxfId="12" priority="17" operator="equal">
      <formula>$S$9</formula>
    </cfRule>
  </conditionalFormatting>
  <conditionalFormatting sqref="M43">
    <cfRule type="cellIs" dxfId="11" priority="16" operator="lessThan">
      <formula>$S$9</formula>
    </cfRule>
    <cfRule type="cellIs" dxfId="10" priority="15" operator="equal">
      <formula>$S$9</formula>
    </cfRule>
  </conditionalFormatting>
  <conditionalFormatting sqref="M44">
    <cfRule type="cellIs" dxfId="9" priority="14" operator="lessThan">
      <formula>$S$9</formula>
    </cfRule>
    <cfRule type="cellIs" dxfId="8" priority="13" operator="equal">
      <formula>$S$9</formula>
    </cfRule>
  </conditionalFormatting>
  <conditionalFormatting sqref="M45">
    <cfRule type="cellIs" dxfId="7" priority="12" operator="lessThan">
      <formula>$S$9</formula>
    </cfRule>
    <cfRule type="cellIs" dxfId="6" priority="11" operator="equal">
      <formula>$S$9</formula>
    </cfRule>
  </conditionalFormatting>
  <conditionalFormatting sqref="M46">
    <cfRule type="cellIs" dxfId="5" priority="10" operator="lessThan">
      <formula>$S$9</formula>
    </cfRule>
    <cfRule type="cellIs" dxfId="4" priority="9" operator="equal">
      <formula>$S$9</formula>
    </cfRule>
  </conditionalFormatting>
  <conditionalFormatting sqref="M47:M74">
    <cfRule type="cellIs" dxfId="3" priority="5" operator="equal">
      <formula>$S$9</formula>
    </cfRule>
    <cfRule type="cellIs" dxfId="2" priority="6" operator="lessThan">
      <formula>$S$9</formula>
    </cfRule>
  </conditionalFormatting>
  <conditionalFormatting sqref="L38:L74">
    <cfRule type="cellIs" dxfId="1" priority="2" operator="lessThan">
      <formula>$S$8</formula>
    </cfRule>
    <cfRule type="cellIs" dxfId="0" priority="1" operator="equal">
      <formula>$S$8</formula>
    </cfRule>
  </conditionalFormatting>
  <pageMargins left="0.7" right="0.7" top="0.75" bottom="0.75" header="0.3" footer="0.3"/>
  <pageSetup paperSize="9" scale="33" orientation="portrait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4D56-6D75-4EA4-B559-C79DDD923323}">
  <dimension ref="A1:AC192"/>
  <sheetViews>
    <sheetView topLeftCell="A96" zoomScaleNormal="100" zoomScaleSheetLayoutView="85" workbookViewId="0">
      <selection activeCell="H114" sqref="H114"/>
    </sheetView>
  </sheetViews>
  <sheetFormatPr baseColWidth="10" defaultRowHeight="15" x14ac:dyDescent="0.25"/>
  <cols>
    <col min="1" max="21" width="11.42578125" style="49"/>
  </cols>
  <sheetData>
    <row r="1" spans="1:29" ht="15.75" thickBot="1" x14ac:dyDescent="0.3">
      <c r="A1" s="364" t="s">
        <v>20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6"/>
      <c r="V1" s="14"/>
      <c r="W1" s="14"/>
      <c r="X1" s="14"/>
      <c r="Y1" s="14"/>
      <c r="Z1" s="14"/>
      <c r="AA1" s="14"/>
      <c r="AB1" s="14"/>
      <c r="AC1" s="14"/>
    </row>
    <row r="2" spans="1:29" x14ac:dyDescent="0.25">
      <c r="A2" s="372" t="s">
        <v>21</v>
      </c>
      <c r="B2" s="373"/>
      <c r="C2" s="373"/>
      <c r="D2" s="373"/>
      <c r="E2" s="373"/>
      <c r="F2" s="373"/>
      <c r="G2" s="374"/>
      <c r="H2" s="356" t="s">
        <v>25</v>
      </c>
      <c r="I2" s="357"/>
      <c r="J2" s="357"/>
      <c r="K2" s="357"/>
      <c r="L2" s="357"/>
      <c r="M2" s="357"/>
      <c r="N2" s="358"/>
      <c r="O2" s="356" t="s">
        <v>30</v>
      </c>
      <c r="P2" s="357"/>
      <c r="Q2" s="357"/>
      <c r="R2" s="357"/>
      <c r="S2" s="357"/>
      <c r="T2" s="357"/>
      <c r="U2" s="358"/>
      <c r="V2" s="14"/>
      <c r="W2" s="14"/>
      <c r="X2" s="14"/>
      <c r="Y2" s="14"/>
      <c r="Z2" s="14"/>
      <c r="AA2" s="14"/>
      <c r="AB2" s="14"/>
      <c r="AC2" s="14"/>
    </row>
    <row r="3" spans="1:29" x14ac:dyDescent="0.25">
      <c r="A3" s="363" t="s">
        <v>19</v>
      </c>
      <c r="B3" s="360"/>
      <c r="C3" s="360"/>
      <c r="D3" s="360"/>
      <c r="E3" s="360"/>
      <c r="F3" s="360"/>
      <c r="G3" s="361"/>
      <c r="H3" s="359" t="s">
        <v>26</v>
      </c>
      <c r="I3" s="360"/>
      <c r="J3" s="360"/>
      <c r="K3" s="360"/>
      <c r="L3" s="360"/>
      <c r="M3" s="360"/>
      <c r="N3" s="361"/>
      <c r="O3" s="359" t="s">
        <v>31</v>
      </c>
      <c r="P3" s="370"/>
      <c r="Q3" s="370"/>
      <c r="R3" s="360"/>
      <c r="S3" s="360"/>
      <c r="T3" s="360"/>
      <c r="U3" s="361"/>
      <c r="V3" s="14"/>
      <c r="W3" s="13"/>
      <c r="X3" s="378" t="s">
        <v>85</v>
      </c>
      <c r="Y3" s="379"/>
      <c r="Z3" s="14"/>
      <c r="AA3" s="14"/>
      <c r="AB3" s="14"/>
      <c r="AC3" s="14"/>
    </row>
    <row r="4" spans="1:29" x14ac:dyDescent="0.25">
      <c r="A4" s="22" t="s">
        <v>2</v>
      </c>
      <c r="B4" s="23" t="s">
        <v>3</v>
      </c>
      <c r="C4" s="23" t="s">
        <v>16</v>
      </c>
      <c r="D4" s="23" t="s">
        <v>5</v>
      </c>
      <c r="E4" s="23" t="s">
        <v>6</v>
      </c>
      <c r="F4" s="50" t="s">
        <v>17</v>
      </c>
      <c r="G4" s="51" t="s">
        <v>18</v>
      </c>
      <c r="H4" s="52"/>
      <c r="I4" s="53" t="s">
        <v>3</v>
      </c>
      <c r="J4" s="23" t="s">
        <v>16</v>
      </c>
      <c r="K4" s="23" t="s">
        <v>5</v>
      </c>
      <c r="L4" s="23" t="s">
        <v>6</v>
      </c>
      <c r="M4" s="50" t="s">
        <v>17</v>
      </c>
      <c r="N4" s="51" t="s">
        <v>18</v>
      </c>
      <c r="O4" s="32"/>
      <c r="P4" s="33"/>
      <c r="Q4" s="54"/>
      <c r="R4" s="53" t="s">
        <v>5</v>
      </c>
      <c r="S4" s="23" t="s">
        <v>6</v>
      </c>
      <c r="T4" s="50" t="s">
        <v>17</v>
      </c>
      <c r="U4" s="51" t="s">
        <v>18</v>
      </c>
      <c r="V4" s="14"/>
      <c r="W4" s="11"/>
      <c r="X4" s="378" t="s">
        <v>86</v>
      </c>
      <c r="Y4" s="379"/>
      <c r="Z4" s="14"/>
      <c r="AA4" s="14"/>
      <c r="AB4" s="14"/>
      <c r="AC4" s="14"/>
    </row>
    <row r="5" spans="1:29" x14ac:dyDescent="0.25">
      <c r="A5" s="24">
        <v>43375</v>
      </c>
      <c r="B5" s="24">
        <v>43376</v>
      </c>
      <c r="C5" s="24">
        <v>43377</v>
      </c>
      <c r="D5" s="24">
        <v>43378</v>
      </c>
      <c r="E5" s="24">
        <v>43379</v>
      </c>
      <c r="F5" s="24">
        <v>43380</v>
      </c>
      <c r="G5" s="24">
        <v>43381</v>
      </c>
      <c r="H5" s="56"/>
      <c r="I5" s="57">
        <v>43404</v>
      </c>
      <c r="J5" s="57">
        <v>43405</v>
      </c>
      <c r="K5" s="57">
        <v>43406</v>
      </c>
      <c r="L5" s="57">
        <v>43407</v>
      </c>
      <c r="M5" s="57">
        <v>43408</v>
      </c>
      <c r="N5" s="57">
        <v>43409</v>
      </c>
      <c r="O5" s="34"/>
      <c r="P5" s="35"/>
      <c r="Q5" s="58"/>
      <c r="R5" s="57">
        <v>43434</v>
      </c>
      <c r="S5" s="57">
        <v>43435</v>
      </c>
      <c r="T5" s="57">
        <v>43436</v>
      </c>
      <c r="U5" s="57">
        <v>43437</v>
      </c>
      <c r="V5" s="14"/>
      <c r="W5" s="12"/>
      <c r="X5" s="378" t="s">
        <v>87</v>
      </c>
      <c r="Y5" s="379"/>
      <c r="Z5" s="14"/>
      <c r="AA5" s="14"/>
      <c r="AB5" s="14"/>
      <c r="AC5" s="14"/>
    </row>
    <row r="6" spans="1:29" x14ac:dyDescent="0.25">
      <c r="A6" s="21" t="s">
        <v>93</v>
      </c>
      <c r="B6" s="26" t="s">
        <v>93</v>
      </c>
      <c r="C6" s="26" t="s">
        <v>93</v>
      </c>
      <c r="D6" s="26" t="s">
        <v>93</v>
      </c>
      <c r="E6" s="26" t="s">
        <v>93</v>
      </c>
      <c r="F6" s="60" t="s">
        <v>93</v>
      </c>
      <c r="G6" s="61" t="s">
        <v>93</v>
      </c>
      <c r="H6" s="62"/>
      <c r="I6" s="44" t="s">
        <v>93</v>
      </c>
      <c r="J6" s="39" t="s">
        <v>93</v>
      </c>
      <c r="K6" s="39" t="s">
        <v>93</v>
      </c>
      <c r="L6" s="39" t="s">
        <v>93</v>
      </c>
      <c r="M6" s="60" t="s">
        <v>93</v>
      </c>
      <c r="N6" s="61" t="s">
        <v>93</v>
      </c>
      <c r="O6" s="36"/>
      <c r="P6" s="37"/>
      <c r="Q6" s="63"/>
      <c r="R6" s="64" t="s">
        <v>93</v>
      </c>
      <c r="S6" s="26" t="s">
        <v>93</v>
      </c>
      <c r="T6" s="60" t="s">
        <v>93</v>
      </c>
      <c r="U6" s="61" t="s">
        <v>93</v>
      </c>
      <c r="V6" s="14"/>
      <c r="W6" s="15"/>
      <c r="X6" s="378" t="s">
        <v>88</v>
      </c>
      <c r="Y6" s="379"/>
      <c r="Z6" s="14"/>
      <c r="AA6" s="14"/>
      <c r="AB6" s="14"/>
      <c r="AC6" s="14"/>
    </row>
    <row r="7" spans="1:29" x14ac:dyDescent="0.25">
      <c r="A7" s="363" t="s">
        <v>22</v>
      </c>
      <c r="B7" s="360"/>
      <c r="C7" s="360"/>
      <c r="D7" s="360"/>
      <c r="E7" s="360"/>
      <c r="F7" s="360"/>
      <c r="G7" s="361"/>
      <c r="H7" s="362" t="s">
        <v>27</v>
      </c>
      <c r="I7" s="360"/>
      <c r="J7" s="360"/>
      <c r="K7" s="360"/>
      <c r="L7" s="360"/>
      <c r="M7" s="360"/>
      <c r="N7" s="361"/>
      <c r="O7" s="362" t="s">
        <v>32</v>
      </c>
      <c r="P7" s="375"/>
      <c r="Q7" s="375"/>
      <c r="R7" s="360"/>
      <c r="S7" s="360"/>
      <c r="T7" s="360"/>
      <c r="U7" s="361"/>
      <c r="V7" s="14"/>
      <c r="W7" s="146"/>
      <c r="X7" s="14" t="s">
        <v>96</v>
      </c>
      <c r="Y7" s="14"/>
      <c r="Z7" s="14"/>
      <c r="AA7" s="14"/>
      <c r="AB7" s="14"/>
      <c r="AC7" s="14"/>
    </row>
    <row r="8" spans="1:29" x14ac:dyDescent="0.25">
      <c r="A8" s="22" t="s">
        <v>2</v>
      </c>
      <c r="B8" s="23" t="s">
        <v>3</v>
      </c>
      <c r="C8" s="23" t="s">
        <v>16</v>
      </c>
      <c r="D8" s="23" t="s">
        <v>5</v>
      </c>
      <c r="E8" s="23" t="s">
        <v>6</v>
      </c>
      <c r="F8" s="50" t="s">
        <v>17</v>
      </c>
      <c r="G8" s="51" t="s">
        <v>18</v>
      </c>
      <c r="H8" s="22" t="s">
        <v>2</v>
      </c>
      <c r="I8" s="23" t="s">
        <v>3</v>
      </c>
      <c r="J8" s="23" t="s">
        <v>16</v>
      </c>
      <c r="K8" s="23" t="s">
        <v>5</v>
      </c>
      <c r="L8" s="23" t="s">
        <v>6</v>
      </c>
      <c r="M8" s="50" t="s">
        <v>17</v>
      </c>
      <c r="N8" s="51" t="s">
        <v>18</v>
      </c>
      <c r="O8" s="22" t="s">
        <v>2</v>
      </c>
      <c r="P8" s="23" t="s">
        <v>3</v>
      </c>
      <c r="Q8" s="23" t="s">
        <v>16</v>
      </c>
      <c r="R8" s="23" t="s">
        <v>5</v>
      </c>
      <c r="S8" s="23" t="s">
        <v>6</v>
      </c>
      <c r="T8" s="50" t="s">
        <v>17</v>
      </c>
      <c r="U8" s="51" t="s">
        <v>18</v>
      </c>
      <c r="V8" s="14"/>
      <c r="W8" s="14"/>
      <c r="X8" s="14"/>
      <c r="Y8" s="14"/>
      <c r="Z8" s="14"/>
      <c r="AA8" s="14"/>
      <c r="AB8" s="14"/>
      <c r="AC8" s="14"/>
    </row>
    <row r="9" spans="1:29" x14ac:dyDescent="0.25">
      <c r="A9" s="24">
        <v>43382</v>
      </c>
      <c r="B9" s="24">
        <v>43383</v>
      </c>
      <c r="C9" s="24">
        <v>43384</v>
      </c>
      <c r="D9" s="24">
        <v>43385</v>
      </c>
      <c r="E9" s="24">
        <v>43386</v>
      </c>
      <c r="F9" s="24">
        <v>43387</v>
      </c>
      <c r="G9" s="24">
        <v>43388</v>
      </c>
      <c r="H9" s="24">
        <v>43410</v>
      </c>
      <c r="I9" s="24">
        <v>43411</v>
      </c>
      <c r="J9" s="24">
        <v>43412</v>
      </c>
      <c r="K9" s="24">
        <v>43413</v>
      </c>
      <c r="L9" s="24">
        <v>43414</v>
      </c>
      <c r="M9" s="24">
        <v>43415</v>
      </c>
      <c r="N9" s="24">
        <v>43416</v>
      </c>
      <c r="O9" s="24">
        <v>43438</v>
      </c>
      <c r="P9" s="24">
        <v>43439</v>
      </c>
      <c r="Q9" s="24">
        <v>43440</v>
      </c>
      <c r="R9" s="24">
        <v>43441</v>
      </c>
      <c r="S9" s="24">
        <v>43442</v>
      </c>
      <c r="T9" s="24">
        <v>43443</v>
      </c>
      <c r="U9" s="24">
        <v>43444</v>
      </c>
      <c r="V9" s="14"/>
      <c r="W9" s="14"/>
      <c r="X9" s="14"/>
      <c r="Y9" s="14"/>
      <c r="Z9" s="14"/>
      <c r="AA9" s="14"/>
      <c r="AB9" s="14"/>
      <c r="AC9" s="14"/>
    </row>
    <row r="10" spans="1:29" x14ac:dyDescent="0.25">
      <c r="A10" s="21" t="s">
        <v>93</v>
      </c>
      <c r="B10" s="26" t="s">
        <v>93</v>
      </c>
      <c r="C10" s="26" t="s">
        <v>93</v>
      </c>
      <c r="D10" s="26" t="s">
        <v>93</v>
      </c>
      <c r="E10" s="26" t="s">
        <v>93</v>
      </c>
      <c r="F10" s="60" t="s">
        <v>93</v>
      </c>
      <c r="G10" s="61" t="s">
        <v>93</v>
      </c>
      <c r="H10" s="38" t="s">
        <v>93</v>
      </c>
      <c r="I10" s="39" t="s">
        <v>93</v>
      </c>
      <c r="J10" s="39" t="s">
        <v>93</v>
      </c>
      <c r="K10" s="39" t="s">
        <v>93</v>
      </c>
      <c r="L10" s="44" t="s">
        <v>93</v>
      </c>
      <c r="M10" s="60" t="s">
        <v>93</v>
      </c>
      <c r="N10" s="61" t="s">
        <v>93</v>
      </c>
      <c r="O10" s="21" t="s">
        <v>93</v>
      </c>
      <c r="P10" s="26" t="s">
        <v>93</v>
      </c>
      <c r="Q10" s="26" t="s">
        <v>93</v>
      </c>
      <c r="R10" s="26" t="s">
        <v>93</v>
      </c>
      <c r="S10" s="26" t="s">
        <v>93</v>
      </c>
      <c r="T10" s="60" t="s">
        <v>93</v>
      </c>
      <c r="U10" s="61" t="s">
        <v>93</v>
      </c>
      <c r="V10" s="14"/>
      <c r="W10" s="14"/>
      <c r="X10" s="14"/>
      <c r="Y10" s="14"/>
      <c r="Z10" s="14"/>
      <c r="AA10" s="14"/>
      <c r="AB10" s="14"/>
      <c r="AC10" s="14"/>
    </row>
    <row r="11" spans="1:29" x14ac:dyDescent="0.25">
      <c r="A11" s="363" t="s">
        <v>23</v>
      </c>
      <c r="B11" s="360"/>
      <c r="C11" s="360"/>
      <c r="D11" s="360"/>
      <c r="E11" s="360"/>
      <c r="F11" s="360"/>
      <c r="G11" s="361"/>
      <c r="H11" s="363" t="s">
        <v>28</v>
      </c>
      <c r="I11" s="360"/>
      <c r="J11" s="360"/>
      <c r="K11" s="360"/>
      <c r="L11" s="360"/>
      <c r="M11" s="360"/>
      <c r="N11" s="361"/>
      <c r="O11" s="363" t="s">
        <v>33</v>
      </c>
      <c r="P11" s="360"/>
      <c r="Q11" s="360"/>
      <c r="R11" s="360"/>
      <c r="S11" s="360"/>
      <c r="T11" s="360"/>
      <c r="U11" s="361"/>
      <c r="V11" s="14"/>
      <c r="W11" s="14"/>
      <c r="X11" s="14"/>
      <c r="Y11" s="14"/>
      <c r="Z11" s="14"/>
      <c r="AA11" s="14"/>
      <c r="AB11" s="14"/>
      <c r="AC11" s="14"/>
    </row>
    <row r="12" spans="1:29" x14ac:dyDescent="0.25">
      <c r="A12" s="22" t="s">
        <v>2</v>
      </c>
      <c r="B12" s="23" t="s">
        <v>3</v>
      </c>
      <c r="C12" s="23" t="s">
        <v>16</v>
      </c>
      <c r="D12" s="23" t="s">
        <v>5</v>
      </c>
      <c r="E12" s="23" t="s">
        <v>6</v>
      </c>
      <c r="F12" s="50" t="s">
        <v>17</v>
      </c>
      <c r="G12" s="51" t="s">
        <v>18</v>
      </c>
      <c r="H12" s="22" t="s">
        <v>2</v>
      </c>
      <c r="I12" s="23" t="s">
        <v>3</v>
      </c>
      <c r="J12" s="23" t="s">
        <v>16</v>
      </c>
      <c r="K12" s="23" t="s">
        <v>5</v>
      </c>
      <c r="L12" s="23" t="s">
        <v>6</v>
      </c>
      <c r="M12" s="50" t="s">
        <v>17</v>
      </c>
      <c r="N12" s="51" t="s">
        <v>18</v>
      </c>
      <c r="O12" s="22" t="s">
        <v>2</v>
      </c>
      <c r="P12" s="23" t="s">
        <v>3</v>
      </c>
      <c r="Q12" s="23" t="s">
        <v>16</v>
      </c>
      <c r="R12" s="23" t="s">
        <v>5</v>
      </c>
      <c r="S12" s="23" t="s">
        <v>6</v>
      </c>
      <c r="T12" s="50" t="s">
        <v>17</v>
      </c>
      <c r="U12" s="51" t="s">
        <v>18</v>
      </c>
      <c r="V12" s="14"/>
      <c r="W12" s="14"/>
      <c r="X12" s="14"/>
      <c r="Y12" s="14"/>
      <c r="Z12" s="14"/>
      <c r="AA12" s="14"/>
      <c r="AB12" s="14"/>
      <c r="AC12" s="14"/>
    </row>
    <row r="13" spans="1:29" x14ac:dyDescent="0.25">
      <c r="A13" s="24">
        <v>43389</v>
      </c>
      <c r="B13" s="24">
        <v>43390</v>
      </c>
      <c r="C13" s="24">
        <v>43391</v>
      </c>
      <c r="D13" s="24">
        <v>43392</v>
      </c>
      <c r="E13" s="24">
        <v>43393</v>
      </c>
      <c r="F13" s="24">
        <v>43394</v>
      </c>
      <c r="G13" s="24">
        <v>43395</v>
      </c>
      <c r="H13" s="24">
        <v>43417</v>
      </c>
      <c r="I13" s="24">
        <v>43418</v>
      </c>
      <c r="J13" s="24">
        <v>43419</v>
      </c>
      <c r="K13" s="24">
        <v>43420</v>
      </c>
      <c r="L13" s="24">
        <v>43421</v>
      </c>
      <c r="M13" s="24">
        <v>43422</v>
      </c>
      <c r="N13" s="24">
        <v>43423</v>
      </c>
      <c r="O13" s="24">
        <v>43445</v>
      </c>
      <c r="P13" s="24">
        <v>43446</v>
      </c>
      <c r="Q13" s="24">
        <v>43447</v>
      </c>
      <c r="R13" s="24">
        <v>43448</v>
      </c>
      <c r="S13" s="24">
        <v>43449</v>
      </c>
      <c r="T13" s="24">
        <v>43450</v>
      </c>
      <c r="U13" s="24">
        <v>43451</v>
      </c>
      <c r="V13" s="14"/>
      <c r="W13" s="380" t="s">
        <v>89</v>
      </c>
      <c r="X13" s="380"/>
      <c r="Y13" s="380"/>
      <c r="Z13" s="380"/>
      <c r="AA13" s="380"/>
      <c r="AB13" s="380"/>
      <c r="AC13" s="14"/>
    </row>
    <row r="14" spans="1:29" x14ac:dyDescent="0.25">
      <c r="A14" s="27" t="s">
        <v>93</v>
      </c>
      <c r="B14" s="28" t="s">
        <v>93</v>
      </c>
      <c r="C14" s="28" t="s">
        <v>93</v>
      </c>
      <c r="D14" s="28" t="s">
        <v>93</v>
      </c>
      <c r="E14" s="28" t="s">
        <v>93</v>
      </c>
      <c r="F14" s="65" t="s">
        <v>93</v>
      </c>
      <c r="G14" s="66" t="s">
        <v>93</v>
      </c>
      <c r="H14" s="38" t="s">
        <v>93</v>
      </c>
      <c r="I14" s="39" t="s">
        <v>93</v>
      </c>
      <c r="J14" s="39" t="s">
        <v>93</v>
      </c>
      <c r="K14" s="39" t="s">
        <v>93</v>
      </c>
      <c r="L14" s="39" t="s">
        <v>93</v>
      </c>
      <c r="M14" s="60" t="s">
        <v>93</v>
      </c>
      <c r="N14" s="61" t="s">
        <v>93</v>
      </c>
      <c r="O14" s="21" t="s">
        <v>93</v>
      </c>
      <c r="P14" s="26" t="s">
        <v>93</v>
      </c>
      <c r="Q14" s="26" t="s">
        <v>93</v>
      </c>
      <c r="R14" s="26" t="s">
        <v>93</v>
      </c>
      <c r="S14" s="26" t="s">
        <v>93</v>
      </c>
      <c r="T14" s="60" t="s">
        <v>93</v>
      </c>
      <c r="U14" s="61" t="s">
        <v>93</v>
      </c>
      <c r="V14" s="14"/>
      <c r="W14" s="14"/>
      <c r="X14" s="14"/>
      <c r="Y14" s="14"/>
      <c r="Z14" s="14"/>
      <c r="AA14" s="14"/>
      <c r="AB14" s="14"/>
      <c r="AC14" s="14"/>
    </row>
    <row r="15" spans="1:29" x14ac:dyDescent="0.25">
      <c r="A15" s="363" t="s">
        <v>24</v>
      </c>
      <c r="B15" s="360"/>
      <c r="C15" s="360"/>
      <c r="D15" s="360"/>
      <c r="E15" s="360"/>
      <c r="F15" s="360"/>
      <c r="G15" s="361"/>
      <c r="H15" s="363" t="s">
        <v>29</v>
      </c>
      <c r="I15" s="360"/>
      <c r="J15" s="360"/>
      <c r="K15" s="360"/>
      <c r="L15" s="360"/>
      <c r="M15" s="360"/>
      <c r="N15" s="361"/>
      <c r="O15" s="363" t="s">
        <v>34</v>
      </c>
      <c r="P15" s="360"/>
      <c r="Q15" s="360"/>
      <c r="R15" s="360"/>
      <c r="S15" s="360"/>
      <c r="T15" s="360"/>
      <c r="U15" s="361"/>
      <c r="V15" s="14"/>
      <c r="W15" s="14"/>
      <c r="X15" s="14"/>
      <c r="Y15" s="14"/>
      <c r="Z15" s="14"/>
      <c r="AA15" s="14"/>
      <c r="AB15" s="14"/>
      <c r="AC15" s="14"/>
    </row>
    <row r="16" spans="1:29" x14ac:dyDescent="0.25">
      <c r="A16" s="22" t="s">
        <v>2</v>
      </c>
      <c r="B16" s="23" t="s">
        <v>3</v>
      </c>
      <c r="C16" s="23" t="s">
        <v>16</v>
      </c>
      <c r="D16" s="23" t="s">
        <v>5</v>
      </c>
      <c r="E16" s="23" t="s">
        <v>6</v>
      </c>
      <c r="F16" s="50" t="s">
        <v>17</v>
      </c>
      <c r="G16" s="51" t="s">
        <v>18</v>
      </c>
      <c r="H16" s="22" t="s">
        <v>2</v>
      </c>
      <c r="I16" s="23" t="s">
        <v>3</v>
      </c>
      <c r="J16" s="23" t="s">
        <v>16</v>
      </c>
      <c r="K16" s="23" t="s">
        <v>5</v>
      </c>
      <c r="L16" s="23" t="s">
        <v>6</v>
      </c>
      <c r="M16" s="50" t="s">
        <v>17</v>
      </c>
      <c r="N16" s="51" t="s">
        <v>18</v>
      </c>
      <c r="O16" s="22" t="s">
        <v>2</v>
      </c>
      <c r="P16" s="23" t="s">
        <v>3</v>
      </c>
      <c r="Q16" s="23" t="s">
        <v>16</v>
      </c>
      <c r="R16" s="23" t="s">
        <v>5</v>
      </c>
      <c r="S16" s="23" t="s">
        <v>6</v>
      </c>
      <c r="T16" s="50" t="s">
        <v>17</v>
      </c>
      <c r="U16" s="51" t="s">
        <v>18</v>
      </c>
      <c r="V16" s="14"/>
      <c r="W16" s="14"/>
      <c r="X16" s="14"/>
      <c r="Y16" s="14"/>
      <c r="Z16" s="14"/>
      <c r="AA16" s="14"/>
      <c r="AB16" s="14"/>
      <c r="AC16" s="14"/>
    </row>
    <row r="17" spans="1:29" x14ac:dyDescent="0.25">
      <c r="A17" s="24">
        <v>43396</v>
      </c>
      <c r="B17" s="24">
        <v>43397</v>
      </c>
      <c r="C17" s="24">
        <v>43398</v>
      </c>
      <c r="D17" s="24">
        <v>43399</v>
      </c>
      <c r="E17" s="24">
        <v>43400</v>
      </c>
      <c r="F17" s="24">
        <v>43401</v>
      </c>
      <c r="G17" s="24">
        <v>43402</v>
      </c>
      <c r="H17" s="24">
        <v>43424</v>
      </c>
      <c r="I17" s="24">
        <v>43425</v>
      </c>
      <c r="J17" s="24">
        <v>43426</v>
      </c>
      <c r="K17" s="24">
        <v>43427</v>
      </c>
      <c r="L17" s="24">
        <v>43428</v>
      </c>
      <c r="M17" s="24">
        <v>43429</v>
      </c>
      <c r="N17" s="24">
        <v>43430</v>
      </c>
      <c r="O17" s="24">
        <v>43452</v>
      </c>
      <c r="P17" s="24">
        <v>43453</v>
      </c>
      <c r="Q17" s="24">
        <v>43454</v>
      </c>
      <c r="R17" s="24">
        <v>43455</v>
      </c>
      <c r="S17" s="24">
        <v>43456</v>
      </c>
      <c r="T17" s="24">
        <v>43457</v>
      </c>
      <c r="U17" s="24">
        <v>43458</v>
      </c>
      <c r="V17" s="14"/>
      <c r="W17" s="14"/>
      <c r="X17" s="14"/>
      <c r="Y17" s="14"/>
      <c r="Z17" s="14"/>
      <c r="AA17" s="14"/>
      <c r="AB17" s="14"/>
      <c r="AC17" s="14"/>
    </row>
    <row r="18" spans="1:29" x14ac:dyDescent="0.25">
      <c r="A18" s="21" t="s">
        <v>93</v>
      </c>
      <c r="B18" s="26" t="s">
        <v>93</v>
      </c>
      <c r="C18" s="26" t="s">
        <v>93</v>
      </c>
      <c r="D18" s="26" t="s">
        <v>93</v>
      </c>
      <c r="E18" s="26" t="s">
        <v>93</v>
      </c>
      <c r="F18" s="60" t="s">
        <v>93</v>
      </c>
      <c r="G18" s="61" t="s">
        <v>93</v>
      </c>
      <c r="H18" s="38" t="s">
        <v>93</v>
      </c>
      <c r="I18" s="39" t="s">
        <v>93</v>
      </c>
      <c r="J18" s="39" t="s">
        <v>93</v>
      </c>
      <c r="K18" s="39" t="s">
        <v>93</v>
      </c>
      <c r="L18" s="39" t="s">
        <v>93</v>
      </c>
      <c r="M18" s="60" t="s">
        <v>93</v>
      </c>
      <c r="N18" s="61" t="s">
        <v>93</v>
      </c>
      <c r="O18" s="38" t="s">
        <v>93</v>
      </c>
      <c r="P18" s="39" t="s">
        <v>93</v>
      </c>
      <c r="Q18" s="39" t="s">
        <v>93</v>
      </c>
      <c r="R18" s="39" t="s">
        <v>93</v>
      </c>
      <c r="S18" s="146" t="s">
        <v>93</v>
      </c>
      <c r="T18" s="60" t="s">
        <v>93</v>
      </c>
      <c r="U18" s="61" t="s">
        <v>93</v>
      </c>
      <c r="V18" s="14"/>
      <c r="W18" s="14"/>
      <c r="X18" s="14"/>
      <c r="Y18" s="14"/>
      <c r="Z18" s="14"/>
      <c r="AA18" s="14"/>
      <c r="AB18" s="14"/>
      <c r="AC18" s="14"/>
    </row>
    <row r="19" spans="1:29" x14ac:dyDescent="0.25">
      <c r="A19" s="363" t="s">
        <v>26</v>
      </c>
      <c r="B19" s="360"/>
      <c r="C19" s="360"/>
      <c r="D19" s="360"/>
      <c r="E19" s="360"/>
      <c r="F19" s="360"/>
      <c r="G19" s="361"/>
      <c r="H19" s="363" t="s">
        <v>31</v>
      </c>
      <c r="I19" s="360"/>
      <c r="J19" s="360"/>
      <c r="K19" s="360"/>
      <c r="L19" s="360"/>
      <c r="M19" s="360"/>
      <c r="N19" s="361"/>
      <c r="O19" s="363" t="s">
        <v>35</v>
      </c>
      <c r="P19" s="360"/>
      <c r="Q19" s="360"/>
      <c r="R19" s="360"/>
      <c r="S19" s="360"/>
      <c r="T19" s="360"/>
      <c r="U19" s="371"/>
      <c r="V19" s="14"/>
      <c r="W19" s="14"/>
      <c r="X19" s="14"/>
      <c r="Y19" s="14"/>
      <c r="Z19" s="14"/>
      <c r="AA19" s="14"/>
      <c r="AB19" s="14"/>
      <c r="AC19" s="14"/>
    </row>
    <row r="20" spans="1:29" x14ac:dyDescent="0.25">
      <c r="A20" s="22" t="s">
        <v>2</v>
      </c>
      <c r="B20" s="29"/>
      <c r="C20" s="29"/>
      <c r="D20" s="29"/>
      <c r="E20" s="29"/>
      <c r="F20" s="29"/>
      <c r="G20" s="67"/>
      <c r="H20" s="22" t="s">
        <v>2</v>
      </c>
      <c r="I20" s="23" t="s">
        <v>3</v>
      </c>
      <c r="J20" s="23" t="s">
        <v>16</v>
      </c>
      <c r="K20" s="29"/>
      <c r="L20" s="29"/>
      <c r="M20" s="29"/>
      <c r="N20" s="67"/>
      <c r="O20" s="22" t="s">
        <v>2</v>
      </c>
      <c r="P20" s="23" t="s">
        <v>3</v>
      </c>
      <c r="Q20" s="23" t="s">
        <v>16</v>
      </c>
      <c r="R20" s="23" t="s">
        <v>5</v>
      </c>
      <c r="S20" s="23" t="s">
        <v>6</v>
      </c>
      <c r="T20" s="68" t="s">
        <v>17</v>
      </c>
      <c r="U20" s="69"/>
      <c r="V20" s="14"/>
      <c r="W20" s="14"/>
      <c r="X20" s="14"/>
      <c r="Y20" s="14"/>
      <c r="Z20" s="14"/>
      <c r="AA20" s="14"/>
      <c r="AB20" s="14"/>
      <c r="AC20" s="14"/>
    </row>
    <row r="21" spans="1:29" x14ac:dyDescent="0.25">
      <c r="A21" s="24">
        <v>43403</v>
      </c>
      <c r="B21" s="29"/>
      <c r="C21" s="29"/>
      <c r="D21" s="29"/>
      <c r="E21" s="29"/>
      <c r="F21" s="29"/>
      <c r="G21" s="67"/>
      <c r="H21" s="24">
        <v>43431</v>
      </c>
      <c r="I21" s="24">
        <v>43432</v>
      </c>
      <c r="J21" s="24">
        <v>43433</v>
      </c>
      <c r="K21" s="29"/>
      <c r="L21" s="29"/>
      <c r="M21" s="29"/>
      <c r="N21" s="67"/>
      <c r="O21" s="24">
        <v>43459</v>
      </c>
      <c r="P21" s="24">
        <v>43460</v>
      </c>
      <c r="Q21" s="24">
        <v>43461</v>
      </c>
      <c r="R21" s="24">
        <v>43462</v>
      </c>
      <c r="S21" s="24">
        <v>43463</v>
      </c>
      <c r="T21" s="24">
        <v>43464</v>
      </c>
      <c r="U21" s="71"/>
      <c r="V21" s="14"/>
      <c r="W21" s="14"/>
      <c r="X21" s="14"/>
      <c r="Y21" s="14"/>
      <c r="Z21" s="14"/>
      <c r="AA21" s="14"/>
      <c r="AB21" s="14"/>
      <c r="AC21" s="14"/>
    </row>
    <row r="22" spans="1:29" ht="15.75" thickBot="1" x14ac:dyDescent="0.3">
      <c r="A22" s="30" t="s">
        <v>93</v>
      </c>
      <c r="B22" s="31"/>
      <c r="C22" s="31"/>
      <c r="D22" s="31"/>
      <c r="E22" s="31"/>
      <c r="F22" s="31"/>
      <c r="G22" s="72"/>
      <c r="H22" s="45" t="s">
        <v>93</v>
      </c>
      <c r="I22" s="46" t="s">
        <v>93</v>
      </c>
      <c r="J22" s="46" t="s">
        <v>93</v>
      </c>
      <c r="K22" s="31"/>
      <c r="L22" s="31"/>
      <c r="M22" s="31"/>
      <c r="N22" s="72"/>
      <c r="O22" s="146" t="s">
        <v>93</v>
      </c>
      <c r="P22" s="146" t="s">
        <v>93</v>
      </c>
      <c r="Q22" s="40" t="s">
        <v>93</v>
      </c>
      <c r="R22" s="40" t="s">
        <v>93</v>
      </c>
      <c r="S22" s="40" t="s">
        <v>93</v>
      </c>
      <c r="T22" s="73" t="s">
        <v>93</v>
      </c>
      <c r="U22" s="74"/>
      <c r="V22" s="14"/>
      <c r="W22" s="14"/>
      <c r="X22" s="14"/>
      <c r="Y22" s="14"/>
      <c r="Z22" s="14"/>
      <c r="AA22" s="14"/>
      <c r="AB22" s="14"/>
      <c r="AC22" s="14"/>
    </row>
    <row r="23" spans="1:29" ht="15.75" thickBot="1" x14ac:dyDescent="0.3">
      <c r="A23" s="364" t="s">
        <v>20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6"/>
      <c r="V23" s="14"/>
      <c r="W23" s="14"/>
      <c r="X23" s="14"/>
      <c r="Y23" s="14"/>
      <c r="Z23" s="14"/>
      <c r="AA23" s="14"/>
      <c r="AB23" s="14"/>
      <c r="AC23" s="14"/>
    </row>
    <row r="24" spans="1:29" ht="15.75" thickBot="1" x14ac:dyDescent="0.3">
      <c r="A24" s="376" t="s">
        <v>36</v>
      </c>
      <c r="B24" s="377"/>
      <c r="C24" s="377"/>
      <c r="D24" s="377"/>
      <c r="E24" s="377"/>
      <c r="F24" s="377"/>
      <c r="G24" s="377"/>
      <c r="H24" s="356" t="s">
        <v>37</v>
      </c>
      <c r="I24" s="357"/>
      <c r="J24" s="357"/>
      <c r="K24" s="357"/>
      <c r="L24" s="357"/>
      <c r="M24" s="357"/>
      <c r="N24" s="358"/>
      <c r="O24" s="356" t="s">
        <v>38</v>
      </c>
      <c r="P24" s="357"/>
      <c r="Q24" s="357"/>
      <c r="R24" s="357"/>
      <c r="S24" s="357"/>
      <c r="T24" s="357"/>
      <c r="U24" s="358"/>
      <c r="V24" s="14"/>
      <c r="W24" s="14"/>
      <c r="X24" s="14"/>
      <c r="Y24" s="14"/>
      <c r="Z24" s="14"/>
      <c r="AA24" s="14"/>
      <c r="AB24" s="14"/>
      <c r="AC24" s="14"/>
    </row>
    <row r="25" spans="1:29" x14ac:dyDescent="0.25">
      <c r="A25" s="367" t="s">
        <v>35</v>
      </c>
      <c r="B25" s="368"/>
      <c r="C25" s="368"/>
      <c r="D25" s="368"/>
      <c r="E25" s="368"/>
      <c r="F25" s="368"/>
      <c r="G25" s="369"/>
      <c r="H25" s="359" t="s">
        <v>43</v>
      </c>
      <c r="I25" s="370"/>
      <c r="J25" s="370"/>
      <c r="K25" s="370"/>
      <c r="L25" s="370"/>
      <c r="M25" s="370"/>
      <c r="N25" s="371"/>
      <c r="O25" s="359" t="s">
        <v>47</v>
      </c>
      <c r="P25" s="370"/>
      <c r="Q25" s="370"/>
      <c r="R25" s="360"/>
      <c r="S25" s="360"/>
      <c r="T25" s="360"/>
      <c r="U25" s="361"/>
      <c r="V25" s="14"/>
      <c r="W25" s="14"/>
      <c r="X25" s="14"/>
      <c r="Y25" s="14"/>
      <c r="Z25" s="14"/>
      <c r="AA25" s="14"/>
      <c r="AB25" s="14"/>
      <c r="AC25" s="14"/>
    </row>
    <row r="26" spans="1:29" x14ac:dyDescent="0.25">
      <c r="A26" s="32"/>
      <c r="B26" s="33"/>
      <c r="C26" s="33"/>
      <c r="D26" s="33"/>
      <c r="E26" s="33"/>
      <c r="F26" s="54"/>
      <c r="G26" s="68" t="s">
        <v>18</v>
      </c>
      <c r="H26" s="32"/>
      <c r="I26" s="33"/>
      <c r="J26" s="23" t="s">
        <v>16</v>
      </c>
      <c r="K26" s="23" t="s">
        <v>5</v>
      </c>
      <c r="L26" s="23" t="s">
        <v>6</v>
      </c>
      <c r="M26" s="50" t="s">
        <v>17</v>
      </c>
      <c r="N26" s="51" t="s">
        <v>18</v>
      </c>
      <c r="O26" s="32"/>
      <c r="P26" s="33"/>
      <c r="Q26" s="23" t="s">
        <v>16</v>
      </c>
      <c r="R26" s="53" t="s">
        <v>5</v>
      </c>
      <c r="S26" s="23" t="s">
        <v>6</v>
      </c>
      <c r="T26" s="50" t="s">
        <v>17</v>
      </c>
      <c r="U26" s="51" t="s">
        <v>18</v>
      </c>
      <c r="V26" s="14"/>
      <c r="W26" s="14"/>
      <c r="X26" s="14"/>
      <c r="Y26" s="14"/>
      <c r="Z26" s="14"/>
      <c r="AA26" s="14"/>
      <c r="AB26" s="14"/>
      <c r="AC26" s="14"/>
    </row>
    <row r="27" spans="1:29" x14ac:dyDescent="0.25">
      <c r="A27" s="34"/>
      <c r="B27" s="35"/>
      <c r="C27" s="35"/>
      <c r="D27" s="35"/>
      <c r="E27" s="35"/>
      <c r="F27" s="58"/>
      <c r="G27" s="75">
        <v>43465</v>
      </c>
      <c r="H27" s="34"/>
      <c r="I27" s="35"/>
      <c r="J27" s="25">
        <v>43496</v>
      </c>
      <c r="K27" s="25">
        <v>43497</v>
      </c>
      <c r="L27" s="25">
        <v>43498</v>
      </c>
      <c r="M27" s="25">
        <v>43499</v>
      </c>
      <c r="N27" s="25">
        <v>43500</v>
      </c>
      <c r="O27" s="34"/>
      <c r="P27" s="35"/>
      <c r="Q27" s="25">
        <v>43524</v>
      </c>
      <c r="R27" s="25">
        <v>43525</v>
      </c>
      <c r="S27" s="25">
        <v>43526</v>
      </c>
      <c r="T27" s="25">
        <v>43527</v>
      </c>
      <c r="U27" s="25">
        <v>43528</v>
      </c>
      <c r="V27" s="14"/>
      <c r="W27" s="14"/>
      <c r="X27" s="14"/>
      <c r="Y27" s="14"/>
      <c r="Z27" s="14"/>
      <c r="AA27" s="14"/>
      <c r="AB27" s="14"/>
      <c r="AC27" s="14"/>
    </row>
    <row r="28" spans="1:29" x14ac:dyDescent="0.25">
      <c r="A28" s="36"/>
      <c r="B28" s="37"/>
      <c r="C28" s="37"/>
      <c r="D28" s="37"/>
      <c r="E28" s="37"/>
      <c r="F28" s="63"/>
      <c r="G28" s="76" t="s">
        <v>93</v>
      </c>
      <c r="H28" s="43"/>
      <c r="I28" s="29"/>
      <c r="J28" s="39" t="s">
        <v>93</v>
      </c>
      <c r="K28" s="77" t="s">
        <v>93</v>
      </c>
      <c r="L28" s="77" t="s">
        <v>93</v>
      </c>
      <c r="M28" s="78" t="s">
        <v>93</v>
      </c>
      <c r="N28" s="79" t="s">
        <v>93</v>
      </c>
      <c r="O28" s="36"/>
      <c r="P28" s="37"/>
      <c r="Q28" s="26" t="s">
        <v>93</v>
      </c>
      <c r="R28" s="64" t="s">
        <v>93</v>
      </c>
      <c r="S28" s="26" t="s">
        <v>93</v>
      </c>
      <c r="T28" s="60" t="s">
        <v>93</v>
      </c>
      <c r="U28" s="61" t="s">
        <v>93</v>
      </c>
      <c r="V28" s="14"/>
      <c r="W28" s="14"/>
      <c r="X28" s="14"/>
      <c r="Y28" s="14"/>
      <c r="Z28" s="14"/>
      <c r="AA28" s="14"/>
      <c r="AB28" s="14"/>
      <c r="AC28" s="14"/>
    </row>
    <row r="29" spans="1:29" x14ac:dyDescent="0.25">
      <c r="A29" s="362" t="s">
        <v>39</v>
      </c>
      <c r="B29" s="375"/>
      <c r="C29" s="375"/>
      <c r="D29" s="375"/>
      <c r="E29" s="375"/>
      <c r="F29" s="375"/>
      <c r="G29" s="360"/>
      <c r="H29" s="363" t="s">
        <v>44</v>
      </c>
      <c r="I29" s="360"/>
      <c r="J29" s="360"/>
      <c r="K29" s="360"/>
      <c r="L29" s="360"/>
      <c r="M29" s="360"/>
      <c r="N29" s="361"/>
      <c r="O29" s="362" t="s">
        <v>48</v>
      </c>
      <c r="P29" s="375"/>
      <c r="Q29" s="375"/>
      <c r="R29" s="360"/>
      <c r="S29" s="360"/>
      <c r="T29" s="360"/>
      <c r="U29" s="361"/>
      <c r="V29" s="14"/>
      <c r="W29" s="14"/>
      <c r="X29" s="14"/>
      <c r="Y29" s="14"/>
      <c r="Z29" s="14"/>
      <c r="AA29" s="14"/>
      <c r="AB29" s="14"/>
      <c r="AC29" s="14"/>
    </row>
    <row r="30" spans="1:29" x14ac:dyDescent="0.25">
      <c r="A30" s="22" t="s">
        <v>2</v>
      </c>
      <c r="B30" s="23" t="s">
        <v>3</v>
      </c>
      <c r="C30" s="23" t="s">
        <v>16</v>
      </c>
      <c r="D30" s="23" t="s">
        <v>5</v>
      </c>
      <c r="E30" s="23" t="s">
        <v>6</v>
      </c>
      <c r="F30" s="50" t="s">
        <v>17</v>
      </c>
      <c r="G30" s="80" t="s">
        <v>18</v>
      </c>
      <c r="H30" s="22" t="s">
        <v>2</v>
      </c>
      <c r="I30" s="23" t="s">
        <v>3</v>
      </c>
      <c r="J30" s="23" t="s">
        <v>16</v>
      </c>
      <c r="K30" s="23" t="s">
        <v>5</v>
      </c>
      <c r="L30" s="23" t="s">
        <v>6</v>
      </c>
      <c r="M30" s="50" t="s">
        <v>17</v>
      </c>
      <c r="N30" s="51" t="s">
        <v>18</v>
      </c>
      <c r="O30" s="22" t="s">
        <v>2</v>
      </c>
      <c r="P30" s="23" t="s">
        <v>3</v>
      </c>
      <c r="Q30" s="23" t="s">
        <v>16</v>
      </c>
      <c r="R30" s="23" t="s">
        <v>5</v>
      </c>
      <c r="S30" s="23" t="s">
        <v>6</v>
      </c>
      <c r="T30" s="50" t="s">
        <v>17</v>
      </c>
      <c r="U30" s="51" t="s">
        <v>18</v>
      </c>
      <c r="V30" s="14"/>
      <c r="W30" s="14"/>
      <c r="X30" s="14"/>
      <c r="Y30" s="14"/>
      <c r="Z30" s="14"/>
      <c r="AA30" s="14"/>
      <c r="AB30" s="14"/>
      <c r="AC30" s="14"/>
    </row>
    <row r="31" spans="1:29" x14ac:dyDescent="0.25">
      <c r="A31" s="24">
        <v>43466</v>
      </c>
      <c r="B31" s="24">
        <v>43467</v>
      </c>
      <c r="C31" s="24">
        <v>43468</v>
      </c>
      <c r="D31" s="24">
        <v>43469</v>
      </c>
      <c r="E31" s="24">
        <v>43470</v>
      </c>
      <c r="F31" s="24">
        <v>43471</v>
      </c>
      <c r="G31" s="24">
        <v>43472</v>
      </c>
      <c r="H31" s="24">
        <v>43501</v>
      </c>
      <c r="I31" s="24">
        <v>43502</v>
      </c>
      <c r="J31" s="24">
        <v>43503</v>
      </c>
      <c r="K31" s="24">
        <v>43504</v>
      </c>
      <c r="L31" s="24">
        <v>43505</v>
      </c>
      <c r="M31" s="24">
        <v>43506</v>
      </c>
      <c r="N31" s="24">
        <v>43507</v>
      </c>
      <c r="O31" s="24">
        <v>43529</v>
      </c>
      <c r="P31" s="24">
        <v>43530</v>
      </c>
      <c r="Q31" s="24">
        <v>43531</v>
      </c>
      <c r="R31" s="24">
        <v>43532</v>
      </c>
      <c r="S31" s="24">
        <v>43533</v>
      </c>
      <c r="T31" s="24">
        <v>43534</v>
      </c>
      <c r="U31" s="24">
        <v>43535</v>
      </c>
      <c r="V31" s="14"/>
      <c r="W31" s="14"/>
      <c r="X31" s="14"/>
      <c r="Y31" s="14"/>
      <c r="Z31" s="14"/>
      <c r="AA31" s="14"/>
      <c r="AB31" s="14"/>
      <c r="AC31" s="14"/>
    </row>
    <row r="32" spans="1:29" x14ac:dyDescent="0.25">
      <c r="A32" s="21" t="s">
        <v>93</v>
      </c>
      <c r="B32" s="26" t="s">
        <v>93</v>
      </c>
      <c r="C32" s="26" t="s">
        <v>93</v>
      </c>
      <c r="D32" s="26" t="s">
        <v>93</v>
      </c>
      <c r="E32" s="26" t="s">
        <v>93</v>
      </c>
      <c r="F32" s="60" t="s">
        <v>93</v>
      </c>
      <c r="G32" s="81" t="s">
        <v>93</v>
      </c>
      <c r="H32" s="38" t="s">
        <v>93</v>
      </c>
      <c r="I32" s="39" t="s">
        <v>93</v>
      </c>
      <c r="J32" s="39" t="s">
        <v>93</v>
      </c>
      <c r="K32" s="39" t="s">
        <v>93</v>
      </c>
      <c r="L32" s="146" t="s">
        <v>93</v>
      </c>
      <c r="M32" s="60" t="s">
        <v>93</v>
      </c>
      <c r="N32" s="61" t="s">
        <v>93</v>
      </c>
      <c r="O32" s="21" t="s">
        <v>93</v>
      </c>
      <c r="P32" s="26" t="s">
        <v>93</v>
      </c>
      <c r="Q32" s="26" t="s">
        <v>93</v>
      </c>
      <c r="R32" s="26" t="s">
        <v>93</v>
      </c>
      <c r="S32" s="26" t="s">
        <v>93</v>
      </c>
      <c r="T32" s="60" t="s">
        <v>93</v>
      </c>
      <c r="U32" s="61" t="s">
        <v>93</v>
      </c>
      <c r="V32" s="14"/>
      <c r="W32" s="14"/>
      <c r="X32" s="14"/>
      <c r="Y32" s="14"/>
      <c r="Z32" s="14"/>
      <c r="AA32" s="14"/>
      <c r="AB32" s="14"/>
      <c r="AC32" s="14"/>
    </row>
    <row r="33" spans="1:29" x14ac:dyDescent="0.25">
      <c r="A33" s="363" t="s">
        <v>40</v>
      </c>
      <c r="B33" s="360"/>
      <c r="C33" s="360"/>
      <c r="D33" s="360"/>
      <c r="E33" s="360"/>
      <c r="F33" s="360"/>
      <c r="G33" s="360"/>
      <c r="H33" s="363" t="s">
        <v>45</v>
      </c>
      <c r="I33" s="360"/>
      <c r="J33" s="360"/>
      <c r="K33" s="360"/>
      <c r="L33" s="360"/>
      <c r="M33" s="360"/>
      <c r="N33" s="361"/>
      <c r="O33" s="363" t="s">
        <v>49</v>
      </c>
      <c r="P33" s="360"/>
      <c r="Q33" s="360"/>
      <c r="R33" s="360"/>
      <c r="S33" s="360"/>
      <c r="T33" s="360"/>
      <c r="U33" s="361"/>
      <c r="V33" s="14"/>
      <c r="W33" s="14"/>
      <c r="X33" s="14"/>
      <c r="Y33" s="14"/>
      <c r="Z33" s="14"/>
      <c r="AA33" s="14"/>
      <c r="AB33" s="14"/>
      <c r="AC33" s="14"/>
    </row>
    <row r="34" spans="1:29" x14ac:dyDescent="0.25">
      <c r="A34" s="22" t="s">
        <v>2</v>
      </c>
      <c r="B34" s="23" t="s">
        <v>3</v>
      </c>
      <c r="C34" s="23" t="s">
        <v>16</v>
      </c>
      <c r="D34" s="23" t="s">
        <v>5</v>
      </c>
      <c r="E34" s="23" t="s">
        <v>6</v>
      </c>
      <c r="F34" s="50" t="s">
        <v>17</v>
      </c>
      <c r="G34" s="80" t="s">
        <v>18</v>
      </c>
      <c r="H34" s="22" t="s">
        <v>2</v>
      </c>
      <c r="I34" s="23" t="s">
        <v>3</v>
      </c>
      <c r="J34" s="23" t="s">
        <v>16</v>
      </c>
      <c r="K34" s="23" t="s">
        <v>5</v>
      </c>
      <c r="L34" s="23" t="s">
        <v>6</v>
      </c>
      <c r="M34" s="50" t="s">
        <v>17</v>
      </c>
      <c r="N34" s="51" t="s">
        <v>18</v>
      </c>
      <c r="O34" s="22" t="s">
        <v>2</v>
      </c>
      <c r="P34" s="23" t="s">
        <v>3</v>
      </c>
      <c r="Q34" s="23" t="s">
        <v>16</v>
      </c>
      <c r="R34" s="23" t="s">
        <v>5</v>
      </c>
      <c r="S34" s="23" t="s">
        <v>6</v>
      </c>
      <c r="T34" s="50" t="s">
        <v>17</v>
      </c>
      <c r="U34" s="51" t="s">
        <v>18</v>
      </c>
      <c r="V34" s="14"/>
      <c r="W34" s="14"/>
      <c r="X34" s="14"/>
      <c r="Y34" s="14"/>
      <c r="Z34" s="14"/>
      <c r="AA34" s="14"/>
      <c r="AB34" s="14"/>
      <c r="AC34" s="14"/>
    </row>
    <row r="35" spans="1:29" x14ac:dyDescent="0.25">
      <c r="A35" s="24">
        <v>43473</v>
      </c>
      <c r="B35" s="24">
        <v>43474</v>
      </c>
      <c r="C35" s="24">
        <v>43475</v>
      </c>
      <c r="D35" s="24">
        <v>43476</v>
      </c>
      <c r="E35" s="24">
        <v>43477</v>
      </c>
      <c r="F35" s="24">
        <v>43478</v>
      </c>
      <c r="G35" s="24">
        <v>43479</v>
      </c>
      <c r="H35" s="24">
        <v>43508</v>
      </c>
      <c r="I35" s="24">
        <v>43509</v>
      </c>
      <c r="J35" s="24">
        <v>43510</v>
      </c>
      <c r="K35" s="24">
        <v>43511</v>
      </c>
      <c r="L35" s="24">
        <v>43512</v>
      </c>
      <c r="M35" s="24">
        <v>43513</v>
      </c>
      <c r="N35" s="24">
        <v>43514</v>
      </c>
      <c r="O35" s="24">
        <v>43536</v>
      </c>
      <c r="P35" s="24">
        <v>43537</v>
      </c>
      <c r="Q35" s="24">
        <v>43538</v>
      </c>
      <c r="R35" s="24">
        <v>43539</v>
      </c>
      <c r="S35" s="24">
        <v>43540</v>
      </c>
      <c r="T35" s="24">
        <v>43541</v>
      </c>
      <c r="U35" s="24">
        <v>43542</v>
      </c>
      <c r="V35" s="14"/>
      <c r="W35" s="14"/>
      <c r="X35" s="14"/>
      <c r="Y35" s="14"/>
      <c r="Z35" s="14"/>
      <c r="AA35" s="14"/>
      <c r="AB35" s="14"/>
      <c r="AC35" s="14"/>
    </row>
    <row r="36" spans="1:29" x14ac:dyDescent="0.25">
      <c r="A36" s="27" t="s">
        <v>93</v>
      </c>
      <c r="B36" s="28" t="s">
        <v>93</v>
      </c>
      <c r="C36" s="28" t="s">
        <v>93</v>
      </c>
      <c r="D36" s="28" t="s">
        <v>93</v>
      </c>
      <c r="E36" s="28" t="s">
        <v>93</v>
      </c>
      <c r="F36" s="65" t="s">
        <v>93</v>
      </c>
      <c r="G36" s="82" t="s">
        <v>93</v>
      </c>
      <c r="H36" s="146" t="s">
        <v>93</v>
      </c>
      <c r="I36" s="39" t="s">
        <v>93</v>
      </c>
      <c r="J36" s="39" t="s">
        <v>93</v>
      </c>
      <c r="K36" s="39" t="s">
        <v>93</v>
      </c>
      <c r="L36" s="146" t="s">
        <v>93</v>
      </c>
      <c r="M36" s="60" t="s">
        <v>93</v>
      </c>
      <c r="N36" s="61" t="s">
        <v>93</v>
      </c>
      <c r="O36" s="21" t="s">
        <v>93</v>
      </c>
      <c r="P36" s="26" t="s">
        <v>93</v>
      </c>
      <c r="Q36" s="26" t="s">
        <v>93</v>
      </c>
      <c r="R36" s="26" t="s">
        <v>93</v>
      </c>
      <c r="S36" s="26" t="s">
        <v>93</v>
      </c>
      <c r="T36" s="60" t="s">
        <v>93</v>
      </c>
      <c r="U36" s="61" t="s">
        <v>93</v>
      </c>
      <c r="V36" s="14"/>
      <c r="W36" s="14"/>
      <c r="X36" s="14"/>
      <c r="Y36" s="14"/>
      <c r="Z36" s="14"/>
      <c r="AA36" s="14"/>
      <c r="AB36" s="14"/>
      <c r="AC36" s="14"/>
    </row>
    <row r="37" spans="1:29" x14ac:dyDescent="0.25">
      <c r="A37" s="363" t="s">
        <v>41</v>
      </c>
      <c r="B37" s="360"/>
      <c r="C37" s="360"/>
      <c r="D37" s="360"/>
      <c r="E37" s="360"/>
      <c r="F37" s="360"/>
      <c r="G37" s="360"/>
      <c r="H37" s="363" t="s">
        <v>46</v>
      </c>
      <c r="I37" s="360"/>
      <c r="J37" s="360"/>
      <c r="K37" s="360"/>
      <c r="L37" s="360"/>
      <c r="M37" s="360"/>
      <c r="N37" s="361"/>
      <c r="O37" s="363" t="s">
        <v>50</v>
      </c>
      <c r="P37" s="360"/>
      <c r="Q37" s="360"/>
      <c r="R37" s="360"/>
      <c r="S37" s="360"/>
      <c r="T37" s="360"/>
      <c r="U37" s="361"/>
      <c r="V37" s="14"/>
      <c r="W37" s="14"/>
      <c r="X37" s="14"/>
      <c r="Y37" s="14"/>
      <c r="Z37" s="14"/>
      <c r="AA37" s="14"/>
      <c r="AB37" s="14"/>
      <c r="AC37" s="14"/>
    </row>
    <row r="38" spans="1:29" x14ac:dyDescent="0.25">
      <c r="A38" s="22" t="s">
        <v>2</v>
      </c>
      <c r="B38" s="23" t="s">
        <v>3</v>
      </c>
      <c r="C38" s="23" t="s">
        <v>16</v>
      </c>
      <c r="D38" s="23" t="s">
        <v>5</v>
      </c>
      <c r="E38" s="23" t="s">
        <v>6</v>
      </c>
      <c r="F38" s="50" t="s">
        <v>17</v>
      </c>
      <c r="G38" s="80" t="s">
        <v>18</v>
      </c>
      <c r="H38" s="22" t="s">
        <v>2</v>
      </c>
      <c r="I38" s="23" t="s">
        <v>3</v>
      </c>
      <c r="J38" s="23" t="s">
        <v>16</v>
      </c>
      <c r="K38" s="23" t="s">
        <v>5</v>
      </c>
      <c r="L38" s="23" t="s">
        <v>6</v>
      </c>
      <c r="M38" s="50" t="s">
        <v>17</v>
      </c>
      <c r="N38" s="51" t="s">
        <v>18</v>
      </c>
      <c r="O38" s="22" t="s">
        <v>2</v>
      </c>
      <c r="P38" s="23" t="s">
        <v>3</v>
      </c>
      <c r="Q38" s="23" t="s">
        <v>16</v>
      </c>
      <c r="R38" s="23" t="s">
        <v>5</v>
      </c>
      <c r="S38" s="23" t="s">
        <v>6</v>
      </c>
      <c r="T38" s="50" t="s">
        <v>17</v>
      </c>
      <c r="U38" s="51" t="s">
        <v>18</v>
      </c>
      <c r="V38" s="14"/>
      <c r="W38" s="14"/>
      <c r="X38" s="14"/>
      <c r="Y38" s="14"/>
      <c r="Z38" s="14"/>
      <c r="AA38" s="14"/>
      <c r="AB38" s="14"/>
      <c r="AC38" s="14"/>
    </row>
    <row r="39" spans="1:29" x14ac:dyDescent="0.25">
      <c r="A39" s="24">
        <v>43480</v>
      </c>
      <c r="B39" s="24">
        <v>43481</v>
      </c>
      <c r="C39" s="24">
        <v>43482</v>
      </c>
      <c r="D39" s="24">
        <v>43483</v>
      </c>
      <c r="E39" s="24">
        <v>43484</v>
      </c>
      <c r="F39" s="24">
        <v>43485</v>
      </c>
      <c r="G39" s="24">
        <v>43486</v>
      </c>
      <c r="H39" s="24">
        <v>43515</v>
      </c>
      <c r="I39" s="24">
        <v>43516</v>
      </c>
      <c r="J39" s="24">
        <v>43517</v>
      </c>
      <c r="K39" s="24">
        <v>43518</v>
      </c>
      <c r="L39" s="24">
        <v>43519</v>
      </c>
      <c r="M39" s="24">
        <v>43520</v>
      </c>
      <c r="N39" s="24">
        <v>43521</v>
      </c>
      <c r="O39" s="24">
        <v>43543</v>
      </c>
      <c r="P39" s="24">
        <v>43544</v>
      </c>
      <c r="Q39" s="24">
        <v>43545</v>
      </c>
      <c r="R39" s="24">
        <v>43546</v>
      </c>
      <c r="S39" s="24">
        <v>43547</v>
      </c>
      <c r="T39" s="24">
        <v>43548</v>
      </c>
      <c r="U39" s="24">
        <v>43549</v>
      </c>
      <c r="V39" s="14"/>
      <c r="W39" s="14"/>
      <c r="X39" s="14"/>
      <c r="Y39" s="14"/>
      <c r="Z39" s="14"/>
      <c r="AA39" s="14"/>
      <c r="AB39" s="14"/>
      <c r="AC39" s="14"/>
    </row>
    <row r="40" spans="1:29" x14ac:dyDescent="0.25">
      <c r="A40" s="21" t="s">
        <v>93</v>
      </c>
      <c r="B40" s="26" t="s">
        <v>93</v>
      </c>
      <c r="C40" s="26" t="s">
        <v>93</v>
      </c>
      <c r="D40" s="26" t="s">
        <v>93</v>
      </c>
      <c r="E40" s="26" t="s">
        <v>93</v>
      </c>
      <c r="F40" s="60" t="s">
        <v>93</v>
      </c>
      <c r="G40" s="81" t="s">
        <v>93</v>
      </c>
      <c r="H40" s="21" t="s">
        <v>93</v>
      </c>
      <c r="I40" s="26" t="s">
        <v>93</v>
      </c>
      <c r="J40" s="26" t="s">
        <v>93</v>
      </c>
      <c r="K40" s="26" t="s">
        <v>93</v>
      </c>
      <c r="L40" s="26" t="s">
        <v>93</v>
      </c>
      <c r="M40" s="60" t="s">
        <v>93</v>
      </c>
      <c r="N40" s="61" t="s">
        <v>93</v>
      </c>
      <c r="O40" s="21" t="s">
        <v>93</v>
      </c>
      <c r="P40" s="26" t="s">
        <v>93</v>
      </c>
      <c r="Q40" s="26" t="s">
        <v>93</v>
      </c>
      <c r="R40" s="26" t="s">
        <v>93</v>
      </c>
      <c r="S40" s="26" t="s">
        <v>93</v>
      </c>
      <c r="T40" s="60" t="s">
        <v>93</v>
      </c>
      <c r="U40" s="61" t="s">
        <v>93</v>
      </c>
      <c r="V40" s="14"/>
      <c r="W40" s="14"/>
      <c r="X40" s="14"/>
      <c r="Y40" s="14"/>
      <c r="Z40" s="14"/>
      <c r="AA40" s="14"/>
      <c r="AB40" s="14"/>
      <c r="AC40" s="14"/>
    </row>
    <row r="41" spans="1:29" x14ac:dyDescent="0.25">
      <c r="A41" s="363" t="s">
        <v>42</v>
      </c>
      <c r="B41" s="360"/>
      <c r="C41" s="360"/>
      <c r="D41" s="360"/>
      <c r="E41" s="360"/>
      <c r="F41" s="360"/>
      <c r="G41" s="360"/>
      <c r="H41" s="363" t="s">
        <v>47</v>
      </c>
      <c r="I41" s="360"/>
      <c r="J41" s="360"/>
      <c r="K41" s="360"/>
      <c r="L41" s="360"/>
      <c r="M41" s="360"/>
      <c r="N41" s="361"/>
      <c r="O41" s="363" t="s">
        <v>51</v>
      </c>
      <c r="P41" s="360"/>
      <c r="Q41" s="360"/>
      <c r="R41" s="360"/>
      <c r="S41" s="360"/>
      <c r="T41" s="360"/>
      <c r="U41" s="361"/>
      <c r="V41" s="14"/>
      <c r="W41" s="14"/>
      <c r="X41" s="14"/>
      <c r="Y41" s="14"/>
      <c r="Z41" s="14"/>
      <c r="AA41" s="14"/>
      <c r="AB41" s="14"/>
      <c r="AC41" s="14"/>
    </row>
    <row r="42" spans="1:29" x14ac:dyDescent="0.25">
      <c r="A42" s="22" t="s">
        <v>2</v>
      </c>
      <c r="B42" s="23" t="s">
        <v>3</v>
      </c>
      <c r="C42" s="23" t="s">
        <v>16</v>
      </c>
      <c r="D42" s="23" t="s">
        <v>5</v>
      </c>
      <c r="E42" s="23" t="s">
        <v>6</v>
      </c>
      <c r="F42" s="50" t="s">
        <v>17</v>
      </c>
      <c r="G42" s="80" t="s">
        <v>18</v>
      </c>
      <c r="H42" s="83" t="s">
        <v>2</v>
      </c>
      <c r="I42" s="23" t="s">
        <v>3</v>
      </c>
      <c r="J42" s="29"/>
      <c r="K42" s="29"/>
      <c r="L42" s="29"/>
      <c r="M42" s="29"/>
      <c r="N42" s="67"/>
      <c r="O42" s="83" t="s">
        <v>2</v>
      </c>
      <c r="P42" s="84" t="s">
        <v>3</v>
      </c>
      <c r="Q42" s="84" t="s">
        <v>16</v>
      </c>
      <c r="R42" s="84" t="s">
        <v>5</v>
      </c>
      <c r="S42" s="84" t="s">
        <v>6</v>
      </c>
      <c r="T42" s="42"/>
      <c r="U42" s="85"/>
      <c r="V42" s="14"/>
      <c r="W42" s="14"/>
      <c r="X42" s="14"/>
      <c r="Y42" s="14"/>
      <c r="Z42" s="14"/>
      <c r="AA42" s="14"/>
      <c r="AB42" s="14"/>
      <c r="AC42" s="14"/>
    </row>
    <row r="43" spans="1:29" x14ac:dyDescent="0.25">
      <c r="A43" s="24">
        <v>43487</v>
      </c>
      <c r="B43" s="24">
        <v>43488</v>
      </c>
      <c r="C43" s="24">
        <v>43489</v>
      </c>
      <c r="D43" s="24">
        <v>43490</v>
      </c>
      <c r="E43" s="24">
        <v>43491</v>
      </c>
      <c r="F43" s="24">
        <v>43492</v>
      </c>
      <c r="G43" s="24">
        <v>43493</v>
      </c>
      <c r="H43" s="24">
        <v>43522</v>
      </c>
      <c r="I43" s="24">
        <v>43523</v>
      </c>
      <c r="J43" s="29"/>
      <c r="K43" s="29"/>
      <c r="L43" s="29"/>
      <c r="M43" s="29"/>
      <c r="N43" s="67"/>
      <c r="O43" s="24">
        <v>43550</v>
      </c>
      <c r="P43" s="24">
        <v>43551</v>
      </c>
      <c r="Q43" s="24">
        <v>43552</v>
      </c>
      <c r="R43" s="24">
        <v>43553</v>
      </c>
      <c r="S43" s="24">
        <v>43554</v>
      </c>
      <c r="T43" s="35"/>
      <c r="U43" s="86"/>
      <c r="V43" s="14"/>
      <c r="W43" s="14"/>
      <c r="X43" s="14"/>
      <c r="Y43" s="14"/>
      <c r="Z43" s="14"/>
      <c r="AA43" s="14"/>
      <c r="AB43" s="14"/>
      <c r="AC43" s="14"/>
    </row>
    <row r="44" spans="1:29" x14ac:dyDescent="0.25">
      <c r="A44" s="38" t="s">
        <v>93</v>
      </c>
      <c r="B44" s="39" t="s">
        <v>93</v>
      </c>
      <c r="C44" s="39" t="s">
        <v>93</v>
      </c>
      <c r="D44" s="39" t="s">
        <v>93</v>
      </c>
      <c r="E44" s="39" t="s">
        <v>93</v>
      </c>
      <c r="F44" s="60" t="s">
        <v>93</v>
      </c>
      <c r="G44" s="81" t="s">
        <v>93</v>
      </c>
      <c r="H44" s="21" t="s">
        <v>93</v>
      </c>
      <c r="I44" s="26" t="s">
        <v>93</v>
      </c>
      <c r="J44" s="29"/>
      <c r="K44" s="29"/>
      <c r="L44" s="29"/>
      <c r="M44" s="29"/>
      <c r="N44" s="67"/>
      <c r="O44" s="146" t="s">
        <v>93</v>
      </c>
      <c r="P44" s="39" t="s">
        <v>93</v>
      </c>
      <c r="Q44" s="39" t="s">
        <v>93</v>
      </c>
      <c r="R44" s="39" t="s">
        <v>93</v>
      </c>
      <c r="S44" s="39" t="s">
        <v>93</v>
      </c>
      <c r="T44" s="29"/>
      <c r="U44" s="67"/>
      <c r="V44" s="14"/>
      <c r="W44" s="14"/>
      <c r="X44" s="14"/>
      <c r="Y44" s="14"/>
      <c r="Z44" s="14"/>
      <c r="AA44" s="14"/>
      <c r="AB44" s="14"/>
      <c r="AC44" s="14"/>
    </row>
    <row r="45" spans="1:29" x14ac:dyDescent="0.25">
      <c r="A45" s="362" t="s">
        <v>43</v>
      </c>
      <c r="B45" s="375"/>
      <c r="C45" s="375"/>
      <c r="D45" s="375"/>
      <c r="E45" s="375"/>
      <c r="F45" s="375"/>
      <c r="G45" s="360"/>
      <c r="H45" s="43"/>
      <c r="I45" s="29"/>
      <c r="J45" s="29"/>
      <c r="K45" s="29"/>
      <c r="L45" s="29"/>
      <c r="M45" s="29"/>
      <c r="N45" s="67"/>
      <c r="O45" s="43"/>
      <c r="P45" s="29"/>
      <c r="Q45" s="29"/>
      <c r="R45" s="29"/>
      <c r="S45" s="29"/>
      <c r="T45" s="29"/>
      <c r="U45" s="67"/>
      <c r="V45" s="14"/>
      <c r="W45" s="14"/>
      <c r="X45" s="14"/>
      <c r="Y45" s="14"/>
      <c r="Z45" s="14"/>
      <c r="AA45" s="14"/>
      <c r="AB45" s="14"/>
      <c r="AC45" s="14"/>
    </row>
    <row r="46" spans="1:29" x14ac:dyDescent="0.25">
      <c r="A46" s="22" t="s">
        <v>2</v>
      </c>
      <c r="B46" s="23" t="s">
        <v>3</v>
      </c>
      <c r="C46" s="29"/>
      <c r="D46" s="29"/>
      <c r="E46" s="29"/>
      <c r="F46" s="29"/>
      <c r="G46" s="29"/>
      <c r="H46" s="43"/>
      <c r="I46" s="29"/>
      <c r="J46" s="29"/>
      <c r="K46" s="29"/>
      <c r="L46" s="29"/>
      <c r="M46" s="29"/>
      <c r="N46" s="67"/>
      <c r="O46" s="43"/>
      <c r="P46" s="29"/>
      <c r="Q46" s="29"/>
      <c r="R46" s="29"/>
      <c r="S46" s="29"/>
      <c r="T46" s="29"/>
      <c r="U46" s="67"/>
      <c r="V46" s="14"/>
      <c r="W46" s="14"/>
      <c r="X46" s="14"/>
      <c r="Y46" s="14"/>
      <c r="Z46" s="14"/>
      <c r="AA46" s="14"/>
      <c r="AB46" s="14"/>
      <c r="AC46" s="14"/>
    </row>
    <row r="47" spans="1:29" x14ac:dyDescent="0.25">
      <c r="A47" s="24">
        <v>43494</v>
      </c>
      <c r="B47" s="24">
        <v>43495</v>
      </c>
      <c r="C47" s="29"/>
      <c r="D47" s="29"/>
      <c r="E47" s="29"/>
      <c r="F47" s="29"/>
      <c r="G47" s="29"/>
      <c r="H47" s="43"/>
      <c r="I47" s="29"/>
      <c r="J47" s="29"/>
      <c r="K47" s="29"/>
      <c r="L47" s="29"/>
      <c r="M47" s="29"/>
      <c r="N47" s="67"/>
      <c r="O47" s="43"/>
      <c r="P47" s="29"/>
      <c r="Q47" s="29"/>
      <c r="R47" s="29"/>
      <c r="S47" s="29"/>
      <c r="T47" s="29"/>
      <c r="U47" s="67"/>
      <c r="V47" s="14"/>
      <c r="W47" s="14"/>
      <c r="X47" s="14"/>
      <c r="Y47" s="14"/>
      <c r="Z47" s="14"/>
      <c r="AA47" s="14"/>
      <c r="AB47" s="14"/>
      <c r="AC47" s="14"/>
    </row>
    <row r="48" spans="1:29" ht="15.75" thickBot="1" x14ac:dyDescent="0.3">
      <c r="A48" s="30" t="s">
        <v>93</v>
      </c>
      <c r="B48" s="40" t="s">
        <v>93</v>
      </c>
      <c r="C48" s="31"/>
      <c r="D48" s="31"/>
      <c r="E48" s="31"/>
      <c r="F48" s="31"/>
      <c r="G48" s="31"/>
      <c r="H48" s="87"/>
      <c r="I48" s="31"/>
      <c r="J48" s="31"/>
      <c r="K48" s="31"/>
      <c r="L48" s="31"/>
      <c r="M48" s="31"/>
      <c r="N48" s="72"/>
      <c r="O48" s="87"/>
      <c r="P48" s="31"/>
      <c r="Q48" s="31"/>
      <c r="R48" s="31"/>
      <c r="S48" s="31"/>
      <c r="T48" s="31"/>
      <c r="U48" s="72"/>
      <c r="V48" s="14"/>
      <c r="W48" s="14"/>
      <c r="X48" s="14"/>
      <c r="Y48" s="14"/>
      <c r="Z48" s="14"/>
      <c r="AA48" s="14"/>
      <c r="AB48" s="14"/>
      <c r="AC48" s="14"/>
    </row>
    <row r="49" spans="1:29" ht="15.75" thickBot="1" x14ac:dyDescent="0.3">
      <c r="A49" s="364" t="s">
        <v>71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6"/>
      <c r="V49" s="14"/>
      <c r="W49" s="14"/>
      <c r="X49" s="14"/>
      <c r="Y49" s="14"/>
      <c r="Z49" s="14"/>
      <c r="AA49" s="14"/>
      <c r="AB49" s="14"/>
      <c r="AC49" s="14"/>
    </row>
    <row r="50" spans="1:29" x14ac:dyDescent="0.25">
      <c r="A50" s="372" t="s">
        <v>53</v>
      </c>
      <c r="B50" s="373"/>
      <c r="C50" s="373"/>
      <c r="D50" s="373"/>
      <c r="E50" s="373"/>
      <c r="F50" s="373"/>
      <c r="G50" s="374"/>
      <c r="H50" s="356" t="s">
        <v>54</v>
      </c>
      <c r="I50" s="357"/>
      <c r="J50" s="357"/>
      <c r="K50" s="357"/>
      <c r="L50" s="357"/>
      <c r="M50" s="357"/>
      <c r="N50" s="358"/>
      <c r="O50" s="356" t="s">
        <v>55</v>
      </c>
      <c r="P50" s="357"/>
      <c r="Q50" s="357"/>
      <c r="R50" s="357"/>
      <c r="S50" s="357"/>
      <c r="T50" s="357"/>
      <c r="U50" s="358"/>
      <c r="V50" s="14"/>
      <c r="W50" s="14"/>
      <c r="X50" s="14"/>
      <c r="Y50" s="14"/>
      <c r="Z50" s="14"/>
      <c r="AA50" s="14"/>
      <c r="AB50" s="14"/>
      <c r="AC50" s="14"/>
    </row>
    <row r="51" spans="1:29" x14ac:dyDescent="0.25">
      <c r="A51" s="363" t="s">
        <v>51</v>
      </c>
      <c r="B51" s="360"/>
      <c r="C51" s="360"/>
      <c r="D51" s="360"/>
      <c r="E51" s="360"/>
      <c r="F51" s="360"/>
      <c r="G51" s="361"/>
      <c r="H51" s="359" t="s">
        <v>59</v>
      </c>
      <c r="I51" s="360"/>
      <c r="J51" s="360"/>
      <c r="K51" s="360"/>
      <c r="L51" s="360"/>
      <c r="M51" s="360"/>
      <c r="N51" s="361"/>
      <c r="O51" s="359" t="s">
        <v>63</v>
      </c>
      <c r="P51" s="370"/>
      <c r="Q51" s="370"/>
      <c r="R51" s="360"/>
      <c r="S51" s="360"/>
      <c r="T51" s="360"/>
      <c r="U51" s="361"/>
      <c r="V51" s="14"/>
      <c r="W51" s="14"/>
      <c r="X51" s="14"/>
      <c r="Y51" s="14"/>
      <c r="Z51" s="14"/>
      <c r="AA51" s="14"/>
      <c r="AB51" s="14"/>
      <c r="AC51" s="14"/>
    </row>
    <row r="52" spans="1:29" x14ac:dyDescent="0.25">
      <c r="A52" s="41"/>
      <c r="B52" s="42"/>
      <c r="C52" s="42"/>
      <c r="D52" s="42"/>
      <c r="E52" s="42"/>
      <c r="F52" s="88" t="s">
        <v>17</v>
      </c>
      <c r="G52" s="89" t="s">
        <v>18</v>
      </c>
      <c r="H52" s="22" t="s">
        <v>2</v>
      </c>
      <c r="I52" s="53" t="s">
        <v>3</v>
      </c>
      <c r="J52" s="23" t="s">
        <v>16</v>
      </c>
      <c r="K52" s="23" t="s">
        <v>5</v>
      </c>
      <c r="L52" s="23" t="s">
        <v>6</v>
      </c>
      <c r="M52" s="50" t="s">
        <v>17</v>
      </c>
      <c r="N52" s="51" t="s">
        <v>18</v>
      </c>
      <c r="O52" s="32"/>
      <c r="P52" s="33"/>
      <c r="Q52" s="54"/>
      <c r="R52" s="53" t="s">
        <v>5</v>
      </c>
      <c r="S52" s="23" t="s">
        <v>6</v>
      </c>
      <c r="T52" s="50" t="s">
        <v>17</v>
      </c>
      <c r="U52" s="51" t="s">
        <v>18</v>
      </c>
      <c r="V52" s="14"/>
      <c r="W52" s="14"/>
      <c r="X52" s="14"/>
      <c r="Y52" s="14"/>
      <c r="Z52" s="14"/>
      <c r="AA52" s="14"/>
      <c r="AB52" s="14"/>
      <c r="AC52" s="14"/>
    </row>
    <row r="53" spans="1:29" x14ac:dyDescent="0.25">
      <c r="A53" s="34"/>
      <c r="B53" s="35"/>
      <c r="C53" s="35"/>
      <c r="D53" s="35"/>
      <c r="E53" s="35"/>
      <c r="F53" s="25">
        <v>43555</v>
      </c>
      <c r="G53" s="25">
        <v>43556</v>
      </c>
      <c r="H53" s="24">
        <v>43585</v>
      </c>
      <c r="I53" s="24">
        <v>43586</v>
      </c>
      <c r="J53" s="24">
        <v>43587</v>
      </c>
      <c r="K53" s="24">
        <v>43588</v>
      </c>
      <c r="L53" s="24">
        <v>43589</v>
      </c>
      <c r="M53" s="24">
        <v>43590</v>
      </c>
      <c r="N53" s="24">
        <v>43591</v>
      </c>
      <c r="O53" s="34"/>
      <c r="P53" s="35"/>
      <c r="Q53" s="58"/>
      <c r="R53" s="57">
        <v>43616</v>
      </c>
      <c r="S53" s="57">
        <v>43617</v>
      </c>
      <c r="T53" s="57">
        <v>43618</v>
      </c>
      <c r="U53" s="57">
        <v>43619</v>
      </c>
      <c r="V53" s="14"/>
      <c r="W53" s="14"/>
      <c r="X53" s="14"/>
      <c r="Y53" s="14"/>
      <c r="Z53" s="14"/>
      <c r="AA53" s="14"/>
      <c r="AB53" s="14"/>
      <c r="AC53" s="14"/>
    </row>
    <row r="54" spans="1:29" x14ac:dyDescent="0.25">
      <c r="A54" s="43"/>
      <c r="B54" s="29"/>
      <c r="C54" s="29"/>
      <c r="D54" s="29"/>
      <c r="E54" s="29"/>
      <c r="F54" s="60" t="s">
        <v>93</v>
      </c>
      <c r="G54" s="79" t="s">
        <v>93</v>
      </c>
      <c r="H54" s="44" t="s">
        <v>93</v>
      </c>
      <c r="I54" s="26" t="s">
        <v>93</v>
      </c>
      <c r="J54" s="26" t="s">
        <v>93</v>
      </c>
      <c r="K54" s="26" t="s">
        <v>93</v>
      </c>
      <c r="L54" s="26" t="s">
        <v>93</v>
      </c>
      <c r="M54" s="60" t="s">
        <v>93</v>
      </c>
      <c r="N54" s="61" t="s">
        <v>93</v>
      </c>
      <c r="O54" s="36"/>
      <c r="P54" s="37"/>
      <c r="Q54" s="63"/>
      <c r="R54" s="39" t="s">
        <v>93</v>
      </c>
      <c r="S54" s="39" t="s">
        <v>93</v>
      </c>
      <c r="T54" s="60" t="s">
        <v>93</v>
      </c>
      <c r="U54" s="61" t="s">
        <v>93</v>
      </c>
      <c r="V54" s="14"/>
      <c r="W54" s="14"/>
      <c r="X54" s="14"/>
      <c r="Y54" s="14"/>
      <c r="Z54" s="14"/>
      <c r="AA54" s="14"/>
      <c r="AB54" s="14"/>
      <c r="AC54" s="14"/>
    </row>
    <row r="55" spans="1:29" x14ac:dyDescent="0.25">
      <c r="A55" s="363" t="s">
        <v>52</v>
      </c>
      <c r="B55" s="360"/>
      <c r="C55" s="360"/>
      <c r="D55" s="360"/>
      <c r="E55" s="360"/>
      <c r="F55" s="360"/>
      <c r="G55" s="361"/>
      <c r="H55" s="362" t="s">
        <v>60</v>
      </c>
      <c r="I55" s="360"/>
      <c r="J55" s="360"/>
      <c r="K55" s="360"/>
      <c r="L55" s="360"/>
      <c r="M55" s="360"/>
      <c r="N55" s="361"/>
      <c r="O55" s="362" t="s">
        <v>64</v>
      </c>
      <c r="P55" s="375"/>
      <c r="Q55" s="375"/>
      <c r="R55" s="360"/>
      <c r="S55" s="360"/>
      <c r="T55" s="360"/>
      <c r="U55" s="361"/>
      <c r="V55" s="14"/>
      <c r="W55" s="14"/>
      <c r="X55" s="14"/>
      <c r="Y55" s="14"/>
      <c r="Z55" s="14"/>
      <c r="AA55" s="14"/>
      <c r="AB55" s="14"/>
      <c r="AC55" s="14"/>
    </row>
    <row r="56" spans="1:29" x14ac:dyDescent="0.25">
      <c r="A56" s="22" t="s">
        <v>2</v>
      </c>
      <c r="B56" s="23" t="s">
        <v>3</v>
      </c>
      <c r="C56" s="23" t="s">
        <v>16</v>
      </c>
      <c r="D56" s="23" t="s">
        <v>5</v>
      </c>
      <c r="E56" s="23" t="s">
        <v>6</v>
      </c>
      <c r="F56" s="50" t="s">
        <v>17</v>
      </c>
      <c r="G56" s="51" t="s">
        <v>18</v>
      </c>
      <c r="H56" s="22" t="s">
        <v>2</v>
      </c>
      <c r="I56" s="23" t="s">
        <v>3</v>
      </c>
      <c r="J56" s="23" t="s">
        <v>16</v>
      </c>
      <c r="K56" s="23" t="s">
        <v>5</v>
      </c>
      <c r="L56" s="23" t="s">
        <v>6</v>
      </c>
      <c r="M56" s="50" t="s">
        <v>17</v>
      </c>
      <c r="N56" s="51" t="s">
        <v>18</v>
      </c>
      <c r="O56" s="22" t="s">
        <v>2</v>
      </c>
      <c r="P56" s="23" t="s">
        <v>3</v>
      </c>
      <c r="Q56" s="23" t="s">
        <v>16</v>
      </c>
      <c r="R56" s="23" t="s">
        <v>5</v>
      </c>
      <c r="S56" s="23" t="s">
        <v>6</v>
      </c>
      <c r="T56" s="50" t="s">
        <v>17</v>
      </c>
      <c r="U56" s="51" t="s">
        <v>18</v>
      </c>
      <c r="V56" s="14"/>
      <c r="W56" s="14"/>
      <c r="X56" s="14"/>
      <c r="Y56" s="14"/>
      <c r="Z56" s="14"/>
      <c r="AA56" s="14"/>
      <c r="AB56" s="14"/>
      <c r="AC56" s="14"/>
    </row>
    <row r="57" spans="1:29" x14ac:dyDescent="0.25">
      <c r="A57" s="24">
        <v>43557</v>
      </c>
      <c r="B57" s="24">
        <v>43558</v>
      </c>
      <c r="C57" s="24">
        <v>43559</v>
      </c>
      <c r="D57" s="24">
        <v>43560</v>
      </c>
      <c r="E57" s="24">
        <v>43561</v>
      </c>
      <c r="F57" s="24">
        <v>43562</v>
      </c>
      <c r="G57" s="24">
        <v>43563</v>
      </c>
      <c r="H57" s="24">
        <v>43592</v>
      </c>
      <c r="I57" s="24">
        <v>43593</v>
      </c>
      <c r="J57" s="24">
        <v>43594</v>
      </c>
      <c r="K57" s="24">
        <v>43595</v>
      </c>
      <c r="L57" s="24">
        <v>43596</v>
      </c>
      <c r="M57" s="24">
        <v>43597</v>
      </c>
      <c r="N57" s="24">
        <v>43598</v>
      </c>
      <c r="O57" s="24">
        <v>43620</v>
      </c>
      <c r="P57" s="24">
        <v>43621</v>
      </c>
      <c r="Q57" s="24">
        <v>43622</v>
      </c>
      <c r="R57" s="24">
        <v>43623</v>
      </c>
      <c r="S57" s="24">
        <v>43624</v>
      </c>
      <c r="T57" s="24">
        <v>43625</v>
      </c>
      <c r="U57" s="24">
        <v>43626</v>
      </c>
      <c r="V57" s="14"/>
      <c r="W57" s="14"/>
      <c r="X57" s="14"/>
      <c r="Y57" s="14"/>
      <c r="Z57" s="14"/>
      <c r="AA57" s="14"/>
      <c r="AB57" s="14"/>
      <c r="AC57" s="14"/>
    </row>
    <row r="58" spans="1:29" x14ac:dyDescent="0.25">
      <c r="A58" s="38" t="s">
        <v>93</v>
      </c>
      <c r="B58" s="39" t="s">
        <v>93</v>
      </c>
      <c r="C58" s="39" t="s">
        <v>93</v>
      </c>
      <c r="D58" s="39" t="s">
        <v>93</v>
      </c>
      <c r="E58" s="39" t="s">
        <v>93</v>
      </c>
      <c r="F58" s="60" t="s">
        <v>93</v>
      </c>
      <c r="G58" s="61" t="s">
        <v>93</v>
      </c>
      <c r="H58" s="44" t="s">
        <v>93</v>
      </c>
      <c r="I58" s="26" t="s">
        <v>93</v>
      </c>
      <c r="J58" s="26" t="s">
        <v>93</v>
      </c>
      <c r="K58" s="26" t="s">
        <v>93</v>
      </c>
      <c r="L58" s="26" t="s">
        <v>93</v>
      </c>
      <c r="M58" s="60" t="s">
        <v>93</v>
      </c>
      <c r="N58" s="61" t="s">
        <v>93</v>
      </c>
      <c r="O58" s="38" t="s">
        <v>93</v>
      </c>
      <c r="P58" s="39" t="s">
        <v>93</v>
      </c>
      <c r="Q58" s="39" t="s">
        <v>93</v>
      </c>
      <c r="R58" s="39" t="s">
        <v>93</v>
      </c>
      <c r="S58" s="39" t="s">
        <v>93</v>
      </c>
      <c r="T58" s="60" t="s">
        <v>93</v>
      </c>
      <c r="U58" s="61" t="s">
        <v>93</v>
      </c>
      <c r="V58" s="14"/>
      <c r="W58" s="14"/>
      <c r="X58" s="14"/>
      <c r="Y58" s="14"/>
      <c r="Z58" s="14"/>
      <c r="AA58" s="14"/>
      <c r="AB58" s="14"/>
      <c r="AC58" s="14"/>
    </row>
    <row r="59" spans="1:29" x14ac:dyDescent="0.25">
      <c r="A59" s="363" t="s">
        <v>56</v>
      </c>
      <c r="B59" s="360"/>
      <c r="C59" s="360"/>
      <c r="D59" s="360"/>
      <c r="E59" s="360"/>
      <c r="F59" s="360"/>
      <c r="G59" s="361"/>
      <c r="H59" s="363" t="s">
        <v>61</v>
      </c>
      <c r="I59" s="360"/>
      <c r="J59" s="360"/>
      <c r="K59" s="360"/>
      <c r="L59" s="360"/>
      <c r="M59" s="360"/>
      <c r="N59" s="361"/>
      <c r="O59" s="363" t="s">
        <v>65</v>
      </c>
      <c r="P59" s="360"/>
      <c r="Q59" s="360"/>
      <c r="R59" s="360"/>
      <c r="S59" s="360"/>
      <c r="T59" s="360"/>
      <c r="U59" s="361"/>
      <c r="V59" s="14"/>
      <c r="W59" s="14"/>
      <c r="X59" s="14"/>
      <c r="Y59" s="14"/>
      <c r="Z59" s="14"/>
      <c r="AA59" s="14"/>
      <c r="AB59" s="14"/>
      <c r="AC59" s="14"/>
    </row>
    <row r="60" spans="1:29" x14ac:dyDescent="0.25">
      <c r="A60" s="22" t="s">
        <v>2</v>
      </c>
      <c r="B60" s="23" t="s">
        <v>3</v>
      </c>
      <c r="C60" s="23" t="s">
        <v>16</v>
      </c>
      <c r="D60" s="23" t="s">
        <v>5</v>
      </c>
      <c r="E60" s="23" t="s">
        <v>6</v>
      </c>
      <c r="F60" s="50" t="s">
        <v>17</v>
      </c>
      <c r="G60" s="51" t="s">
        <v>18</v>
      </c>
      <c r="H60" s="22" t="s">
        <v>2</v>
      </c>
      <c r="I60" s="23" t="s">
        <v>3</v>
      </c>
      <c r="J60" s="23" t="s">
        <v>16</v>
      </c>
      <c r="K60" s="23" t="s">
        <v>5</v>
      </c>
      <c r="L60" s="23" t="s">
        <v>6</v>
      </c>
      <c r="M60" s="50" t="s">
        <v>17</v>
      </c>
      <c r="N60" s="51" t="s">
        <v>18</v>
      </c>
      <c r="O60" s="22" t="s">
        <v>2</v>
      </c>
      <c r="P60" s="23" t="s">
        <v>3</v>
      </c>
      <c r="Q60" s="23" t="s">
        <v>16</v>
      </c>
      <c r="R60" s="23" t="s">
        <v>5</v>
      </c>
      <c r="S60" s="23" t="s">
        <v>6</v>
      </c>
      <c r="T60" s="50" t="s">
        <v>17</v>
      </c>
      <c r="U60" s="51" t="s">
        <v>18</v>
      </c>
      <c r="V60" s="14"/>
      <c r="W60" s="14"/>
      <c r="X60" s="14"/>
      <c r="Y60" s="14"/>
      <c r="Z60" s="14"/>
      <c r="AA60" s="14"/>
      <c r="AB60" s="14"/>
      <c r="AC60" s="14"/>
    </row>
    <row r="61" spans="1:29" x14ac:dyDescent="0.25">
      <c r="A61" s="24">
        <v>43564</v>
      </c>
      <c r="B61" s="24">
        <v>43565</v>
      </c>
      <c r="C61" s="24">
        <v>43566</v>
      </c>
      <c r="D61" s="24">
        <v>43567</v>
      </c>
      <c r="E61" s="24">
        <v>43568</v>
      </c>
      <c r="F61" s="24">
        <v>43569</v>
      </c>
      <c r="G61" s="24">
        <v>43570</v>
      </c>
      <c r="H61" s="24">
        <v>43599</v>
      </c>
      <c r="I61" s="24">
        <v>43600</v>
      </c>
      <c r="J61" s="24">
        <v>43601</v>
      </c>
      <c r="K61" s="24">
        <v>43602</v>
      </c>
      <c r="L61" s="24">
        <v>43603</v>
      </c>
      <c r="M61" s="24">
        <v>43604</v>
      </c>
      <c r="N61" s="24">
        <v>43605</v>
      </c>
      <c r="O61" s="24">
        <v>43627</v>
      </c>
      <c r="P61" s="24">
        <v>43628</v>
      </c>
      <c r="Q61" s="24">
        <v>43629</v>
      </c>
      <c r="R61" s="24">
        <v>43630</v>
      </c>
      <c r="S61" s="24">
        <v>43631</v>
      </c>
      <c r="T61" s="24">
        <v>43632</v>
      </c>
      <c r="U61" s="24">
        <v>43633</v>
      </c>
      <c r="V61" s="14"/>
      <c r="W61" s="14"/>
      <c r="X61" s="14"/>
      <c r="Y61" s="14"/>
      <c r="Z61" s="14"/>
      <c r="AA61" s="14"/>
      <c r="AB61" s="14"/>
      <c r="AC61" s="14"/>
    </row>
    <row r="62" spans="1:29" x14ac:dyDescent="0.25">
      <c r="A62" s="44" t="s">
        <v>93</v>
      </c>
      <c r="B62" s="39" t="s">
        <v>93</v>
      </c>
      <c r="C62" s="39" t="s">
        <v>93</v>
      </c>
      <c r="D62" s="39" t="s">
        <v>93</v>
      </c>
      <c r="E62" s="39" t="s">
        <v>93</v>
      </c>
      <c r="F62" s="65" t="s">
        <v>93</v>
      </c>
      <c r="G62" s="66" t="s">
        <v>93</v>
      </c>
      <c r="H62" s="21" t="s">
        <v>93</v>
      </c>
      <c r="I62" s="26" t="s">
        <v>93</v>
      </c>
      <c r="J62" s="26" t="s">
        <v>93</v>
      </c>
      <c r="K62" s="44" t="s">
        <v>93</v>
      </c>
      <c r="L62" s="39" t="s">
        <v>93</v>
      </c>
      <c r="M62" s="60" t="s">
        <v>93</v>
      </c>
      <c r="N62" s="61">
        <v>24</v>
      </c>
      <c r="O62" s="38" t="s">
        <v>93</v>
      </c>
      <c r="P62" s="39" t="s">
        <v>93</v>
      </c>
      <c r="Q62" s="39" t="s">
        <v>93</v>
      </c>
      <c r="R62" s="39" t="s">
        <v>93</v>
      </c>
      <c r="S62" s="39" t="s">
        <v>93</v>
      </c>
      <c r="T62" s="60" t="s">
        <v>93</v>
      </c>
      <c r="U62" s="61" t="s">
        <v>93</v>
      </c>
      <c r="V62" s="14"/>
      <c r="W62" s="14"/>
      <c r="X62" s="14"/>
      <c r="Y62" s="14"/>
      <c r="Z62" s="14"/>
      <c r="AA62" s="14"/>
      <c r="AB62" s="14"/>
      <c r="AC62" s="14"/>
    </row>
    <row r="63" spans="1:29" x14ac:dyDescent="0.25">
      <c r="A63" s="363" t="s">
        <v>57</v>
      </c>
      <c r="B63" s="360"/>
      <c r="C63" s="360"/>
      <c r="D63" s="360"/>
      <c r="E63" s="360"/>
      <c r="F63" s="360"/>
      <c r="G63" s="361"/>
      <c r="H63" s="363" t="s">
        <v>62</v>
      </c>
      <c r="I63" s="360"/>
      <c r="J63" s="360"/>
      <c r="K63" s="360"/>
      <c r="L63" s="360"/>
      <c r="M63" s="360"/>
      <c r="N63" s="361"/>
      <c r="O63" s="363" t="s">
        <v>66</v>
      </c>
      <c r="P63" s="360"/>
      <c r="Q63" s="360"/>
      <c r="R63" s="360"/>
      <c r="S63" s="360"/>
      <c r="T63" s="360"/>
      <c r="U63" s="361"/>
      <c r="V63" s="14"/>
      <c r="W63" s="14"/>
      <c r="X63" s="14"/>
      <c r="Y63" s="14"/>
      <c r="Z63" s="14"/>
      <c r="AA63" s="14"/>
      <c r="AB63" s="14"/>
      <c r="AC63" s="14"/>
    </row>
    <row r="64" spans="1:29" x14ac:dyDescent="0.25">
      <c r="A64" s="22" t="s">
        <v>2</v>
      </c>
      <c r="B64" s="23" t="s">
        <v>3</v>
      </c>
      <c r="C64" s="23" t="s">
        <v>16</v>
      </c>
      <c r="D64" s="23" t="s">
        <v>5</v>
      </c>
      <c r="E64" s="23" t="s">
        <v>6</v>
      </c>
      <c r="F64" s="50" t="s">
        <v>17</v>
      </c>
      <c r="G64" s="51" t="s">
        <v>18</v>
      </c>
      <c r="H64" s="22" t="s">
        <v>2</v>
      </c>
      <c r="I64" s="23" t="s">
        <v>3</v>
      </c>
      <c r="J64" s="23" t="s">
        <v>16</v>
      </c>
      <c r="K64" s="23" t="s">
        <v>5</v>
      </c>
      <c r="L64" s="23" t="s">
        <v>6</v>
      </c>
      <c r="M64" s="50" t="s">
        <v>17</v>
      </c>
      <c r="N64" s="51" t="s">
        <v>18</v>
      </c>
      <c r="O64" s="22" t="s">
        <v>2</v>
      </c>
      <c r="P64" s="23" t="s">
        <v>3</v>
      </c>
      <c r="Q64" s="23" t="s">
        <v>16</v>
      </c>
      <c r="R64" s="23" t="s">
        <v>5</v>
      </c>
      <c r="S64" s="23" t="s">
        <v>6</v>
      </c>
      <c r="T64" s="50" t="s">
        <v>17</v>
      </c>
      <c r="U64" s="51" t="s">
        <v>18</v>
      </c>
      <c r="V64" s="14"/>
      <c r="W64" s="14"/>
      <c r="X64" s="14"/>
      <c r="Y64" s="14"/>
      <c r="Z64" s="14"/>
      <c r="AA64" s="14"/>
      <c r="AB64" s="14"/>
      <c r="AC64" s="14"/>
    </row>
    <row r="65" spans="1:29" x14ac:dyDescent="0.25">
      <c r="A65" s="24">
        <v>43571</v>
      </c>
      <c r="B65" s="24">
        <v>43572</v>
      </c>
      <c r="C65" s="24">
        <v>43573</v>
      </c>
      <c r="D65" s="24">
        <v>43574</v>
      </c>
      <c r="E65" s="24">
        <v>43575</v>
      </c>
      <c r="F65" s="24">
        <v>43576</v>
      </c>
      <c r="G65" s="24">
        <v>43577</v>
      </c>
      <c r="H65" s="24">
        <v>43606</v>
      </c>
      <c r="I65" s="24">
        <v>43607</v>
      </c>
      <c r="J65" s="24">
        <v>43608</v>
      </c>
      <c r="K65" s="24">
        <v>43609</v>
      </c>
      <c r="L65" s="24">
        <v>43610</v>
      </c>
      <c r="M65" s="24">
        <v>43611</v>
      </c>
      <c r="N65" s="24">
        <v>43612</v>
      </c>
      <c r="O65" s="24">
        <v>43634</v>
      </c>
      <c r="P65" s="24">
        <v>43635</v>
      </c>
      <c r="Q65" s="24">
        <v>43636</v>
      </c>
      <c r="R65" s="24">
        <v>43637</v>
      </c>
      <c r="S65" s="24">
        <v>43638</v>
      </c>
      <c r="T65" s="24">
        <v>43639</v>
      </c>
      <c r="U65" s="24">
        <v>43640</v>
      </c>
      <c r="V65" s="14"/>
      <c r="W65" s="14"/>
      <c r="X65" s="14"/>
      <c r="Y65" s="14"/>
      <c r="Z65" s="14"/>
      <c r="AA65" s="14"/>
      <c r="AB65" s="14"/>
      <c r="AC65" s="14"/>
    </row>
    <row r="66" spans="1:29" x14ac:dyDescent="0.25">
      <c r="A66" s="38" t="s">
        <v>93</v>
      </c>
      <c r="B66" s="39" t="s">
        <v>93</v>
      </c>
      <c r="C66" s="39" t="s">
        <v>93</v>
      </c>
      <c r="D66" s="39" t="s">
        <v>93</v>
      </c>
      <c r="E66" s="39" t="s">
        <v>93</v>
      </c>
      <c r="F66" s="60" t="s">
        <v>93</v>
      </c>
      <c r="G66" s="61" t="s">
        <v>93</v>
      </c>
      <c r="H66" s="38" t="s">
        <v>93</v>
      </c>
      <c r="I66" s="39" t="s">
        <v>93</v>
      </c>
      <c r="J66" s="39" t="s">
        <v>93</v>
      </c>
      <c r="K66" s="39" t="s">
        <v>93</v>
      </c>
      <c r="L66" s="39" t="s">
        <v>93</v>
      </c>
      <c r="M66" s="60" t="s">
        <v>93</v>
      </c>
      <c r="N66" s="61" t="s">
        <v>93</v>
      </c>
      <c r="O66" s="21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  <c r="T66" s="60" t="s">
        <v>93</v>
      </c>
      <c r="U66" s="61" t="s">
        <v>93</v>
      </c>
      <c r="V66" s="14"/>
      <c r="W66" s="14"/>
      <c r="X66" s="14"/>
      <c r="Y66" s="14"/>
      <c r="Z66" s="14"/>
      <c r="AA66" s="14"/>
      <c r="AB66" s="14"/>
      <c r="AC66" s="14"/>
    </row>
    <row r="67" spans="1:29" x14ac:dyDescent="0.25">
      <c r="A67" s="363" t="s">
        <v>58</v>
      </c>
      <c r="B67" s="360"/>
      <c r="C67" s="360"/>
      <c r="D67" s="360"/>
      <c r="E67" s="360"/>
      <c r="F67" s="360"/>
      <c r="G67" s="361"/>
      <c r="H67" s="363" t="s">
        <v>63</v>
      </c>
      <c r="I67" s="360"/>
      <c r="J67" s="360"/>
      <c r="K67" s="360"/>
      <c r="L67" s="360"/>
      <c r="M67" s="360"/>
      <c r="N67" s="361"/>
      <c r="O67" s="363" t="s">
        <v>67</v>
      </c>
      <c r="P67" s="360"/>
      <c r="Q67" s="360"/>
      <c r="R67" s="360"/>
      <c r="S67" s="360"/>
      <c r="T67" s="360"/>
      <c r="U67" s="361"/>
      <c r="V67" s="14"/>
      <c r="W67" s="14"/>
      <c r="X67" s="14"/>
      <c r="Y67" s="14"/>
      <c r="Z67" s="14"/>
      <c r="AA67" s="14"/>
      <c r="AB67" s="14"/>
      <c r="AC67" s="14"/>
    </row>
    <row r="68" spans="1:29" x14ac:dyDescent="0.25">
      <c r="A68" s="22" t="s">
        <v>2</v>
      </c>
      <c r="B68" s="23" t="s">
        <v>3</v>
      </c>
      <c r="C68" s="23" t="s">
        <v>16</v>
      </c>
      <c r="D68" s="23" t="s">
        <v>5</v>
      </c>
      <c r="E68" s="23" t="s">
        <v>6</v>
      </c>
      <c r="F68" s="50" t="s">
        <v>17</v>
      </c>
      <c r="G68" s="51" t="s">
        <v>18</v>
      </c>
      <c r="H68" s="22" t="s">
        <v>2</v>
      </c>
      <c r="I68" s="23" t="s">
        <v>3</v>
      </c>
      <c r="J68" s="90" t="s">
        <v>16</v>
      </c>
      <c r="K68" s="29"/>
      <c r="L68" s="29"/>
      <c r="M68" s="29"/>
      <c r="N68" s="67"/>
      <c r="O68" s="83" t="s">
        <v>2</v>
      </c>
      <c r="P68" s="84" t="s">
        <v>3</v>
      </c>
      <c r="Q68" s="84" t="s">
        <v>16</v>
      </c>
      <c r="R68" s="84" t="s">
        <v>5</v>
      </c>
      <c r="S68" s="23" t="s">
        <v>6</v>
      </c>
      <c r="T68" s="42"/>
      <c r="U68" s="85"/>
      <c r="V68" s="14"/>
      <c r="W68" s="14"/>
      <c r="X68" s="14"/>
      <c r="Y68" s="14"/>
      <c r="Z68" s="14"/>
      <c r="AA68" s="14"/>
      <c r="AB68" s="14"/>
      <c r="AC68" s="14"/>
    </row>
    <row r="69" spans="1:29" x14ac:dyDescent="0.25">
      <c r="A69" s="24">
        <v>43578</v>
      </c>
      <c r="B69" s="24">
        <v>43579</v>
      </c>
      <c r="C69" s="24">
        <v>43580</v>
      </c>
      <c r="D69" s="24">
        <v>43581</v>
      </c>
      <c r="E69" s="24">
        <v>43582</v>
      </c>
      <c r="F69" s="24">
        <v>43583</v>
      </c>
      <c r="G69" s="24">
        <v>43584</v>
      </c>
      <c r="H69" s="24">
        <v>43613</v>
      </c>
      <c r="I69" s="24">
        <v>43614</v>
      </c>
      <c r="J69" s="24">
        <v>43615</v>
      </c>
      <c r="K69" s="35"/>
      <c r="L69" s="35"/>
      <c r="M69" s="35"/>
      <c r="N69" s="67"/>
      <c r="O69" s="24">
        <v>43641</v>
      </c>
      <c r="P69" s="24">
        <v>43642</v>
      </c>
      <c r="Q69" s="24">
        <v>43643</v>
      </c>
      <c r="R69" s="24">
        <v>43644</v>
      </c>
      <c r="S69" s="24">
        <v>43645</v>
      </c>
      <c r="T69" s="35"/>
      <c r="U69" s="86"/>
      <c r="V69" s="14"/>
      <c r="W69" s="14"/>
      <c r="X69" s="14"/>
      <c r="Y69" s="14"/>
      <c r="Z69" s="14"/>
      <c r="AA69" s="14"/>
      <c r="AB69" s="14"/>
      <c r="AC69" s="14"/>
    </row>
    <row r="70" spans="1:29" ht="15.75" thickBot="1" x14ac:dyDescent="0.3">
      <c r="A70" s="45" t="s">
        <v>93</v>
      </c>
      <c r="B70" s="46" t="s">
        <v>93</v>
      </c>
      <c r="C70" s="46" t="s">
        <v>93</v>
      </c>
      <c r="D70" s="46" t="s">
        <v>93</v>
      </c>
      <c r="E70" s="46" t="s">
        <v>93</v>
      </c>
      <c r="F70" s="91" t="s">
        <v>93</v>
      </c>
      <c r="G70" s="92" t="s">
        <v>93</v>
      </c>
      <c r="H70" s="44" t="s">
        <v>93</v>
      </c>
      <c r="I70" s="146" t="s">
        <v>93</v>
      </c>
      <c r="J70" s="40" t="s">
        <v>93</v>
      </c>
      <c r="K70" s="31"/>
      <c r="L70" s="31"/>
      <c r="M70" s="31"/>
      <c r="N70" s="72"/>
      <c r="O70" s="45" t="s">
        <v>93</v>
      </c>
      <c r="P70" s="46" t="s">
        <v>93</v>
      </c>
      <c r="Q70" s="46" t="s">
        <v>93</v>
      </c>
      <c r="R70" s="46" t="s">
        <v>93</v>
      </c>
      <c r="S70" s="46" t="s">
        <v>93</v>
      </c>
      <c r="T70" s="31"/>
      <c r="U70" s="72"/>
      <c r="V70" s="14"/>
      <c r="W70" s="14"/>
      <c r="X70" s="14"/>
      <c r="Y70" s="14"/>
      <c r="Z70" s="14"/>
      <c r="AA70" s="14"/>
      <c r="AB70" s="14"/>
      <c r="AC70" s="14"/>
    </row>
    <row r="71" spans="1:29" ht="15.75" thickBot="1" x14ac:dyDescent="0.3">
      <c r="A71" s="364" t="s">
        <v>71</v>
      </c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6"/>
      <c r="V71" s="14"/>
      <c r="W71" s="14"/>
      <c r="X71" s="14"/>
      <c r="Y71" s="14"/>
      <c r="Z71" s="14"/>
      <c r="AA71" s="14"/>
      <c r="AB71" s="14"/>
      <c r="AC71" s="14"/>
    </row>
    <row r="72" spans="1:29" x14ac:dyDescent="0.25">
      <c r="A72" s="372" t="s">
        <v>68</v>
      </c>
      <c r="B72" s="373"/>
      <c r="C72" s="373"/>
      <c r="D72" s="373"/>
      <c r="E72" s="373"/>
      <c r="F72" s="373"/>
      <c r="G72" s="374"/>
      <c r="H72" s="356" t="s">
        <v>69</v>
      </c>
      <c r="I72" s="357"/>
      <c r="J72" s="357"/>
      <c r="K72" s="357"/>
      <c r="L72" s="357"/>
      <c r="M72" s="357"/>
      <c r="N72" s="358"/>
      <c r="O72" s="356" t="s">
        <v>70</v>
      </c>
      <c r="P72" s="357"/>
      <c r="Q72" s="357"/>
      <c r="R72" s="357"/>
      <c r="S72" s="357"/>
      <c r="T72" s="357"/>
      <c r="U72" s="358"/>
      <c r="V72" s="14"/>
      <c r="W72" s="14"/>
      <c r="X72" s="14"/>
      <c r="Y72" s="14"/>
      <c r="Z72" s="14"/>
      <c r="AA72" s="14"/>
      <c r="AB72" s="14"/>
      <c r="AC72" s="14"/>
    </row>
    <row r="73" spans="1:29" x14ac:dyDescent="0.25">
      <c r="A73" s="359" t="s">
        <v>67</v>
      </c>
      <c r="B73" s="370"/>
      <c r="C73" s="370"/>
      <c r="D73" s="370"/>
      <c r="E73" s="370"/>
      <c r="F73" s="370"/>
      <c r="G73" s="361"/>
      <c r="H73" s="359" t="s">
        <v>76</v>
      </c>
      <c r="I73" s="370"/>
      <c r="J73" s="370"/>
      <c r="K73" s="370"/>
      <c r="L73" s="370"/>
      <c r="M73" s="370"/>
      <c r="N73" s="371"/>
      <c r="O73" s="363" t="s">
        <v>80</v>
      </c>
      <c r="P73" s="360"/>
      <c r="Q73" s="360"/>
      <c r="R73" s="360"/>
      <c r="S73" s="360"/>
      <c r="T73" s="360"/>
      <c r="U73" s="361"/>
      <c r="V73" s="14"/>
      <c r="W73" s="14"/>
      <c r="X73" s="14"/>
      <c r="Y73" s="14"/>
      <c r="Z73" s="14"/>
      <c r="AA73" s="14"/>
      <c r="AB73" s="14"/>
      <c r="AC73" s="14"/>
    </row>
    <row r="74" spans="1:29" x14ac:dyDescent="0.25">
      <c r="A74" s="32"/>
      <c r="B74" s="33"/>
      <c r="C74" s="33"/>
      <c r="D74" s="33"/>
      <c r="E74" s="33"/>
      <c r="F74" s="88" t="s">
        <v>17</v>
      </c>
      <c r="G74" s="93" t="s">
        <v>18</v>
      </c>
      <c r="H74" s="32"/>
      <c r="I74" s="23" t="s">
        <v>3</v>
      </c>
      <c r="J74" s="23" t="s">
        <v>16</v>
      </c>
      <c r="K74" s="23" t="s">
        <v>5</v>
      </c>
      <c r="L74" s="23" t="s">
        <v>6</v>
      </c>
      <c r="M74" s="50" t="s">
        <v>17</v>
      </c>
      <c r="N74" s="51" t="s">
        <v>18</v>
      </c>
      <c r="O74" s="41"/>
      <c r="P74" s="42"/>
      <c r="Q74" s="42"/>
      <c r="R74" s="42"/>
      <c r="S74" s="23" t="s">
        <v>6</v>
      </c>
      <c r="T74" s="50" t="s">
        <v>17</v>
      </c>
      <c r="U74" s="51" t="s">
        <v>18</v>
      </c>
      <c r="V74" s="14"/>
      <c r="W74" s="14"/>
      <c r="X74" s="14"/>
      <c r="Y74" s="14"/>
      <c r="Z74" s="14"/>
      <c r="AA74" s="14"/>
      <c r="AB74" s="14"/>
      <c r="AC74" s="14"/>
    </row>
    <row r="75" spans="1:29" x14ac:dyDescent="0.25">
      <c r="A75" s="34"/>
      <c r="B75" s="35"/>
      <c r="C75" s="35"/>
      <c r="D75" s="35"/>
      <c r="E75" s="35"/>
      <c r="F75" s="25">
        <v>43646</v>
      </c>
      <c r="G75" s="25">
        <v>43647</v>
      </c>
      <c r="H75" s="34"/>
      <c r="I75" s="25">
        <v>43677</v>
      </c>
      <c r="J75" s="25">
        <v>43678</v>
      </c>
      <c r="K75" s="25">
        <v>43679</v>
      </c>
      <c r="L75" s="25">
        <v>43680</v>
      </c>
      <c r="M75" s="25">
        <v>43681</v>
      </c>
      <c r="N75" s="25">
        <v>43682</v>
      </c>
      <c r="O75" s="34"/>
      <c r="P75" s="35"/>
      <c r="Q75" s="35"/>
      <c r="R75" s="35"/>
      <c r="S75" s="25">
        <v>43708</v>
      </c>
      <c r="T75" s="25">
        <v>43709</v>
      </c>
      <c r="U75" s="25">
        <v>43710</v>
      </c>
      <c r="V75" s="14"/>
      <c r="W75" s="14"/>
      <c r="X75" s="14"/>
      <c r="Y75" s="14"/>
      <c r="Z75" s="14"/>
      <c r="AA75" s="14"/>
      <c r="AB75" s="14"/>
      <c r="AC75" s="14"/>
    </row>
    <row r="76" spans="1:29" x14ac:dyDescent="0.25">
      <c r="A76" s="36"/>
      <c r="B76" s="37"/>
      <c r="C76" s="37"/>
      <c r="D76" s="37"/>
      <c r="E76" s="37"/>
      <c r="F76" s="60" t="s">
        <v>93</v>
      </c>
      <c r="G76" s="94" t="s">
        <v>93</v>
      </c>
      <c r="H76" s="43"/>
      <c r="I76" s="146" t="s">
        <v>93</v>
      </c>
      <c r="J76" s="146" t="s">
        <v>93</v>
      </c>
      <c r="K76" s="146" t="s">
        <v>93</v>
      </c>
      <c r="L76" s="146" t="s">
        <v>93</v>
      </c>
      <c r="M76" s="78" t="s">
        <v>93</v>
      </c>
      <c r="N76" s="79" t="s">
        <v>93</v>
      </c>
      <c r="O76" s="43"/>
      <c r="P76" s="29"/>
      <c r="Q76" s="29"/>
      <c r="R76" s="29"/>
      <c r="S76" s="39" t="s">
        <v>93</v>
      </c>
      <c r="T76" s="60" t="s">
        <v>93</v>
      </c>
      <c r="U76" s="61" t="s">
        <v>93</v>
      </c>
      <c r="V76" s="14"/>
      <c r="W76" s="14"/>
      <c r="X76" s="14"/>
      <c r="Y76" s="14"/>
      <c r="Z76" s="14"/>
      <c r="AA76" s="14"/>
      <c r="AB76" s="14"/>
      <c r="AC76" s="14"/>
    </row>
    <row r="77" spans="1:29" x14ac:dyDescent="0.25">
      <c r="A77" s="362" t="s">
        <v>72</v>
      </c>
      <c r="B77" s="375"/>
      <c r="C77" s="375"/>
      <c r="D77" s="375"/>
      <c r="E77" s="375"/>
      <c r="F77" s="375"/>
      <c r="G77" s="361"/>
      <c r="H77" s="363" t="s">
        <v>77</v>
      </c>
      <c r="I77" s="360"/>
      <c r="J77" s="360"/>
      <c r="K77" s="360"/>
      <c r="L77" s="360"/>
      <c r="M77" s="360"/>
      <c r="N77" s="361"/>
      <c r="O77" s="363" t="s">
        <v>81</v>
      </c>
      <c r="P77" s="360"/>
      <c r="Q77" s="360"/>
      <c r="R77" s="360"/>
      <c r="S77" s="360"/>
      <c r="T77" s="360"/>
      <c r="U77" s="361"/>
      <c r="V77" s="14"/>
      <c r="W77" s="14"/>
      <c r="X77" s="14"/>
      <c r="Y77" s="14"/>
      <c r="Z77" s="14"/>
      <c r="AA77" s="14"/>
      <c r="AB77" s="14"/>
      <c r="AC77" s="14"/>
    </row>
    <row r="78" spans="1:29" x14ac:dyDescent="0.25">
      <c r="A78" s="22" t="s">
        <v>2</v>
      </c>
      <c r="B78" s="23" t="s">
        <v>3</v>
      </c>
      <c r="C78" s="23" t="s">
        <v>16</v>
      </c>
      <c r="D78" s="23" t="s">
        <v>5</v>
      </c>
      <c r="E78" s="23" t="s">
        <v>6</v>
      </c>
      <c r="F78" s="50" t="s">
        <v>17</v>
      </c>
      <c r="G78" s="51" t="s">
        <v>18</v>
      </c>
      <c r="H78" s="22" t="s">
        <v>2</v>
      </c>
      <c r="I78" s="23" t="s">
        <v>3</v>
      </c>
      <c r="J78" s="23" t="s">
        <v>16</v>
      </c>
      <c r="K78" s="23" t="s">
        <v>5</v>
      </c>
      <c r="L78" s="23" t="s">
        <v>6</v>
      </c>
      <c r="M78" s="50" t="s">
        <v>17</v>
      </c>
      <c r="N78" s="51" t="s">
        <v>18</v>
      </c>
      <c r="O78" s="22" t="s">
        <v>2</v>
      </c>
      <c r="P78" s="23" t="s">
        <v>3</v>
      </c>
      <c r="Q78" s="23" t="s">
        <v>16</v>
      </c>
      <c r="R78" s="23" t="s">
        <v>5</v>
      </c>
      <c r="S78" s="23" t="s">
        <v>6</v>
      </c>
      <c r="T78" s="50" t="s">
        <v>17</v>
      </c>
      <c r="U78" s="51" t="s">
        <v>18</v>
      </c>
      <c r="V78" s="14"/>
      <c r="W78" s="14"/>
      <c r="X78" s="14"/>
      <c r="Y78" s="14"/>
      <c r="Z78" s="14"/>
      <c r="AA78" s="14"/>
      <c r="AB78" s="14"/>
      <c r="AC78" s="14"/>
    </row>
    <row r="79" spans="1:29" x14ac:dyDescent="0.25">
      <c r="A79" s="24">
        <v>43648</v>
      </c>
      <c r="B79" s="24">
        <v>43649</v>
      </c>
      <c r="C79" s="24">
        <v>43650</v>
      </c>
      <c r="D79" s="24">
        <v>43651</v>
      </c>
      <c r="E79" s="24">
        <v>43652</v>
      </c>
      <c r="F79" s="24">
        <v>43653</v>
      </c>
      <c r="G79" s="24">
        <v>43654</v>
      </c>
      <c r="H79" s="24">
        <v>43683</v>
      </c>
      <c r="I79" s="24">
        <v>43684</v>
      </c>
      <c r="J79" s="24">
        <v>43685</v>
      </c>
      <c r="K79" s="24">
        <v>43686</v>
      </c>
      <c r="L79" s="24">
        <v>43687</v>
      </c>
      <c r="M79" s="24">
        <v>43688</v>
      </c>
      <c r="N79" s="24">
        <v>43689</v>
      </c>
      <c r="O79" s="24">
        <v>43711</v>
      </c>
      <c r="P79" s="24">
        <v>43712</v>
      </c>
      <c r="Q79" s="24">
        <v>43713</v>
      </c>
      <c r="R79" s="24">
        <v>43714</v>
      </c>
      <c r="S79" s="24">
        <v>43715</v>
      </c>
      <c r="T79" s="24">
        <v>43716</v>
      </c>
      <c r="U79" s="24">
        <v>43717</v>
      </c>
      <c r="V79" s="14"/>
      <c r="W79" s="14"/>
      <c r="X79" s="14"/>
      <c r="Y79" s="14"/>
      <c r="Z79" s="14"/>
      <c r="AA79" s="14"/>
      <c r="AB79" s="14"/>
      <c r="AC79" s="14"/>
    </row>
    <row r="80" spans="1:29" x14ac:dyDescent="0.25">
      <c r="A80" s="21" t="s">
        <v>93</v>
      </c>
      <c r="B80" s="26" t="s">
        <v>93</v>
      </c>
      <c r="C80" s="26" t="s">
        <v>93</v>
      </c>
      <c r="D80" s="26" t="s">
        <v>93</v>
      </c>
      <c r="E80" s="26" t="s">
        <v>93</v>
      </c>
      <c r="F80" s="60" t="s">
        <v>93</v>
      </c>
      <c r="G80" s="61" t="s">
        <v>93</v>
      </c>
      <c r="H80" s="38" t="s">
        <v>93</v>
      </c>
      <c r="I80" s="39" t="s">
        <v>93</v>
      </c>
      <c r="J80" s="39" t="s">
        <v>93</v>
      </c>
      <c r="K80" s="39" t="s">
        <v>93</v>
      </c>
      <c r="L80" s="39" t="s">
        <v>93</v>
      </c>
      <c r="M80" s="60" t="s">
        <v>93</v>
      </c>
      <c r="N80" s="61" t="s">
        <v>93</v>
      </c>
      <c r="O80" s="38" t="s">
        <v>93</v>
      </c>
      <c r="P80" s="39" t="s">
        <v>93</v>
      </c>
      <c r="Q80" s="39" t="s">
        <v>93</v>
      </c>
      <c r="R80" s="39" t="s">
        <v>93</v>
      </c>
      <c r="S80" s="146" t="s">
        <v>93</v>
      </c>
      <c r="T80" s="60" t="s">
        <v>93</v>
      </c>
      <c r="U80" s="61" t="s">
        <v>93</v>
      </c>
      <c r="V80" s="14"/>
      <c r="W80" s="14"/>
      <c r="X80" s="14"/>
      <c r="Y80" s="14"/>
      <c r="Z80" s="14"/>
      <c r="AA80" s="14"/>
      <c r="AB80" s="14"/>
      <c r="AC80" s="14"/>
    </row>
    <row r="81" spans="1:29" x14ac:dyDescent="0.25">
      <c r="A81" s="363" t="s">
        <v>73</v>
      </c>
      <c r="B81" s="360"/>
      <c r="C81" s="360"/>
      <c r="D81" s="360"/>
      <c r="E81" s="360"/>
      <c r="F81" s="360"/>
      <c r="G81" s="361"/>
      <c r="H81" s="363" t="s">
        <v>78</v>
      </c>
      <c r="I81" s="360"/>
      <c r="J81" s="360"/>
      <c r="K81" s="360"/>
      <c r="L81" s="360"/>
      <c r="M81" s="360"/>
      <c r="N81" s="361"/>
      <c r="O81" s="363" t="s">
        <v>82</v>
      </c>
      <c r="P81" s="360"/>
      <c r="Q81" s="360"/>
      <c r="R81" s="360"/>
      <c r="S81" s="360"/>
      <c r="T81" s="360"/>
      <c r="U81" s="361"/>
      <c r="V81" s="14"/>
      <c r="W81" s="14"/>
      <c r="X81" s="14"/>
      <c r="Y81" s="14"/>
      <c r="Z81" s="14"/>
      <c r="AA81" s="14"/>
      <c r="AB81" s="14"/>
      <c r="AC81" s="14"/>
    </row>
    <row r="82" spans="1:29" x14ac:dyDescent="0.25">
      <c r="A82" s="22" t="s">
        <v>2</v>
      </c>
      <c r="B82" s="23" t="s">
        <v>3</v>
      </c>
      <c r="C82" s="23" t="s">
        <v>16</v>
      </c>
      <c r="D82" s="23" t="s">
        <v>5</v>
      </c>
      <c r="E82" s="23" t="s">
        <v>6</v>
      </c>
      <c r="F82" s="50" t="s">
        <v>17</v>
      </c>
      <c r="G82" s="51" t="s">
        <v>18</v>
      </c>
      <c r="H82" s="22" t="s">
        <v>2</v>
      </c>
      <c r="I82" s="23" t="s">
        <v>3</v>
      </c>
      <c r="J82" s="23" t="s">
        <v>16</v>
      </c>
      <c r="K82" s="23" t="s">
        <v>5</v>
      </c>
      <c r="L82" s="23" t="s">
        <v>6</v>
      </c>
      <c r="M82" s="50" t="s">
        <v>17</v>
      </c>
      <c r="N82" s="51" t="s">
        <v>18</v>
      </c>
      <c r="O82" s="22" t="s">
        <v>2</v>
      </c>
      <c r="P82" s="23" t="s">
        <v>3</v>
      </c>
      <c r="Q82" s="23" t="s">
        <v>16</v>
      </c>
      <c r="R82" s="23" t="s">
        <v>5</v>
      </c>
      <c r="S82" s="23" t="s">
        <v>6</v>
      </c>
      <c r="T82" s="50" t="s">
        <v>17</v>
      </c>
      <c r="U82" s="51" t="s">
        <v>18</v>
      </c>
      <c r="V82" s="14"/>
      <c r="W82" s="14"/>
      <c r="X82" s="14"/>
      <c r="Y82" s="14"/>
      <c r="Z82" s="14"/>
      <c r="AA82" s="14"/>
      <c r="AB82" s="14"/>
      <c r="AC82" s="14"/>
    </row>
    <row r="83" spans="1:29" x14ac:dyDescent="0.25">
      <c r="A83" s="24">
        <v>43655</v>
      </c>
      <c r="B83" s="24">
        <v>43656</v>
      </c>
      <c r="C83" s="24">
        <v>43657</v>
      </c>
      <c r="D83" s="24">
        <v>43658</v>
      </c>
      <c r="E83" s="24">
        <v>43659</v>
      </c>
      <c r="F83" s="24">
        <v>43660</v>
      </c>
      <c r="G83" s="24">
        <v>43661</v>
      </c>
      <c r="H83" s="24">
        <v>43690</v>
      </c>
      <c r="I83" s="24">
        <v>43691</v>
      </c>
      <c r="J83" s="24">
        <v>43692</v>
      </c>
      <c r="K83" s="24">
        <v>43693</v>
      </c>
      <c r="L83" s="24">
        <v>43694</v>
      </c>
      <c r="M83" s="24">
        <v>43695</v>
      </c>
      <c r="N83" s="24">
        <v>43696</v>
      </c>
      <c r="O83" s="24">
        <v>43718</v>
      </c>
      <c r="P83" s="24">
        <v>43719</v>
      </c>
      <c r="Q83" s="24">
        <v>43720</v>
      </c>
      <c r="R83" s="24">
        <v>43721</v>
      </c>
      <c r="S83" s="24">
        <v>43722</v>
      </c>
      <c r="T83" s="24">
        <v>43723</v>
      </c>
      <c r="U83" s="24">
        <v>43724</v>
      </c>
      <c r="V83" s="14"/>
      <c r="W83" s="14"/>
      <c r="X83" s="14"/>
      <c r="Y83" s="14"/>
      <c r="Z83" s="14"/>
      <c r="AA83" s="14"/>
      <c r="AB83" s="14"/>
      <c r="AC83" s="14"/>
    </row>
    <row r="84" spans="1:29" x14ac:dyDescent="0.25">
      <c r="A84" s="38" t="s">
        <v>93</v>
      </c>
      <c r="B84" s="39" t="s">
        <v>93</v>
      </c>
      <c r="C84" s="39" t="s">
        <v>93</v>
      </c>
      <c r="D84" s="39" t="s">
        <v>93</v>
      </c>
      <c r="E84" s="44" t="s">
        <v>93</v>
      </c>
      <c r="F84" s="65" t="s">
        <v>93</v>
      </c>
      <c r="G84" s="66" t="s">
        <v>93</v>
      </c>
      <c r="H84" s="146" t="s">
        <v>93</v>
      </c>
      <c r="I84" s="44" t="s">
        <v>93</v>
      </c>
      <c r="J84" s="39" t="s">
        <v>93</v>
      </c>
      <c r="K84" s="39" t="s">
        <v>93</v>
      </c>
      <c r="L84" s="39" t="s">
        <v>93</v>
      </c>
      <c r="M84" s="60" t="s">
        <v>93</v>
      </c>
      <c r="N84" s="61" t="s">
        <v>93</v>
      </c>
      <c r="O84" s="146" t="s">
        <v>93</v>
      </c>
      <c r="P84" s="39" t="s">
        <v>93</v>
      </c>
      <c r="Q84" s="39" t="s">
        <v>93</v>
      </c>
      <c r="R84" s="39" t="s">
        <v>93</v>
      </c>
      <c r="S84" s="39" t="s">
        <v>93</v>
      </c>
      <c r="T84" s="60" t="s">
        <v>93</v>
      </c>
      <c r="U84" s="61" t="s">
        <v>93</v>
      </c>
      <c r="V84" s="14"/>
      <c r="W84" s="14"/>
      <c r="X84" s="14"/>
      <c r="Y84" s="14"/>
      <c r="Z84" s="14"/>
      <c r="AA84" s="14"/>
      <c r="AB84" s="14"/>
      <c r="AC84" s="14"/>
    </row>
    <row r="85" spans="1:29" x14ac:dyDescent="0.25">
      <c r="A85" s="363" t="s">
        <v>74</v>
      </c>
      <c r="B85" s="360"/>
      <c r="C85" s="360"/>
      <c r="D85" s="360"/>
      <c r="E85" s="360"/>
      <c r="F85" s="360"/>
      <c r="G85" s="361"/>
      <c r="H85" s="363" t="s">
        <v>79</v>
      </c>
      <c r="I85" s="360"/>
      <c r="J85" s="360"/>
      <c r="K85" s="360"/>
      <c r="L85" s="360"/>
      <c r="M85" s="360"/>
      <c r="N85" s="361"/>
      <c r="O85" s="363" t="s">
        <v>83</v>
      </c>
      <c r="P85" s="360"/>
      <c r="Q85" s="360"/>
      <c r="R85" s="360"/>
      <c r="S85" s="360"/>
      <c r="T85" s="360"/>
      <c r="U85" s="361"/>
      <c r="V85" s="14"/>
      <c r="W85" s="14"/>
      <c r="X85" s="14"/>
      <c r="Y85" s="14"/>
      <c r="Z85" s="14"/>
      <c r="AA85" s="14"/>
      <c r="AB85" s="14"/>
      <c r="AC85" s="14"/>
    </row>
    <row r="86" spans="1:29" x14ac:dyDescent="0.25">
      <c r="A86" s="22" t="s">
        <v>2</v>
      </c>
      <c r="B86" s="23" t="s">
        <v>3</v>
      </c>
      <c r="C86" s="23" t="s">
        <v>16</v>
      </c>
      <c r="D86" s="23" t="s">
        <v>5</v>
      </c>
      <c r="E86" s="23" t="s">
        <v>6</v>
      </c>
      <c r="F86" s="50" t="s">
        <v>17</v>
      </c>
      <c r="G86" s="51" t="s">
        <v>18</v>
      </c>
      <c r="H86" s="22" t="s">
        <v>2</v>
      </c>
      <c r="I86" s="23" t="s">
        <v>3</v>
      </c>
      <c r="J86" s="23" t="s">
        <v>16</v>
      </c>
      <c r="K86" s="23" t="s">
        <v>5</v>
      </c>
      <c r="L86" s="23" t="s">
        <v>6</v>
      </c>
      <c r="M86" s="50" t="s">
        <v>17</v>
      </c>
      <c r="N86" s="51" t="s">
        <v>18</v>
      </c>
      <c r="O86" s="22" t="s">
        <v>2</v>
      </c>
      <c r="P86" s="23" t="s">
        <v>3</v>
      </c>
      <c r="Q86" s="23" t="s">
        <v>16</v>
      </c>
      <c r="R86" s="23" t="s">
        <v>5</v>
      </c>
      <c r="S86" s="23" t="s">
        <v>6</v>
      </c>
      <c r="T86" s="50" t="s">
        <v>17</v>
      </c>
      <c r="U86" s="51" t="s">
        <v>18</v>
      </c>
      <c r="V86" s="14"/>
      <c r="W86" s="14"/>
      <c r="X86" s="14"/>
      <c r="Y86" s="14"/>
      <c r="Z86" s="14"/>
      <c r="AA86" s="14"/>
      <c r="AB86" s="14"/>
      <c r="AC86" s="14"/>
    </row>
    <row r="87" spans="1:29" x14ac:dyDescent="0.25">
      <c r="A87" s="24">
        <v>43662</v>
      </c>
      <c r="B87" s="24">
        <v>43663</v>
      </c>
      <c r="C87" s="24">
        <v>43664</v>
      </c>
      <c r="D87" s="24">
        <v>43665</v>
      </c>
      <c r="E87" s="24">
        <v>43666</v>
      </c>
      <c r="F87" s="24">
        <v>43667</v>
      </c>
      <c r="G87" s="24">
        <v>43668</v>
      </c>
      <c r="H87" s="24">
        <v>43697</v>
      </c>
      <c r="I87" s="24">
        <v>43698</v>
      </c>
      <c r="J87" s="24">
        <v>43699</v>
      </c>
      <c r="K87" s="24">
        <v>43700</v>
      </c>
      <c r="L87" s="24">
        <v>43701</v>
      </c>
      <c r="M87" s="24">
        <v>43702</v>
      </c>
      <c r="N87" s="24">
        <v>43703</v>
      </c>
      <c r="O87" s="24">
        <v>43725</v>
      </c>
      <c r="P87" s="24">
        <v>43726</v>
      </c>
      <c r="Q87" s="24">
        <v>43727</v>
      </c>
      <c r="R87" s="24">
        <v>43728</v>
      </c>
      <c r="S87" s="24">
        <v>43729</v>
      </c>
      <c r="T87" s="24">
        <v>43730</v>
      </c>
      <c r="U87" s="24">
        <v>43731</v>
      </c>
      <c r="V87" s="14"/>
      <c r="W87" s="14"/>
      <c r="X87" s="14"/>
      <c r="Y87" s="14"/>
      <c r="Z87" s="14"/>
      <c r="AA87" s="14"/>
      <c r="AB87" s="14"/>
      <c r="AC87" s="14"/>
    </row>
    <row r="88" spans="1:29" x14ac:dyDescent="0.25">
      <c r="A88" s="38" t="s">
        <v>93</v>
      </c>
      <c r="B88" s="39" t="s">
        <v>93</v>
      </c>
      <c r="C88" s="39" t="s">
        <v>93</v>
      </c>
      <c r="D88" s="39" t="s">
        <v>93</v>
      </c>
      <c r="E88" s="39" t="s">
        <v>93</v>
      </c>
      <c r="F88" s="60" t="s">
        <v>93</v>
      </c>
      <c r="G88" s="61" t="s">
        <v>93</v>
      </c>
      <c r="H88" s="38" t="s">
        <v>93</v>
      </c>
      <c r="I88" s="39" t="s">
        <v>93</v>
      </c>
      <c r="J88" s="39" t="s">
        <v>93</v>
      </c>
      <c r="K88" s="39" t="s">
        <v>93</v>
      </c>
      <c r="L88" s="39" t="s">
        <v>93</v>
      </c>
      <c r="M88" s="60" t="s">
        <v>93</v>
      </c>
      <c r="N88" s="61" t="s">
        <v>93</v>
      </c>
      <c r="O88" s="38" t="s">
        <v>93</v>
      </c>
      <c r="P88" s="39" t="s">
        <v>93</v>
      </c>
      <c r="Q88" s="39" t="s">
        <v>93</v>
      </c>
      <c r="R88" s="146" t="s">
        <v>93</v>
      </c>
      <c r="S88" s="146" t="s">
        <v>93</v>
      </c>
      <c r="T88" s="60" t="s">
        <v>93</v>
      </c>
      <c r="U88" s="61" t="s">
        <v>93</v>
      </c>
      <c r="V88" s="14"/>
      <c r="W88" s="14"/>
      <c r="X88" s="14"/>
      <c r="Y88" s="14"/>
      <c r="Z88" s="14"/>
      <c r="AA88" s="14"/>
      <c r="AB88" s="14"/>
      <c r="AC88" s="14"/>
    </row>
    <row r="89" spans="1:29" x14ac:dyDescent="0.25">
      <c r="A89" s="363" t="s">
        <v>75</v>
      </c>
      <c r="B89" s="360"/>
      <c r="C89" s="360"/>
      <c r="D89" s="360"/>
      <c r="E89" s="360"/>
      <c r="F89" s="360"/>
      <c r="G89" s="361"/>
      <c r="H89" s="363" t="s">
        <v>80</v>
      </c>
      <c r="I89" s="360"/>
      <c r="J89" s="360"/>
      <c r="K89" s="360"/>
      <c r="L89" s="360"/>
      <c r="M89" s="360"/>
      <c r="N89" s="361"/>
      <c r="O89" s="363" t="s">
        <v>84</v>
      </c>
      <c r="P89" s="360"/>
      <c r="Q89" s="360"/>
      <c r="R89" s="360"/>
      <c r="S89" s="360"/>
      <c r="T89" s="360"/>
      <c r="U89" s="361"/>
      <c r="V89" s="14"/>
      <c r="W89" s="14"/>
      <c r="X89" s="14"/>
      <c r="Y89" s="14"/>
      <c r="Z89" s="14"/>
      <c r="AA89" s="14"/>
      <c r="AB89" s="14"/>
      <c r="AC89" s="14"/>
    </row>
    <row r="90" spans="1:29" x14ac:dyDescent="0.25">
      <c r="A90" s="22" t="s">
        <v>2</v>
      </c>
      <c r="B90" s="23" t="s">
        <v>3</v>
      </c>
      <c r="C90" s="23" t="s">
        <v>16</v>
      </c>
      <c r="D90" s="23" t="s">
        <v>5</v>
      </c>
      <c r="E90" s="23" t="s">
        <v>6</v>
      </c>
      <c r="F90" s="50" t="s">
        <v>17</v>
      </c>
      <c r="G90" s="51" t="s">
        <v>18</v>
      </c>
      <c r="H90" s="83" t="s">
        <v>2</v>
      </c>
      <c r="I90" s="23" t="s">
        <v>3</v>
      </c>
      <c r="J90" s="23" t="s">
        <v>4</v>
      </c>
      <c r="K90" s="23" t="s">
        <v>5</v>
      </c>
      <c r="L90" s="29"/>
      <c r="M90" s="29"/>
      <c r="N90" s="67"/>
      <c r="O90" s="83" t="s">
        <v>2</v>
      </c>
      <c r="P90" s="84" t="s">
        <v>3</v>
      </c>
      <c r="Q90" s="84" t="s">
        <v>16</v>
      </c>
      <c r="R90" s="84" t="s">
        <v>5</v>
      </c>
      <c r="S90" s="84" t="s">
        <v>6</v>
      </c>
      <c r="T90" s="50" t="s">
        <v>17</v>
      </c>
      <c r="U90" s="85"/>
      <c r="V90" s="14"/>
      <c r="W90" s="187"/>
      <c r="X90" s="14"/>
      <c r="Y90" s="14"/>
      <c r="Z90" s="14"/>
      <c r="AA90" s="14"/>
      <c r="AB90" s="14"/>
      <c r="AC90" s="14"/>
    </row>
    <row r="91" spans="1:29" x14ac:dyDescent="0.25">
      <c r="A91" s="24">
        <v>43669</v>
      </c>
      <c r="B91" s="24">
        <v>43670</v>
      </c>
      <c r="C91" s="24">
        <v>43671</v>
      </c>
      <c r="D91" s="24">
        <v>43672</v>
      </c>
      <c r="E91" s="24">
        <v>43673</v>
      </c>
      <c r="F91" s="24">
        <v>43674</v>
      </c>
      <c r="G91" s="24">
        <v>43675</v>
      </c>
      <c r="H91" s="24">
        <v>43704</v>
      </c>
      <c r="I91" s="24">
        <v>43705</v>
      </c>
      <c r="J91" s="24">
        <v>43706</v>
      </c>
      <c r="K91" s="24">
        <v>43707</v>
      </c>
      <c r="L91" s="29"/>
      <c r="M91" s="29"/>
      <c r="N91" s="67"/>
      <c r="O91" s="24">
        <v>43732</v>
      </c>
      <c r="P91" s="24">
        <v>43733</v>
      </c>
      <c r="Q91" s="24">
        <v>43734</v>
      </c>
      <c r="R91" s="24">
        <v>43735</v>
      </c>
      <c r="S91" s="24">
        <v>43736</v>
      </c>
      <c r="T91" s="24">
        <v>43737</v>
      </c>
      <c r="U91" s="67"/>
      <c r="V91" s="14"/>
      <c r="W91" s="14"/>
      <c r="X91" s="14"/>
      <c r="Y91" s="14"/>
      <c r="Z91" s="14"/>
      <c r="AA91" s="14"/>
      <c r="AB91" s="14"/>
      <c r="AC91" s="14"/>
    </row>
    <row r="92" spans="1:29" x14ac:dyDescent="0.25">
      <c r="A92" s="146" t="s">
        <v>93</v>
      </c>
      <c r="B92" s="146" t="s">
        <v>93</v>
      </c>
      <c r="C92" s="146" t="s">
        <v>93</v>
      </c>
      <c r="D92" s="146" t="s">
        <v>93</v>
      </c>
      <c r="E92" s="146" t="s">
        <v>93</v>
      </c>
      <c r="F92" s="60" t="s">
        <v>93</v>
      </c>
      <c r="G92" s="61" t="s">
        <v>93</v>
      </c>
      <c r="H92" s="38" t="s">
        <v>93</v>
      </c>
      <c r="I92" s="39" t="s">
        <v>93</v>
      </c>
      <c r="J92" s="39" t="s">
        <v>93</v>
      </c>
      <c r="K92" s="39" t="s">
        <v>93</v>
      </c>
      <c r="L92" s="29"/>
      <c r="M92" s="29"/>
      <c r="N92" s="67"/>
      <c r="O92" s="38" t="s">
        <v>93</v>
      </c>
      <c r="P92" s="39" t="s">
        <v>93</v>
      </c>
      <c r="Q92" s="39" t="s">
        <v>93</v>
      </c>
      <c r="R92" s="39" t="s">
        <v>93</v>
      </c>
      <c r="S92" s="39" t="s">
        <v>93</v>
      </c>
      <c r="T92" s="60" t="s">
        <v>93</v>
      </c>
      <c r="U92" s="67"/>
      <c r="V92" s="14"/>
      <c r="W92" s="14"/>
      <c r="X92" s="14"/>
      <c r="Y92" s="14"/>
      <c r="Z92" s="14"/>
      <c r="AA92" s="14"/>
      <c r="AB92" s="14"/>
      <c r="AC92" s="14"/>
    </row>
    <row r="93" spans="1:29" x14ac:dyDescent="0.25">
      <c r="A93" s="391" t="s">
        <v>76</v>
      </c>
      <c r="B93" s="392"/>
      <c r="C93" s="392"/>
      <c r="D93" s="392"/>
      <c r="E93" s="392"/>
      <c r="F93" s="392"/>
      <c r="G93" s="371"/>
      <c r="H93" s="43"/>
      <c r="I93" s="29"/>
      <c r="J93" s="29"/>
      <c r="K93" s="29"/>
      <c r="L93" s="29"/>
      <c r="M93" s="29"/>
      <c r="N93" s="67"/>
      <c r="O93" s="43"/>
      <c r="P93" s="29"/>
      <c r="Q93" s="29"/>
      <c r="R93" s="29"/>
      <c r="S93" s="29"/>
      <c r="T93" s="29"/>
      <c r="U93" s="67"/>
      <c r="V93" s="14"/>
      <c r="W93" s="14"/>
      <c r="X93" s="14"/>
      <c r="Y93" s="14"/>
      <c r="Z93" s="14"/>
      <c r="AA93" s="14"/>
      <c r="AB93" s="14"/>
      <c r="AC93" s="14"/>
    </row>
    <row r="94" spans="1:29" x14ac:dyDescent="0.25">
      <c r="A94" s="22" t="s">
        <v>2</v>
      </c>
      <c r="B94" s="33"/>
      <c r="C94" s="47"/>
      <c r="D94" s="47"/>
      <c r="E94" s="47"/>
      <c r="F94" s="47"/>
      <c r="G94" s="95"/>
      <c r="H94" s="43"/>
      <c r="I94" s="29"/>
      <c r="J94" s="29"/>
      <c r="K94" s="29"/>
      <c r="L94" s="29"/>
      <c r="M94" s="29"/>
      <c r="N94" s="67"/>
      <c r="O94" s="43"/>
      <c r="P94" s="29"/>
      <c r="Q94" s="29"/>
      <c r="R94" s="29"/>
      <c r="S94" s="29"/>
      <c r="T94" s="29"/>
      <c r="U94" s="67"/>
      <c r="V94" s="14"/>
      <c r="W94" s="14"/>
      <c r="X94" s="14"/>
      <c r="Y94" s="14"/>
      <c r="Z94" s="14"/>
      <c r="AA94" s="14"/>
      <c r="AB94" s="14"/>
      <c r="AC94" s="14"/>
    </row>
    <row r="95" spans="1:29" x14ac:dyDescent="0.25">
      <c r="A95" s="24">
        <v>43676</v>
      </c>
      <c r="B95" s="48"/>
      <c r="C95" s="29"/>
      <c r="D95" s="29"/>
      <c r="E95" s="29"/>
      <c r="F95" s="29"/>
      <c r="G95" s="67"/>
      <c r="H95" s="43"/>
      <c r="I95" s="29"/>
      <c r="J95" s="29"/>
      <c r="K95" s="29"/>
      <c r="L95" s="29"/>
      <c r="M95" s="29"/>
      <c r="N95" s="67"/>
      <c r="O95" s="43"/>
      <c r="P95" s="29"/>
      <c r="Q95" s="29"/>
      <c r="R95" s="29"/>
      <c r="S95" s="29"/>
      <c r="T95" s="29"/>
      <c r="U95" s="67"/>
      <c r="V95" s="14"/>
      <c r="W95" s="14"/>
      <c r="X95" s="14"/>
      <c r="Y95" s="14"/>
      <c r="Z95" s="14"/>
      <c r="AA95" s="14"/>
      <c r="AB95" s="14"/>
      <c r="AC95" s="14"/>
    </row>
    <row r="96" spans="1:29" ht="15.75" thickBot="1" x14ac:dyDescent="0.3">
      <c r="A96" s="146" t="s">
        <v>93</v>
      </c>
      <c r="B96" s="31"/>
      <c r="C96" s="31"/>
      <c r="D96" s="31"/>
      <c r="E96" s="31"/>
      <c r="F96" s="31"/>
      <c r="G96" s="72"/>
      <c r="H96" s="87"/>
      <c r="I96" s="31"/>
      <c r="J96" s="31"/>
      <c r="K96" s="31"/>
      <c r="L96" s="31"/>
      <c r="M96" s="31"/>
      <c r="N96" s="72"/>
      <c r="O96" s="87"/>
      <c r="P96" s="31"/>
      <c r="Q96" s="31"/>
      <c r="R96" s="31"/>
      <c r="S96" s="31"/>
      <c r="T96" s="31"/>
      <c r="U96" s="72"/>
      <c r="V96" s="14"/>
      <c r="W96" s="14"/>
      <c r="X96" s="14"/>
      <c r="Y96" s="14"/>
      <c r="Z96" s="14"/>
      <c r="AA96" s="14"/>
      <c r="AB96" s="14"/>
      <c r="AC96" s="14"/>
    </row>
    <row r="97" spans="1:29" ht="15.75" thickBot="1" x14ac:dyDescent="0.3">
      <c r="A97" s="381" t="s">
        <v>94</v>
      </c>
      <c r="B97" s="382"/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3"/>
      <c r="V97" s="14"/>
      <c r="W97" s="187"/>
      <c r="X97" s="14"/>
      <c r="Y97" s="14"/>
      <c r="Z97" s="14"/>
      <c r="AA97" s="14"/>
      <c r="AB97" s="14"/>
      <c r="AC97" s="14"/>
    </row>
    <row r="98" spans="1:29" x14ac:dyDescent="0.25">
      <c r="A98" s="384" t="s">
        <v>21</v>
      </c>
      <c r="B98" s="385"/>
      <c r="C98" s="385"/>
      <c r="D98" s="385"/>
      <c r="E98" s="385"/>
      <c r="F98" s="385"/>
      <c r="G98" s="385"/>
      <c r="H98" s="384" t="s">
        <v>25</v>
      </c>
      <c r="I98" s="385"/>
      <c r="J98" s="385"/>
      <c r="K98" s="385"/>
      <c r="L98" s="385"/>
      <c r="M98" s="385"/>
      <c r="N98" s="385"/>
      <c r="O98" s="384" t="s">
        <v>30</v>
      </c>
      <c r="P98" s="385"/>
      <c r="Q98" s="385"/>
      <c r="R98" s="385"/>
      <c r="S98" s="385"/>
      <c r="T98" s="385"/>
      <c r="U98" s="386"/>
      <c r="V98" s="14"/>
      <c r="W98" s="14"/>
      <c r="X98" s="14"/>
      <c r="Y98" s="14"/>
      <c r="Z98" s="14"/>
      <c r="AA98" s="14"/>
      <c r="AB98" s="14"/>
      <c r="AC98" s="14"/>
    </row>
    <row r="99" spans="1:29" x14ac:dyDescent="0.25">
      <c r="A99" s="387" t="s">
        <v>84</v>
      </c>
      <c r="B99" s="388"/>
      <c r="C99" s="388"/>
      <c r="D99" s="388"/>
      <c r="E99" s="388"/>
      <c r="F99" s="388"/>
      <c r="G99" s="389"/>
      <c r="H99" s="387" t="s">
        <v>26</v>
      </c>
      <c r="I99" s="388"/>
      <c r="J99" s="388"/>
      <c r="K99" s="388"/>
      <c r="L99" s="388"/>
      <c r="M99" s="388"/>
      <c r="N99" s="389"/>
      <c r="O99" s="387" t="s">
        <v>31</v>
      </c>
      <c r="P99" s="388"/>
      <c r="Q99" s="388"/>
      <c r="R99" s="388"/>
      <c r="S99" s="388"/>
      <c r="T99" s="388"/>
      <c r="U99" s="390"/>
      <c r="V99" s="14"/>
      <c r="W99" s="14"/>
      <c r="X99" s="14"/>
      <c r="Y99" s="14"/>
      <c r="Z99" s="14"/>
      <c r="AA99" s="14"/>
      <c r="AB99" s="14"/>
      <c r="AC99" s="14"/>
    </row>
    <row r="100" spans="1:29" x14ac:dyDescent="0.25">
      <c r="A100" s="41"/>
      <c r="B100" s="42"/>
      <c r="C100" s="42"/>
      <c r="D100" s="42"/>
      <c r="E100" s="42"/>
      <c r="F100" s="42"/>
      <c r="G100" s="80" t="s">
        <v>18</v>
      </c>
      <c r="H100" s="41"/>
      <c r="I100" s="42"/>
      <c r="J100" s="84" t="s">
        <v>16</v>
      </c>
      <c r="K100" s="84" t="s">
        <v>5</v>
      </c>
      <c r="L100" s="84" t="s">
        <v>6</v>
      </c>
      <c r="M100" s="101" t="s">
        <v>17</v>
      </c>
      <c r="N100" s="102" t="s">
        <v>18</v>
      </c>
      <c r="O100" s="41"/>
      <c r="P100" s="42"/>
      <c r="Q100" s="42"/>
      <c r="R100" s="42"/>
      <c r="S100" s="23" t="s">
        <v>6</v>
      </c>
      <c r="T100" s="101" t="s">
        <v>17</v>
      </c>
      <c r="U100" s="89" t="s">
        <v>18</v>
      </c>
      <c r="V100" s="14"/>
      <c r="W100" s="14"/>
      <c r="X100" s="14"/>
      <c r="Y100" s="14"/>
      <c r="Z100" s="14"/>
      <c r="AA100" s="14"/>
      <c r="AB100" s="14"/>
      <c r="AC100" s="14"/>
    </row>
    <row r="101" spans="1:29" x14ac:dyDescent="0.25">
      <c r="A101" s="34"/>
      <c r="B101" s="35"/>
      <c r="C101" s="35"/>
      <c r="D101" s="35"/>
      <c r="E101" s="35"/>
      <c r="F101" s="35"/>
      <c r="G101" s="70">
        <v>43738</v>
      </c>
      <c r="H101" s="34"/>
      <c r="I101" s="35"/>
      <c r="J101" s="25">
        <v>43769</v>
      </c>
      <c r="K101" s="25">
        <v>43770</v>
      </c>
      <c r="L101" s="25">
        <v>43771</v>
      </c>
      <c r="M101" s="25">
        <v>43772</v>
      </c>
      <c r="N101" s="70">
        <v>43773</v>
      </c>
      <c r="O101" s="34"/>
      <c r="P101" s="35"/>
      <c r="Q101" s="35"/>
      <c r="R101" s="35"/>
      <c r="S101" s="25">
        <v>43799</v>
      </c>
      <c r="T101" s="25">
        <v>43800</v>
      </c>
      <c r="U101" s="55">
        <v>43801</v>
      </c>
      <c r="V101" s="14"/>
      <c r="W101" s="14"/>
      <c r="X101" s="14"/>
      <c r="Y101" s="14"/>
      <c r="Z101" s="14"/>
      <c r="AA101" s="14"/>
      <c r="AB101" s="14"/>
      <c r="AC101" s="14"/>
    </row>
    <row r="102" spans="1:29" x14ac:dyDescent="0.25">
      <c r="A102" s="43"/>
      <c r="B102" s="29"/>
      <c r="C102" s="29"/>
      <c r="D102" s="29"/>
      <c r="E102" s="29"/>
      <c r="F102" s="29"/>
      <c r="G102" s="98" t="s">
        <v>93</v>
      </c>
      <c r="H102" s="43"/>
      <c r="I102" s="29"/>
      <c r="J102" s="44" t="s">
        <v>93</v>
      </c>
      <c r="K102" s="26" t="s">
        <v>93</v>
      </c>
      <c r="L102" s="26" t="s">
        <v>93</v>
      </c>
      <c r="M102" s="78" t="s">
        <v>93</v>
      </c>
      <c r="N102" s="98" t="s">
        <v>93</v>
      </c>
      <c r="O102" s="43"/>
      <c r="P102" s="29"/>
      <c r="Q102" s="29"/>
      <c r="R102" s="29"/>
      <c r="S102" s="39"/>
      <c r="T102" s="78"/>
      <c r="U102" s="79"/>
      <c r="V102" s="14"/>
      <c r="W102" s="14"/>
      <c r="X102" s="14"/>
      <c r="Y102" s="14"/>
      <c r="Z102" s="14"/>
      <c r="AA102" s="14"/>
      <c r="AB102" s="14"/>
      <c r="AC102" s="14"/>
    </row>
    <row r="103" spans="1:29" x14ac:dyDescent="0.25">
      <c r="A103" s="387" t="s">
        <v>19</v>
      </c>
      <c r="B103" s="388"/>
      <c r="C103" s="388"/>
      <c r="D103" s="388"/>
      <c r="E103" s="388"/>
      <c r="F103" s="388"/>
      <c r="G103" s="389"/>
      <c r="H103" s="387" t="s">
        <v>27</v>
      </c>
      <c r="I103" s="388"/>
      <c r="J103" s="388"/>
      <c r="K103" s="388"/>
      <c r="L103" s="388"/>
      <c r="M103" s="388"/>
      <c r="N103" s="389"/>
      <c r="O103" s="387" t="s">
        <v>32</v>
      </c>
      <c r="P103" s="388"/>
      <c r="Q103" s="388"/>
      <c r="R103" s="388"/>
      <c r="S103" s="388"/>
      <c r="T103" s="388"/>
      <c r="U103" s="390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5">
      <c r="A104" s="22" t="s">
        <v>2</v>
      </c>
      <c r="B104" s="23" t="s">
        <v>3</v>
      </c>
      <c r="C104" s="23" t="s">
        <v>16</v>
      </c>
      <c r="D104" s="23" t="s">
        <v>5</v>
      </c>
      <c r="E104" s="23" t="s">
        <v>6</v>
      </c>
      <c r="F104" s="88" t="s">
        <v>17</v>
      </c>
      <c r="G104" s="80" t="s">
        <v>18</v>
      </c>
      <c r="H104" s="105" t="s">
        <v>2</v>
      </c>
      <c r="I104" s="23" t="s">
        <v>3</v>
      </c>
      <c r="J104" s="23" t="s">
        <v>16</v>
      </c>
      <c r="K104" s="23" t="s">
        <v>5</v>
      </c>
      <c r="L104" s="53" t="s">
        <v>6</v>
      </c>
      <c r="M104" s="88" t="s">
        <v>17</v>
      </c>
      <c r="N104" s="80" t="s">
        <v>18</v>
      </c>
      <c r="O104" s="22" t="s">
        <v>2</v>
      </c>
      <c r="P104" s="23" t="s">
        <v>3</v>
      </c>
      <c r="Q104" s="23" t="s">
        <v>16</v>
      </c>
      <c r="R104" s="23" t="s">
        <v>5</v>
      </c>
      <c r="S104" s="23" t="s">
        <v>6</v>
      </c>
      <c r="T104" s="88" t="s">
        <v>17</v>
      </c>
      <c r="U104" s="51" t="s">
        <v>18</v>
      </c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5">
      <c r="A105" s="24">
        <v>43739</v>
      </c>
      <c r="B105" s="25">
        <v>43740</v>
      </c>
      <c r="C105" s="25">
        <v>43741</v>
      </c>
      <c r="D105" s="25">
        <v>43742</v>
      </c>
      <c r="E105" s="25">
        <v>43743</v>
      </c>
      <c r="F105" s="25">
        <v>43744</v>
      </c>
      <c r="G105" s="70">
        <v>43745</v>
      </c>
      <c r="H105" s="104">
        <v>43774</v>
      </c>
      <c r="I105" s="25">
        <v>43775</v>
      </c>
      <c r="J105" s="25">
        <v>43776</v>
      </c>
      <c r="K105" s="25">
        <v>43777</v>
      </c>
      <c r="L105" s="75">
        <v>43778</v>
      </c>
      <c r="M105" s="25">
        <v>43779</v>
      </c>
      <c r="N105" s="75">
        <v>43780</v>
      </c>
      <c r="O105" s="24">
        <v>43802</v>
      </c>
      <c r="P105" s="25">
        <v>43803</v>
      </c>
      <c r="Q105" s="25">
        <v>43804</v>
      </c>
      <c r="R105" s="25">
        <v>43805</v>
      </c>
      <c r="S105" s="25">
        <v>43806</v>
      </c>
      <c r="T105" s="25">
        <v>43807</v>
      </c>
      <c r="U105" s="55">
        <v>43808</v>
      </c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5">
      <c r="A106" s="38" t="s">
        <v>93</v>
      </c>
      <c r="B106" s="39" t="s">
        <v>93</v>
      </c>
      <c r="C106" s="39" t="s">
        <v>93</v>
      </c>
      <c r="D106" s="146" t="s">
        <v>93</v>
      </c>
      <c r="E106" s="146" t="s">
        <v>93</v>
      </c>
      <c r="F106" s="60" t="s">
        <v>93</v>
      </c>
      <c r="G106" s="81" t="s">
        <v>93</v>
      </c>
      <c r="H106" s="96" t="s">
        <v>93</v>
      </c>
      <c r="I106" s="39" t="s">
        <v>93</v>
      </c>
      <c r="J106" s="39" t="s">
        <v>93</v>
      </c>
      <c r="K106" s="39" t="s">
        <v>93</v>
      </c>
      <c r="L106" s="97" t="s">
        <v>93</v>
      </c>
      <c r="M106" s="60" t="s">
        <v>93</v>
      </c>
      <c r="N106" s="81" t="s">
        <v>93</v>
      </c>
      <c r="O106" s="38"/>
      <c r="P106" s="39"/>
      <c r="Q106" s="39"/>
      <c r="R106" s="39"/>
      <c r="S106" s="39"/>
      <c r="T106" s="60"/>
      <c r="U106" s="61"/>
      <c r="V106" s="14"/>
      <c r="W106" s="14"/>
      <c r="X106" s="14"/>
      <c r="Y106" s="14"/>
      <c r="Z106" s="14"/>
      <c r="AA106" s="14"/>
      <c r="AB106" s="14"/>
      <c r="AC106" s="14"/>
    </row>
    <row r="107" spans="1:29" x14ac:dyDescent="0.25">
      <c r="A107" s="393" t="s">
        <v>22</v>
      </c>
      <c r="B107" s="394"/>
      <c r="C107" s="394"/>
      <c r="D107" s="394"/>
      <c r="E107" s="394"/>
      <c r="F107" s="388"/>
      <c r="G107" s="389"/>
      <c r="H107" s="387" t="s">
        <v>28</v>
      </c>
      <c r="I107" s="388"/>
      <c r="J107" s="388"/>
      <c r="K107" s="388"/>
      <c r="L107" s="388"/>
      <c r="M107" s="388"/>
      <c r="N107" s="389"/>
      <c r="O107" s="387" t="s">
        <v>33</v>
      </c>
      <c r="P107" s="388"/>
      <c r="Q107" s="388"/>
      <c r="R107" s="388"/>
      <c r="S107" s="388"/>
      <c r="T107" s="388"/>
      <c r="U107" s="390"/>
      <c r="V107" s="14"/>
      <c r="W107" s="14"/>
      <c r="X107" s="14"/>
      <c r="Y107" s="14"/>
      <c r="Z107" s="14"/>
      <c r="AA107" s="14"/>
      <c r="AB107" s="14"/>
      <c r="AC107" s="14"/>
    </row>
    <row r="108" spans="1:29" x14ac:dyDescent="0.25">
      <c r="A108" s="22" t="s">
        <v>2</v>
      </c>
      <c r="B108" s="23" t="s">
        <v>3</v>
      </c>
      <c r="C108" s="23" t="s">
        <v>16</v>
      </c>
      <c r="D108" s="23" t="s">
        <v>5</v>
      </c>
      <c r="E108" s="23" t="s">
        <v>6</v>
      </c>
      <c r="F108" s="88" t="s">
        <v>17</v>
      </c>
      <c r="G108" s="80" t="s">
        <v>18</v>
      </c>
      <c r="H108" s="22" t="s">
        <v>2</v>
      </c>
      <c r="I108" s="99" t="s">
        <v>3</v>
      </c>
      <c r="J108" s="23" t="s">
        <v>16</v>
      </c>
      <c r="K108" s="23" t="s">
        <v>5</v>
      </c>
      <c r="L108" s="53" t="s">
        <v>6</v>
      </c>
      <c r="M108" s="88" t="s">
        <v>17</v>
      </c>
      <c r="N108" s="80" t="s">
        <v>18</v>
      </c>
      <c r="O108" s="22" t="s">
        <v>2</v>
      </c>
      <c r="P108" s="23" t="s">
        <v>3</v>
      </c>
      <c r="Q108" s="23" t="s">
        <v>16</v>
      </c>
      <c r="R108" s="23" t="s">
        <v>5</v>
      </c>
      <c r="S108" s="23" t="s">
        <v>6</v>
      </c>
      <c r="T108" s="88" t="s">
        <v>17</v>
      </c>
      <c r="U108" s="51" t="s">
        <v>18</v>
      </c>
      <c r="V108" s="14"/>
      <c r="W108" s="14"/>
      <c r="X108" s="14"/>
      <c r="Y108" s="14"/>
      <c r="Z108" s="14"/>
      <c r="AA108" s="14"/>
      <c r="AB108" s="14"/>
      <c r="AC108" s="14"/>
    </row>
    <row r="109" spans="1:29" x14ac:dyDescent="0.25">
      <c r="A109" s="24">
        <v>43746</v>
      </c>
      <c r="B109" s="25">
        <v>43747</v>
      </c>
      <c r="C109" s="25">
        <v>43748</v>
      </c>
      <c r="D109" s="25">
        <v>43749</v>
      </c>
      <c r="E109" s="25">
        <v>43750</v>
      </c>
      <c r="F109" s="25">
        <v>43751</v>
      </c>
      <c r="G109" s="70">
        <v>43752</v>
      </c>
      <c r="H109" s="104">
        <v>43781</v>
      </c>
      <c r="I109" s="25">
        <v>43782</v>
      </c>
      <c r="J109" s="25">
        <v>43783</v>
      </c>
      <c r="K109" s="25">
        <v>43784</v>
      </c>
      <c r="L109" s="75">
        <v>43785</v>
      </c>
      <c r="M109" s="25">
        <v>43786</v>
      </c>
      <c r="N109" s="75">
        <v>43787</v>
      </c>
      <c r="O109" s="24">
        <v>43809</v>
      </c>
      <c r="P109" s="25">
        <v>43810</v>
      </c>
      <c r="Q109" s="25">
        <v>43811</v>
      </c>
      <c r="R109" s="25">
        <v>43812</v>
      </c>
      <c r="S109" s="25">
        <v>43813</v>
      </c>
      <c r="T109" s="25">
        <v>43814</v>
      </c>
      <c r="U109" s="55">
        <v>43815</v>
      </c>
      <c r="V109" s="14"/>
      <c r="W109" s="14"/>
      <c r="X109" s="14"/>
      <c r="Y109" s="14"/>
      <c r="Z109" s="14"/>
      <c r="AA109" s="14"/>
      <c r="AB109" s="14"/>
      <c r="AC109" s="14"/>
    </row>
    <row r="110" spans="1:29" x14ac:dyDescent="0.25">
      <c r="A110" s="27" t="s">
        <v>93</v>
      </c>
      <c r="B110" s="28" t="s">
        <v>93</v>
      </c>
      <c r="C110" s="28" t="s">
        <v>93</v>
      </c>
      <c r="D110" s="28" t="s">
        <v>93</v>
      </c>
      <c r="E110" s="28" t="s">
        <v>93</v>
      </c>
      <c r="F110" s="65" t="s">
        <v>93</v>
      </c>
      <c r="G110" s="82" t="s">
        <v>93</v>
      </c>
      <c r="H110" s="38" t="s">
        <v>93</v>
      </c>
      <c r="I110" s="100" t="s">
        <v>93</v>
      </c>
      <c r="J110" s="39" t="s">
        <v>93</v>
      </c>
      <c r="K110" s="39" t="s">
        <v>93</v>
      </c>
      <c r="L110" s="97" t="s">
        <v>93</v>
      </c>
      <c r="M110" s="60" t="s">
        <v>93</v>
      </c>
      <c r="N110" s="81" t="s">
        <v>93</v>
      </c>
      <c r="O110" s="38"/>
      <c r="P110" s="39"/>
      <c r="Q110" s="39"/>
      <c r="R110" s="39"/>
      <c r="S110" s="39"/>
      <c r="T110" s="60"/>
      <c r="U110" s="61"/>
      <c r="V110" s="14"/>
      <c r="W110" s="14"/>
      <c r="X110" s="14"/>
      <c r="Y110" s="14"/>
      <c r="Z110" s="14"/>
      <c r="AA110" s="14"/>
      <c r="AB110" s="14"/>
      <c r="AC110" s="14"/>
    </row>
    <row r="111" spans="1:29" x14ac:dyDescent="0.25">
      <c r="A111" s="387" t="s">
        <v>23</v>
      </c>
      <c r="B111" s="388"/>
      <c r="C111" s="388"/>
      <c r="D111" s="388"/>
      <c r="E111" s="388"/>
      <c r="F111" s="388"/>
      <c r="G111" s="389"/>
      <c r="H111" s="387" t="s">
        <v>29</v>
      </c>
      <c r="I111" s="388"/>
      <c r="J111" s="388"/>
      <c r="K111" s="388"/>
      <c r="L111" s="388"/>
      <c r="M111" s="388"/>
      <c r="N111" s="389"/>
      <c r="O111" s="387" t="s">
        <v>34</v>
      </c>
      <c r="P111" s="388"/>
      <c r="Q111" s="388"/>
      <c r="R111" s="388"/>
      <c r="S111" s="388"/>
      <c r="T111" s="388"/>
      <c r="U111" s="390"/>
      <c r="V111" s="14"/>
      <c r="W111" s="14"/>
      <c r="X111" s="14"/>
      <c r="Y111" s="14"/>
      <c r="Z111" s="14"/>
      <c r="AA111" s="14"/>
      <c r="AB111" s="14"/>
      <c r="AC111" s="14"/>
    </row>
    <row r="112" spans="1:29" x14ac:dyDescent="0.25">
      <c r="A112" s="22" t="s">
        <v>2</v>
      </c>
      <c r="B112" s="23" t="s">
        <v>3</v>
      </c>
      <c r="C112" s="23" t="s">
        <v>16</v>
      </c>
      <c r="D112" s="23" t="s">
        <v>5</v>
      </c>
      <c r="E112" s="23" t="s">
        <v>6</v>
      </c>
      <c r="F112" s="88" t="s">
        <v>17</v>
      </c>
      <c r="G112" s="80" t="s">
        <v>18</v>
      </c>
      <c r="H112" s="22" t="s">
        <v>2</v>
      </c>
      <c r="I112" s="23" t="s">
        <v>3</v>
      </c>
      <c r="J112" s="23" t="s">
        <v>16</v>
      </c>
      <c r="K112" s="23" t="s">
        <v>5</v>
      </c>
      <c r="L112" s="23" t="s">
        <v>6</v>
      </c>
      <c r="M112" s="88" t="s">
        <v>17</v>
      </c>
      <c r="N112" s="80" t="s">
        <v>18</v>
      </c>
      <c r="O112" s="22" t="s">
        <v>2</v>
      </c>
      <c r="P112" s="23" t="s">
        <v>3</v>
      </c>
      <c r="Q112" s="23" t="s">
        <v>16</v>
      </c>
      <c r="R112" s="23" t="s">
        <v>5</v>
      </c>
      <c r="S112" s="23" t="s">
        <v>6</v>
      </c>
      <c r="T112" s="88" t="s">
        <v>17</v>
      </c>
      <c r="U112" s="51" t="s">
        <v>18</v>
      </c>
      <c r="V112" s="14"/>
      <c r="W112" s="14"/>
      <c r="X112" s="14"/>
      <c r="Y112" s="14"/>
      <c r="Z112" s="14"/>
      <c r="AA112" s="14"/>
      <c r="AB112" s="14"/>
      <c r="AC112" s="14"/>
    </row>
    <row r="113" spans="1:29" x14ac:dyDescent="0.25">
      <c r="A113" s="24">
        <v>43753</v>
      </c>
      <c r="B113" s="25">
        <v>43754</v>
      </c>
      <c r="C113" s="25">
        <v>43755</v>
      </c>
      <c r="D113" s="25">
        <v>43756</v>
      </c>
      <c r="E113" s="25">
        <v>43757</v>
      </c>
      <c r="F113" s="25">
        <v>43758</v>
      </c>
      <c r="G113" s="70">
        <v>43759</v>
      </c>
      <c r="H113" s="104">
        <v>43788</v>
      </c>
      <c r="I113" s="25">
        <v>43789</v>
      </c>
      <c r="J113" s="25">
        <v>43790</v>
      </c>
      <c r="K113" s="25">
        <v>43791</v>
      </c>
      <c r="L113" s="75">
        <v>43792</v>
      </c>
      <c r="M113" s="25">
        <v>43793</v>
      </c>
      <c r="N113" s="75">
        <v>43794</v>
      </c>
      <c r="O113" s="24">
        <v>43816</v>
      </c>
      <c r="P113" s="25">
        <v>43817</v>
      </c>
      <c r="Q113" s="25">
        <v>43818</v>
      </c>
      <c r="R113" s="25">
        <v>43819</v>
      </c>
      <c r="S113" s="25">
        <v>43820</v>
      </c>
      <c r="T113" s="25">
        <v>43821</v>
      </c>
      <c r="U113" s="55">
        <v>43822</v>
      </c>
      <c r="V113" s="14"/>
      <c r="W113" s="14"/>
      <c r="X113" s="14"/>
      <c r="Y113" s="14"/>
      <c r="Z113" s="14"/>
      <c r="AA113" s="14"/>
      <c r="AB113" s="14"/>
      <c r="AC113" s="14"/>
    </row>
    <row r="114" spans="1:29" x14ac:dyDescent="0.25">
      <c r="A114" s="21" t="s">
        <v>93</v>
      </c>
      <c r="B114" s="26" t="s">
        <v>93</v>
      </c>
      <c r="C114" s="26" t="s">
        <v>93</v>
      </c>
      <c r="D114" s="26" t="s">
        <v>93</v>
      </c>
      <c r="E114" s="26" t="s">
        <v>93</v>
      </c>
      <c r="F114" s="60" t="s">
        <v>93</v>
      </c>
      <c r="G114" s="81" t="s">
        <v>93</v>
      </c>
      <c r="H114" s="38"/>
      <c r="I114" s="100"/>
      <c r="J114" s="39"/>
      <c r="K114" s="39"/>
      <c r="L114" s="97"/>
      <c r="M114" s="60"/>
      <c r="N114" s="81"/>
      <c r="O114" s="206"/>
      <c r="P114" s="146"/>
      <c r="Q114" s="146"/>
      <c r="R114" s="146"/>
      <c r="S114" s="146"/>
      <c r="T114" s="60"/>
      <c r="U114" s="61"/>
      <c r="V114" s="14"/>
      <c r="W114" s="14"/>
      <c r="X114" s="14"/>
      <c r="Y114" s="14"/>
      <c r="Z114" s="14"/>
      <c r="AA114" s="14"/>
      <c r="AB114" s="14"/>
      <c r="AC114" s="14"/>
    </row>
    <row r="115" spans="1:29" x14ac:dyDescent="0.25">
      <c r="A115" s="387" t="s">
        <v>24</v>
      </c>
      <c r="B115" s="388"/>
      <c r="C115" s="388"/>
      <c r="D115" s="388"/>
      <c r="E115" s="388"/>
      <c r="F115" s="388"/>
      <c r="G115" s="389"/>
      <c r="H115" s="387" t="s">
        <v>31</v>
      </c>
      <c r="I115" s="388"/>
      <c r="J115" s="388"/>
      <c r="K115" s="388"/>
      <c r="L115" s="388"/>
      <c r="M115" s="388"/>
      <c r="N115" s="389"/>
      <c r="O115" s="387" t="s">
        <v>35</v>
      </c>
      <c r="P115" s="388"/>
      <c r="Q115" s="388"/>
      <c r="R115" s="388"/>
      <c r="S115" s="388"/>
      <c r="T115" s="388"/>
      <c r="U115" s="390"/>
      <c r="V115" s="14"/>
      <c r="W115" s="14"/>
      <c r="X115" s="14"/>
      <c r="Y115" s="14"/>
      <c r="Z115" s="14"/>
      <c r="AA115" s="14"/>
      <c r="AB115" s="14"/>
      <c r="AC115" s="14"/>
    </row>
    <row r="116" spans="1:29" x14ac:dyDescent="0.25">
      <c r="A116" s="22" t="s">
        <v>2</v>
      </c>
      <c r="B116" s="23" t="s">
        <v>3</v>
      </c>
      <c r="C116" s="23" t="s">
        <v>4</v>
      </c>
      <c r="D116" s="23" t="s">
        <v>5</v>
      </c>
      <c r="E116" s="23" t="s">
        <v>6</v>
      </c>
      <c r="F116" s="23" t="s">
        <v>17</v>
      </c>
      <c r="G116" s="99" t="s">
        <v>18</v>
      </c>
      <c r="H116" s="22" t="s">
        <v>2</v>
      </c>
      <c r="I116" s="23" t="s">
        <v>3</v>
      </c>
      <c r="J116" s="23" t="s">
        <v>4</v>
      </c>
      <c r="K116" s="23" t="s">
        <v>5</v>
      </c>
      <c r="L116" s="29"/>
      <c r="M116" s="29"/>
      <c r="N116" s="29"/>
      <c r="O116" s="22" t="s">
        <v>2</v>
      </c>
      <c r="P116" s="23" t="s">
        <v>3</v>
      </c>
      <c r="Q116" s="23" t="s">
        <v>16</v>
      </c>
      <c r="R116" s="23" t="s">
        <v>5</v>
      </c>
      <c r="S116" s="23" t="s">
        <v>6</v>
      </c>
      <c r="T116" s="88" t="s">
        <v>17</v>
      </c>
      <c r="U116" s="51" t="s">
        <v>18</v>
      </c>
      <c r="V116" s="14"/>
      <c r="W116" s="14"/>
      <c r="X116" s="14"/>
      <c r="Y116" s="14"/>
      <c r="Z116" s="14"/>
      <c r="AA116" s="14"/>
      <c r="AB116" s="14"/>
      <c r="AC116" s="14"/>
    </row>
    <row r="117" spans="1:29" x14ac:dyDescent="0.25">
      <c r="A117" s="24">
        <v>43760</v>
      </c>
      <c r="B117" s="25">
        <v>43761</v>
      </c>
      <c r="C117" s="25">
        <v>43762</v>
      </c>
      <c r="D117" s="25">
        <v>43763</v>
      </c>
      <c r="E117" s="25">
        <v>43764</v>
      </c>
      <c r="F117" s="25">
        <v>43765</v>
      </c>
      <c r="G117" s="70">
        <v>43766</v>
      </c>
      <c r="H117" s="24">
        <v>43795</v>
      </c>
      <c r="I117" s="25">
        <v>43796</v>
      </c>
      <c r="J117" s="25">
        <v>43797</v>
      </c>
      <c r="K117" s="25">
        <v>43798</v>
      </c>
      <c r="L117" s="29"/>
      <c r="M117" s="29"/>
      <c r="N117" s="29"/>
      <c r="O117" s="24">
        <v>43823</v>
      </c>
      <c r="P117" s="25">
        <v>43824</v>
      </c>
      <c r="Q117" s="25">
        <v>43825</v>
      </c>
      <c r="R117" s="25">
        <v>43826</v>
      </c>
      <c r="S117" s="25">
        <v>43827</v>
      </c>
      <c r="T117" s="25">
        <v>43828</v>
      </c>
      <c r="U117" s="55">
        <v>43829</v>
      </c>
      <c r="V117" s="14"/>
      <c r="W117" s="14"/>
      <c r="X117" s="14"/>
      <c r="Y117" s="14"/>
      <c r="Z117" s="14"/>
      <c r="AA117" s="14"/>
      <c r="AB117" s="14"/>
      <c r="AC117" s="14"/>
    </row>
    <row r="118" spans="1:29" x14ac:dyDescent="0.25">
      <c r="A118" s="21" t="s">
        <v>93</v>
      </c>
      <c r="B118" s="26" t="s">
        <v>93</v>
      </c>
      <c r="C118" s="26" t="s">
        <v>93</v>
      </c>
      <c r="D118" s="26" t="s">
        <v>93</v>
      </c>
      <c r="E118" s="26" t="s">
        <v>93</v>
      </c>
      <c r="F118" s="60" t="s">
        <v>93</v>
      </c>
      <c r="G118" s="81" t="s">
        <v>93</v>
      </c>
      <c r="H118" s="38"/>
      <c r="I118" s="100"/>
      <c r="J118" s="39"/>
      <c r="K118" s="39"/>
      <c r="L118" s="29"/>
      <c r="M118" s="29"/>
      <c r="N118" s="29"/>
      <c r="O118" s="207"/>
      <c r="P118" s="146"/>
      <c r="Q118" s="146"/>
      <c r="R118" s="146"/>
      <c r="S118" s="146"/>
      <c r="T118" s="60"/>
      <c r="U118" s="61"/>
      <c r="V118" s="14"/>
      <c r="W118" s="14"/>
      <c r="X118" s="14"/>
      <c r="Y118" s="14"/>
      <c r="Z118" s="14"/>
      <c r="AA118" s="14"/>
      <c r="AB118" s="14"/>
      <c r="AC118" s="14"/>
    </row>
    <row r="119" spans="1:29" x14ac:dyDescent="0.25">
      <c r="A119" s="387" t="s">
        <v>26</v>
      </c>
      <c r="B119" s="388"/>
      <c r="C119" s="388"/>
      <c r="D119" s="388"/>
      <c r="E119" s="388"/>
      <c r="F119" s="388"/>
      <c r="G119" s="389"/>
      <c r="H119" s="43"/>
      <c r="I119" s="29"/>
      <c r="J119" s="29"/>
      <c r="K119" s="29"/>
      <c r="L119" s="29"/>
      <c r="M119" s="29"/>
      <c r="N119" s="29"/>
      <c r="O119" s="43"/>
      <c r="P119" s="29"/>
      <c r="Q119" s="29"/>
      <c r="R119" s="29"/>
      <c r="S119" s="29"/>
      <c r="T119" s="29"/>
      <c r="U119" s="67"/>
      <c r="V119" s="14"/>
      <c r="W119" s="14"/>
      <c r="X119" s="14"/>
      <c r="Y119" s="14"/>
      <c r="Z119" s="14"/>
      <c r="AA119" s="14"/>
      <c r="AB119" s="14"/>
      <c r="AC119" s="14"/>
    </row>
    <row r="120" spans="1:29" x14ac:dyDescent="0.25">
      <c r="A120" s="22" t="s">
        <v>2</v>
      </c>
      <c r="B120" s="23" t="s">
        <v>3</v>
      </c>
      <c r="C120" s="29"/>
      <c r="D120" s="29"/>
      <c r="E120" s="29"/>
      <c r="F120" s="29"/>
      <c r="G120" s="29"/>
      <c r="H120" s="43"/>
      <c r="I120" s="29"/>
      <c r="J120" s="29"/>
      <c r="K120" s="29"/>
      <c r="L120" s="29"/>
      <c r="M120" s="29"/>
      <c r="N120" s="29"/>
      <c r="O120" s="43"/>
      <c r="P120" s="29"/>
      <c r="Q120" s="29"/>
      <c r="R120" s="29"/>
      <c r="S120" s="29"/>
      <c r="T120" s="29"/>
      <c r="U120" s="67"/>
      <c r="V120" s="14"/>
      <c r="W120" s="14"/>
      <c r="X120" s="14"/>
      <c r="Y120" s="14"/>
      <c r="Z120" s="14"/>
      <c r="AA120" s="14"/>
      <c r="AB120" s="14"/>
      <c r="AC120" s="14"/>
    </row>
    <row r="121" spans="1:29" x14ac:dyDescent="0.25">
      <c r="A121" s="24">
        <v>43767</v>
      </c>
      <c r="B121" s="25">
        <v>43768</v>
      </c>
      <c r="C121" s="29"/>
      <c r="D121" s="29"/>
      <c r="E121" s="29"/>
      <c r="F121" s="29"/>
      <c r="G121" s="29"/>
      <c r="H121" s="43"/>
      <c r="I121" s="29"/>
      <c r="J121" s="29"/>
      <c r="K121" s="29"/>
      <c r="L121" s="29"/>
      <c r="M121" s="29"/>
      <c r="N121" s="29"/>
      <c r="O121" s="43"/>
      <c r="P121" s="29"/>
      <c r="Q121" s="29"/>
      <c r="R121" s="29"/>
      <c r="S121" s="29"/>
      <c r="T121" s="29"/>
      <c r="U121" s="67"/>
      <c r="V121" s="14"/>
      <c r="W121" s="14"/>
      <c r="X121" s="14"/>
      <c r="Y121" s="14"/>
      <c r="Z121" s="14"/>
      <c r="AA121" s="14"/>
      <c r="AB121" s="14"/>
      <c r="AC121" s="14"/>
    </row>
    <row r="122" spans="1:29" ht="15.75" thickBot="1" x14ac:dyDescent="0.3">
      <c r="A122" s="21" t="s">
        <v>93</v>
      </c>
      <c r="B122" s="26" t="s">
        <v>93</v>
      </c>
      <c r="C122" s="31"/>
      <c r="D122" s="31"/>
      <c r="E122" s="31"/>
      <c r="F122" s="31"/>
      <c r="G122" s="31"/>
      <c r="H122" s="87"/>
      <c r="I122" s="31"/>
      <c r="J122" s="31"/>
      <c r="K122" s="31"/>
      <c r="L122" s="31"/>
      <c r="M122" s="31"/>
      <c r="N122" s="31"/>
      <c r="O122" s="87"/>
      <c r="P122" s="31"/>
      <c r="Q122" s="31"/>
      <c r="R122" s="31"/>
      <c r="S122" s="31"/>
      <c r="T122" s="31"/>
      <c r="U122" s="72"/>
      <c r="V122" s="14"/>
      <c r="W122" s="14"/>
      <c r="X122" s="14"/>
      <c r="Y122" s="14"/>
      <c r="Z122" s="14"/>
      <c r="AA122" s="14"/>
      <c r="AB122" s="14"/>
      <c r="AC122" s="14"/>
    </row>
    <row r="123" spans="1:29" ht="15.75" thickBot="1" x14ac:dyDescent="0.3">
      <c r="A123" s="381" t="s">
        <v>94</v>
      </c>
      <c r="B123" s="382"/>
      <c r="C123" s="382"/>
      <c r="D123" s="382"/>
      <c r="E123" s="382"/>
      <c r="F123" s="382"/>
      <c r="G123" s="382"/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6"/>
      <c r="V123" s="14"/>
      <c r="W123" s="14"/>
      <c r="X123" s="14"/>
      <c r="Y123" s="14"/>
      <c r="Z123" s="14"/>
      <c r="AA123" s="14"/>
      <c r="AB123" s="14"/>
      <c r="AC123" s="14"/>
    </row>
    <row r="124" spans="1:29" x14ac:dyDescent="0.25">
      <c r="A124" s="356" t="s">
        <v>36</v>
      </c>
      <c r="B124" s="357"/>
      <c r="C124" s="357"/>
      <c r="D124" s="357"/>
      <c r="E124" s="357"/>
      <c r="F124" s="357"/>
      <c r="G124" s="358"/>
      <c r="H124" s="356" t="s">
        <v>37</v>
      </c>
      <c r="I124" s="357"/>
      <c r="J124" s="357"/>
      <c r="K124" s="357"/>
      <c r="L124" s="357"/>
      <c r="M124" s="357"/>
      <c r="N124" s="358"/>
      <c r="O124" s="356" t="s">
        <v>38</v>
      </c>
      <c r="P124" s="357"/>
      <c r="Q124" s="357"/>
      <c r="R124" s="357"/>
      <c r="S124" s="357"/>
      <c r="T124" s="357"/>
      <c r="U124" s="358"/>
      <c r="V124" s="14"/>
      <c r="W124" s="14"/>
      <c r="X124" s="14"/>
      <c r="Y124" s="14"/>
      <c r="Z124" s="14"/>
      <c r="AA124" s="14"/>
      <c r="AB124" s="14"/>
      <c r="AC124" s="14"/>
    </row>
    <row r="125" spans="1:29" x14ac:dyDescent="0.25">
      <c r="A125" s="387" t="s">
        <v>39</v>
      </c>
      <c r="B125" s="388"/>
      <c r="C125" s="388"/>
      <c r="D125" s="388"/>
      <c r="E125" s="388"/>
      <c r="F125" s="388"/>
      <c r="G125" s="390"/>
      <c r="H125" s="387" t="s">
        <v>43</v>
      </c>
      <c r="I125" s="388"/>
      <c r="J125" s="388"/>
      <c r="K125" s="388"/>
      <c r="L125" s="388"/>
      <c r="M125" s="388"/>
      <c r="N125" s="390"/>
      <c r="O125" s="387" t="s">
        <v>47</v>
      </c>
      <c r="P125" s="388"/>
      <c r="Q125" s="388"/>
      <c r="R125" s="388"/>
      <c r="S125" s="388"/>
      <c r="T125" s="388"/>
      <c r="U125" s="390"/>
      <c r="V125" s="14"/>
      <c r="W125" s="14"/>
      <c r="X125" s="14"/>
      <c r="Y125" s="14"/>
      <c r="Z125" s="14"/>
      <c r="AA125" s="14"/>
      <c r="AB125" s="14"/>
      <c r="AC125" s="14"/>
    </row>
    <row r="126" spans="1:29" x14ac:dyDescent="0.25">
      <c r="A126" s="22" t="s">
        <v>2</v>
      </c>
      <c r="B126" s="23" t="s">
        <v>3</v>
      </c>
      <c r="C126" s="23" t="s">
        <v>16</v>
      </c>
      <c r="D126" s="23" t="s">
        <v>5</v>
      </c>
      <c r="E126" s="23" t="s">
        <v>6</v>
      </c>
      <c r="F126" s="88" t="s">
        <v>17</v>
      </c>
      <c r="G126" s="51" t="s">
        <v>18</v>
      </c>
      <c r="H126" s="41"/>
      <c r="I126" s="42"/>
      <c r="J126" s="42"/>
      <c r="K126" s="84" t="s">
        <v>5</v>
      </c>
      <c r="L126" s="84" t="s">
        <v>6</v>
      </c>
      <c r="M126" s="101" t="s">
        <v>17</v>
      </c>
      <c r="N126" s="89" t="s">
        <v>18</v>
      </c>
      <c r="O126" s="41"/>
      <c r="P126" s="42"/>
      <c r="Q126" s="42"/>
      <c r="R126" s="42"/>
      <c r="S126" s="84" t="s">
        <v>6</v>
      </c>
      <c r="T126" s="106" t="s">
        <v>17</v>
      </c>
      <c r="U126" s="89" t="s">
        <v>18</v>
      </c>
      <c r="V126" s="14"/>
      <c r="W126" s="14"/>
      <c r="X126" s="14"/>
      <c r="Y126" s="14"/>
      <c r="Z126" s="14"/>
      <c r="AA126" s="14"/>
      <c r="AB126" s="14"/>
      <c r="AC126" s="14"/>
    </row>
    <row r="127" spans="1:29" x14ac:dyDescent="0.25">
      <c r="A127" s="24">
        <v>43830</v>
      </c>
      <c r="B127" s="25">
        <v>43831</v>
      </c>
      <c r="C127" s="25">
        <v>43832</v>
      </c>
      <c r="D127" s="25">
        <v>43833</v>
      </c>
      <c r="E127" s="25">
        <v>43834</v>
      </c>
      <c r="F127" s="25">
        <v>43835</v>
      </c>
      <c r="G127" s="55">
        <v>43836</v>
      </c>
      <c r="H127" s="34"/>
      <c r="I127" s="35"/>
      <c r="J127" s="35"/>
      <c r="K127" s="25">
        <v>43861</v>
      </c>
      <c r="L127" s="25">
        <v>43862</v>
      </c>
      <c r="M127" s="25">
        <v>43863</v>
      </c>
      <c r="N127" s="55">
        <v>43864</v>
      </c>
      <c r="O127" s="34"/>
      <c r="P127" s="35"/>
      <c r="Q127" s="35"/>
      <c r="R127" s="35"/>
      <c r="S127" s="25">
        <v>43890</v>
      </c>
      <c r="T127" s="25">
        <v>43891</v>
      </c>
      <c r="U127" s="55">
        <v>43892</v>
      </c>
      <c r="V127" s="14"/>
      <c r="W127" s="14"/>
      <c r="X127" s="14"/>
      <c r="Y127" s="14"/>
      <c r="Z127" s="14"/>
      <c r="AA127" s="14"/>
      <c r="AB127" s="14"/>
      <c r="AC127" s="14"/>
    </row>
    <row r="128" spans="1:29" x14ac:dyDescent="0.25">
      <c r="A128" s="44"/>
      <c r="B128" s="39"/>
      <c r="C128" s="39"/>
      <c r="D128" s="39"/>
      <c r="E128" s="39"/>
      <c r="F128" s="60"/>
      <c r="G128" s="61"/>
      <c r="H128" s="43"/>
      <c r="I128" s="29"/>
      <c r="J128" s="29"/>
      <c r="K128" s="28"/>
      <c r="L128" s="28"/>
      <c r="M128" s="78"/>
      <c r="N128" s="79"/>
      <c r="O128" s="43"/>
      <c r="P128" s="29"/>
      <c r="Q128" s="29"/>
      <c r="R128" s="29"/>
      <c r="S128" s="39"/>
      <c r="T128" s="78"/>
      <c r="U128" s="79"/>
      <c r="V128" s="14"/>
      <c r="W128" s="14"/>
      <c r="X128" s="14"/>
      <c r="Y128" s="14"/>
      <c r="Z128" s="14"/>
      <c r="AA128" s="14"/>
      <c r="AB128" s="14"/>
      <c r="AC128" s="14"/>
    </row>
    <row r="129" spans="1:29" x14ac:dyDescent="0.25">
      <c r="A129" s="387" t="s">
        <v>40</v>
      </c>
      <c r="B129" s="388"/>
      <c r="C129" s="388"/>
      <c r="D129" s="388"/>
      <c r="E129" s="388"/>
      <c r="F129" s="388"/>
      <c r="G129" s="390"/>
      <c r="H129" s="387" t="s">
        <v>44</v>
      </c>
      <c r="I129" s="388"/>
      <c r="J129" s="388"/>
      <c r="K129" s="388"/>
      <c r="L129" s="388"/>
      <c r="M129" s="388"/>
      <c r="N129" s="390"/>
      <c r="O129" s="387" t="s">
        <v>48</v>
      </c>
      <c r="P129" s="388"/>
      <c r="Q129" s="388"/>
      <c r="R129" s="388"/>
      <c r="S129" s="388"/>
      <c r="T129" s="388"/>
      <c r="U129" s="390"/>
      <c r="V129" s="14"/>
      <c r="W129" s="14"/>
      <c r="X129" s="14"/>
      <c r="Y129" s="14"/>
      <c r="Z129" s="14"/>
      <c r="AA129" s="14"/>
      <c r="AB129" s="14"/>
      <c r="AC129" s="14"/>
    </row>
    <row r="130" spans="1:29" x14ac:dyDescent="0.25">
      <c r="A130" s="22" t="s">
        <v>2</v>
      </c>
      <c r="B130" s="23" t="s">
        <v>3</v>
      </c>
      <c r="C130" s="23" t="s">
        <v>16</v>
      </c>
      <c r="D130" s="23" t="s">
        <v>5</v>
      </c>
      <c r="E130" s="23" t="s">
        <v>6</v>
      </c>
      <c r="F130" s="88" t="s">
        <v>17</v>
      </c>
      <c r="G130" s="51" t="s">
        <v>18</v>
      </c>
      <c r="H130" s="22" t="s">
        <v>2</v>
      </c>
      <c r="I130" s="23" t="s">
        <v>3</v>
      </c>
      <c r="J130" s="23" t="s">
        <v>16</v>
      </c>
      <c r="K130" s="23" t="s">
        <v>5</v>
      </c>
      <c r="L130" s="23" t="s">
        <v>6</v>
      </c>
      <c r="M130" s="88" t="s">
        <v>17</v>
      </c>
      <c r="N130" s="51" t="s">
        <v>18</v>
      </c>
      <c r="O130" s="22" t="s">
        <v>2</v>
      </c>
      <c r="P130" s="23" t="s">
        <v>3</v>
      </c>
      <c r="Q130" s="23" t="s">
        <v>16</v>
      </c>
      <c r="R130" s="23" t="s">
        <v>5</v>
      </c>
      <c r="S130" s="23" t="s">
        <v>6</v>
      </c>
      <c r="T130" s="50" t="s">
        <v>17</v>
      </c>
      <c r="U130" s="51" t="s">
        <v>18</v>
      </c>
      <c r="V130" s="14"/>
      <c r="W130" s="14"/>
      <c r="X130" s="14"/>
      <c r="Y130" s="14"/>
      <c r="Z130" s="14"/>
      <c r="AA130" s="14"/>
      <c r="AB130" s="14"/>
      <c r="AC130" s="14"/>
    </row>
    <row r="131" spans="1:29" x14ac:dyDescent="0.25">
      <c r="A131" s="24">
        <v>43837</v>
      </c>
      <c r="B131" s="25">
        <v>43838</v>
      </c>
      <c r="C131" s="25">
        <v>43839</v>
      </c>
      <c r="D131" s="25">
        <v>43840</v>
      </c>
      <c r="E131" s="25">
        <v>43841</v>
      </c>
      <c r="F131" s="25">
        <v>43842</v>
      </c>
      <c r="G131" s="55">
        <v>43843</v>
      </c>
      <c r="H131" s="24">
        <v>43865</v>
      </c>
      <c r="I131" s="25">
        <v>43866</v>
      </c>
      <c r="J131" s="25">
        <v>43867</v>
      </c>
      <c r="K131" s="25">
        <v>43868</v>
      </c>
      <c r="L131" s="25">
        <v>43869</v>
      </c>
      <c r="M131" s="25">
        <v>43870</v>
      </c>
      <c r="N131" s="55">
        <v>43871</v>
      </c>
      <c r="O131" s="24">
        <v>43893</v>
      </c>
      <c r="P131" s="57">
        <v>43894</v>
      </c>
      <c r="Q131" s="57">
        <v>43895</v>
      </c>
      <c r="R131" s="57">
        <v>43896</v>
      </c>
      <c r="S131" s="57">
        <v>43897</v>
      </c>
      <c r="T131" s="57">
        <v>43898</v>
      </c>
      <c r="U131" s="59">
        <v>43899</v>
      </c>
      <c r="V131" s="14"/>
      <c r="W131" s="14"/>
      <c r="X131" s="14"/>
      <c r="Y131" s="14"/>
      <c r="Z131" s="14"/>
      <c r="AA131" s="14"/>
      <c r="AB131" s="14"/>
      <c r="AC131" s="14"/>
    </row>
    <row r="132" spans="1:29" x14ac:dyDescent="0.25">
      <c r="A132" s="38"/>
      <c r="B132" s="39"/>
      <c r="C132" s="39"/>
      <c r="D132" s="39"/>
      <c r="E132" s="39"/>
      <c r="F132" s="60"/>
      <c r="G132" s="61"/>
      <c r="H132" s="27"/>
      <c r="I132" s="28"/>
      <c r="J132" s="28"/>
      <c r="K132" s="28"/>
      <c r="L132" s="28"/>
      <c r="M132" s="60"/>
      <c r="N132" s="61"/>
      <c r="O132" s="38"/>
      <c r="P132" s="39"/>
      <c r="Q132" s="39"/>
      <c r="R132" s="39"/>
      <c r="S132" s="39"/>
      <c r="T132" s="60"/>
      <c r="U132" s="61"/>
      <c r="V132" s="14"/>
      <c r="W132" s="14"/>
      <c r="X132" s="14"/>
      <c r="Y132" s="14"/>
      <c r="Z132" s="14"/>
      <c r="AA132" s="14"/>
      <c r="AB132" s="14"/>
      <c r="AC132" s="14"/>
    </row>
    <row r="133" spans="1:29" x14ac:dyDescent="0.25">
      <c r="A133" s="387" t="s">
        <v>41</v>
      </c>
      <c r="B133" s="388"/>
      <c r="C133" s="388"/>
      <c r="D133" s="388"/>
      <c r="E133" s="388"/>
      <c r="F133" s="388"/>
      <c r="G133" s="390"/>
      <c r="H133" s="387" t="s">
        <v>45</v>
      </c>
      <c r="I133" s="388"/>
      <c r="J133" s="388"/>
      <c r="K133" s="388"/>
      <c r="L133" s="388"/>
      <c r="M133" s="388"/>
      <c r="N133" s="390"/>
      <c r="O133" s="363" t="s">
        <v>49</v>
      </c>
      <c r="P133" s="360"/>
      <c r="Q133" s="360"/>
      <c r="R133" s="360"/>
      <c r="S133" s="360"/>
      <c r="T133" s="360"/>
      <c r="U133" s="361"/>
      <c r="V133" s="14"/>
      <c r="W133" s="14"/>
      <c r="X133" s="14"/>
      <c r="Y133" s="14"/>
      <c r="Z133" s="14"/>
      <c r="AA133" s="14"/>
      <c r="AB133" s="14"/>
      <c r="AC133" s="14"/>
    </row>
    <row r="134" spans="1:29" x14ac:dyDescent="0.25">
      <c r="A134" s="22" t="s">
        <v>2</v>
      </c>
      <c r="B134" s="23" t="s">
        <v>3</v>
      </c>
      <c r="C134" s="23" t="s">
        <v>16</v>
      </c>
      <c r="D134" s="23" t="s">
        <v>5</v>
      </c>
      <c r="E134" s="23" t="s">
        <v>6</v>
      </c>
      <c r="F134" s="88" t="s">
        <v>17</v>
      </c>
      <c r="G134" s="51" t="s">
        <v>18</v>
      </c>
      <c r="H134" s="22" t="s">
        <v>2</v>
      </c>
      <c r="I134" s="23" t="s">
        <v>3</v>
      </c>
      <c r="J134" s="23" t="s">
        <v>16</v>
      </c>
      <c r="K134" s="23" t="s">
        <v>5</v>
      </c>
      <c r="L134" s="23" t="s">
        <v>6</v>
      </c>
      <c r="M134" s="88" t="s">
        <v>17</v>
      </c>
      <c r="N134" s="51" t="s">
        <v>18</v>
      </c>
      <c r="O134" s="22" t="s">
        <v>2</v>
      </c>
      <c r="P134" s="23" t="s">
        <v>3</v>
      </c>
      <c r="Q134" s="23" t="s">
        <v>16</v>
      </c>
      <c r="R134" s="23" t="s">
        <v>5</v>
      </c>
      <c r="S134" s="23" t="s">
        <v>6</v>
      </c>
      <c r="T134" s="50" t="s">
        <v>17</v>
      </c>
      <c r="U134" s="51" t="s">
        <v>18</v>
      </c>
      <c r="V134" s="14"/>
      <c r="W134" s="14"/>
      <c r="X134" s="14"/>
      <c r="Y134" s="14"/>
      <c r="Z134" s="14"/>
      <c r="AA134" s="14"/>
      <c r="AB134" s="14"/>
      <c r="AC134" s="14"/>
    </row>
    <row r="135" spans="1:29" x14ac:dyDescent="0.25">
      <c r="A135" s="24">
        <v>43844</v>
      </c>
      <c r="B135" s="25">
        <v>43845</v>
      </c>
      <c r="C135" s="25">
        <v>43846</v>
      </c>
      <c r="D135" s="25">
        <v>43847</v>
      </c>
      <c r="E135" s="25">
        <v>43848</v>
      </c>
      <c r="F135" s="25">
        <v>43849</v>
      </c>
      <c r="G135" s="55">
        <v>43850</v>
      </c>
      <c r="H135" s="24">
        <v>43872</v>
      </c>
      <c r="I135" s="25">
        <v>43873</v>
      </c>
      <c r="J135" s="25">
        <v>43874</v>
      </c>
      <c r="K135" s="25">
        <v>43875</v>
      </c>
      <c r="L135" s="25">
        <v>43876</v>
      </c>
      <c r="M135" s="25">
        <v>43877</v>
      </c>
      <c r="N135" s="55">
        <v>43878</v>
      </c>
      <c r="O135" s="24">
        <v>43900</v>
      </c>
      <c r="P135" s="57">
        <v>43901</v>
      </c>
      <c r="Q135" s="57">
        <v>43902</v>
      </c>
      <c r="R135" s="57">
        <v>43903</v>
      </c>
      <c r="S135" s="57">
        <v>43904</v>
      </c>
      <c r="T135" s="57">
        <v>43905</v>
      </c>
      <c r="U135" s="59">
        <v>43906</v>
      </c>
      <c r="V135" s="14"/>
      <c r="W135" s="14"/>
      <c r="X135" s="14"/>
      <c r="Y135" s="14"/>
      <c r="Z135" s="14"/>
      <c r="AA135" s="14"/>
      <c r="AB135" s="14"/>
      <c r="AC135" s="14"/>
    </row>
    <row r="136" spans="1:29" x14ac:dyDescent="0.25">
      <c r="A136" s="27"/>
      <c r="B136" s="28"/>
      <c r="C136" s="28"/>
      <c r="D136" s="28"/>
      <c r="E136" s="28"/>
      <c r="F136" s="65"/>
      <c r="G136" s="66"/>
      <c r="H136" s="27"/>
      <c r="I136" s="28"/>
      <c r="J136" s="28"/>
      <c r="K136" s="28"/>
      <c r="L136" s="28"/>
      <c r="M136" s="60"/>
      <c r="N136" s="61"/>
      <c r="O136" s="38"/>
      <c r="P136" s="39"/>
      <c r="Q136" s="39"/>
      <c r="R136" s="39"/>
      <c r="S136" s="39"/>
      <c r="T136" s="60"/>
      <c r="U136" s="61"/>
      <c r="V136" s="14"/>
      <c r="W136" s="14"/>
      <c r="X136" s="14"/>
      <c r="Y136" s="14"/>
      <c r="Z136" s="14"/>
      <c r="AA136" s="14"/>
      <c r="AB136" s="14"/>
      <c r="AC136" s="14"/>
    </row>
    <row r="137" spans="1:29" x14ac:dyDescent="0.25">
      <c r="A137" s="387" t="s">
        <v>42</v>
      </c>
      <c r="B137" s="388"/>
      <c r="C137" s="388"/>
      <c r="D137" s="388"/>
      <c r="E137" s="388"/>
      <c r="F137" s="388"/>
      <c r="G137" s="390"/>
      <c r="H137" s="387" t="s">
        <v>46</v>
      </c>
      <c r="I137" s="388"/>
      <c r="J137" s="388"/>
      <c r="K137" s="388"/>
      <c r="L137" s="388"/>
      <c r="M137" s="388"/>
      <c r="N137" s="390"/>
      <c r="O137" s="363" t="s">
        <v>50</v>
      </c>
      <c r="P137" s="360"/>
      <c r="Q137" s="360"/>
      <c r="R137" s="360"/>
      <c r="S137" s="360"/>
      <c r="T137" s="360"/>
      <c r="U137" s="361"/>
      <c r="V137" s="14"/>
      <c r="W137" s="14"/>
      <c r="X137" s="14"/>
      <c r="Y137" s="14"/>
      <c r="Z137" s="14"/>
      <c r="AA137" s="14"/>
      <c r="AB137" s="14"/>
      <c r="AC137" s="14"/>
    </row>
    <row r="138" spans="1:29" x14ac:dyDescent="0.25">
      <c r="A138" s="22" t="s">
        <v>2</v>
      </c>
      <c r="B138" s="23" t="s">
        <v>3</v>
      </c>
      <c r="C138" s="23" t="s">
        <v>16</v>
      </c>
      <c r="D138" s="23" t="s">
        <v>5</v>
      </c>
      <c r="E138" s="23" t="s">
        <v>6</v>
      </c>
      <c r="F138" s="88" t="s">
        <v>17</v>
      </c>
      <c r="G138" s="51" t="s">
        <v>18</v>
      </c>
      <c r="H138" s="22" t="s">
        <v>2</v>
      </c>
      <c r="I138" s="23" t="s">
        <v>3</v>
      </c>
      <c r="J138" s="23" t="s">
        <v>16</v>
      </c>
      <c r="K138" s="23" t="s">
        <v>5</v>
      </c>
      <c r="L138" s="23" t="s">
        <v>6</v>
      </c>
      <c r="M138" s="88" t="s">
        <v>17</v>
      </c>
      <c r="N138" s="51" t="s">
        <v>18</v>
      </c>
      <c r="O138" s="22" t="s">
        <v>2</v>
      </c>
      <c r="P138" s="23" t="s">
        <v>3</v>
      </c>
      <c r="Q138" s="23" t="s">
        <v>16</v>
      </c>
      <c r="R138" s="23" t="s">
        <v>5</v>
      </c>
      <c r="S138" s="23" t="s">
        <v>6</v>
      </c>
      <c r="T138" s="50" t="s">
        <v>17</v>
      </c>
      <c r="U138" s="51" t="s">
        <v>18</v>
      </c>
      <c r="V138" s="14"/>
      <c r="W138" s="14"/>
      <c r="X138" s="14"/>
      <c r="Y138" s="14"/>
      <c r="Z138" s="14"/>
      <c r="AA138" s="14"/>
      <c r="AB138" s="14"/>
      <c r="AC138" s="14"/>
    </row>
    <row r="139" spans="1:29" x14ac:dyDescent="0.25">
      <c r="A139" s="24">
        <v>43851</v>
      </c>
      <c r="B139" s="25">
        <v>43852</v>
      </c>
      <c r="C139" s="25">
        <v>43853</v>
      </c>
      <c r="D139" s="25">
        <v>43854</v>
      </c>
      <c r="E139" s="25">
        <v>43855</v>
      </c>
      <c r="F139" s="25">
        <v>43856</v>
      </c>
      <c r="G139" s="55">
        <v>43857</v>
      </c>
      <c r="H139" s="24">
        <v>43879</v>
      </c>
      <c r="I139" s="25">
        <v>43880</v>
      </c>
      <c r="J139" s="25">
        <v>43881</v>
      </c>
      <c r="K139" s="25">
        <v>43882</v>
      </c>
      <c r="L139" s="25">
        <v>43883</v>
      </c>
      <c r="M139" s="25">
        <v>43884</v>
      </c>
      <c r="N139" s="55">
        <v>43885</v>
      </c>
      <c r="O139" s="24">
        <v>43907</v>
      </c>
      <c r="P139" s="57">
        <v>43908</v>
      </c>
      <c r="Q139" s="57">
        <v>43909</v>
      </c>
      <c r="R139" s="57">
        <v>43910</v>
      </c>
      <c r="S139" s="57">
        <v>43911</v>
      </c>
      <c r="T139" s="57">
        <v>43912</v>
      </c>
      <c r="U139" s="59">
        <v>43913</v>
      </c>
      <c r="V139" s="14"/>
      <c r="W139" s="14"/>
      <c r="X139" s="14"/>
      <c r="Y139" s="14"/>
      <c r="Z139" s="14"/>
      <c r="AA139" s="14"/>
      <c r="AB139" s="14"/>
      <c r="AC139" s="14"/>
    </row>
    <row r="140" spans="1:29" x14ac:dyDescent="0.25">
      <c r="A140" s="21"/>
      <c r="B140" s="26"/>
      <c r="C140" s="26"/>
      <c r="D140" s="26"/>
      <c r="E140" s="26"/>
      <c r="F140" s="60"/>
      <c r="G140" s="61"/>
      <c r="H140" s="21"/>
      <c r="I140" s="26"/>
      <c r="J140" s="26"/>
      <c r="K140" s="26"/>
      <c r="L140" s="26"/>
      <c r="M140" s="60"/>
      <c r="N140" s="61"/>
      <c r="O140" s="38"/>
      <c r="P140" s="39"/>
      <c r="Q140" s="39"/>
      <c r="R140" s="39"/>
      <c r="S140" s="39"/>
      <c r="T140" s="60"/>
      <c r="U140" s="61"/>
      <c r="V140" s="14"/>
      <c r="W140" s="14"/>
      <c r="X140" s="14"/>
      <c r="Y140" s="14"/>
      <c r="Z140" s="14"/>
      <c r="AA140" s="14"/>
      <c r="AB140" s="14"/>
      <c r="AC140" s="14"/>
    </row>
    <row r="141" spans="1:29" x14ac:dyDescent="0.25">
      <c r="A141" s="387" t="s">
        <v>43</v>
      </c>
      <c r="B141" s="388"/>
      <c r="C141" s="388"/>
      <c r="D141" s="388"/>
      <c r="E141" s="388"/>
      <c r="F141" s="388"/>
      <c r="G141" s="390"/>
      <c r="H141" s="387" t="s">
        <v>47</v>
      </c>
      <c r="I141" s="388"/>
      <c r="J141" s="388"/>
      <c r="K141" s="388"/>
      <c r="L141" s="388"/>
      <c r="M141" s="388"/>
      <c r="N141" s="390"/>
      <c r="O141" s="363" t="s">
        <v>51</v>
      </c>
      <c r="P141" s="360"/>
      <c r="Q141" s="360"/>
      <c r="R141" s="360"/>
      <c r="S141" s="360"/>
      <c r="T141" s="360"/>
      <c r="U141" s="361"/>
      <c r="V141" s="14"/>
      <c r="W141" s="14"/>
      <c r="X141" s="14"/>
      <c r="Y141" s="14"/>
      <c r="Z141" s="14"/>
      <c r="AA141" s="14"/>
      <c r="AB141" s="14"/>
      <c r="AC141" s="14"/>
    </row>
    <row r="142" spans="1:29" x14ac:dyDescent="0.25">
      <c r="A142" s="83" t="s">
        <v>2</v>
      </c>
      <c r="B142" s="84" t="s">
        <v>3</v>
      </c>
      <c r="C142" s="23" t="s">
        <v>16</v>
      </c>
      <c r="D142" s="42"/>
      <c r="E142" s="42"/>
      <c r="F142" s="42"/>
      <c r="G142" s="85"/>
      <c r="H142" s="83" t="s">
        <v>2</v>
      </c>
      <c r="I142" s="84" t="s">
        <v>3</v>
      </c>
      <c r="J142" s="84" t="s">
        <v>4</v>
      </c>
      <c r="K142" s="84" t="s">
        <v>5</v>
      </c>
      <c r="L142" s="29"/>
      <c r="M142" s="29"/>
      <c r="N142" s="67"/>
      <c r="O142" s="83" t="s">
        <v>2</v>
      </c>
      <c r="P142" s="84" t="s">
        <v>3</v>
      </c>
      <c r="Q142" s="84" t="s">
        <v>16</v>
      </c>
      <c r="R142" s="84" t="s">
        <v>5</v>
      </c>
      <c r="S142" s="84" t="s">
        <v>6</v>
      </c>
      <c r="T142" s="101" t="s">
        <v>17</v>
      </c>
      <c r="U142" s="89" t="s">
        <v>18</v>
      </c>
      <c r="V142" s="14"/>
      <c r="W142" s="14"/>
      <c r="X142" s="14"/>
      <c r="Y142" s="14"/>
      <c r="Z142" s="14"/>
      <c r="AA142" s="14"/>
      <c r="AB142" s="14"/>
      <c r="AC142" s="14"/>
    </row>
    <row r="143" spans="1:29" x14ac:dyDescent="0.25">
      <c r="A143" s="24">
        <v>43858</v>
      </c>
      <c r="B143" s="25">
        <v>43859</v>
      </c>
      <c r="C143" s="107">
        <v>43860</v>
      </c>
      <c r="D143" s="35"/>
      <c r="E143" s="35"/>
      <c r="F143" s="35"/>
      <c r="G143" s="86"/>
      <c r="H143" s="24">
        <v>43886</v>
      </c>
      <c r="I143" s="25">
        <v>43887</v>
      </c>
      <c r="J143" s="25">
        <v>43888</v>
      </c>
      <c r="K143" s="25">
        <v>43889</v>
      </c>
      <c r="L143" s="29"/>
      <c r="M143" s="29"/>
      <c r="N143" s="67"/>
      <c r="O143" s="24">
        <v>43914</v>
      </c>
      <c r="P143" s="57">
        <v>43915</v>
      </c>
      <c r="Q143" s="57">
        <v>43916</v>
      </c>
      <c r="R143" s="57">
        <v>43917</v>
      </c>
      <c r="S143" s="57">
        <v>43918</v>
      </c>
      <c r="T143" s="57">
        <v>43919</v>
      </c>
      <c r="U143" s="59">
        <v>43920</v>
      </c>
      <c r="V143" s="14"/>
      <c r="W143" s="14"/>
      <c r="X143" s="14"/>
      <c r="Y143" s="14"/>
      <c r="Z143" s="14"/>
      <c r="AA143" s="14"/>
      <c r="AB143" s="14"/>
      <c r="AC143" s="14"/>
    </row>
    <row r="144" spans="1:29" ht="15.75" thickBot="1" x14ac:dyDescent="0.3">
      <c r="A144" s="45"/>
      <c r="B144" s="108"/>
      <c r="C144" s="46"/>
      <c r="D144" s="31"/>
      <c r="E144" s="31"/>
      <c r="F144" s="31"/>
      <c r="G144" s="72"/>
      <c r="H144" s="30"/>
      <c r="I144" s="40"/>
      <c r="J144" s="40"/>
      <c r="K144" s="40"/>
      <c r="L144" s="31"/>
      <c r="M144" s="31"/>
      <c r="N144" s="72"/>
      <c r="O144" s="30"/>
      <c r="P144" s="40"/>
      <c r="Q144" s="40"/>
      <c r="R144" s="40"/>
      <c r="S144" s="40"/>
      <c r="T144" s="91"/>
      <c r="U144" s="92"/>
      <c r="V144" s="14"/>
      <c r="W144" s="14"/>
      <c r="X144" s="14"/>
      <c r="Y144" s="14"/>
      <c r="Z144" s="14"/>
      <c r="AA144" s="14"/>
      <c r="AB144" s="14"/>
      <c r="AC144" s="14"/>
    </row>
    <row r="145" spans="1:29" ht="15.75" thickBot="1" x14ac:dyDescent="0.3">
      <c r="A145" s="397" t="s">
        <v>95</v>
      </c>
      <c r="B145" s="395"/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65"/>
      <c r="P145" s="365"/>
      <c r="Q145" s="365"/>
      <c r="R145" s="365"/>
      <c r="S145" s="365"/>
      <c r="T145" s="365"/>
      <c r="U145" s="366"/>
      <c r="V145" s="14"/>
      <c r="W145" s="14"/>
      <c r="X145" s="14"/>
      <c r="Y145" s="14"/>
      <c r="Z145" s="14"/>
      <c r="AA145" s="14"/>
      <c r="AB145" s="14"/>
      <c r="AC145" s="14"/>
    </row>
    <row r="146" spans="1:29" x14ac:dyDescent="0.25">
      <c r="A146" s="372" t="s">
        <v>53</v>
      </c>
      <c r="B146" s="373"/>
      <c r="C146" s="373"/>
      <c r="D146" s="373"/>
      <c r="E146" s="373"/>
      <c r="F146" s="373"/>
      <c r="G146" s="374"/>
      <c r="H146" s="356" t="s">
        <v>54</v>
      </c>
      <c r="I146" s="357"/>
      <c r="J146" s="357"/>
      <c r="K146" s="357"/>
      <c r="L146" s="357"/>
      <c r="M146" s="357"/>
      <c r="N146" s="398"/>
      <c r="O146" s="356" t="s">
        <v>55</v>
      </c>
      <c r="P146" s="357"/>
      <c r="Q146" s="357"/>
      <c r="R146" s="357"/>
      <c r="S146" s="357"/>
      <c r="T146" s="357"/>
      <c r="U146" s="358"/>
      <c r="V146" s="14"/>
      <c r="W146" s="14"/>
      <c r="X146" s="14"/>
      <c r="Y146" s="14"/>
      <c r="Z146" s="14"/>
      <c r="AA146" s="14"/>
      <c r="AB146" s="14"/>
      <c r="AC146" s="14"/>
    </row>
    <row r="147" spans="1:29" x14ac:dyDescent="0.25">
      <c r="A147" s="387" t="s">
        <v>52</v>
      </c>
      <c r="B147" s="388"/>
      <c r="C147" s="388"/>
      <c r="D147" s="388"/>
      <c r="E147" s="388"/>
      <c r="F147" s="388"/>
      <c r="G147" s="390"/>
      <c r="H147" s="387" t="s">
        <v>59</v>
      </c>
      <c r="I147" s="388"/>
      <c r="J147" s="388"/>
      <c r="K147" s="388"/>
      <c r="L147" s="388"/>
      <c r="M147" s="388"/>
      <c r="N147" s="389"/>
      <c r="O147" s="387" t="s">
        <v>63</v>
      </c>
      <c r="P147" s="388"/>
      <c r="Q147" s="388"/>
      <c r="R147" s="388"/>
      <c r="S147" s="388"/>
      <c r="T147" s="388"/>
      <c r="U147" s="390"/>
      <c r="V147" s="14"/>
      <c r="W147" s="14"/>
      <c r="X147" s="14"/>
      <c r="Y147" s="14"/>
      <c r="Z147" s="14"/>
      <c r="AA147" s="14"/>
      <c r="AB147" s="14"/>
      <c r="AC147" s="14"/>
    </row>
    <row r="148" spans="1:29" x14ac:dyDescent="0.25">
      <c r="A148" s="22" t="s">
        <v>2</v>
      </c>
      <c r="B148" s="23" t="s">
        <v>3</v>
      </c>
      <c r="C148" s="23" t="s">
        <v>16</v>
      </c>
      <c r="D148" s="23" t="s">
        <v>5</v>
      </c>
      <c r="E148" s="23" t="s">
        <v>6</v>
      </c>
      <c r="F148" s="88" t="s">
        <v>17</v>
      </c>
      <c r="G148" s="51" t="s">
        <v>18</v>
      </c>
      <c r="H148" s="41"/>
      <c r="I148" s="42"/>
      <c r="J148" s="23" t="s">
        <v>16</v>
      </c>
      <c r="K148" s="23" t="s">
        <v>5</v>
      </c>
      <c r="L148" s="23" t="s">
        <v>6</v>
      </c>
      <c r="M148" s="88" t="s">
        <v>17</v>
      </c>
      <c r="N148" s="80" t="s">
        <v>18</v>
      </c>
      <c r="O148" s="41"/>
      <c r="P148" s="42"/>
      <c r="Q148" s="42"/>
      <c r="R148" s="42"/>
      <c r="S148" s="109"/>
      <c r="T148" s="106" t="s">
        <v>17</v>
      </c>
      <c r="U148" s="89" t="s">
        <v>18</v>
      </c>
      <c r="V148" s="14"/>
      <c r="W148" s="14"/>
      <c r="X148" s="14"/>
      <c r="Y148" s="14"/>
      <c r="Z148" s="14"/>
      <c r="AA148" s="14"/>
      <c r="AB148" s="14"/>
      <c r="AC148" s="14"/>
    </row>
    <row r="149" spans="1:29" x14ac:dyDescent="0.25">
      <c r="A149" s="24">
        <v>43830</v>
      </c>
      <c r="B149" s="25">
        <v>43831</v>
      </c>
      <c r="C149" s="25">
        <v>43832</v>
      </c>
      <c r="D149" s="25">
        <v>43833</v>
      </c>
      <c r="E149" s="25">
        <v>43834</v>
      </c>
      <c r="F149" s="25">
        <v>43926</v>
      </c>
      <c r="G149" s="55">
        <v>43927</v>
      </c>
      <c r="H149" s="34"/>
      <c r="I149" s="35"/>
      <c r="J149" s="25">
        <v>43951</v>
      </c>
      <c r="K149" s="25">
        <v>43952</v>
      </c>
      <c r="L149" s="25">
        <v>43953</v>
      </c>
      <c r="M149" s="25">
        <v>43954</v>
      </c>
      <c r="N149" s="70">
        <v>43955</v>
      </c>
      <c r="O149" s="34"/>
      <c r="P149" s="35"/>
      <c r="Q149" s="35"/>
      <c r="R149" s="35"/>
      <c r="S149" s="58"/>
      <c r="T149" s="57">
        <v>43982</v>
      </c>
      <c r="U149" s="59">
        <v>43983</v>
      </c>
      <c r="V149" s="14"/>
      <c r="W149" s="14"/>
      <c r="X149" s="14"/>
      <c r="Y149" s="14"/>
      <c r="Z149" s="14"/>
      <c r="AA149" s="14"/>
      <c r="AB149" s="14"/>
      <c r="AC149" s="14"/>
    </row>
    <row r="150" spans="1:29" x14ac:dyDescent="0.25">
      <c r="A150" s="44"/>
      <c r="B150" s="39"/>
      <c r="C150" s="39"/>
      <c r="D150" s="39"/>
      <c r="E150" s="39"/>
      <c r="F150" s="60"/>
      <c r="G150" s="61"/>
      <c r="H150" s="43"/>
      <c r="I150" s="29"/>
      <c r="J150" s="44"/>
      <c r="K150" s="39"/>
      <c r="L150" s="39"/>
      <c r="M150" s="60"/>
      <c r="N150" s="81"/>
      <c r="O150" s="43"/>
      <c r="P150" s="29"/>
      <c r="Q150" s="29"/>
      <c r="R150" s="29"/>
      <c r="S150" s="110"/>
      <c r="T150" s="78"/>
      <c r="U150" s="79"/>
      <c r="V150" s="14"/>
      <c r="W150" s="14"/>
      <c r="X150" s="14"/>
      <c r="Y150" s="14"/>
      <c r="Z150" s="14"/>
      <c r="AA150" s="14"/>
      <c r="AB150" s="14"/>
      <c r="AC150" s="14"/>
    </row>
    <row r="151" spans="1:29" x14ac:dyDescent="0.25">
      <c r="A151" s="387" t="s">
        <v>52</v>
      </c>
      <c r="B151" s="388"/>
      <c r="C151" s="388"/>
      <c r="D151" s="388"/>
      <c r="E151" s="388"/>
      <c r="F151" s="388"/>
      <c r="G151" s="390"/>
      <c r="H151" s="387" t="s">
        <v>60</v>
      </c>
      <c r="I151" s="388"/>
      <c r="J151" s="388"/>
      <c r="K151" s="388"/>
      <c r="L151" s="388"/>
      <c r="M151" s="388"/>
      <c r="N151" s="389"/>
      <c r="O151" s="387" t="s">
        <v>64</v>
      </c>
      <c r="P151" s="388"/>
      <c r="Q151" s="388"/>
      <c r="R151" s="388"/>
      <c r="S151" s="388"/>
      <c r="T151" s="388"/>
      <c r="U151" s="390"/>
      <c r="V151" s="14"/>
      <c r="W151" s="14"/>
      <c r="X151" s="14"/>
      <c r="Y151" s="14"/>
      <c r="Z151" s="14"/>
      <c r="AA151" s="14"/>
      <c r="AB151" s="14"/>
      <c r="AC151" s="14"/>
    </row>
    <row r="152" spans="1:29" x14ac:dyDescent="0.25">
      <c r="A152" s="22" t="s">
        <v>2</v>
      </c>
      <c r="B152" s="23" t="s">
        <v>3</v>
      </c>
      <c r="C152" s="23" t="s">
        <v>16</v>
      </c>
      <c r="D152" s="23" t="s">
        <v>5</v>
      </c>
      <c r="E152" s="23" t="s">
        <v>6</v>
      </c>
      <c r="F152" s="88" t="s">
        <v>17</v>
      </c>
      <c r="G152" s="51" t="s">
        <v>18</v>
      </c>
      <c r="H152" s="22" t="s">
        <v>2</v>
      </c>
      <c r="I152" s="23" t="s">
        <v>3</v>
      </c>
      <c r="J152" s="23" t="s">
        <v>16</v>
      </c>
      <c r="K152" s="23" t="s">
        <v>5</v>
      </c>
      <c r="L152" s="23" t="s">
        <v>6</v>
      </c>
      <c r="M152" s="88" t="s">
        <v>17</v>
      </c>
      <c r="N152" s="80" t="s">
        <v>18</v>
      </c>
      <c r="O152" s="22" t="s">
        <v>2</v>
      </c>
      <c r="P152" s="23" t="s">
        <v>3</v>
      </c>
      <c r="Q152" s="23" t="s">
        <v>16</v>
      </c>
      <c r="R152" s="23" t="s">
        <v>5</v>
      </c>
      <c r="S152" s="23" t="s">
        <v>6</v>
      </c>
      <c r="T152" s="50" t="s">
        <v>17</v>
      </c>
      <c r="U152" s="51" t="s">
        <v>18</v>
      </c>
      <c r="V152" s="14"/>
      <c r="W152" s="14"/>
      <c r="X152" s="14"/>
      <c r="Y152" s="14"/>
      <c r="Z152" s="14"/>
      <c r="AA152" s="14"/>
      <c r="AB152" s="14"/>
      <c r="AC152" s="14"/>
    </row>
    <row r="153" spans="1:29" x14ac:dyDescent="0.25">
      <c r="A153" s="24">
        <v>43928</v>
      </c>
      <c r="B153" s="25">
        <v>43929</v>
      </c>
      <c r="C153" s="25">
        <v>43930</v>
      </c>
      <c r="D153" s="25">
        <v>43931</v>
      </c>
      <c r="E153" s="25">
        <v>43932</v>
      </c>
      <c r="F153" s="25">
        <v>43933</v>
      </c>
      <c r="G153" s="55">
        <v>43934</v>
      </c>
      <c r="H153" s="24">
        <v>43956</v>
      </c>
      <c r="I153" s="25">
        <v>43957</v>
      </c>
      <c r="J153" s="25">
        <v>43958</v>
      </c>
      <c r="K153" s="25">
        <v>43959</v>
      </c>
      <c r="L153" s="25">
        <v>43960</v>
      </c>
      <c r="M153" s="25">
        <v>43961</v>
      </c>
      <c r="N153" s="70">
        <v>43962</v>
      </c>
      <c r="O153" s="24">
        <v>43984</v>
      </c>
      <c r="P153" s="57">
        <v>43985</v>
      </c>
      <c r="Q153" s="57">
        <v>43986</v>
      </c>
      <c r="R153" s="57">
        <v>43987</v>
      </c>
      <c r="S153" s="57">
        <v>43988</v>
      </c>
      <c r="T153" s="57">
        <v>43989</v>
      </c>
      <c r="U153" s="59">
        <v>43990</v>
      </c>
      <c r="V153" s="14"/>
      <c r="W153" s="14"/>
      <c r="X153" s="14"/>
      <c r="Y153" s="14"/>
      <c r="Z153" s="14"/>
      <c r="AA153" s="14"/>
      <c r="AB153" s="14"/>
      <c r="AC153" s="14"/>
    </row>
    <row r="154" spans="1:29" x14ac:dyDescent="0.25">
      <c r="A154" s="21"/>
      <c r="B154" s="26"/>
      <c r="C154" s="26"/>
      <c r="D154" s="26"/>
      <c r="E154" s="26"/>
      <c r="F154" s="60"/>
      <c r="G154" s="61"/>
      <c r="H154" s="38"/>
      <c r="I154" s="39"/>
      <c r="J154" s="44"/>
      <c r="K154" s="39"/>
      <c r="L154" s="39"/>
      <c r="M154" s="60"/>
      <c r="N154" s="81"/>
      <c r="O154" s="38"/>
      <c r="P154" s="39"/>
      <c r="Q154" s="39"/>
      <c r="R154" s="39"/>
      <c r="S154" s="39"/>
      <c r="T154" s="60"/>
      <c r="U154" s="61"/>
      <c r="V154" s="14"/>
      <c r="W154" s="14"/>
      <c r="X154" s="14"/>
      <c r="Y154" s="14"/>
      <c r="Z154" s="14"/>
      <c r="AA154" s="14"/>
      <c r="AB154" s="14"/>
      <c r="AC154" s="14"/>
    </row>
    <row r="155" spans="1:29" x14ac:dyDescent="0.25">
      <c r="A155" s="387" t="s">
        <v>56</v>
      </c>
      <c r="B155" s="388"/>
      <c r="C155" s="388"/>
      <c r="D155" s="388"/>
      <c r="E155" s="388"/>
      <c r="F155" s="388"/>
      <c r="G155" s="390"/>
      <c r="H155" s="387" t="s">
        <v>61</v>
      </c>
      <c r="I155" s="388"/>
      <c r="J155" s="388"/>
      <c r="K155" s="388"/>
      <c r="L155" s="388"/>
      <c r="M155" s="388"/>
      <c r="N155" s="389"/>
      <c r="O155" s="363" t="s">
        <v>65</v>
      </c>
      <c r="P155" s="360"/>
      <c r="Q155" s="360"/>
      <c r="R155" s="360"/>
      <c r="S155" s="360"/>
      <c r="T155" s="360"/>
      <c r="U155" s="361"/>
      <c r="V155" s="14"/>
      <c r="W155" s="14"/>
      <c r="X155" s="14"/>
      <c r="Y155" s="14"/>
      <c r="Z155" s="14"/>
      <c r="AA155" s="14"/>
      <c r="AB155" s="14"/>
      <c r="AC155" s="14"/>
    </row>
    <row r="156" spans="1:29" x14ac:dyDescent="0.25">
      <c r="A156" s="22" t="s">
        <v>2</v>
      </c>
      <c r="B156" s="23" t="s">
        <v>3</v>
      </c>
      <c r="C156" s="23" t="s">
        <v>16</v>
      </c>
      <c r="D156" s="23" t="s">
        <v>5</v>
      </c>
      <c r="E156" s="23" t="s">
        <v>6</v>
      </c>
      <c r="F156" s="88" t="s">
        <v>17</v>
      </c>
      <c r="G156" s="51" t="s">
        <v>18</v>
      </c>
      <c r="H156" s="22" t="s">
        <v>2</v>
      </c>
      <c r="I156" s="23" t="s">
        <v>3</v>
      </c>
      <c r="J156" s="23" t="s">
        <v>16</v>
      </c>
      <c r="K156" s="23" t="s">
        <v>5</v>
      </c>
      <c r="L156" s="23" t="s">
        <v>6</v>
      </c>
      <c r="M156" s="88" t="s">
        <v>17</v>
      </c>
      <c r="N156" s="80" t="s">
        <v>18</v>
      </c>
      <c r="O156" s="22" t="s">
        <v>2</v>
      </c>
      <c r="P156" s="23" t="s">
        <v>3</v>
      </c>
      <c r="Q156" s="23" t="s">
        <v>16</v>
      </c>
      <c r="R156" s="23" t="s">
        <v>5</v>
      </c>
      <c r="S156" s="23" t="s">
        <v>6</v>
      </c>
      <c r="T156" s="50" t="s">
        <v>17</v>
      </c>
      <c r="U156" s="51" t="s">
        <v>18</v>
      </c>
      <c r="V156" s="14"/>
      <c r="W156" s="14"/>
      <c r="X156" s="14"/>
      <c r="Y156" s="14"/>
      <c r="Z156" s="14"/>
      <c r="AA156" s="14"/>
      <c r="AB156" s="14"/>
      <c r="AC156" s="14"/>
    </row>
    <row r="157" spans="1:29" x14ac:dyDescent="0.25">
      <c r="A157" s="24">
        <v>43935</v>
      </c>
      <c r="B157" s="25">
        <v>43936</v>
      </c>
      <c r="C157" s="25">
        <v>43937</v>
      </c>
      <c r="D157" s="25">
        <v>43938</v>
      </c>
      <c r="E157" s="25">
        <v>43939</v>
      </c>
      <c r="F157" s="25">
        <v>43940</v>
      </c>
      <c r="G157" s="55">
        <v>43941</v>
      </c>
      <c r="H157" s="24">
        <v>43963</v>
      </c>
      <c r="I157" s="25">
        <v>43964</v>
      </c>
      <c r="J157" s="25">
        <v>43965</v>
      </c>
      <c r="K157" s="25">
        <v>43966</v>
      </c>
      <c r="L157" s="25">
        <v>43967</v>
      </c>
      <c r="M157" s="25">
        <v>43968</v>
      </c>
      <c r="N157" s="70">
        <v>43969</v>
      </c>
      <c r="O157" s="24">
        <v>43991</v>
      </c>
      <c r="P157" s="57">
        <v>43992</v>
      </c>
      <c r="Q157" s="57">
        <v>43993</v>
      </c>
      <c r="R157" s="57">
        <v>43994</v>
      </c>
      <c r="S157" s="57">
        <v>43995</v>
      </c>
      <c r="T157" s="57">
        <v>43996</v>
      </c>
      <c r="U157" s="59">
        <v>43997</v>
      </c>
      <c r="V157" s="14"/>
      <c r="W157" s="14"/>
      <c r="X157" s="14"/>
      <c r="Y157" s="14"/>
      <c r="Z157" s="14"/>
      <c r="AA157" s="14"/>
      <c r="AB157" s="14"/>
      <c r="AC157" s="14"/>
    </row>
    <row r="158" spans="1:29" x14ac:dyDescent="0.25">
      <c r="A158" s="21"/>
      <c r="B158" s="26"/>
      <c r="C158" s="26"/>
      <c r="D158" s="26"/>
      <c r="E158" s="26"/>
      <c r="F158" s="65"/>
      <c r="G158" s="66"/>
      <c r="H158" s="38"/>
      <c r="I158" s="39"/>
      <c r="J158" s="39"/>
      <c r="K158" s="39"/>
      <c r="L158" s="39"/>
      <c r="M158" s="60"/>
      <c r="N158" s="81"/>
      <c r="O158" s="21"/>
      <c r="P158" s="26"/>
      <c r="Q158" s="26"/>
      <c r="R158" s="26"/>
      <c r="S158" s="26"/>
      <c r="T158" s="60"/>
      <c r="U158" s="61"/>
      <c r="V158" s="14"/>
      <c r="W158" s="14"/>
      <c r="X158" s="14"/>
      <c r="Y158" s="14"/>
      <c r="Z158" s="14"/>
      <c r="AA158" s="14"/>
      <c r="AB158" s="14"/>
      <c r="AC158" s="14"/>
    </row>
    <row r="159" spans="1:29" x14ac:dyDescent="0.25">
      <c r="A159" s="387" t="s">
        <v>57</v>
      </c>
      <c r="B159" s="388"/>
      <c r="C159" s="388"/>
      <c r="D159" s="388"/>
      <c r="E159" s="388"/>
      <c r="F159" s="388"/>
      <c r="G159" s="390"/>
      <c r="H159" s="387" t="s">
        <v>62</v>
      </c>
      <c r="I159" s="388"/>
      <c r="J159" s="388"/>
      <c r="K159" s="388"/>
      <c r="L159" s="388"/>
      <c r="M159" s="388"/>
      <c r="N159" s="389"/>
      <c r="O159" s="363" t="s">
        <v>66</v>
      </c>
      <c r="P159" s="360"/>
      <c r="Q159" s="360"/>
      <c r="R159" s="360"/>
      <c r="S159" s="360"/>
      <c r="T159" s="360"/>
      <c r="U159" s="361"/>
      <c r="V159" s="14"/>
      <c r="W159" s="14"/>
      <c r="X159" s="14"/>
      <c r="Y159" s="14"/>
      <c r="Z159" s="14"/>
      <c r="AA159" s="14"/>
      <c r="AB159" s="14"/>
      <c r="AC159" s="14"/>
    </row>
    <row r="160" spans="1:29" x14ac:dyDescent="0.25">
      <c r="A160" s="22" t="s">
        <v>2</v>
      </c>
      <c r="B160" s="23" t="s">
        <v>3</v>
      </c>
      <c r="C160" s="23" t="s">
        <v>16</v>
      </c>
      <c r="D160" s="23" t="s">
        <v>5</v>
      </c>
      <c r="E160" s="23" t="s">
        <v>6</v>
      </c>
      <c r="F160" s="88" t="s">
        <v>17</v>
      </c>
      <c r="G160" s="51" t="s">
        <v>18</v>
      </c>
      <c r="H160" s="22" t="s">
        <v>2</v>
      </c>
      <c r="I160" s="23" t="s">
        <v>3</v>
      </c>
      <c r="J160" s="23" t="s">
        <v>16</v>
      </c>
      <c r="K160" s="23" t="s">
        <v>5</v>
      </c>
      <c r="L160" s="23" t="s">
        <v>6</v>
      </c>
      <c r="M160" s="88" t="s">
        <v>17</v>
      </c>
      <c r="N160" s="80" t="s">
        <v>18</v>
      </c>
      <c r="O160" s="22" t="s">
        <v>2</v>
      </c>
      <c r="P160" s="23" t="s">
        <v>3</v>
      </c>
      <c r="Q160" s="23" t="s">
        <v>16</v>
      </c>
      <c r="R160" s="23" t="s">
        <v>5</v>
      </c>
      <c r="S160" s="23" t="s">
        <v>6</v>
      </c>
      <c r="T160" s="50" t="s">
        <v>17</v>
      </c>
      <c r="U160" s="51" t="s">
        <v>18</v>
      </c>
      <c r="V160" s="14"/>
      <c r="W160" s="14"/>
      <c r="X160" s="14"/>
      <c r="Y160" s="14"/>
      <c r="Z160" s="14"/>
      <c r="AA160" s="14"/>
      <c r="AB160" s="14"/>
      <c r="AC160" s="14"/>
    </row>
    <row r="161" spans="1:29" x14ac:dyDescent="0.25">
      <c r="A161" s="24">
        <v>43942</v>
      </c>
      <c r="B161" s="25">
        <v>43943</v>
      </c>
      <c r="C161" s="25">
        <v>43944</v>
      </c>
      <c r="D161" s="25">
        <v>43945</v>
      </c>
      <c r="E161" s="25">
        <v>43946</v>
      </c>
      <c r="F161" s="25">
        <v>43947</v>
      </c>
      <c r="G161" s="55">
        <v>43948</v>
      </c>
      <c r="H161" s="24">
        <v>43970</v>
      </c>
      <c r="I161" s="25">
        <v>43971</v>
      </c>
      <c r="J161" s="25">
        <v>43972</v>
      </c>
      <c r="K161" s="25">
        <v>43973</v>
      </c>
      <c r="L161" s="25">
        <v>43974</v>
      </c>
      <c r="M161" s="25">
        <v>43975</v>
      </c>
      <c r="N161" s="70">
        <v>43976</v>
      </c>
      <c r="O161" s="24">
        <v>43998</v>
      </c>
      <c r="P161" s="57">
        <v>43999</v>
      </c>
      <c r="Q161" s="57">
        <v>44000</v>
      </c>
      <c r="R161" s="57">
        <v>44001</v>
      </c>
      <c r="S161" s="57">
        <v>44002</v>
      </c>
      <c r="T161" s="57">
        <v>44003</v>
      </c>
      <c r="U161" s="59">
        <v>44004</v>
      </c>
      <c r="V161" s="14"/>
      <c r="W161" s="14"/>
      <c r="X161" s="14"/>
      <c r="Y161" s="14"/>
      <c r="Z161" s="14"/>
      <c r="AA161" s="14"/>
      <c r="AB161" s="14"/>
      <c r="AC161" s="14"/>
    </row>
    <row r="162" spans="1:29" x14ac:dyDescent="0.25">
      <c r="A162" s="21"/>
      <c r="B162" s="26"/>
      <c r="C162" s="26"/>
      <c r="D162" s="26"/>
      <c r="E162" s="26"/>
      <c r="F162" s="60"/>
      <c r="G162" s="61"/>
      <c r="H162" s="44"/>
      <c r="I162" s="39"/>
      <c r="J162" s="39"/>
      <c r="K162" s="39"/>
      <c r="L162" s="39"/>
      <c r="M162" s="60"/>
      <c r="N162" s="81"/>
      <c r="O162" s="21"/>
      <c r="P162" s="26"/>
      <c r="Q162" s="26"/>
      <c r="R162" s="26"/>
      <c r="S162" s="26"/>
      <c r="T162" s="60"/>
      <c r="U162" s="61"/>
      <c r="V162" s="14"/>
      <c r="W162" s="14"/>
      <c r="X162" s="14"/>
      <c r="Y162" s="14"/>
      <c r="Z162" s="14"/>
      <c r="AA162" s="14"/>
      <c r="AB162" s="14"/>
      <c r="AC162" s="14"/>
    </row>
    <row r="163" spans="1:29" x14ac:dyDescent="0.25">
      <c r="A163" s="387" t="s">
        <v>58</v>
      </c>
      <c r="B163" s="388"/>
      <c r="C163" s="388"/>
      <c r="D163" s="388"/>
      <c r="E163" s="388"/>
      <c r="F163" s="388"/>
      <c r="G163" s="390"/>
      <c r="H163" s="387" t="s">
        <v>63</v>
      </c>
      <c r="I163" s="388"/>
      <c r="J163" s="388"/>
      <c r="K163" s="388"/>
      <c r="L163" s="388"/>
      <c r="M163" s="388"/>
      <c r="N163" s="389"/>
      <c r="O163" s="363" t="s">
        <v>67</v>
      </c>
      <c r="P163" s="360"/>
      <c r="Q163" s="360"/>
      <c r="R163" s="360"/>
      <c r="S163" s="360"/>
      <c r="T163" s="360"/>
      <c r="U163" s="361"/>
      <c r="V163" s="14"/>
      <c r="W163" s="14"/>
      <c r="X163" s="14"/>
      <c r="Y163" s="14"/>
      <c r="Z163" s="14"/>
      <c r="AA163" s="14"/>
      <c r="AB163" s="14"/>
      <c r="AC163" s="14"/>
    </row>
    <row r="164" spans="1:29" x14ac:dyDescent="0.25">
      <c r="A164" s="83" t="s">
        <v>2</v>
      </c>
      <c r="B164" s="84" t="s">
        <v>3</v>
      </c>
      <c r="C164" s="42"/>
      <c r="D164" s="42"/>
      <c r="E164" s="42"/>
      <c r="F164" s="42"/>
      <c r="G164" s="85"/>
      <c r="H164" s="22" t="s">
        <v>2</v>
      </c>
      <c r="I164" s="23" t="s">
        <v>3</v>
      </c>
      <c r="J164" s="23" t="s">
        <v>4</v>
      </c>
      <c r="K164" s="23" t="s">
        <v>5</v>
      </c>
      <c r="L164" s="23" t="s">
        <v>6</v>
      </c>
      <c r="M164" s="29"/>
      <c r="N164" s="29"/>
      <c r="O164" s="83" t="s">
        <v>2</v>
      </c>
      <c r="P164" s="84" t="s">
        <v>3</v>
      </c>
      <c r="Q164" s="84" t="s">
        <v>16</v>
      </c>
      <c r="R164" s="84" t="s">
        <v>5</v>
      </c>
      <c r="S164" s="84" t="s">
        <v>6</v>
      </c>
      <c r="T164" s="101" t="s">
        <v>17</v>
      </c>
      <c r="U164" s="89" t="s">
        <v>18</v>
      </c>
      <c r="V164" s="14"/>
      <c r="W164" s="14"/>
      <c r="X164" s="14"/>
      <c r="Y164" s="14"/>
      <c r="Z164" s="14"/>
      <c r="AA164" s="14"/>
      <c r="AB164" s="14"/>
      <c r="AC164" s="14"/>
    </row>
    <row r="165" spans="1:29" x14ac:dyDescent="0.25">
      <c r="A165" s="24">
        <v>43949</v>
      </c>
      <c r="B165" s="25">
        <v>43950</v>
      </c>
      <c r="C165" s="35"/>
      <c r="D165" s="35"/>
      <c r="E165" s="35"/>
      <c r="F165" s="35"/>
      <c r="G165" s="86"/>
      <c r="H165" s="24">
        <v>43977</v>
      </c>
      <c r="I165" s="25">
        <v>43978</v>
      </c>
      <c r="J165" s="25">
        <v>43979</v>
      </c>
      <c r="K165" s="25">
        <v>43980</v>
      </c>
      <c r="L165" s="25">
        <v>43981</v>
      </c>
      <c r="M165" s="35"/>
      <c r="N165" s="29"/>
      <c r="O165" s="24">
        <v>44005</v>
      </c>
      <c r="P165" s="57">
        <v>44006</v>
      </c>
      <c r="Q165" s="57">
        <v>44007</v>
      </c>
      <c r="R165" s="57">
        <v>44008</v>
      </c>
      <c r="S165" s="57">
        <v>44009</v>
      </c>
      <c r="T165" s="57">
        <v>44010</v>
      </c>
      <c r="U165" s="59">
        <v>44011</v>
      </c>
      <c r="V165" s="14"/>
      <c r="W165" s="14"/>
      <c r="X165" s="14"/>
      <c r="Y165" s="14"/>
      <c r="Z165" s="14"/>
      <c r="AA165" s="14"/>
      <c r="AB165" s="14"/>
      <c r="AC165" s="14"/>
    </row>
    <row r="166" spans="1:29" ht="15.75" thickBot="1" x14ac:dyDescent="0.3">
      <c r="A166" s="30"/>
      <c r="B166" s="40"/>
      <c r="C166" s="31"/>
      <c r="D166" s="31"/>
      <c r="E166" s="31"/>
      <c r="F166" s="31"/>
      <c r="G166" s="72"/>
      <c r="H166" s="30"/>
      <c r="I166" s="40"/>
      <c r="J166" s="40"/>
      <c r="K166" s="40"/>
      <c r="L166" s="40"/>
      <c r="M166" s="31"/>
      <c r="N166" s="31"/>
      <c r="O166" s="45"/>
      <c r="P166" s="46"/>
      <c r="Q166" s="46"/>
      <c r="R166" s="46"/>
      <c r="S166" s="46"/>
      <c r="T166" s="91"/>
      <c r="U166" s="92"/>
      <c r="V166" s="14"/>
      <c r="W166" s="14"/>
      <c r="X166" s="14"/>
      <c r="Y166" s="14"/>
      <c r="Z166" s="14"/>
      <c r="AA166" s="14"/>
      <c r="AB166" s="14"/>
      <c r="AC166" s="14"/>
    </row>
    <row r="167" spans="1:29" ht="15.75" thickBot="1" x14ac:dyDescent="0.3">
      <c r="A167" s="364" t="s">
        <v>95</v>
      </c>
      <c r="B167" s="365"/>
      <c r="C167" s="365"/>
      <c r="D167" s="365"/>
      <c r="E167" s="365"/>
      <c r="F167" s="365"/>
      <c r="G167" s="365"/>
      <c r="H167" s="395"/>
      <c r="I167" s="395"/>
      <c r="J167" s="395"/>
      <c r="K167" s="395"/>
      <c r="L167" s="395"/>
      <c r="M167" s="395"/>
      <c r="N167" s="395"/>
      <c r="O167" s="365"/>
      <c r="P167" s="365"/>
      <c r="Q167" s="365"/>
      <c r="R167" s="365"/>
      <c r="S167" s="365"/>
      <c r="T167" s="365"/>
      <c r="U167" s="366"/>
      <c r="V167" s="14"/>
      <c r="W167" s="14"/>
      <c r="X167" s="14"/>
      <c r="Y167" s="14"/>
      <c r="Z167" s="14"/>
      <c r="AA167" s="14"/>
      <c r="AB167" s="14"/>
      <c r="AC167" s="14"/>
    </row>
    <row r="168" spans="1:29" x14ac:dyDescent="0.25">
      <c r="A168" s="384" t="s">
        <v>68</v>
      </c>
      <c r="B168" s="385"/>
      <c r="C168" s="385"/>
      <c r="D168" s="385"/>
      <c r="E168" s="385"/>
      <c r="F168" s="385"/>
      <c r="G168" s="386"/>
      <c r="H168" s="400" t="s">
        <v>69</v>
      </c>
      <c r="I168" s="357"/>
      <c r="J168" s="357"/>
      <c r="K168" s="357"/>
      <c r="L168" s="357"/>
      <c r="M168" s="357"/>
      <c r="N168" s="398"/>
      <c r="O168" s="356" t="s">
        <v>70</v>
      </c>
      <c r="P168" s="357"/>
      <c r="Q168" s="357"/>
      <c r="R168" s="357"/>
      <c r="S168" s="357"/>
      <c r="T168" s="357"/>
      <c r="U168" s="358"/>
      <c r="V168" s="14"/>
      <c r="W168" s="14"/>
      <c r="X168" s="14"/>
      <c r="Y168" s="14"/>
      <c r="Z168" s="14"/>
      <c r="AA168" s="14"/>
      <c r="AB168" s="14"/>
      <c r="AC168" s="14"/>
    </row>
    <row r="169" spans="1:29" x14ac:dyDescent="0.25">
      <c r="A169" s="387" t="s">
        <v>72</v>
      </c>
      <c r="B169" s="388"/>
      <c r="C169" s="388"/>
      <c r="D169" s="388"/>
      <c r="E169" s="388"/>
      <c r="F169" s="388"/>
      <c r="G169" s="389"/>
      <c r="H169" s="388" t="s">
        <v>76</v>
      </c>
      <c r="I169" s="388"/>
      <c r="J169" s="388"/>
      <c r="K169" s="388"/>
      <c r="L169" s="388"/>
      <c r="M169" s="388"/>
      <c r="N169" s="389"/>
      <c r="O169" s="387" t="s">
        <v>80</v>
      </c>
      <c r="P169" s="388"/>
      <c r="Q169" s="388"/>
      <c r="R169" s="388"/>
      <c r="S169" s="388"/>
      <c r="T169" s="388"/>
      <c r="U169" s="390"/>
      <c r="V169" s="14"/>
      <c r="W169" s="14"/>
      <c r="X169" s="14"/>
      <c r="Y169" s="14"/>
      <c r="Z169" s="14"/>
      <c r="AA169" s="14"/>
      <c r="AB169" s="14"/>
      <c r="AC169" s="14"/>
    </row>
    <row r="170" spans="1:29" x14ac:dyDescent="0.25">
      <c r="A170" s="22" t="s">
        <v>2</v>
      </c>
      <c r="B170" s="23" t="s">
        <v>3</v>
      </c>
      <c r="C170" s="23" t="s">
        <v>16</v>
      </c>
      <c r="D170" s="23" t="s">
        <v>5</v>
      </c>
      <c r="E170" s="23" t="s">
        <v>6</v>
      </c>
      <c r="F170" s="88" t="s">
        <v>17</v>
      </c>
      <c r="G170" s="51" t="s">
        <v>18</v>
      </c>
      <c r="H170" s="42"/>
      <c r="I170" s="42"/>
      <c r="J170" s="42"/>
      <c r="K170" s="23" t="s">
        <v>5</v>
      </c>
      <c r="L170" s="84" t="s">
        <v>6</v>
      </c>
      <c r="M170" s="106" t="s">
        <v>17</v>
      </c>
      <c r="N170" s="102" t="s">
        <v>18</v>
      </c>
      <c r="O170" s="41"/>
      <c r="P170" s="42"/>
      <c r="Q170" s="42"/>
      <c r="R170" s="42"/>
      <c r="S170" s="42"/>
      <c r="T170" s="42"/>
      <c r="U170" s="89" t="s">
        <v>18</v>
      </c>
      <c r="V170" s="14"/>
      <c r="W170" s="14"/>
      <c r="X170" s="14"/>
      <c r="Y170" s="14"/>
      <c r="Z170" s="14"/>
      <c r="AA170" s="14"/>
      <c r="AB170" s="14"/>
      <c r="AC170" s="14"/>
    </row>
    <row r="171" spans="1:29" x14ac:dyDescent="0.25">
      <c r="A171" s="24">
        <v>44012</v>
      </c>
      <c r="B171" s="25">
        <v>44013</v>
      </c>
      <c r="C171" s="25">
        <v>44014</v>
      </c>
      <c r="D171" s="25">
        <v>44015</v>
      </c>
      <c r="E171" s="25">
        <v>44016</v>
      </c>
      <c r="F171" s="25">
        <v>44017</v>
      </c>
      <c r="G171" s="55">
        <v>44018</v>
      </c>
      <c r="H171" s="35"/>
      <c r="I171" s="35"/>
      <c r="J171" s="35"/>
      <c r="K171" s="25">
        <v>44043</v>
      </c>
      <c r="L171" s="25">
        <v>44044</v>
      </c>
      <c r="M171" s="25">
        <v>44045</v>
      </c>
      <c r="N171" s="70">
        <v>44046</v>
      </c>
      <c r="O171" s="34"/>
      <c r="P171" s="35"/>
      <c r="Q171" s="35"/>
      <c r="R171" s="35"/>
      <c r="S171" s="35"/>
      <c r="T171" s="35"/>
      <c r="U171" s="55">
        <v>44074</v>
      </c>
      <c r="V171" s="14"/>
      <c r="W171" s="14"/>
      <c r="X171" s="14"/>
      <c r="Y171" s="14"/>
      <c r="Z171" s="14"/>
      <c r="AA171" s="14"/>
      <c r="AB171" s="14"/>
      <c r="AC171" s="14"/>
    </row>
    <row r="172" spans="1:29" x14ac:dyDescent="0.25">
      <c r="A172" s="21"/>
      <c r="B172" s="26"/>
      <c r="C172" s="26"/>
      <c r="D172" s="26"/>
      <c r="E172" s="26"/>
      <c r="F172" s="60"/>
      <c r="G172" s="61"/>
      <c r="H172" s="29"/>
      <c r="I172" s="29"/>
      <c r="J172" s="29"/>
      <c r="K172" s="26"/>
      <c r="L172" s="26"/>
      <c r="M172" s="78"/>
      <c r="N172" s="98"/>
      <c r="O172" s="43"/>
      <c r="P172" s="29"/>
      <c r="Q172" s="29"/>
      <c r="R172" s="29"/>
      <c r="S172" s="29"/>
      <c r="T172" s="29"/>
      <c r="U172" s="61"/>
      <c r="V172" s="14"/>
      <c r="W172" s="14"/>
      <c r="X172" s="14"/>
      <c r="Y172" s="14"/>
      <c r="Z172" s="14"/>
      <c r="AA172" s="14"/>
      <c r="AB172" s="14"/>
      <c r="AC172" s="14"/>
    </row>
    <row r="173" spans="1:29" x14ac:dyDescent="0.25">
      <c r="A173" s="387" t="s">
        <v>73</v>
      </c>
      <c r="B173" s="388"/>
      <c r="C173" s="388"/>
      <c r="D173" s="388"/>
      <c r="E173" s="388"/>
      <c r="F173" s="388"/>
      <c r="G173" s="389"/>
      <c r="H173" s="388" t="s">
        <v>77</v>
      </c>
      <c r="I173" s="388"/>
      <c r="J173" s="388"/>
      <c r="K173" s="388"/>
      <c r="L173" s="388"/>
      <c r="M173" s="388"/>
      <c r="N173" s="389"/>
      <c r="O173" s="387" t="s">
        <v>81</v>
      </c>
      <c r="P173" s="388"/>
      <c r="Q173" s="388"/>
      <c r="R173" s="388"/>
      <c r="S173" s="388"/>
      <c r="T173" s="388"/>
      <c r="U173" s="390"/>
      <c r="V173" s="14"/>
      <c r="W173" s="14"/>
      <c r="X173" s="14"/>
      <c r="Y173" s="14"/>
      <c r="Z173" s="14"/>
      <c r="AA173" s="14"/>
      <c r="AB173" s="14"/>
      <c r="AC173" s="14"/>
    </row>
    <row r="174" spans="1:29" x14ac:dyDescent="0.25">
      <c r="A174" s="22" t="s">
        <v>2</v>
      </c>
      <c r="B174" s="23" t="s">
        <v>3</v>
      </c>
      <c r="C174" s="23" t="s">
        <v>16</v>
      </c>
      <c r="D174" s="23" t="s">
        <v>5</v>
      </c>
      <c r="E174" s="23" t="s">
        <v>6</v>
      </c>
      <c r="F174" s="88" t="s">
        <v>17</v>
      </c>
      <c r="G174" s="51" t="s">
        <v>18</v>
      </c>
      <c r="H174" s="53" t="s">
        <v>2</v>
      </c>
      <c r="I174" s="23" t="s">
        <v>3</v>
      </c>
      <c r="J174" s="23" t="s">
        <v>16</v>
      </c>
      <c r="K174" s="23" t="s">
        <v>5</v>
      </c>
      <c r="L174" s="23" t="s">
        <v>6</v>
      </c>
      <c r="M174" s="50" t="s">
        <v>17</v>
      </c>
      <c r="N174" s="80" t="s">
        <v>18</v>
      </c>
      <c r="O174" s="22" t="s">
        <v>2</v>
      </c>
      <c r="P174" s="23" t="s">
        <v>3</v>
      </c>
      <c r="Q174" s="23" t="s">
        <v>16</v>
      </c>
      <c r="R174" s="23" t="s">
        <v>5</v>
      </c>
      <c r="S174" s="23" t="s">
        <v>6</v>
      </c>
      <c r="T174" s="88" t="s">
        <v>17</v>
      </c>
      <c r="U174" s="51" t="s">
        <v>18</v>
      </c>
      <c r="V174" s="14"/>
      <c r="W174" s="14"/>
      <c r="X174" s="14"/>
      <c r="Y174" s="14"/>
      <c r="Z174" s="14"/>
      <c r="AA174" s="14"/>
      <c r="AB174" s="14"/>
      <c r="AC174" s="14"/>
    </row>
    <row r="175" spans="1:29" x14ac:dyDescent="0.25">
      <c r="A175" s="24">
        <v>44019</v>
      </c>
      <c r="B175" s="25">
        <v>44020</v>
      </c>
      <c r="C175" s="25">
        <v>44021</v>
      </c>
      <c r="D175" s="25">
        <v>44022</v>
      </c>
      <c r="E175" s="25">
        <v>44023</v>
      </c>
      <c r="F175" s="25">
        <v>44024</v>
      </c>
      <c r="G175" s="55">
        <v>44025</v>
      </c>
      <c r="H175" s="57">
        <v>44047</v>
      </c>
      <c r="I175" s="57">
        <v>44048</v>
      </c>
      <c r="J175" s="57">
        <v>44049</v>
      </c>
      <c r="K175" s="57">
        <v>44050</v>
      </c>
      <c r="L175" s="57">
        <v>44051</v>
      </c>
      <c r="M175" s="57">
        <v>44052</v>
      </c>
      <c r="N175" s="75">
        <v>44053</v>
      </c>
      <c r="O175" s="24">
        <v>44075</v>
      </c>
      <c r="P175" s="25">
        <v>44076</v>
      </c>
      <c r="Q175" s="25">
        <v>44077</v>
      </c>
      <c r="R175" s="25">
        <v>44078</v>
      </c>
      <c r="S175" s="25">
        <v>44079</v>
      </c>
      <c r="T175" s="25">
        <v>44080</v>
      </c>
      <c r="U175" s="55">
        <v>44081</v>
      </c>
      <c r="V175" s="14"/>
      <c r="W175" s="14"/>
      <c r="X175" s="14"/>
      <c r="Y175" s="14"/>
      <c r="Z175" s="14"/>
      <c r="AA175" s="14"/>
      <c r="AB175" s="14"/>
      <c r="AC175" s="14"/>
    </row>
    <row r="176" spans="1:29" x14ac:dyDescent="0.25">
      <c r="A176" s="21"/>
      <c r="B176" s="26"/>
      <c r="C176" s="26"/>
      <c r="D176" s="26"/>
      <c r="E176" s="26"/>
      <c r="F176" s="60"/>
      <c r="G176" s="61"/>
      <c r="H176" s="21"/>
      <c r="I176" s="26"/>
      <c r="J176" s="26"/>
      <c r="K176" s="26"/>
      <c r="L176" s="26"/>
      <c r="M176" s="60"/>
      <c r="N176" s="81"/>
      <c r="O176" s="21"/>
      <c r="P176" s="26"/>
      <c r="Q176" s="26"/>
      <c r="R176" s="26"/>
      <c r="S176" s="26"/>
      <c r="T176" s="60"/>
      <c r="U176" s="61"/>
      <c r="V176" s="14"/>
      <c r="W176" s="14"/>
      <c r="X176" s="14"/>
      <c r="Y176" s="14"/>
      <c r="Z176" s="14"/>
      <c r="AA176" s="14"/>
      <c r="AB176" s="14"/>
      <c r="AC176" s="14"/>
    </row>
    <row r="177" spans="1:29" x14ac:dyDescent="0.25">
      <c r="A177" s="387" t="s">
        <v>74</v>
      </c>
      <c r="B177" s="388"/>
      <c r="C177" s="388"/>
      <c r="D177" s="388"/>
      <c r="E177" s="388"/>
      <c r="F177" s="388"/>
      <c r="G177" s="390"/>
      <c r="H177" s="360" t="s">
        <v>78</v>
      </c>
      <c r="I177" s="360"/>
      <c r="J177" s="360"/>
      <c r="K177" s="360"/>
      <c r="L177" s="360"/>
      <c r="M177" s="360"/>
      <c r="N177" s="360"/>
      <c r="O177" s="387" t="s">
        <v>82</v>
      </c>
      <c r="P177" s="388"/>
      <c r="Q177" s="388"/>
      <c r="R177" s="388"/>
      <c r="S177" s="388"/>
      <c r="T177" s="388"/>
      <c r="U177" s="390"/>
      <c r="V177" s="14"/>
      <c r="W177" s="14"/>
      <c r="X177" s="14"/>
      <c r="Y177" s="14"/>
      <c r="Z177" s="14"/>
      <c r="AA177" s="14"/>
      <c r="AB177" s="14"/>
      <c r="AC177" s="14"/>
    </row>
    <row r="178" spans="1:29" x14ac:dyDescent="0.25">
      <c r="A178" s="22" t="s">
        <v>2</v>
      </c>
      <c r="B178" s="23" t="s">
        <v>3</v>
      </c>
      <c r="C178" s="23" t="s">
        <v>16</v>
      </c>
      <c r="D178" s="23" t="s">
        <v>5</v>
      </c>
      <c r="E178" s="23" t="s">
        <v>6</v>
      </c>
      <c r="F178" s="88" t="s">
        <v>17</v>
      </c>
      <c r="G178" s="51" t="s">
        <v>18</v>
      </c>
      <c r="H178" s="53" t="s">
        <v>2</v>
      </c>
      <c r="I178" s="23" t="s">
        <v>3</v>
      </c>
      <c r="J178" s="23" t="s">
        <v>16</v>
      </c>
      <c r="K178" s="23" t="s">
        <v>5</v>
      </c>
      <c r="L178" s="23" t="s">
        <v>6</v>
      </c>
      <c r="M178" s="50" t="s">
        <v>17</v>
      </c>
      <c r="N178" s="80" t="s">
        <v>18</v>
      </c>
      <c r="O178" s="22" t="s">
        <v>2</v>
      </c>
      <c r="P178" s="23" t="s">
        <v>3</v>
      </c>
      <c r="Q178" s="23" t="s">
        <v>16</v>
      </c>
      <c r="R178" s="23" t="s">
        <v>5</v>
      </c>
      <c r="S178" s="23" t="s">
        <v>6</v>
      </c>
      <c r="T178" s="88" t="s">
        <v>17</v>
      </c>
      <c r="U178" s="51" t="s">
        <v>18</v>
      </c>
      <c r="V178" s="14"/>
      <c r="W178" s="14"/>
      <c r="X178" s="14"/>
      <c r="Y178" s="14"/>
      <c r="Z178" s="14"/>
      <c r="AA178" s="14"/>
      <c r="AB178" s="14"/>
      <c r="AC178" s="14"/>
    </row>
    <row r="179" spans="1:29" x14ac:dyDescent="0.25">
      <c r="A179" s="24">
        <v>44026</v>
      </c>
      <c r="B179" s="25">
        <v>44027</v>
      </c>
      <c r="C179" s="25">
        <v>44028</v>
      </c>
      <c r="D179" s="25">
        <v>44029</v>
      </c>
      <c r="E179" s="25">
        <v>44030</v>
      </c>
      <c r="F179" s="25">
        <v>44031</v>
      </c>
      <c r="G179" s="55">
        <v>44032</v>
      </c>
      <c r="H179" s="57">
        <v>44054</v>
      </c>
      <c r="I179" s="57">
        <v>44055</v>
      </c>
      <c r="J179" s="57">
        <v>44056</v>
      </c>
      <c r="K179" s="57">
        <v>44057</v>
      </c>
      <c r="L179" s="57">
        <v>44058</v>
      </c>
      <c r="M179" s="57">
        <v>44059</v>
      </c>
      <c r="N179" s="75">
        <v>44060</v>
      </c>
      <c r="O179" s="24">
        <v>44082</v>
      </c>
      <c r="P179" s="25">
        <v>44083</v>
      </c>
      <c r="Q179" s="25">
        <v>44084</v>
      </c>
      <c r="R179" s="25">
        <v>44085</v>
      </c>
      <c r="S179" s="25">
        <v>44086</v>
      </c>
      <c r="T179" s="25">
        <v>44087</v>
      </c>
      <c r="U179" s="55">
        <v>44088</v>
      </c>
      <c r="V179" s="14"/>
      <c r="W179" s="14"/>
      <c r="X179" s="14"/>
      <c r="Y179" s="14"/>
      <c r="Z179" s="14"/>
      <c r="AA179" s="14"/>
      <c r="AB179" s="14"/>
      <c r="AC179" s="14"/>
    </row>
    <row r="180" spans="1:29" x14ac:dyDescent="0.25">
      <c r="A180" s="21"/>
      <c r="B180" s="26"/>
      <c r="C180" s="26"/>
      <c r="D180" s="26"/>
      <c r="E180" s="26"/>
      <c r="F180" s="65"/>
      <c r="G180" s="66"/>
      <c r="H180" s="21"/>
      <c r="I180" s="26"/>
      <c r="J180" s="26"/>
      <c r="K180" s="26"/>
      <c r="L180" s="26"/>
      <c r="M180" s="60"/>
      <c r="N180" s="81"/>
      <c r="O180" s="21"/>
      <c r="P180" s="26"/>
      <c r="Q180" s="26"/>
      <c r="R180" s="26"/>
      <c r="S180" s="26"/>
      <c r="T180" s="60"/>
      <c r="U180" s="61"/>
      <c r="V180" s="14"/>
      <c r="W180" s="14"/>
      <c r="X180" s="14"/>
      <c r="Y180" s="14"/>
      <c r="Z180" s="14"/>
      <c r="AA180" s="14"/>
      <c r="AB180" s="14"/>
      <c r="AC180" s="14"/>
    </row>
    <row r="181" spans="1:29" x14ac:dyDescent="0.25">
      <c r="A181" s="387" t="s">
        <v>75</v>
      </c>
      <c r="B181" s="388"/>
      <c r="C181" s="388"/>
      <c r="D181" s="388"/>
      <c r="E181" s="388"/>
      <c r="F181" s="388"/>
      <c r="G181" s="390"/>
      <c r="H181" s="360" t="s">
        <v>79</v>
      </c>
      <c r="I181" s="360"/>
      <c r="J181" s="360"/>
      <c r="K181" s="360"/>
      <c r="L181" s="360"/>
      <c r="M181" s="360"/>
      <c r="N181" s="360"/>
      <c r="O181" s="363" t="s">
        <v>83</v>
      </c>
      <c r="P181" s="360"/>
      <c r="Q181" s="360"/>
      <c r="R181" s="360"/>
      <c r="S181" s="360"/>
      <c r="T181" s="360"/>
      <c r="U181" s="361"/>
      <c r="V181" s="14"/>
      <c r="W181" s="14"/>
      <c r="X181" s="14"/>
      <c r="Y181" s="14"/>
      <c r="Z181" s="14"/>
      <c r="AA181" s="14"/>
      <c r="AB181" s="14"/>
      <c r="AC181" s="14"/>
    </row>
    <row r="182" spans="1:29" x14ac:dyDescent="0.25">
      <c r="A182" s="22" t="s">
        <v>2</v>
      </c>
      <c r="B182" s="23" t="s">
        <v>3</v>
      </c>
      <c r="C182" s="23" t="s">
        <v>16</v>
      </c>
      <c r="D182" s="23" t="s">
        <v>5</v>
      </c>
      <c r="E182" s="23" t="s">
        <v>6</v>
      </c>
      <c r="F182" s="88" t="s">
        <v>17</v>
      </c>
      <c r="G182" s="51" t="s">
        <v>18</v>
      </c>
      <c r="H182" s="53" t="s">
        <v>2</v>
      </c>
      <c r="I182" s="23" t="s">
        <v>3</v>
      </c>
      <c r="J182" s="23" t="s">
        <v>16</v>
      </c>
      <c r="K182" s="23" t="s">
        <v>5</v>
      </c>
      <c r="L182" s="23" t="s">
        <v>6</v>
      </c>
      <c r="M182" s="50" t="s">
        <v>17</v>
      </c>
      <c r="N182" s="80" t="s">
        <v>18</v>
      </c>
      <c r="O182" s="22" t="s">
        <v>2</v>
      </c>
      <c r="P182" s="23" t="s">
        <v>3</v>
      </c>
      <c r="Q182" s="23" t="s">
        <v>16</v>
      </c>
      <c r="R182" s="23" t="s">
        <v>5</v>
      </c>
      <c r="S182" s="23" t="s">
        <v>6</v>
      </c>
      <c r="T182" s="88" t="s">
        <v>17</v>
      </c>
      <c r="U182" s="51" t="s">
        <v>18</v>
      </c>
      <c r="V182" s="14"/>
      <c r="W182" s="14"/>
      <c r="X182" s="14"/>
      <c r="Y182" s="14"/>
      <c r="Z182" s="14"/>
      <c r="AA182" s="14"/>
      <c r="AB182" s="14"/>
      <c r="AC182" s="14"/>
    </row>
    <row r="183" spans="1:29" x14ac:dyDescent="0.25">
      <c r="A183" s="24">
        <v>44033</v>
      </c>
      <c r="B183" s="25">
        <v>44034</v>
      </c>
      <c r="C183" s="25">
        <v>44035</v>
      </c>
      <c r="D183" s="25">
        <v>44036</v>
      </c>
      <c r="E183" s="25">
        <v>44037</v>
      </c>
      <c r="F183" s="25">
        <v>44038</v>
      </c>
      <c r="G183" s="55">
        <v>44039</v>
      </c>
      <c r="H183" s="57">
        <v>44061</v>
      </c>
      <c r="I183" s="57">
        <v>44062</v>
      </c>
      <c r="J183" s="57">
        <v>44063</v>
      </c>
      <c r="K183" s="57">
        <v>44064</v>
      </c>
      <c r="L183" s="57">
        <v>44065</v>
      </c>
      <c r="M183" s="57">
        <v>44066</v>
      </c>
      <c r="N183" s="75">
        <v>44067</v>
      </c>
      <c r="O183" s="24">
        <v>44089</v>
      </c>
      <c r="P183" s="25">
        <v>44090</v>
      </c>
      <c r="Q183" s="25">
        <v>44091</v>
      </c>
      <c r="R183" s="25">
        <v>44092</v>
      </c>
      <c r="S183" s="25">
        <v>44093</v>
      </c>
      <c r="T183" s="25">
        <v>44094</v>
      </c>
      <c r="U183" s="55">
        <v>44095</v>
      </c>
      <c r="V183" s="14"/>
      <c r="W183" s="14"/>
      <c r="X183" s="14"/>
      <c r="Y183" s="14"/>
      <c r="Z183" s="14"/>
      <c r="AA183" s="14"/>
      <c r="AB183" s="14"/>
      <c r="AC183" s="14"/>
    </row>
    <row r="184" spans="1:29" x14ac:dyDescent="0.25">
      <c r="A184" s="21"/>
      <c r="B184" s="26"/>
      <c r="C184" s="26"/>
      <c r="D184" s="26"/>
      <c r="E184" s="26"/>
      <c r="F184" s="60"/>
      <c r="G184" s="61"/>
      <c r="H184" s="21"/>
      <c r="I184" s="26"/>
      <c r="J184" s="26"/>
      <c r="K184" s="26"/>
      <c r="L184" s="26"/>
      <c r="M184" s="60"/>
      <c r="N184" s="81"/>
      <c r="O184" s="21"/>
      <c r="P184" s="26"/>
      <c r="Q184" s="26"/>
      <c r="R184" s="26"/>
      <c r="S184" s="26"/>
      <c r="T184" s="60"/>
      <c r="U184" s="61"/>
      <c r="V184" s="14"/>
      <c r="W184" s="14"/>
      <c r="X184" s="14"/>
      <c r="Y184" s="14"/>
      <c r="Z184" s="14"/>
      <c r="AA184" s="14"/>
      <c r="AB184" s="14"/>
      <c r="AC184" s="14"/>
    </row>
    <row r="185" spans="1:29" x14ac:dyDescent="0.25">
      <c r="A185" s="387" t="s">
        <v>76</v>
      </c>
      <c r="B185" s="388"/>
      <c r="C185" s="388"/>
      <c r="D185" s="388"/>
      <c r="E185" s="388"/>
      <c r="F185" s="388"/>
      <c r="G185" s="390"/>
      <c r="H185" s="360" t="s">
        <v>80</v>
      </c>
      <c r="I185" s="360"/>
      <c r="J185" s="360"/>
      <c r="K185" s="360"/>
      <c r="L185" s="360"/>
      <c r="M185" s="360"/>
      <c r="N185" s="360"/>
      <c r="O185" s="387" t="s">
        <v>84</v>
      </c>
      <c r="P185" s="388"/>
      <c r="Q185" s="388"/>
      <c r="R185" s="388"/>
      <c r="S185" s="388"/>
      <c r="T185" s="388"/>
      <c r="U185" s="390"/>
      <c r="V185" s="14"/>
      <c r="W185" s="14"/>
      <c r="X185" s="14"/>
      <c r="Y185" s="14"/>
      <c r="Z185" s="14"/>
      <c r="AA185" s="14"/>
      <c r="AB185" s="14"/>
      <c r="AC185" s="14"/>
    </row>
    <row r="186" spans="1:29" x14ac:dyDescent="0.25">
      <c r="A186" s="22" t="s">
        <v>2</v>
      </c>
      <c r="B186" s="23" t="s">
        <v>3</v>
      </c>
      <c r="C186" s="23" t="s">
        <v>16</v>
      </c>
      <c r="D186" s="42"/>
      <c r="E186" s="42"/>
      <c r="F186" s="42"/>
      <c r="G186" s="85"/>
      <c r="H186" s="103" t="s">
        <v>2</v>
      </c>
      <c r="I186" s="23" t="s">
        <v>3</v>
      </c>
      <c r="J186" s="23" t="s">
        <v>4</v>
      </c>
      <c r="K186" s="23" t="s">
        <v>5</v>
      </c>
      <c r="L186" s="23" t="s">
        <v>6</v>
      </c>
      <c r="M186" s="88" t="s">
        <v>17</v>
      </c>
      <c r="N186" s="29"/>
      <c r="O186" s="22" t="s">
        <v>2</v>
      </c>
      <c r="P186" s="23" t="s">
        <v>3</v>
      </c>
      <c r="Q186" s="23" t="s">
        <v>16</v>
      </c>
      <c r="R186" s="23" t="s">
        <v>5</v>
      </c>
      <c r="S186" s="23" t="s">
        <v>6</v>
      </c>
      <c r="T186" s="88" t="s">
        <v>17</v>
      </c>
      <c r="U186" s="51" t="s">
        <v>18</v>
      </c>
      <c r="V186" s="14"/>
      <c r="W186" s="14"/>
      <c r="X186" s="14"/>
      <c r="Y186" s="14"/>
      <c r="Z186" s="14"/>
      <c r="AA186" s="14"/>
      <c r="AB186" s="14"/>
      <c r="AC186" s="14"/>
    </row>
    <row r="187" spans="1:29" x14ac:dyDescent="0.25">
      <c r="A187" s="24">
        <v>44040</v>
      </c>
      <c r="B187" s="25">
        <v>44041</v>
      </c>
      <c r="C187" s="25">
        <v>44042</v>
      </c>
      <c r="D187" s="35"/>
      <c r="E187" s="35"/>
      <c r="F187" s="35"/>
      <c r="G187" s="86"/>
      <c r="H187" s="57">
        <v>44068</v>
      </c>
      <c r="I187" s="57">
        <v>44069</v>
      </c>
      <c r="J187" s="57">
        <v>44070</v>
      </c>
      <c r="K187" s="57">
        <v>44071</v>
      </c>
      <c r="L187" s="57">
        <v>44072</v>
      </c>
      <c r="M187" s="57">
        <v>44073</v>
      </c>
      <c r="N187" s="29"/>
      <c r="O187" s="24">
        <v>44096</v>
      </c>
      <c r="P187" s="25">
        <v>44097</v>
      </c>
      <c r="Q187" s="25">
        <v>44098</v>
      </c>
      <c r="R187" s="25">
        <v>44099</v>
      </c>
      <c r="S187" s="25">
        <v>44100</v>
      </c>
      <c r="T187" s="25">
        <v>44101</v>
      </c>
      <c r="U187" s="55">
        <v>44102</v>
      </c>
      <c r="V187" s="14"/>
      <c r="W187" s="14"/>
      <c r="X187" s="14"/>
      <c r="Y187" s="14"/>
      <c r="Z187" s="14"/>
      <c r="AA187" s="14"/>
      <c r="AB187" s="14"/>
      <c r="AC187" s="14"/>
    </row>
    <row r="188" spans="1:29" x14ac:dyDescent="0.25">
      <c r="A188" s="21"/>
      <c r="B188" s="26"/>
      <c r="C188" s="26"/>
      <c r="D188" s="29"/>
      <c r="E188" s="29"/>
      <c r="F188" s="29"/>
      <c r="G188" s="67"/>
      <c r="H188" s="21"/>
      <c r="I188" s="26"/>
      <c r="J188" s="26"/>
      <c r="K188" s="26"/>
      <c r="L188" s="26"/>
      <c r="M188" s="60"/>
      <c r="N188" s="29"/>
      <c r="O188" s="21"/>
      <c r="P188" s="26"/>
      <c r="Q188" s="26"/>
      <c r="R188" s="26"/>
      <c r="S188" s="26"/>
      <c r="T188" s="60"/>
      <c r="U188" s="61"/>
      <c r="V188" s="14"/>
      <c r="W188" s="14"/>
      <c r="X188" s="14"/>
      <c r="Y188" s="14"/>
      <c r="Z188" s="14"/>
      <c r="AA188" s="14"/>
      <c r="AB188" s="14"/>
      <c r="AC188" s="14"/>
    </row>
    <row r="189" spans="1:29" x14ac:dyDescent="0.25">
      <c r="A189" s="391"/>
      <c r="B189" s="392"/>
      <c r="C189" s="392"/>
      <c r="D189" s="392"/>
      <c r="E189" s="392"/>
      <c r="F189" s="392"/>
      <c r="G189" s="399"/>
      <c r="H189" s="29"/>
      <c r="I189" s="29"/>
      <c r="J189" s="29"/>
      <c r="K189" s="29"/>
      <c r="L189" s="29"/>
      <c r="M189" s="29"/>
      <c r="N189" s="29"/>
      <c r="O189" s="387" t="s">
        <v>19</v>
      </c>
      <c r="P189" s="388"/>
      <c r="Q189" s="388"/>
      <c r="R189" s="388"/>
      <c r="S189" s="388"/>
      <c r="T189" s="388"/>
      <c r="U189" s="390"/>
      <c r="V189" s="14"/>
      <c r="W189" s="14"/>
      <c r="X189" s="14"/>
      <c r="Y189" s="14"/>
      <c r="Z189" s="14"/>
      <c r="AA189" s="14"/>
      <c r="AB189" s="14"/>
      <c r="AC189" s="14"/>
    </row>
    <row r="190" spans="1:29" x14ac:dyDescent="0.25">
      <c r="A190" s="41"/>
      <c r="B190" s="42"/>
      <c r="C190" s="29"/>
      <c r="D190" s="29"/>
      <c r="E190" s="29"/>
      <c r="F190" s="29"/>
      <c r="G190" s="67"/>
      <c r="H190" s="29"/>
      <c r="I190" s="29"/>
      <c r="J190" s="29"/>
      <c r="K190" s="29"/>
      <c r="L190" s="29"/>
      <c r="M190" s="29"/>
      <c r="N190" s="29"/>
      <c r="O190" s="83" t="s">
        <v>2</v>
      </c>
      <c r="P190" s="29"/>
      <c r="Q190" s="29"/>
      <c r="R190" s="29"/>
      <c r="S190" s="29"/>
      <c r="T190" s="29"/>
      <c r="U190" s="67"/>
      <c r="V190" s="14"/>
      <c r="W190" s="14"/>
      <c r="X190" s="14"/>
      <c r="Y190" s="14"/>
      <c r="Z190" s="14"/>
      <c r="AA190" s="14"/>
      <c r="AB190" s="14"/>
      <c r="AC190" s="14"/>
    </row>
    <row r="191" spans="1:29" x14ac:dyDescent="0.25">
      <c r="A191" s="34"/>
      <c r="B191" s="48"/>
      <c r="C191" s="29"/>
      <c r="D191" s="29"/>
      <c r="E191" s="29"/>
      <c r="F191" s="29"/>
      <c r="G191" s="67"/>
      <c r="H191" s="29"/>
      <c r="I191" s="29"/>
      <c r="J191" s="29"/>
      <c r="K191" s="29"/>
      <c r="L191" s="29"/>
      <c r="M191" s="29"/>
      <c r="N191" s="29"/>
      <c r="O191" s="24">
        <v>44103</v>
      </c>
      <c r="P191" s="29"/>
      <c r="Q191" s="29"/>
      <c r="R191" s="29"/>
      <c r="S191" s="29"/>
      <c r="T191" s="29"/>
      <c r="U191" s="67"/>
      <c r="V191" s="14"/>
      <c r="W191" s="14"/>
      <c r="X191" s="14"/>
      <c r="Y191" s="14"/>
      <c r="Z191" s="14"/>
      <c r="AA191" s="14"/>
      <c r="AB191" s="14"/>
      <c r="AC191" s="14"/>
    </row>
    <row r="192" spans="1:29" ht="15.75" thickBot="1" x14ac:dyDescent="0.3">
      <c r="A192" s="87"/>
      <c r="B192" s="31"/>
      <c r="C192" s="31"/>
      <c r="D192" s="31"/>
      <c r="E192" s="31"/>
      <c r="F192" s="31"/>
      <c r="G192" s="72"/>
      <c r="H192" s="31"/>
      <c r="I192" s="31"/>
      <c r="J192" s="31"/>
      <c r="K192" s="31"/>
      <c r="L192" s="31"/>
      <c r="M192" s="31"/>
      <c r="N192" s="31"/>
      <c r="O192" s="45"/>
      <c r="P192" s="31"/>
      <c r="Q192" s="31"/>
      <c r="R192" s="31"/>
      <c r="S192" s="31"/>
      <c r="T192" s="31"/>
      <c r="U192" s="72"/>
      <c r="V192" s="14"/>
      <c r="W192" s="14"/>
      <c r="X192" s="14"/>
      <c r="Y192" s="14"/>
      <c r="Z192" s="14"/>
      <c r="AA192" s="14"/>
      <c r="AB192" s="14"/>
      <c r="AC192" s="14"/>
    </row>
  </sheetData>
  <mergeCells count="162">
    <mergeCell ref="A185:G185"/>
    <mergeCell ref="H185:N185"/>
    <mergeCell ref="O185:U185"/>
    <mergeCell ref="A189:G189"/>
    <mergeCell ref="A119:G119"/>
    <mergeCell ref="O189:U189"/>
    <mergeCell ref="A177:G177"/>
    <mergeCell ref="H177:N177"/>
    <mergeCell ref="O177:U177"/>
    <mergeCell ref="A181:G181"/>
    <mergeCell ref="H181:N181"/>
    <mergeCell ref="O181:U181"/>
    <mergeCell ref="A169:G169"/>
    <mergeCell ref="H169:N169"/>
    <mergeCell ref="O169:U169"/>
    <mergeCell ref="A173:G173"/>
    <mergeCell ref="H173:N173"/>
    <mergeCell ref="O173:U173"/>
    <mergeCell ref="A163:G163"/>
    <mergeCell ref="H163:N163"/>
    <mergeCell ref="O163:U163"/>
    <mergeCell ref="A167:U167"/>
    <mergeCell ref="A168:G168"/>
    <mergeCell ref="H168:N168"/>
    <mergeCell ref="O168:U168"/>
    <mergeCell ref="A155:G155"/>
    <mergeCell ref="H155:N155"/>
    <mergeCell ref="O155:U155"/>
    <mergeCell ref="A159:G159"/>
    <mergeCell ref="H159:N159"/>
    <mergeCell ref="O159:U159"/>
    <mergeCell ref="A147:G147"/>
    <mergeCell ref="H147:N147"/>
    <mergeCell ref="O147:U147"/>
    <mergeCell ref="A151:G151"/>
    <mergeCell ref="H151:N151"/>
    <mergeCell ref="O151:U151"/>
    <mergeCell ref="A145:U145"/>
    <mergeCell ref="A146:G146"/>
    <mergeCell ref="H146:N146"/>
    <mergeCell ref="O146:U146"/>
    <mergeCell ref="A137:G137"/>
    <mergeCell ref="H137:N137"/>
    <mergeCell ref="O137:U137"/>
    <mergeCell ref="A141:G141"/>
    <mergeCell ref="H141:N141"/>
    <mergeCell ref="O141:U141"/>
    <mergeCell ref="A129:G129"/>
    <mergeCell ref="H129:N129"/>
    <mergeCell ref="O129:U129"/>
    <mergeCell ref="A133:G133"/>
    <mergeCell ref="H133:N133"/>
    <mergeCell ref="O133:U133"/>
    <mergeCell ref="A123:U123"/>
    <mergeCell ref="A124:G124"/>
    <mergeCell ref="H124:N124"/>
    <mergeCell ref="O124:U124"/>
    <mergeCell ref="A125:G125"/>
    <mergeCell ref="H125:N125"/>
    <mergeCell ref="O125:U125"/>
    <mergeCell ref="A111:G111"/>
    <mergeCell ref="H111:N111"/>
    <mergeCell ref="O111:U111"/>
    <mergeCell ref="A115:G115"/>
    <mergeCell ref="H115:N115"/>
    <mergeCell ref="O115:U115"/>
    <mergeCell ref="A103:G103"/>
    <mergeCell ref="H103:N103"/>
    <mergeCell ref="O103:U103"/>
    <mergeCell ref="A107:G107"/>
    <mergeCell ref="H107:N107"/>
    <mergeCell ref="O107:U107"/>
    <mergeCell ref="A97:U97"/>
    <mergeCell ref="A98:G98"/>
    <mergeCell ref="H98:N98"/>
    <mergeCell ref="O98:U98"/>
    <mergeCell ref="A99:G99"/>
    <mergeCell ref="H99:N99"/>
    <mergeCell ref="O99:U99"/>
    <mergeCell ref="A89:G89"/>
    <mergeCell ref="H89:N89"/>
    <mergeCell ref="O89:U89"/>
    <mergeCell ref="A93:G93"/>
    <mergeCell ref="X3:Y3"/>
    <mergeCell ref="X4:Y4"/>
    <mergeCell ref="X5:Y5"/>
    <mergeCell ref="X6:Y6"/>
    <mergeCell ref="W13:AB13"/>
    <mergeCell ref="A81:G81"/>
    <mergeCell ref="H81:N81"/>
    <mergeCell ref="O81:U81"/>
    <mergeCell ref="A85:G85"/>
    <mergeCell ref="H85:N85"/>
    <mergeCell ref="O85:U85"/>
    <mergeCell ref="A73:G73"/>
    <mergeCell ref="H73:N73"/>
    <mergeCell ref="O73:U73"/>
    <mergeCell ref="A77:G77"/>
    <mergeCell ref="H77:N77"/>
    <mergeCell ref="O77:U77"/>
    <mergeCell ref="A67:G67"/>
    <mergeCell ref="H67:N67"/>
    <mergeCell ref="O67:U67"/>
    <mergeCell ref="A71:U71"/>
    <mergeCell ref="A72:G72"/>
    <mergeCell ref="H72:N72"/>
    <mergeCell ref="O72:U72"/>
    <mergeCell ref="A59:G59"/>
    <mergeCell ref="H59:N59"/>
    <mergeCell ref="O59:U59"/>
    <mergeCell ref="A63:G63"/>
    <mergeCell ref="H63:N63"/>
    <mergeCell ref="O63:U63"/>
    <mergeCell ref="A51:G51"/>
    <mergeCell ref="H51:N51"/>
    <mergeCell ref="O51:U51"/>
    <mergeCell ref="A55:G55"/>
    <mergeCell ref="H55:N55"/>
    <mergeCell ref="O55:U55"/>
    <mergeCell ref="A45:G45"/>
    <mergeCell ref="A49:U49"/>
    <mergeCell ref="A50:G50"/>
    <mergeCell ref="H50:N50"/>
    <mergeCell ref="O50:U50"/>
    <mergeCell ref="A11:G11"/>
    <mergeCell ref="A41:G41"/>
    <mergeCell ref="H41:N41"/>
    <mergeCell ref="O41:U41"/>
    <mergeCell ref="A37:G37"/>
    <mergeCell ref="O37:U37"/>
    <mergeCell ref="H37:N37"/>
    <mergeCell ref="O15:U15"/>
    <mergeCell ref="A29:G29"/>
    <mergeCell ref="H29:N29"/>
    <mergeCell ref="O29:U29"/>
    <mergeCell ref="A33:G33"/>
    <mergeCell ref="H33:N33"/>
    <mergeCell ref="O33:U33"/>
    <mergeCell ref="A24:G24"/>
    <mergeCell ref="H24:N24"/>
    <mergeCell ref="O24:U24"/>
    <mergeCell ref="H2:N2"/>
    <mergeCell ref="H3:N3"/>
    <mergeCell ref="H7:N7"/>
    <mergeCell ref="H11:N11"/>
    <mergeCell ref="A3:G3"/>
    <mergeCell ref="A7:G7"/>
    <mergeCell ref="A1:U1"/>
    <mergeCell ref="A23:U23"/>
    <mergeCell ref="A25:G25"/>
    <mergeCell ref="H25:N25"/>
    <mergeCell ref="O25:U25"/>
    <mergeCell ref="A15:G15"/>
    <mergeCell ref="A2:G2"/>
    <mergeCell ref="A19:G19"/>
    <mergeCell ref="H19:N19"/>
    <mergeCell ref="O19:U19"/>
    <mergeCell ref="H15:N15"/>
    <mergeCell ref="O2:U2"/>
    <mergeCell ref="O3:U3"/>
    <mergeCell ref="O7:U7"/>
    <mergeCell ref="O11:U11"/>
  </mergeCells>
  <phoneticPr fontId="3" type="noConversion"/>
  <pageMargins left="0.23622047244094491" right="0.23622047244094491" top="1.7322834645669292" bottom="0.74803149606299213" header="0.31496062992125984" footer="0.31496062992125984"/>
  <pageSetup paperSize="8" scale="85" fitToHeight="0" orientation="landscape" r:id="rId1"/>
  <headerFooter>
    <oddFooter xml:space="preserve">&amp;L
</oddFooter>
  </headerFooter>
  <rowBreaks count="3" manualBreakCount="3">
    <brk id="48" max="20" man="1"/>
    <brk id="96" max="20" man="1"/>
    <brk id="14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Calcul des H 1ère année</vt:lpstr>
      <vt:lpstr>Calcul des H 2ème année</vt:lpstr>
      <vt:lpstr>Calendrier alternance</vt:lpstr>
      <vt:lpstr>'Calcul des H 1ère année'!Zone_d_impression</vt:lpstr>
      <vt:lpstr>'Calcul des H 2ème année'!Zone_d_impression</vt:lpstr>
      <vt:lpstr>'Calendrier alternance'!Zone_d_impression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DUTHEIL Yoann</dc:creator>
  <cp:lastModifiedBy>DUTHEIL Yoann</cp:lastModifiedBy>
  <cp:lastPrinted>2023-09-29T08:09:45Z</cp:lastPrinted>
  <dcterms:created xsi:type="dcterms:W3CDTF">2023-01-24T09:02:15Z</dcterms:created>
  <dcterms:modified xsi:type="dcterms:W3CDTF">2023-11-20T10:22:21Z</dcterms:modified>
</cp:coreProperties>
</file>