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French Digital Tour\__FDT_2023\CCM\"/>
    </mc:Choice>
  </mc:AlternateContent>
  <bookViews>
    <workbookView xWindow="0" yWindow="0" windowWidth="28800" windowHeight="13800"/>
  </bookViews>
  <sheets>
    <sheet name="Méthode de classement" sheetId="4" r:id="rId1"/>
    <sheet name="Répartition" sheetId="3" r:id="rId2"/>
    <sheet name="Tableau médailles" sheetId="2" r:id="rId3"/>
    <sheet name="Récompenses Commandées" sheetId="1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34" i="2" l="1"/>
  <c r="V133" i="2"/>
  <c r="V132" i="2"/>
  <c r="V131" i="2"/>
  <c r="V130" i="2"/>
  <c r="V129" i="2"/>
  <c r="V128" i="2"/>
  <c r="V127" i="2"/>
  <c r="V126" i="2"/>
  <c r="V125" i="2"/>
  <c r="V124" i="2"/>
  <c r="V123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O15" i="2" l="1"/>
  <c r="P15" i="2"/>
  <c r="O16" i="2"/>
  <c r="P16" i="2"/>
  <c r="O17" i="2"/>
  <c r="P17" i="2"/>
  <c r="O18" i="2"/>
  <c r="P18" i="2"/>
  <c r="O19" i="2"/>
  <c r="P19" i="2"/>
  <c r="O20" i="2"/>
  <c r="P20" i="2"/>
  <c r="O21" i="2"/>
  <c r="P21" i="2"/>
  <c r="O22" i="2"/>
  <c r="P22" i="2"/>
  <c r="O23" i="2"/>
  <c r="P23" i="2"/>
  <c r="O24" i="2"/>
  <c r="P24" i="2"/>
  <c r="O25" i="2"/>
  <c r="P25" i="2"/>
  <c r="O26" i="2"/>
  <c r="P26" i="2"/>
  <c r="O27" i="2"/>
  <c r="P27" i="2"/>
  <c r="O28" i="2"/>
  <c r="P28" i="2"/>
  <c r="O29" i="2"/>
  <c r="P29" i="2"/>
  <c r="O30" i="2"/>
  <c r="P30" i="2"/>
  <c r="O31" i="2"/>
  <c r="P31" i="2"/>
  <c r="O32" i="2"/>
  <c r="P32" i="2"/>
  <c r="O33" i="2"/>
  <c r="P33" i="2"/>
  <c r="O34" i="2"/>
  <c r="P34" i="2"/>
  <c r="O35" i="2"/>
  <c r="P35" i="2"/>
  <c r="O36" i="2"/>
  <c r="P36" i="2"/>
  <c r="O37" i="2"/>
  <c r="P37" i="2"/>
  <c r="O38" i="2"/>
  <c r="P38" i="2"/>
  <c r="O39" i="2"/>
  <c r="P39" i="2"/>
  <c r="O40" i="2"/>
  <c r="P40" i="2"/>
  <c r="O41" i="2"/>
  <c r="P41" i="2"/>
  <c r="O42" i="2"/>
  <c r="P42" i="2"/>
  <c r="O43" i="2"/>
  <c r="P43" i="2"/>
  <c r="O44" i="2"/>
  <c r="P44" i="2"/>
  <c r="O45" i="2"/>
  <c r="P45" i="2"/>
  <c r="O46" i="2"/>
  <c r="P46" i="2"/>
  <c r="O47" i="2"/>
  <c r="P47" i="2"/>
  <c r="O48" i="2"/>
  <c r="P48" i="2"/>
  <c r="O49" i="2"/>
  <c r="P49" i="2"/>
  <c r="O50" i="2"/>
  <c r="P50" i="2"/>
  <c r="O51" i="2"/>
  <c r="P51" i="2"/>
  <c r="O52" i="2"/>
  <c r="P52" i="2"/>
  <c r="O53" i="2"/>
  <c r="P53" i="2"/>
  <c r="O54" i="2"/>
  <c r="P54" i="2"/>
  <c r="O55" i="2"/>
  <c r="P55" i="2"/>
  <c r="O56" i="2"/>
  <c r="P56" i="2"/>
  <c r="O57" i="2"/>
  <c r="P57" i="2"/>
  <c r="O58" i="2"/>
  <c r="P58" i="2"/>
  <c r="O59" i="2"/>
  <c r="P59" i="2"/>
  <c r="O60" i="2"/>
  <c r="P60" i="2"/>
  <c r="O61" i="2"/>
  <c r="P61" i="2"/>
  <c r="O62" i="2"/>
  <c r="P62" i="2"/>
  <c r="O63" i="2"/>
  <c r="P63" i="2"/>
  <c r="O64" i="2"/>
  <c r="P64" i="2"/>
  <c r="O65" i="2"/>
  <c r="P65" i="2"/>
  <c r="O66" i="2"/>
  <c r="P66" i="2"/>
  <c r="O67" i="2"/>
  <c r="P67" i="2"/>
  <c r="O68" i="2"/>
  <c r="P68" i="2"/>
  <c r="O69" i="2"/>
  <c r="P69" i="2"/>
  <c r="O70" i="2"/>
  <c r="P70" i="2"/>
  <c r="O71" i="2"/>
  <c r="P71" i="2"/>
  <c r="O72" i="2"/>
  <c r="P72" i="2"/>
  <c r="O73" i="2"/>
  <c r="P73" i="2"/>
  <c r="O74" i="2"/>
  <c r="P74" i="2"/>
  <c r="O75" i="2"/>
  <c r="P75" i="2"/>
  <c r="O76" i="2"/>
  <c r="P76" i="2"/>
  <c r="O77" i="2"/>
  <c r="P77" i="2"/>
  <c r="O78" i="2"/>
  <c r="P78" i="2"/>
  <c r="O79" i="2"/>
  <c r="P79" i="2"/>
  <c r="O80" i="2"/>
  <c r="P80" i="2"/>
  <c r="O81" i="2"/>
  <c r="P81" i="2"/>
  <c r="O82" i="2"/>
  <c r="P82" i="2"/>
  <c r="O83" i="2"/>
  <c r="P83" i="2"/>
  <c r="O84" i="2"/>
  <c r="P84" i="2"/>
  <c r="O85" i="2"/>
  <c r="P85" i="2"/>
  <c r="O86" i="2"/>
  <c r="P86" i="2"/>
  <c r="O87" i="2"/>
  <c r="P87" i="2"/>
  <c r="O88" i="2"/>
  <c r="P88" i="2"/>
  <c r="O89" i="2"/>
  <c r="P89" i="2"/>
  <c r="O90" i="2"/>
  <c r="P90" i="2"/>
  <c r="O91" i="2"/>
  <c r="P91" i="2"/>
  <c r="O92" i="2"/>
  <c r="P92" i="2"/>
  <c r="O93" i="2"/>
  <c r="P93" i="2"/>
  <c r="O94" i="2"/>
  <c r="P94" i="2"/>
  <c r="O95" i="2"/>
  <c r="P95" i="2"/>
  <c r="O96" i="2"/>
  <c r="P96" i="2"/>
  <c r="O97" i="2"/>
  <c r="P97" i="2"/>
  <c r="O98" i="2"/>
  <c r="P98" i="2"/>
  <c r="O99" i="2"/>
  <c r="P99" i="2"/>
  <c r="O100" i="2"/>
  <c r="P100" i="2"/>
  <c r="O101" i="2"/>
  <c r="P101" i="2"/>
  <c r="O102" i="2"/>
  <c r="P102" i="2"/>
  <c r="O103" i="2"/>
  <c r="P103" i="2"/>
  <c r="O104" i="2"/>
  <c r="P104" i="2"/>
  <c r="O105" i="2"/>
  <c r="P105" i="2"/>
  <c r="O106" i="2"/>
  <c r="P106" i="2"/>
  <c r="O107" i="2"/>
  <c r="P107" i="2"/>
  <c r="O108" i="2"/>
  <c r="P108" i="2"/>
  <c r="O109" i="2"/>
  <c r="P109" i="2"/>
  <c r="O110" i="2"/>
  <c r="P110" i="2"/>
  <c r="O111" i="2"/>
  <c r="P111" i="2"/>
  <c r="O112" i="2"/>
  <c r="P112" i="2"/>
  <c r="O113" i="2"/>
  <c r="P113" i="2"/>
  <c r="O114" i="2"/>
  <c r="P114" i="2"/>
  <c r="O115" i="2"/>
  <c r="P115" i="2"/>
  <c r="O116" i="2"/>
  <c r="P116" i="2"/>
  <c r="O117" i="2"/>
  <c r="P117" i="2"/>
  <c r="O118" i="2"/>
  <c r="P118" i="2"/>
  <c r="O119" i="2"/>
  <c r="P119" i="2"/>
  <c r="O120" i="2"/>
  <c r="P120" i="2"/>
  <c r="O121" i="2"/>
  <c r="P121" i="2"/>
  <c r="O122" i="2"/>
  <c r="P122" i="2"/>
  <c r="O123" i="2"/>
  <c r="P123" i="2"/>
  <c r="O124" i="2"/>
  <c r="P124" i="2"/>
  <c r="O125" i="2"/>
  <c r="P125" i="2"/>
  <c r="O126" i="2"/>
  <c r="P126" i="2"/>
  <c r="O127" i="2"/>
  <c r="P127" i="2"/>
  <c r="O128" i="2"/>
  <c r="P128" i="2"/>
  <c r="O129" i="2"/>
  <c r="P129" i="2"/>
  <c r="O130" i="2"/>
  <c r="P130" i="2"/>
  <c r="O131" i="2"/>
  <c r="P131" i="2"/>
  <c r="O132" i="2"/>
  <c r="P132" i="2"/>
  <c r="O133" i="2"/>
  <c r="P133" i="2"/>
  <c r="O134" i="2"/>
  <c r="P134" i="2"/>
  <c r="O135" i="2"/>
  <c r="P135" i="2"/>
  <c r="O136" i="2"/>
  <c r="P136" i="2"/>
  <c r="O137" i="2"/>
  <c r="P137" i="2"/>
  <c r="O138" i="2"/>
  <c r="P138" i="2"/>
  <c r="O139" i="2"/>
  <c r="P139" i="2"/>
  <c r="O140" i="2"/>
  <c r="P140" i="2"/>
  <c r="O141" i="2"/>
  <c r="P141" i="2"/>
  <c r="O142" i="2"/>
  <c r="P142" i="2"/>
  <c r="O143" i="2"/>
  <c r="P143" i="2"/>
  <c r="O144" i="2"/>
  <c r="P144" i="2"/>
  <c r="O145" i="2"/>
  <c r="P145" i="2"/>
  <c r="O146" i="2"/>
  <c r="P146" i="2"/>
  <c r="P14" i="2"/>
  <c r="O14" i="2"/>
  <c r="P13" i="2"/>
  <c r="O13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K123" i="2"/>
  <c r="L123" i="2"/>
  <c r="K124" i="2"/>
  <c r="L124" i="2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K142" i="2"/>
  <c r="L142" i="2"/>
  <c r="K143" i="2"/>
  <c r="L143" i="2"/>
  <c r="K144" i="2"/>
  <c r="L144" i="2"/>
  <c r="K145" i="2"/>
  <c r="L145" i="2"/>
  <c r="K146" i="2"/>
  <c r="L146" i="2"/>
  <c r="L14" i="2"/>
  <c r="K14" i="2"/>
  <c r="L13" i="2"/>
  <c r="K13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G73" i="2"/>
  <c r="H73" i="2"/>
  <c r="G74" i="2"/>
  <c r="H74" i="2"/>
  <c r="G75" i="2"/>
  <c r="H75" i="2"/>
  <c r="G76" i="2"/>
  <c r="H76" i="2"/>
  <c r="G77" i="2"/>
  <c r="H77" i="2"/>
  <c r="G78" i="2"/>
  <c r="H78" i="2"/>
  <c r="G79" i="2"/>
  <c r="H79" i="2"/>
  <c r="G80" i="2"/>
  <c r="H80" i="2"/>
  <c r="G81" i="2"/>
  <c r="H81" i="2"/>
  <c r="G82" i="2"/>
  <c r="H82" i="2"/>
  <c r="G83" i="2"/>
  <c r="H83" i="2"/>
  <c r="G84" i="2"/>
  <c r="H84" i="2"/>
  <c r="G85" i="2"/>
  <c r="H85" i="2"/>
  <c r="G86" i="2"/>
  <c r="H86" i="2"/>
  <c r="G87" i="2"/>
  <c r="H87" i="2"/>
  <c r="G88" i="2"/>
  <c r="H88" i="2"/>
  <c r="G89" i="2"/>
  <c r="H89" i="2"/>
  <c r="G90" i="2"/>
  <c r="H90" i="2"/>
  <c r="G91" i="2"/>
  <c r="H91" i="2"/>
  <c r="G92" i="2"/>
  <c r="H92" i="2"/>
  <c r="G93" i="2"/>
  <c r="H93" i="2"/>
  <c r="G94" i="2"/>
  <c r="H94" i="2"/>
  <c r="G95" i="2"/>
  <c r="H95" i="2"/>
  <c r="G96" i="2"/>
  <c r="H96" i="2"/>
  <c r="G97" i="2"/>
  <c r="H97" i="2"/>
  <c r="G98" i="2"/>
  <c r="H98" i="2"/>
  <c r="G99" i="2"/>
  <c r="H99" i="2"/>
  <c r="G100" i="2"/>
  <c r="H100" i="2"/>
  <c r="G101" i="2"/>
  <c r="H101" i="2"/>
  <c r="G102" i="2"/>
  <c r="H102" i="2"/>
  <c r="G103" i="2"/>
  <c r="H103" i="2"/>
  <c r="G104" i="2"/>
  <c r="H104" i="2"/>
  <c r="G105" i="2"/>
  <c r="H105" i="2"/>
  <c r="G106" i="2"/>
  <c r="H106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G126" i="2"/>
  <c r="H126" i="2"/>
  <c r="G127" i="2"/>
  <c r="H127" i="2"/>
  <c r="G128" i="2"/>
  <c r="H128" i="2"/>
  <c r="G129" i="2"/>
  <c r="H129" i="2"/>
  <c r="G130" i="2"/>
  <c r="H130" i="2"/>
  <c r="G131" i="2"/>
  <c r="H131" i="2"/>
  <c r="G132" i="2"/>
  <c r="H132" i="2"/>
  <c r="G133" i="2"/>
  <c r="H133" i="2"/>
  <c r="G134" i="2"/>
  <c r="H134" i="2"/>
  <c r="G135" i="2"/>
  <c r="H135" i="2"/>
  <c r="G136" i="2"/>
  <c r="H136" i="2"/>
  <c r="G137" i="2"/>
  <c r="H137" i="2"/>
  <c r="G138" i="2"/>
  <c r="H138" i="2"/>
  <c r="G139" i="2"/>
  <c r="H139" i="2"/>
  <c r="G140" i="2"/>
  <c r="H140" i="2"/>
  <c r="G141" i="2"/>
  <c r="H141" i="2"/>
  <c r="G142" i="2"/>
  <c r="H142" i="2"/>
  <c r="G143" i="2"/>
  <c r="H143" i="2"/>
  <c r="G144" i="2"/>
  <c r="H144" i="2"/>
  <c r="G145" i="2"/>
  <c r="H145" i="2"/>
  <c r="G146" i="2"/>
  <c r="H146" i="2"/>
  <c r="H14" i="2"/>
  <c r="G14" i="2"/>
  <c r="H13" i="2"/>
  <c r="G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3" i="2"/>
  <c r="D83" i="2"/>
  <c r="C84" i="2"/>
  <c r="D84" i="2"/>
  <c r="C85" i="2"/>
  <c r="D85" i="2"/>
  <c r="C86" i="2"/>
  <c r="D86" i="2"/>
  <c r="C87" i="2"/>
  <c r="D87" i="2"/>
  <c r="C88" i="2"/>
  <c r="D88" i="2"/>
  <c r="C89" i="2"/>
  <c r="D89" i="2"/>
  <c r="C90" i="2"/>
  <c r="D90" i="2"/>
  <c r="C91" i="2"/>
  <c r="D91" i="2"/>
  <c r="C92" i="2"/>
  <c r="D92" i="2"/>
  <c r="C93" i="2"/>
  <c r="D93" i="2"/>
  <c r="C94" i="2"/>
  <c r="D94" i="2"/>
  <c r="C95" i="2"/>
  <c r="D95" i="2"/>
  <c r="C96" i="2"/>
  <c r="D96" i="2"/>
  <c r="C97" i="2"/>
  <c r="D97" i="2"/>
  <c r="C98" i="2"/>
  <c r="D98" i="2"/>
  <c r="C99" i="2"/>
  <c r="D99" i="2"/>
  <c r="C100" i="2"/>
  <c r="D100" i="2"/>
  <c r="C101" i="2"/>
  <c r="D101" i="2"/>
  <c r="C102" i="2"/>
  <c r="D102" i="2"/>
  <c r="C103" i="2"/>
  <c r="D103" i="2"/>
  <c r="C104" i="2"/>
  <c r="D104" i="2"/>
  <c r="C105" i="2"/>
  <c r="D105" i="2"/>
  <c r="C106" i="2"/>
  <c r="D106" i="2"/>
  <c r="C107" i="2"/>
  <c r="D107" i="2"/>
  <c r="C108" i="2"/>
  <c r="D108" i="2"/>
  <c r="C109" i="2"/>
  <c r="D109" i="2"/>
  <c r="C110" i="2"/>
  <c r="D110" i="2"/>
  <c r="C111" i="2"/>
  <c r="D111" i="2"/>
  <c r="C112" i="2"/>
  <c r="D112" i="2"/>
  <c r="C113" i="2"/>
  <c r="D113" i="2"/>
  <c r="C114" i="2"/>
  <c r="D114" i="2"/>
  <c r="C115" i="2"/>
  <c r="D115" i="2"/>
  <c r="C116" i="2"/>
  <c r="D116" i="2"/>
  <c r="C117" i="2"/>
  <c r="D117" i="2"/>
  <c r="C118" i="2"/>
  <c r="D118" i="2"/>
  <c r="C119" i="2"/>
  <c r="D119" i="2"/>
  <c r="C120" i="2"/>
  <c r="D120" i="2"/>
  <c r="C121" i="2"/>
  <c r="D121" i="2"/>
  <c r="C122" i="2"/>
  <c r="D122" i="2"/>
  <c r="C123" i="2"/>
  <c r="D123" i="2"/>
  <c r="C124" i="2"/>
  <c r="D124" i="2"/>
  <c r="C125" i="2"/>
  <c r="D125" i="2"/>
  <c r="C126" i="2"/>
  <c r="D126" i="2"/>
  <c r="C127" i="2"/>
  <c r="D127" i="2"/>
  <c r="C128" i="2"/>
  <c r="D128" i="2"/>
  <c r="C129" i="2"/>
  <c r="D129" i="2"/>
  <c r="C130" i="2"/>
  <c r="D130" i="2"/>
  <c r="C131" i="2"/>
  <c r="D131" i="2"/>
  <c r="C132" i="2"/>
  <c r="D132" i="2"/>
  <c r="C133" i="2"/>
  <c r="D133" i="2"/>
  <c r="C134" i="2"/>
  <c r="D134" i="2"/>
  <c r="C135" i="2"/>
  <c r="D135" i="2"/>
  <c r="C136" i="2"/>
  <c r="D136" i="2"/>
  <c r="C137" i="2"/>
  <c r="D137" i="2"/>
  <c r="C138" i="2"/>
  <c r="D138" i="2"/>
  <c r="C139" i="2"/>
  <c r="D139" i="2"/>
  <c r="C140" i="2"/>
  <c r="D140" i="2"/>
  <c r="C141" i="2"/>
  <c r="D141" i="2"/>
  <c r="C142" i="2"/>
  <c r="D142" i="2"/>
  <c r="C143" i="2"/>
  <c r="D143" i="2"/>
  <c r="C144" i="2"/>
  <c r="D144" i="2"/>
  <c r="C145" i="2"/>
  <c r="D145" i="2"/>
  <c r="C146" i="2"/>
  <c r="D146" i="2"/>
  <c r="C147" i="2"/>
  <c r="D147" i="2"/>
  <c r="C148" i="2"/>
  <c r="D148" i="2"/>
  <c r="C149" i="2"/>
  <c r="D149" i="2"/>
  <c r="C150" i="2"/>
  <c r="D150" i="2"/>
  <c r="D13" i="2"/>
  <c r="C13" i="2"/>
  <c r="N147" i="3" l="1"/>
  <c r="Q147" i="3" s="1"/>
  <c r="N146" i="3"/>
  <c r="Q146" i="3" s="1"/>
  <c r="N145" i="3"/>
  <c r="Q145" i="3" s="1"/>
  <c r="S144" i="3"/>
  <c r="N144" i="3"/>
  <c r="Q144" i="3" s="1"/>
  <c r="P123" i="3"/>
  <c r="N123" i="3"/>
  <c r="P122" i="3"/>
  <c r="N122" i="3"/>
  <c r="P121" i="3"/>
  <c r="N121" i="3"/>
  <c r="P120" i="3"/>
  <c r="S120" i="3" s="1"/>
  <c r="N120" i="3"/>
  <c r="P108" i="3"/>
  <c r="N108" i="3"/>
  <c r="P107" i="3"/>
  <c r="N107" i="3"/>
  <c r="P106" i="3"/>
  <c r="N106" i="3"/>
  <c r="Q106" i="3" s="1"/>
  <c r="P105" i="3"/>
  <c r="N105" i="3"/>
  <c r="P88" i="3"/>
  <c r="N88" i="3"/>
  <c r="P87" i="3"/>
  <c r="N87" i="3"/>
  <c r="Q87" i="3" s="1"/>
  <c r="P86" i="3"/>
  <c r="N86" i="3"/>
  <c r="P85" i="3"/>
  <c r="N85" i="3"/>
  <c r="P84" i="3"/>
  <c r="Q78" i="3"/>
  <c r="P78" i="3"/>
  <c r="N78" i="3"/>
  <c r="P77" i="3"/>
  <c r="N77" i="3"/>
  <c r="P76" i="3"/>
  <c r="N76" i="3"/>
  <c r="Q75" i="3"/>
  <c r="P75" i="3"/>
  <c r="N75" i="3"/>
  <c r="P58" i="3"/>
  <c r="N58" i="3"/>
  <c r="Q58" i="3" s="1"/>
  <c r="P57" i="3"/>
  <c r="N57" i="3"/>
  <c r="P56" i="3"/>
  <c r="N56" i="3"/>
  <c r="Q56" i="3" s="1"/>
  <c r="P55" i="3"/>
  <c r="S55" i="3" s="1"/>
  <c r="N55" i="3"/>
  <c r="P22" i="3"/>
  <c r="N22" i="3"/>
  <c r="P21" i="3"/>
  <c r="Q21" i="3" s="1"/>
  <c r="P20" i="3"/>
  <c r="N20" i="3"/>
  <c r="P19" i="3"/>
  <c r="N19" i="3"/>
  <c r="P18" i="3"/>
  <c r="N18" i="3"/>
  <c r="P17" i="3"/>
  <c r="N17" i="3"/>
  <c r="Q17" i="3" s="1"/>
  <c r="J10" i="3"/>
  <c r="H10" i="3"/>
  <c r="F10" i="3"/>
  <c r="D10" i="3"/>
  <c r="J9" i="3"/>
  <c r="H9" i="3"/>
  <c r="F9" i="3"/>
  <c r="D9" i="3"/>
  <c r="J8" i="3"/>
  <c r="H8" i="3"/>
  <c r="F8" i="3"/>
  <c r="D8" i="3"/>
  <c r="J7" i="3"/>
  <c r="H7" i="3"/>
  <c r="F7" i="3"/>
  <c r="D7" i="3"/>
  <c r="J6" i="3"/>
  <c r="J11" i="3" s="1"/>
  <c r="H6" i="3"/>
  <c r="H11" i="3" s="1"/>
  <c r="F6" i="3"/>
  <c r="F11" i="3" s="1"/>
  <c r="D6" i="3"/>
  <c r="D11" i="3" s="1"/>
  <c r="Q19" i="3" l="1"/>
  <c r="S75" i="3"/>
  <c r="Q88" i="3"/>
  <c r="Q108" i="3"/>
  <c r="Q123" i="3"/>
  <c r="Q20" i="3"/>
  <c r="Q76" i="3"/>
  <c r="Q85" i="3"/>
  <c r="S84" i="3"/>
  <c r="S149" i="3" s="1"/>
  <c r="Q57" i="3"/>
  <c r="S105" i="3"/>
  <c r="Q120" i="3"/>
  <c r="Q77" i="3"/>
  <c r="Q86" i="3"/>
  <c r="S17" i="3"/>
  <c r="Q22" i="3"/>
  <c r="Q121" i="3"/>
  <c r="Q55" i="3"/>
  <c r="Q107" i="3"/>
  <c r="Q122" i="3"/>
  <c r="Q18" i="3"/>
  <c r="Q84" i="3"/>
  <c r="Q105" i="3"/>
  <c r="J8" i="1"/>
  <c r="T17" i="3" s="1"/>
  <c r="J25" i="1"/>
  <c r="J27" i="1" l="1"/>
  <c r="J14" i="1" l="1"/>
  <c r="T144" i="3" s="1"/>
  <c r="D9" i="2"/>
  <c r="D8" i="2"/>
  <c r="D7" i="2"/>
  <c r="D6" i="2"/>
  <c r="P5" i="2"/>
  <c r="L5" i="2"/>
  <c r="H5" i="2"/>
  <c r="D5" i="2"/>
  <c r="K28" i="1"/>
  <c r="P9" i="2" l="1"/>
  <c r="L9" i="2"/>
  <c r="H9" i="2"/>
  <c r="P8" i="2"/>
  <c r="L8" i="2"/>
  <c r="H8" i="2"/>
  <c r="P7" i="2"/>
  <c r="L7" i="2"/>
  <c r="H7" i="2"/>
  <c r="P6" i="2"/>
  <c r="L6" i="2"/>
  <c r="H6" i="2"/>
  <c r="D10" i="2"/>
  <c r="H10" i="2" l="1"/>
  <c r="L10" i="2"/>
  <c r="P10" i="2"/>
  <c r="K14" i="1" l="1"/>
  <c r="J21" i="1" l="1"/>
  <c r="J24" i="1"/>
  <c r="J22" i="1"/>
  <c r="J23" i="1"/>
  <c r="J20" i="1"/>
  <c r="K13" i="1"/>
  <c r="J12" i="1"/>
  <c r="J11" i="1"/>
  <c r="T105" i="3" s="1"/>
  <c r="J10" i="1"/>
  <c r="T75" i="3" s="1"/>
  <c r="J9" i="1"/>
  <c r="T55" i="3" s="1"/>
  <c r="J7" i="1"/>
  <c r="T84" i="3" s="1"/>
  <c r="K12" i="1" l="1"/>
  <c r="T120" i="3"/>
  <c r="K7" i="1"/>
  <c r="K9" i="1"/>
  <c r="K8" i="1"/>
  <c r="K10" i="1"/>
  <c r="K11" i="1"/>
  <c r="J28" i="1"/>
  <c r="J15" i="1"/>
</calcChain>
</file>

<file path=xl/sharedStrings.xml><?xml version="1.0" encoding="utf-8"?>
<sst xmlns="http://schemas.openxmlformats.org/spreadsheetml/2006/main" count="2379" uniqueCount="145">
  <si>
    <t>Trophée</t>
  </si>
  <si>
    <t>Pin's</t>
  </si>
  <si>
    <t>Médaille Or</t>
  </si>
  <si>
    <t>Mèdaille Ar</t>
  </si>
  <si>
    <t>Médaille Bz</t>
  </si>
  <si>
    <t>Rubans</t>
  </si>
  <si>
    <t>Diplôme</t>
  </si>
  <si>
    <t>Reçu</t>
  </si>
  <si>
    <t>FPF</t>
  </si>
  <si>
    <t>*-*-*-</t>
  </si>
  <si>
    <t>FIAP</t>
  </si>
  <si>
    <t>PSA</t>
  </si>
  <si>
    <t>GPU(UPI)</t>
  </si>
  <si>
    <t>ISF</t>
  </si>
  <si>
    <t>FDT</t>
  </si>
  <si>
    <t>DIVERS</t>
  </si>
  <si>
    <t>LEG</t>
  </si>
  <si>
    <t>SAC</t>
  </si>
  <si>
    <t>SMC</t>
  </si>
  <si>
    <t>BAG</t>
  </si>
  <si>
    <t>Médailles commandées</t>
  </si>
  <si>
    <t>Total</t>
  </si>
  <si>
    <t>GPU</t>
  </si>
  <si>
    <t>Couleur</t>
  </si>
  <si>
    <t>Hiérarchie des
fédérations</t>
  </si>
  <si>
    <t>Pin's / Trophée / C.C</t>
  </si>
  <si>
    <t>Nature</t>
  </si>
  <si>
    <t>Monochrome</t>
  </si>
  <si>
    <t>Thème</t>
  </si>
  <si>
    <t>Récompenses</t>
  </si>
  <si>
    <t>Type de récompense</t>
  </si>
  <si>
    <t>Catégorie</t>
  </si>
  <si>
    <t>Dotation</t>
  </si>
  <si>
    <t>Prévu</t>
  </si>
  <si>
    <t>Réalisé</t>
  </si>
  <si>
    <t>Vérif</t>
  </si>
  <si>
    <t>4 Pins</t>
  </si>
  <si>
    <t>16 Or</t>
  </si>
  <si>
    <t>16 Argent</t>
  </si>
  <si>
    <t>16 Bronze</t>
  </si>
  <si>
    <t>12 CC</t>
  </si>
  <si>
    <t>4 Or</t>
  </si>
  <si>
    <t>4 Argent</t>
  </si>
  <si>
    <t>4 Bronze</t>
  </si>
  <si>
    <t>4 Trophées</t>
  </si>
  <si>
    <t>56 Diplômes</t>
  </si>
  <si>
    <t>24 Diplômes</t>
  </si>
  <si>
    <t>Spéciale</t>
  </si>
  <si>
    <t>Médaille Région Pays de la Loire</t>
  </si>
  <si>
    <t>Médaille de la Ville de Legé</t>
  </si>
  <si>
    <t>Médaille Crédit Mutuel Legé</t>
  </si>
  <si>
    <t>Pins FIAP au meilleur Auteur du Salon</t>
  </si>
  <si>
    <t>*-*-*-*</t>
  </si>
  <si>
    <t>Médaille d'Or FIAP</t>
  </si>
  <si>
    <t>Médaille d'Argent FIAP</t>
  </si>
  <si>
    <t>Médaille de Bronze FIAP</t>
  </si>
  <si>
    <t>Ruban FIAP coup de Cœur juge N°1</t>
  </si>
  <si>
    <t>Ruban FIAP coup de Cœur juge N°2</t>
  </si>
  <si>
    <t>Ruban FIAP coup de Cœur juge N°3</t>
  </si>
  <si>
    <t>Ruban FIAP</t>
  </si>
  <si>
    <t>Médaille d'Or PSA</t>
  </si>
  <si>
    <t>Médaille d'Argent PSA</t>
  </si>
  <si>
    <t>Médaille de Bronze PSA</t>
  </si>
  <si>
    <t>Ruban PSA</t>
  </si>
  <si>
    <t>Médaille d'Or GPU</t>
  </si>
  <si>
    <t>Médaille d'Argent GPU</t>
  </si>
  <si>
    <t>Médaille de Bronze GPU</t>
  </si>
  <si>
    <t>Ruban GPU</t>
  </si>
  <si>
    <t>Trophée FPF : Meilleur Auteur français</t>
  </si>
  <si>
    <t>Médaille d'Or FPF</t>
  </si>
  <si>
    <t>Médaille d'Argent FPF</t>
  </si>
  <si>
    <t>Médaille de Bronze FPF</t>
  </si>
  <si>
    <t>Diplôme FPF</t>
  </si>
  <si>
    <t>Médaille d'Or ISF</t>
  </si>
  <si>
    <t>Médaille d'Argent ISF</t>
  </si>
  <si>
    <t>Médaille de Bronze ISF</t>
  </si>
  <si>
    <t>Diplôme ISF</t>
  </si>
  <si>
    <t>Médaille d'Or FDT</t>
  </si>
  <si>
    <t>Médaille d'Argent FDT</t>
  </si>
  <si>
    <t>Médaille de Bronze FDT</t>
  </si>
  <si>
    <t>Diplôme FDT</t>
  </si>
  <si>
    <t>Zone FIAP de C14 à J57</t>
  </si>
  <si>
    <t>100 Rubans</t>
  </si>
  <si>
    <t>128 Rubans</t>
  </si>
  <si>
    <t>32 Rubans</t>
  </si>
  <si>
    <t>8 Or</t>
  </si>
  <si>
    <t>8 Argent</t>
  </si>
  <si>
    <t>8 Bronze</t>
  </si>
  <si>
    <t>48 Diplômes</t>
  </si>
  <si>
    <t>Diplôme FDT : Prix ACBM</t>
  </si>
  <si>
    <t>Diplôme FDT : Prix P.C Bagnols Marcoule</t>
  </si>
  <si>
    <t>Médaille prix du Conseil Général  du Gard</t>
  </si>
  <si>
    <t>Médaille prix de la ville de Saint Gervais</t>
  </si>
  <si>
    <t>Médaille du Conseil Régional</t>
  </si>
  <si>
    <t>LAG</t>
  </si>
  <si>
    <t>Zone GPU C78à J86</t>
  </si>
  <si>
    <t>Zone PSA C58 à J77</t>
  </si>
  <si>
    <t>Zone FPF C87à J107</t>
  </si>
  <si>
    <t>Récompense par club 2023</t>
  </si>
  <si>
    <t>Zone ISF C108 à J122</t>
  </si>
  <si>
    <t>Zone FDt C123 à J146</t>
  </si>
  <si>
    <t>Médaille de La Gacily</t>
  </si>
  <si>
    <t>Diplôme U.R 06</t>
  </si>
  <si>
    <t>Fédé</t>
  </si>
  <si>
    <t>Ordre voulu</t>
  </si>
  <si>
    <t>Récompense par club</t>
  </si>
  <si>
    <t>Cub 1</t>
  </si>
  <si>
    <t>Club 2</t>
  </si>
  <si>
    <t>Club 3</t>
  </si>
  <si>
    <t>Club 4</t>
  </si>
  <si>
    <t>Médailles 2023</t>
  </si>
  <si>
    <t>Médailles reçues</t>
  </si>
  <si>
    <t>Cet onglet sert à la ventilation et à la comptabilisation de toutes les récompenses entre les quatre clubs.</t>
  </si>
  <si>
    <t>Fonction des différents onglets.</t>
  </si>
  <si>
    <t>- Récompenses commandées.</t>
  </si>
  <si>
    <t>- Répartition.</t>
  </si>
  <si>
    <t>-Tableau des médailles.</t>
  </si>
  <si>
    <t>Cet ordre est le suivant :</t>
  </si>
  <si>
    <t>1- Le meilleur auteur du salon.</t>
  </si>
  <si>
    <t>2- Les médailles d'Or dans l'ordre suivant : FIAP-PSA-GPU-ISF-FPF-FDT</t>
  </si>
  <si>
    <t>4-  Les médailles De bronze dans l'ordre suivant : FIAP-PSA-GPU-ISF-FPF-FDT</t>
  </si>
  <si>
    <t>5- Les rubans dans l'ordre suivant FIAP-PSA-GPU.</t>
  </si>
  <si>
    <t>6- Les diplômes dans l'ordre suivant ISF-FPF-FDT</t>
  </si>
  <si>
    <t>en fonction du nombre de récompenses commandées.</t>
  </si>
  <si>
    <t>Cet onglet sert à vérifier que le nombre de récompenses reçues correspond bien à celui commandé</t>
  </si>
  <si>
    <t>Une fois cette répartition faite, elle est figée pour toute la durée du concours. Elle sera refaite l'année suivante</t>
  </si>
  <si>
    <r>
      <rPr>
        <b/>
        <sz val="12"/>
        <color rgb="FFFF0000"/>
        <rFont val="Arial"/>
        <family val="2"/>
      </rPr>
      <t xml:space="preserve">ATTENTION </t>
    </r>
    <r>
      <rPr>
        <sz val="12"/>
        <color theme="1"/>
        <rFont val="Arial"/>
        <family val="2"/>
      </rPr>
      <t>: Le nombre de récompenses peu varié d'une fédération à l'autre. Quand on n'a que 4 médailles</t>
    </r>
  </si>
  <si>
    <t>imposé par le règlement du concours qui respecte les contraintes de patronage des différentes fédérations.</t>
  </si>
  <si>
    <t>3-  Les médailles d'Argent dans l'ordre suivant : FIAP-PSA-GPU-ISF-FPF-FDT</t>
  </si>
  <si>
    <t>7- Les récompenses "spéciales" qui peuvent varier, en nombre, d'un club à l'autre.</t>
  </si>
  <si>
    <t>Une fois ce tableau fait, il sera utilisé dans 4 classeurs "Récompense", un par club au moment de l'attribution</t>
  </si>
  <si>
    <t>Cet onglet sert pour l'établissement du palmarès qui doit être ordonné dans un ordre précis. Cet ordre est</t>
  </si>
  <si>
    <t>les rubans et les diplômes.Ce qui conduit a avoir des palmarès différents en terme de contenu, mais</t>
  </si>
  <si>
    <t>en nombre égal de récompenses.</t>
  </si>
  <si>
    <t xml:space="preserve"> "Fédé", "Type de récompense" et "Catégorie".</t>
  </si>
  <si>
    <t>2- Suppresion de la ligne 1.</t>
  </si>
  <si>
    <t>3- Ajout de la colonne "Fédé" pour les quatre clubs.</t>
  </si>
  <si>
    <t>Dans ce classeur je pense avoir suivi tes recommandations sur l'onglet "Tableau médailles" en :</t>
  </si>
  <si>
    <t xml:space="preserve">d'une couleur celles-ci sont reparties entre les 4 clubs, une dans chaque catégorie. IL en est de même pour </t>
  </si>
  <si>
    <t>des récompenses après jugement il est donc impératif de conserver ce palmarès sur 3 colonnes dans l'ordre :</t>
  </si>
  <si>
    <t>1- Suppression des doublons dans les récompenses.</t>
  </si>
  <si>
    <t>Mille mercis à toi.</t>
  </si>
  <si>
    <t>code</t>
  </si>
  <si>
    <t>Médaille du Conseil Régional Basse Normandie</t>
  </si>
  <si>
    <t>Type de récompense &amp; Catégorie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</si>
</sst>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20"/>
      <color indexed="12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Arial"/>
      <family val="2"/>
    </font>
    <font>
      <b/>
      <sz val="14"/>
      <color rgb="FF0000FF"/>
      <name val="Arial"/>
      <family val="2"/>
    </font>
    <font>
      <b/>
      <i/>
      <sz val="12"/>
      <name val="Arial"/>
      <family val="2"/>
    </font>
    <font>
      <b/>
      <sz val="10"/>
      <color indexed="12"/>
      <name val="Arial"/>
      <family val="2"/>
    </font>
    <font>
      <b/>
      <sz val="20"/>
      <color rgb="FF0000FF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1"/>
      <name val="Calibri"/>
      <family val="2"/>
    </font>
    <font>
      <b/>
      <sz val="8"/>
      <color rgb="FF0000FF"/>
      <name val="Arial"/>
      <family val="2"/>
    </font>
    <font>
      <sz val="10"/>
      <name val="Arial"/>
      <family val="2"/>
    </font>
    <font>
      <b/>
      <sz val="12"/>
      <color rgb="FF0000FF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thin">
        <color rgb="FF0000FF"/>
      </bottom>
      <diagonal/>
    </border>
    <border>
      <left/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auto="1"/>
      </left>
      <right style="medium">
        <color auto="1"/>
      </right>
      <top style="medium">
        <color rgb="FF0000FF"/>
      </top>
      <bottom style="medium">
        <color auto="1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thin">
        <color rgb="FF0000FF"/>
      </top>
      <bottom style="medium">
        <color rgb="FF0000FF"/>
      </bottom>
      <diagonal/>
    </border>
    <border>
      <left/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FF"/>
      </left>
      <right style="medium">
        <color indexed="64"/>
      </right>
      <top style="thin">
        <color rgb="FF0000FF"/>
      </top>
      <bottom/>
      <diagonal/>
    </border>
    <border>
      <left style="medium">
        <color rgb="FF0000FF"/>
      </left>
      <right style="medium">
        <color indexed="64"/>
      </right>
      <top/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FF"/>
      </right>
      <top/>
      <bottom/>
      <diagonal/>
    </border>
  </borders>
  <cellStyleXfs count="3">
    <xf numFmtId="0" fontId="0" fillId="0" borderId="0"/>
    <xf numFmtId="0" fontId="1" fillId="0" borderId="0"/>
    <xf numFmtId="0" fontId="25" fillId="0" borderId="0"/>
  </cellStyleXfs>
  <cellXfs count="206">
    <xf numFmtId="0" fontId="0" fillId="0" borderId="0" xfId="0"/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18" fillId="2" borderId="24" xfId="0" applyFont="1" applyFill="1" applyBorder="1" applyAlignment="1" applyProtection="1">
      <alignment horizontal="center" vertical="center"/>
    </xf>
    <xf numFmtId="0" fontId="18" fillId="2" borderId="25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18" fillId="2" borderId="27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8" fillId="2" borderId="26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8" fillId="2" borderId="28" xfId="0" applyFont="1" applyFill="1" applyBorder="1" applyAlignment="1" applyProtection="1">
      <alignment horizontal="center" vertical="center"/>
    </xf>
    <xf numFmtId="0" fontId="18" fillId="2" borderId="29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6" fillId="2" borderId="31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7" fillId="2" borderId="33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/>
    </xf>
    <xf numFmtId="0" fontId="7" fillId="4" borderId="14" xfId="0" applyFont="1" applyFill="1" applyBorder="1" applyAlignment="1" applyProtection="1">
      <alignment horizontal="center" vertical="center"/>
    </xf>
    <xf numFmtId="0" fontId="6" fillId="2" borderId="40" xfId="0" applyFont="1" applyFill="1" applyBorder="1" applyAlignment="1" applyProtection="1">
      <alignment horizontal="center" vertical="center"/>
    </xf>
    <xf numFmtId="0" fontId="7" fillId="4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9" fillId="0" borderId="0" xfId="0" quotePrefix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6" fillId="2" borderId="41" xfId="0" applyFont="1" applyFill="1" applyBorder="1" applyAlignment="1" applyProtection="1">
      <alignment horizontal="center" vertical="center"/>
    </xf>
    <xf numFmtId="0" fontId="6" fillId="2" borderId="42" xfId="0" applyFont="1" applyFill="1" applyBorder="1" applyAlignment="1" applyProtection="1">
      <alignment horizontal="center" vertical="center"/>
    </xf>
    <xf numFmtId="0" fontId="6" fillId="2" borderId="43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textRotation="180"/>
    </xf>
    <xf numFmtId="0" fontId="8" fillId="0" borderId="0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49" fontId="22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6" fillId="2" borderId="38" xfId="0" applyFont="1" applyFill="1" applyBorder="1" applyAlignment="1" applyProtection="1">
      <alignment vertical="center" textRotation="180"/>
      <protection locked="0"/>
    </xf>
    <xf numFmtId="0" fontId="16" fillId="2" borderId="40" xfId="0" applyFont="1" applyFill="1" applyBorder="1" applyAlignment="1" applyProtection="1">
      <alignment vertical="center" textRotation="180"/>
      <protection locked="0"/>
    </xf>
    <xf numFmtId="0" fontId="2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9" fillId="5" borderId="9" xfId="0" applyFont="1" applyFill="1" applyBorder="1" applyAlignment="1" applyProtection="1">
      <alignment horizontal="left" vertical="center"/>
      <protection locked="0" hidden="1"/>
    </xf>
    <xf numFmtId="0" fontId="9" fillId="5" borderId="11" xfId="0" applyFont="1" applyFill="1" applyBorder="1" applyAlignment="1" applyProtection="1">
      <alignment horizontal="center" vertical="center"/>
      <protection locked="0" hidden="1"/>
    </xf>
    <xf numFmtId="0" fontId="9" fillId="5" borderId="11" xfId="0" applyFont="1" applyFill="1" applyBorder="1" applyAlignment="1" applyProtection="1">
      <alignment horizontal="left" vertical="center"/>
      <protection locked="0" hidden="1"/>
    </xf>
    <xf numFmtId="0" fontId="9" fillId="6" borderId="11" xfId="0" applyFont="1" applyFill="1" applyBorder="1" applyAlignment="1" applyProtection="1">
      <alignment horizontal="left" vertical="center"/>
      <protection locked="0" hidden="1"/>
    </xf>
    <xf numFmtId="0" fontId="9" fillId="6" borderId="11" xfId="0" applyFont="1" applyFill="1" applyBorder="1" applyAlignment="1" applyProtection="1">
      <alignment horizontal="center" vertical="center"/>
      <protection locked="0" hidden="1"/>
    </xf>
    <xf numFmtId="0" fontId="23" fillId="5" borderId="11" xfId="0" applyFont="1" applyFill="1" applyBorder="1" applyAlignment="1" applyProtection="1">
      <alignment vertical="center" wrapText="1"/>
      <protection locked="0" hidden="1"/>
    </xf>
    <xf numFmtId="0" fontId="0" fillId="0" borderId="0" xfId="0" applyAlignment="1" applyProtection="1">
      <alignment vertical="center"/>
      <protection locked="0" hidden="1"/>
    </xf>
    <xf numFmtId="0" fontId="10" fillId="2" borderId="12" xfId="1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6" fillId="2" borderId="8" xfId="0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10" xfId="0" applyFont="1" applyFill="1" applyBorder="1" applyAlignment="1" applyProtection="1">
      <alignment vertical="center"/>
      <protection hidden="1"/>
    </xf>
    <xf numFmtId="0" fontId="10" fillId="2" borderId="12" xfId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0" fillId="0" borderId="13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10" fillId="2" borderId="9" xfId="1" applyFont="1" applyFill="1" applyBorder="1" applyAlignment="1" applyProtection="1">
      <alignment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0" fillId="2" borderId="11" xfId="1" applyFont="1" applyFill="1" applyBorder="1" applyAlignment="1" applyProtection="1">
      <alignment vertical="center"/>
      <protection hidden="1"/>
    </xf>
    <xf numFmtId="0" fontId="10" fillId="2" borderId="14" xfId="1" applyFont="1" applyFill="1" applyBorder="1" applyAlignment="1" applyProtection="1">
      <alignment vertical="center"/>
      <protection hidden="1"/>
    </xf>
    <xf numFmtId="0" fontId="10" fillId="2" borderId="13" xfId="1" applyFon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10" fillId="0" borderId="9" xfId="1" applyFont="1" applyFill="1" applyBorder="1" applyAlignment="1" applyProtection="1">
      <alignment horizontal="center" vertical="center"/>
      <protection locked="0"/>
    </xf>
    <xf numFmtId="0" fontId="10" fillId="3" borderId="9" xfId="1" applyFont="1" applyFill="1" applyBorder="1" applyAlignment="1" applyProtection="1">
      <alignment horizontal="center" vertical="center"/>
      <protection locked="0"/>
    </xf>
    <xf numFmtId="0" fontId="10" fillId="2" borderId="9" xfId="1" applyFont="1" applyFill="1" applyBorder="1" applyAlignment="1" applyProtection="1">
      <alignment horizontal="center" vertical="center"/>
      <protection locked="0"/>
    </xf>
    <xf numFmtId="0" fontId="10" fillId="3" borderId="11" xfId="1" applyFont="1" applyFill="1" applyBorder="1" applyAlignment="1" applyProtection="1">
      <alignment horizontal="center" vertical="center"/>
      <protection locked="0"/>
    </xf>
    <xf numFmtId="0" fontId="10" fillId="0" borderId="11" xfId="1" applyFont="1" applyFill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center" vertical="center"/>
      <protection locked="0"/>
    </xf>
    <xf numFmtId="0" fontId="10" fillId="0" borderId="13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center" vertical="center"/>
      <protection locked="0"/>
    </xf>
    <xf numFmtId="0" fontId="9" fillId="5" borderId="13" xfId="0" applyFont="1" applyFill="1" applyBorder="1" applyAlignment="1" applyProtection="1">
      <alignment horizontal="left" vertical="center"/>
      <protection locked="0" hidden="1"/>
    </xf>
    <xf numFmtId="0" fontId="9" fillId="5" borderId="13" xfId="0" applyFont="1" applyFill="1" applyBorder="1" applyAlignment="1" applyProtection="1">
      <alignment horizontal="center" vertical="center"/>
      <protection locked="0" hidden="1"/>
    </xf>
    <xf numFmtId="0" fontId="24" fillId="2" borderId="38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center" vertical="center"/>
    </xf>
    <xf numFmtId="0" fontId="23" fillId="6" borderId="11" xfId="0" applyFont="1" applyFill="1" applyBorder="1" applyAlignment="1" applyProtection="1">
      <alignment vertical="center" wrapText="1"/>
      <protection locked="0" hidden="1"/>
    </xf>
    <xf numFmtId="0" fontId="7" fillId="2" borderId="12" xfId="2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  <protection locked="0" hidden="1"/>
    </xf>
    <xf numFmtId="0" fontId="9" fillId="0" borderId="11" xfId="0" applyFont="1" applyFill="1" applyBorder="1" applyAlignment="1" applyProtection="1">
      <alignment horizontal="center" vertical="center"/>
      <protection locked="0" hidden="1"/>
    </xf>
    <xf numFmtId="0" fontId="9" fillId="0" borderId="11" xfId="0" applyFont="1" applyFill="1" applyBorder="1" applyAlignment="1" applyProtection="1">
      <alignment horizontal="left" vertical="center"/>
      <protection locked="0" hidden="1"/>
    </xf>
    <xf numFmtId="0" fontId="9" fillId="0" borderId="13" xfId="0" applyFont="1" applyFill="1" applyBorder="1" applyAlignment="1" applyProtection="1">
      <alignment horizontal="left" vertical="center"/>
      <protection locked="0" hidden="1"/>
    </xf>
    <xf numFmtId="0" fontId="9" fillId="0" borderId="13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6" fillId="2" borderId="44" xfId="0" applyFont="1" applyFill="1" applyBorder="1" applyAlignment="1" applyProtection="1">
      <alignment vertical="center"/>
      <protection hidden="1"/>
    </xf>
    <xf numFmtId="0" fontId="6" fillId="2" borderId="45" xfId="0" applyFont="1" applyFill="1" applyBorder="1" applyAlignment="1" applyProtection="1">
      <alignment vertical="center"/>
      <protection hidden="1"/>
    </xf>
    <xf numFmtId="0" fontId="27" fillId="0" borderId="0" xfId="0" applyFont="1"/>
    <xf numFmtId="0" fontId="28" fillId="0" borderId="0" xfId="0" quotePrefix="1" applyFont="1"/>
    <xf numFmtId="0" fontId="30" fillId="0" borderId="0" xfId="0" applyFont="1"/>
    <xf numFmtId="0" fontId="9" fillId="0" borderId="9" xfId="0" applyFont="1" applyFill="1" applyBorder="1" applyAlignment="1" applyProtection="1">
      <alignment horizontal="center" vertical="center"/>
      <protection locked="0" hidden="1"/>
    </xf>
    <xf numFmtId="0" fontId="8" fillId="0" borderId="46" xfId="0" applyFont="1" applyFill="1" applyBorder="1" applyAlignment="1" applyProtection="1">
      <alignment horizontal="center" vertical="center"/>
    </xf>
    <xf numFmtId="0" fontId="3" fillId="0" borderId="47" xfId="0" applyFont="1" applyFill="1" applyBorder="1" applyAlignment="1" applyProtection="1">
      <alignment horizontal="center" vertical="center"/>
    </xf>
    <xf numFmtId="0" fontId="18" fillId="0" borderId="47" xfId="0" applyFont="1" applyFill="1" applyBorder="1" applyAlignment="1" applyProtection="1">
      <alignment horizontal="center" vertical="center"/>
    </xf>
    <xf numFmtId="0" fontId="8" fillId="0" borderId="47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9" fillId="7" borderId="38" xfId="0" applyFont="1" applyFill="1" applyBorder="1" applyAlignment="1" applyProtection="1">
      <alignment horizontal="center" vertical="center"/>
      <protection locked="0" hidden="1"/>
    </xf>
    <xf numFmtId="0" fontId="7" fillId="7" borderId="37" xfId="2" applyFont="1" applyFill="1" applyBorder="1" applyAlignment="1" applyProtection="1">
      <alignment horizontal="center" vertical="center"/>
    </xf>
    <xf numFmtId="0" fontId="9" fillId="7" borderId="40" xfId="0" applyFont="1" applyFill="1" applyBorder="1" applyAlignment="1" applyProtection="1">
      <alignment horizontal="center" vertical="center"/>
      <protection locked="0" hidden="1"/>
    </xf>
    <xf numFmtId="0" fontId="21" fillId="0" borderId="0" xfId="0" applyFont="1" applyFill="1" applyBorder="1" applyAlignment="1" applyProtection="1">
      <alignment horizontal="center" vertical="center"/>
    </xf>
    <xf numFmtId="0" fontId="26" fillId="2" borderId="37" xfId="0" applyFont="1" applyFill="1" applyBorder="1" applyAlignment="1" applyProtection="1">
      <alignment horizontal="center" vertical="center" textRotation="180"/>
    </xf>
    <xf numFmtId="0" fontId="26" fillId="2" borderId="38" xfId="0" applyFont="1" applyFill="1" applyBorder="1" applyAlignment="1" applyProtection="1">
      <alignment horizontal="center" vertical="center" textRotation="180"/>
    </xf>
    <xf numFmtId="0" fontId="26" fillId="2" borderId="40" xfId="0" applyFont="1" applyFill="1" applyBorder="1" applyAlignment="1" applyProtection="1">
      <alignment horizontal="center" vertical="center" textRotation="180"/>
    </xf>
    <xf numFmtId="0" fontId="8" fillId="2" borderId="37" xfId="0" applyFont="1" applyFill="1" applyBorder="1" applyAlignment="1" applyProtection="1">
      <alignment horizontal="center" vertical="center"/>
    </xf>
    <xf numFmtId="0" fontId="8" fillId="2" borderId="38" xfId="0" applyFont="1" applyFill="1" applyBorder="1" applyAlignment="1" applyProtection="1">
      <alignment horizontal="center" vertical="center"/>
    </xf>
    <xf numFmtId="0" fontId="8" fillId="2" borderId="40" xfId="0" applyFont="1" applyFill="1" applyBorder="1" applyAlignment="1" applyProtection="1">
      <alignment horizontal="center" vertical="center"/>
    </xf>
    <xf numFmtId="0" fontId="16" fillId="2" borderId="37" xfId="0" applyFont="1" applyFill="1" applyBorder="1" applyAlignment="1" applyProtection="1">
      <alignment horizontal="center" vertical="center" textRotation="180"/>
    </xf>
    <xf numFmtId="0" fontId="16" fillId="2" borderId="38" xfId="0" applyFont="1" applyFill="1" applyBorder="1" applyAlignment="1" applyProtection="1">
      <alignment horizontal="center" vertical="center" textRotation="180"/>
    </xf>
    <xf numFmtId="0" fontId="16" fillId="2" borderId="40" xfId="0" applyFont="1" applyFill="1" applyBorder="1" applyAlignment="1" applyProtection="1">
      <alignment horizontal="center" vertical="center" textRotation="180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19" fillId="2" borderId="16" xfId="0" applyFont="1" applyFill="1" applyBorder="1" applyAlignment="1" applyProtection="1">
      <alignment horizontal="center" vertical="center"/>
    </xf>
    <xf numFmtId="0" fontId="19" fillId="2" borderId="30" xfId="0" applyFont="1" applyFill="1" applyBorder="1" applyAlignment="1" applyProtection="1">
      <alignment horizontal="center" vertical="center"/>
    </xf>
    <xf numFmtId="0" fontId="19" fillId="2" borderId="17" xfId="0" applyFont="1" applyFill="1" applyBorder="1" applyAlignment="1" applyProtection="1">
      <alignment horizontal="center" vertical="center"/>
    </xf>
    <xf numFmtId="0" fontId="19" fillId="2" borderId="18" xfId="0" applyFont="1" applyFill="1" applyBorder="1" applyAlignment="1" applyProtection="1">
      <alignment horizontal="center" vertical="center"/>
    </xf>
    <xf numFmtId="0" fontId="19" fillId="2" borderId="6" xfId="0" applyFont="1" applyFill="1" applyBorder="1" applyAlignment="1" applyProtection="1">
      <alignment horizontal="center" vertical="center"/>
    </xf>
    <xf numFmtId="0" fontId="19" fillId="2" borderId="19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 hidden="1"/>
    </xf>
    <xf numFmtId="0" fontId="7" fillId="0" borderId="0" xfId="2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102"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5" tint="-0.24994659260841701"/>
      </font>
      <fill>
        <patternFill>
          <bgColor theme="5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9"/>
  <sheetViews>
    <sheetView tabSelected="1" workbookViewId="0">
      <selection activeCell="C40" sqref="C40"/>
    </sheetView>
  </sheetViews>
  <sheetFormatPr baseColWidth="10" defaultRowHeight="15" x14ac:dyDescent="0.2"/>
  <cols>
    <col min="1" max="16384" width="11.42578125" style="143"/>
  </cols>
  <sheetData>
    <row r="3" spans="1:3" ht="26.25" x14ac:dyDescent="0.4">
      <c r="A3" s="145" t="s">
        <v>113</v>
      </c>
    </row>
    <row r="5" spans="1:3" ht="15.75" x14ac:dyDescent="0.25">
      <c r="B5" s="144" t="s">
        <v>114</v>
      </c>
    </row>
    <row r="6" spans="1:3" ht="15" customHeight="1" x14ac:dyDescent="0.2">
      <c r="C6" s="143" t="s">
        <v>124</v>
      </c>
    </row>
    <row r="8" spans="1:3" ht="15.75" x14ac:dyDescent="0.25">
      <c r="B8" s="144" t="s">
        <v>115</v>
      </c>
    </row>
    <row r="9" spans="1:3" x14ac:dyDescent="0.2">
      <c r="C9" s="143" t="s">
        <v>112</v>
      </c>
    </row>
    <row r="10" spans="1:3" x14ac:dyDescent="0.2">
      <c r="C10" s="143" t="s">
        <v>125</v>
      </c>
    </row>
    <row r="11" spans="1:3" x14ac:dyDescent="0.2">
      <c r="C11" s="143" t="s">
        <v>123</v>
      </c>
    </row>
    <row r="12" spans="1:3" ht="15.75" x14ac:dyDescent="0.25">
      <c r="C12" s="143" t="s">
        <v>126</v>
      </c>
    </row>
    <row r="13" spans="1:3" x14ac:dyDescent="0.2">
      <c r="C13" s="143" t="s">
        <v>138</v>
      </c>
    </row>
    <row r="14" spans="1:3" x14ac:dyDescent="0.2">
      <c r="C14" s="143" t="s">
        <v>132</v>
      </c>
    </row>
    <row r="15" spans="1:3" x14ac:dyDescent="0.2">
      <c r="C15" s="143" t="s">
        <v>133</v>
      </c>
    </row>
    <row r="17" spans="2:4" ht="15.75" x14ac:dyDescent="0.25">
      <c r="B17" s="144" t="s">
        <v>116</v>
      </c>
    </row>
    <row r="18" spans="2:4" x14ac:dyDescent="0.2">
      <c r="C18" s="143" t="s">
        <v>131</v>
      </c>
    </row>
    <row r="19" spans="2:4" x14ac:dyDescent="0.2">
      <c r="C19" s="143" t="s">
        <v>127</v>
      </c>
    </row>
    <row r="21" spans="2:4" x14ac:dyDescent="0.2">
      <c r="C21" s="143" t="s">
        <v>117</v>
      </c>
    </row>
    <row r="22" spans="2:4" x14ac:dyDescent="0.2">
      <c r="D22" s="143" t="s">
        <v>118</v>
      </c>
    </row>
    <row r="23" spans="2:4" x14ac:dyDescent="0.2">
      <c r="D23" s="143" t="s">
        <v>119</v>
      </c>
    </row>
    <row r="24" spans="2:4" x14ac:dyDescent="0.2">
      <c r="D24" s="143" t="s">
        <v>128</v>
      </c>
    </row>
    <row r="25" spans="2:4" x14ac:dyDescent="0.2">
      <c r="D25" s="143" t="s">
        <v>120</v>
      </c>
    </row>
    <row r="26" spans="2:4" x14ac:dyDescent="0.2">
      <c r="D26" s="143" t="s">
        <v>121</v>
      </c>
    </row>
    <row r="27" spans="2:4" x14ac:dyDescent="0.2">
      <c r="D27" s="143" t="s">
        <v>122</v>
      </c>
    </row>
    <row r="28" spans="2:4" x14ac:dyDescent="0.2">
      <c r="D28" s="143" t="s">
        <v>129</v>
      </c>
    </row>
    <row r="30" spans="2:4" x14ac:dyDescent="0.2">
      <c r="C30" s="143" t="s">
        <v>130</v>
      </c>
    </row>
    <row r="31" spans="2:4" x14ac:dyDescent="0.2">
      <c r="C31" s="143" t="s">
        <v>139</v>
      </c>
    </row>
    <row r="32" spans="2:4" x14ac:dyDescent="0.2">
      <c r="C32" s="143" t="s">
        <v>134</v>
      </c>
    </row>
    <row r="34" spans="3:4" x14ac:dyDescent="0.2">
      <c r="C34" s="143" t="s">
        <v>137</v>
      </c>
    </row>
    <row r="35" spans="3:4" x14ac:dyDescent="0.2">
      <c r="D35" s="143" t="s">
        <v>140</v>
      </c>
    </row>
    <row r="36" spans="3:4" x14ac:dyDescent="0.2">
      <c r="D36" s="143" t="s">
        <v>135</v>
      </c>
    </row>
    <row r="37" spans="3:4" x14ac:dyDescent="0.2">
      <c r="D37" s="143" t="s">
        <v>136</v>
      </c>
    </row>
    <row r="39" spans="3:4" x14ac:dyDescent="0.2">
      <c r="C39" s="143" t="s">
        <v>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4"/>
  <sheetViews>
    <sheetView workbookViewId="0">
      <pane ySplit="13" topLeftCell="A14" activePane="bottomLeft" state="frozenSplit"/>
      <selection activeCell="F42" sqref="F42"/>
      <selection pane="bottomLeft" activeCell="B14" sqref="B14:B153"/>
    </sheetView>
  </sheetViews>
  <sheetFormatPr baseColWidth="10" defaultRowHeight="18" x14ac:dyDescent="0.25"/>
  <cols>
    <col min="1" max="1" width="2.7109375" style="1" bestFit="1" customWidth="1"/>
    <col min="2" max="2" width="7.5703125" style="2" bestFit="1" customWidth="1"/>
    <col min="3" max="3" width="32.7109375" style="71" customWidth="1"/>
    <col min="4" max="4" width="11.7109375" style="64" bestFit="1" customWidth="1"/>
    <col min="5" max="5" width="32.7109375" style="10" customWidth="1"/>
    <col min="6" max="6" width="11.7109375" style="64" bestFit="1" customWidth="1"/>
    <col min="7" max="7" width="33.42578125" style="10" bestFit="1" customWidth="1"/>
    <col min="8" max="8" width="11.7109375" style="64" bestFit="1" customWidth="1"/>
    <col min="9" max="9" width="36.42578125" style="10" bestFit="1" customWidth="1"/>
    <col min="10" max="10" width="11.7109375" style="64" bestFit="1" customWidth="1"/>
    <col min="11" max="11" width="7.140625" style="6" customWidth="1"/>
    <col min="12" max="12" width="5.7109375" style="6" customWidth="1"/>
    <col min="13" max="13" width="12.7109375" style="6" customWidth="1"/>
    <col min="14" max="14" width="7.7109375" style="7" customWidth="1"/>
    <col min="15" max="15" width="1.7109375" style="8" customWidth="1"/>
    <col min="16" max="16" width="7.7109375" style="7" customWidth="1"/>
    <col min="17" max="17" width="3.7109375" style="9" customWidth="1"/>
    <col min="18" max="18" width="1.7109375" style="10" customWidth="1"/>
    <col min="19" max="19" width="5.7109375" style="75" customWidth="1"/>
    <col min="20" max="20" width="5.7109375" style="10" customWidth="1"/>
    <col min="21" max="21" width="1.7109375" style="10" customWidth="1"/>
    <col min="22" max="23" width="11.42578125" style="10"/>
    <col min="24" max="24" width="1.7109375" style="10" customWidth="1"/>
    <col min="25" max="16384" width="11.42578125" style="10"/>
  </cols>
  <sheetData>
    <row r="1" spans="1:24" ht="5.0999999999999996" customHeight="1" thickBot="1" x14ac:dyDescent="0.3">
      <c r="C1" s="3"/>
      <c r="D1" s="4"/>
      <c r="E1" s="5"/>
      <c r="F1" s="4"/>
      <c r="G1" s="5"/>
      <c r="H1" s="4"/>
      <c r="I1" s="5"/>
      <c r="J1" s="4"/>
    </row>
    <row r="2" spans="1:24" ht="30" customHeight="1" thickBot="1" x14ac:dyDescent="0.3">
      <c r="C2" s="178" t="s">
        <v>98</v>
      </c>
      <c r="D2" s="179"/>
      <c r="E2" s="179"/>
      <c r="F2" s="179"/>
      <c r="G2" s="179"/>
      <c r="H2" s="179"/>
      <c r="I2" s="179"/>
      <c r="J2" s="180"/>
      <c r="K2" s="11"/>
      <c r="L2" s="11"/>
      <c r="M2" s="11"/>
      <c r="S2" s="76"/>
      <c r="T2" s="12"/>
      <c r="V2" s="181" t="s">
        <v>24</v>
      </c>
      <c r="W2" s="182"/>
    </row>
    <row r="3" spans="1:24" s="17" customFormat="1" ht="5.0999999999999996" customHeight="1" thickBot="1" x14ac:dyDescent="0.3">
      <c r="A3" s="13"/>
      <c r="B3" s="14"/>
      <c r="C3" s="15"/>
      <c r="D3" s="16"/>
      <c r="E3" s="16"/>
      <c r="F3" s="16"/>
      <c r="G3" s="16"/>
      <c r="H3" s="16"/>
      <c r="I3" s="16"/>
      <c r="J3" s="16"/>
      <c r="K3" s="11"/>
      <c r="L3" s="11"/>
      <c r="M3" s="11"/>
      <c r="N3" s="7"/>
      <c r="O3" s="8"/>
      <c r="P3" s="7"/>
      <c r="Q3" s="9"/>
      <c r="R3" s="10"/>
      <c r="S3" s="76"/>
      <c r="T3" s="12"/>
      <c r="V3" s="183"/>
      <c r="W3" s="184"/>
    </row>
    <row r="4" spans="1:24" s="17" customFormat="1" ht="15" customHeight="1" x14ac:dyDescent="0.25">
      <c r="A4" s="13"/>
      <c r="B4" s="14"/>
      <c r="C4" s="185" t="s">
        <v>106</v>
      </c>
      <c r="D4" s="186"/>
      <c r="E4" s="185" t="s">
        <v>107</v>
      </c>
      <c r="F4" s="186"/>
      <c r="G4" s="185" t="s">
        <v>108</v>
      </c>
      <c r="H4" s="186"/>
      <c r="I4" s="185" t="s">
        <v>109</v>
      </c>
      <c r="J4" s="186"/>
      <c r="K4" s="11"/>
      <c r="L4" s="11"/>
      <c r="M4" s="11"/>
      <c r="N4" s="7"/>
      <c r="O4" s="8"/>
      <c r="P4" s="7"/>
      <c r="Q4" s="9"/>
      <c r="R4" s="10"/>
      <c r="S4" s="76"/>
      <c r="T4" s="12"/>
      <c r="V4" s="189" t="s">
        <v>10</v>
      </c>
      <c r="W4" s="190"/>
    </row>
    <row r="5" spans="1:24" s="17" customFormat="1" ht="15" customHeight="1" thickBot="1" x14ac:dyDescent="0.3">
      <c r="A5" s="13"/>
      <c r="B5" s="14"/>
      <c r="C5" s="187"/>
      <c r="D5" s="188"/>
      <c r="E5" s="187"/>
      <c r="F5" s="188"/>
      <c r="G5" s="187"/>
      <c r="H5" s="188"/>
      <c r="I5" s="187"/>
      <c r="J5" s="188"/>
      <c r="K5" s="11"/>
      <c r="L5" s="11"/>
      <c r="M5" s="11"/>
      <c r="N5" s="7"/>
      <c r="O5" s="8"/>
      <c r="P5" s="7"/>
      <c r="Q5" s="9"/>
      <c r="R5" s="10"/>
      <c r="S5" s="76"/>
      <c r="T5" s="12"/>
      <c r="V5" s="167" t="s">
        <v>11</v>
      </c>
      <c r="W5" s="168"/>
    </row>
    <row r="6" spans="1:24" s="17" customFormat="1" ht="15" customHeight="1" x14ac:dyDescent="0.25">
      <c r="A6" s="13"/>
      <c r="B6" s="14"/>
      <c r="C6" s="18" t="s">
        <v>25</v>
      </c>
      <c r="D6" s="19">
        <f>COUNTIF($D$14:$D$151,"*-*-*-*")</f>
        <v>5</v>
      </c>
      <c r="E6" s="18" t="s">
        <v>25</v>
      </c>
      <c r="F6" s="19">
        <f>COUNTIF($F$14:$F$147,"*-*-*-*")</f>
        <v>5</v>
      </c>
      <c r="G6" s="18" t="s">
        <v>25</v>
      </c>
      <c r="H6" s="19">
        <f>COUNTIF($H$14:$H$147,"*-*-*-*")</f>
        <v>5</v>
      </c>
      <c r="I6" s="18" t="s">
        <v>25</v>
      </c>
      <c r="J6" s="19">
        <f>COUNTIF($J$14:$J$147,"*-*-*-*")</f>
        <v>5</v>
      </c>
      <c r="K6" s="11"/>
      <c r="L6" s="11"/>
      <c r="M6" s="11"/>
      <c r="N6" s="7"/>
      <c r="O6" s="8"/>
      <c r="P6" s="7"/>
      <c r="Q6" s="9"/>
      <c r="R6" s="10"/>
      <c r="S6" s="76"/>
      <c r="T6" s="12"/>
      <c r="V6" s="167" t="s">
        <v>22</v>
      </c>
      <c r="W6" s="168"/>
    </row>
    <row r="7" spans="1:24" s="25" customFormat="1" ht="15" customHeight="1" x14ac:dyDescent="0.25">
      <c r="A7" s="20"/>
      <c r="B7" s="21"/>
      <c r="C7" s="22" t="s">
        <v>23</v>
      </c>
      <c r="D7" s="23">
        <f>COUNTIF($D$14:$D$151,"Couleur")</f>
        <v>37</v>
      </c>
      <c r="E7" s="22" t="s">
        <v>23</v>
      </c>
      <c r="F7" s="23">
        <f>COUNTIF($F$14:$F$149,"Couleur")</f>
        <v>30</v>
      </c>
      <c r="G7" s="22" t="s">
        <v>23</v>
      </c>
      <c r="H7" s="23">
        <f>COUNTIF($H$14:$H$149,"Couleur")</f>
        <v>32</v>
      </c>
      <c r="I7" s="22" t="s">
        <v>23</v>
      </c>
      <c r="J7" s="23">
        <f>COUNTIF($J$14:$J$149,"Couleur")</f>
        <v>36</v>
      </c>
      <c r="K7" s="24"/>
      <c r="L7" s="24"/>
      <c r="M7" s="24"/>
      <c r="N7" s="9"/>
      <c r="O7" s="8"/>
      <c r="P7" s="9"/>
      <c r="Q7" s="9"/>
      <c r="R7" s="17"/>
      <c r="S7" s="76"/>
      <c r="T7" s="12"/>
      <c r="V7" s="167" t="s">
        <v>8</v>
      </c>
      <c r="W7" s="168"/>
    </row>
    <row r="8" spans="1:24" s="25" customFormat="1" ht="15" customHeight="1" x14ac:dyDescent="0.25">
      <c r="A8" s="20"/>
      <c r="B8" s="21"/>
      <c r="C8" s="22" t="s">
        <v>26</v>
      </c>
      <c r="D8" s="23">
        <f>COUNTIF($D$14:$D$151,"Nature")</f>
        <v>36</v>
      </c>
      <c r="E8" s="22" t="s">
        <v>26</v>
      </c>
      <c r="F8" s="23">
        <f>COUNTIF($F$14:$F$149,"Nature")</f>
        <v>35</v>
      </c>
      <c r="G8" s="22" t="s">
        <v>26</v>
      </c>
      <c r="H8" s="23">
        <f>COUNTIF($H$14:$H$149,"Nature")</f>
        <v>29</v>
      </c>
      <c r="I8" s="22" t="s">
        <v>26</v>
      </c>
      <c r="J8" s="23">
        <f>COUNTIF($J$14:$J$149,"Nature")</f>
        <v>31</v>
      </c>
      <c r="K8" s="24"/>
      <c r="L8" s="24"/>
      <c r="M8" s="24"/>
      <c r="N8" s="9"/>
      <c r="O8" s="8"/>
      <c r="P8" s="9"/>
      <c r="Q8" s="9"/>
      <c r="R8" s="17"/>
      <c r="S8" s="76"/>
      <c r="T8" s="12"/>
      <c r="V8" s="167" t="s">
        <v>13</v>
      </c>
      <c r="W8" s="168"/>
    </row>
    <row r="9" spans="1:24" s="25" customFormat="1" ht="15" customHeight="1" thickBot="1" x14ac:dyDescent="0.3">
      <c r="A9" s="20"/>
      <c r="B9" s="2"/>
      <c r="C9" s="26" t="s">
        <v>27</v>
      </c>
      <c r="D9" s="23">
        <f>COUNTIF($D$14:$D$151,"Monochrome")</f>
        <v>31</v>
      </c>
      <c r="E9" s="26" t="s">
        <v>27</v>
      </c>
      <c r="F9" s="23">
        <f>COUNTIF($F$14:$F$149,"Monochrome")</f>
        <v>34</v>
      </c>
      <c r="G9" s="26" t="s">
        <v>27</v>
      </c>
      <c r="H9" s="23">
        <f>COUNTIF($H$14:$H$149,"Monochrome")</f>
        <v>34</v>
      </c>
      <c r="I9" s="26" t="s">
        <v>27</v>
      </c>
      <c r="J9" s="23">
        <f>COUNTIF($J$14:$J$149,"Monochrome")</f>
        <v>28</v>
      </c>
      <c r="K9" s="24"/>
      <c r="L9" s="24"/>
      <c r="M9" s="24"/>
      <c r="N9" s="9"/>
      <c r="O9" s="8"/>
      <c r="P9" s="9"/>
      <c r="Q9" s="9"/>
      <c r="R9" s="17"/>
      <c r="S9" s="76"/>
      <c r="T9" s="12"/>
      <c r="V9" s="167" t="s">
        <v>14</v>
      </c>
      <c r="W9" s="168"/>
    </row>
    <row r="10" spans="1:24" s="30" customFormat="1" ht="15" customHeight="1" thickBot="1" x14ac:dyDescent="0.3">
      <c r="A10" s="20"/>
      <c r="B10" s="27"/>
      <c r="C10" s="28" t="s">
        <v>28</v>
      </c>
      <c r="D10" s="29">
        <f>COUNTIF($D$14:$D$151,"Thème")</f>
        <v>29</v>
      </c>
      <c r="E10" s="28" t="s">
        <v>28</v>
      </c>
      <c r="F10" s="29">
        <f>COUNTIF($F$14:$F$149,"Thème")</f>
        <v>30</v>
      </c>
      <c r="G10" s="28" t="s">
        <v>28</v>
      </c>
      <c r="H10" s="29">
        <f>COUNTIF($H$14:$H$149,"Thème")</f>
        <v>34</v>
      </c>
      <c r="I10" s="28" t="s">
        <v>28</v>
      </c>
      <c r="J10" s="29">
        <f>COUNTIF($J$14:$J$149,"Thème")</f>
        <v>34</v>
      </c>
      <c r="K10" s="24"/>
      <c r="L10" s="24"/>
      <c r="M10" s="169" t="s">
        <v>29</v>
      </c>
      <c r="N10" s="170"/>
      <c r="O10" s="170"/>
      <c r="P10" s="170"/>
      <c r="Q10" s="170"/>
      <c r="R10" s="170"/>
      <c r="S10" s="170"/>
      <c r="T10" s="171"/>
      <c r="V10" s="175" t="s">
        <v>13</v>
      </c>
      <c r="W10" s="176"/>
    </row>
    <row r="11" spans="1:24" ht="15" customHeight="1" thickBot="1" x14ac:dyDescent="0.3">
      <c r="C11" s="31" t="s">
        <v>21</v>
      </c>
      <c r="D11" s="32">
        <f>SUM(D6:D10)</f>
        <v>138</v>
      </c>
      <c r="E11" s="31" t="s">
        <v>21</v>
      </c>
      <c r="F11" s="32">
        <f>SUM(F6:F10)</f>
        <v>134</v>
      </c>
      <c r="G11" s="31" t="s">
        <v>21</v>
      </c>
      <c r="H11" s="32">
        <f>SUM(H6:H10)</f>
        <v>134</v>
      </c>
      <c r="I11" s="31" t="s">
        <v>21</v>
      </c>
      <c r="J11" s="32">
        <f>SUM(J6:J10)</f>
        <v>134</v>
      </c>
      <c r="K11" s="33"/>
      <c r="L11" s="33"/>
      <c r="M11" s="172"/>
      <c r="N11" s="173"/>
      <c r="O11" s="173"/>
      <c r="P11" s="173"/>
      <c r="Q11" s="173"/>
      <c r="R11" s="173"/>
      <c r="S11" s="173"/>
      <c r="T11" s="174"/>
      <c r="V11" s="177"/>
      <c r="W11" s="177"/>
    </row>
    <row r="12" spans="1:24" s="12" customFormat="1" ht="5.0999999999999996" customHeight="1" thickBot="1" x14ac:dyDescent="0.3">
      <c r="A12" s="34"/>
      <c r="B12" s="27"/>
      <c r="C12" s="35"/>
      <c r="D12" s="36"/>
      <c r="E12" s="35"/>
      <c r="F12" s="36"/>
      <c r="G12" s="35"/>
      <c r="H12" s="36"/>
      <c r="I12" s="35"/>
      <c r="J12" s="36"/>
      <c r="K12" s="33"/>
      <c r="L12" s="33"/>
      <c r="M12" s="37"/>
      <c r="N12" s="37"/>
      <c r="O12" s="38"/>
      <c r="P12" s="37"/>
      <c r="Q12" s="37"/>
      <c r="R12" s="38"/>
      <c r="S12" s="37"/>
      <c r="T12" s="37"/>
      <c r="V12" s="44"/>
      <c r="W12" s="44"/>
    </row>
    <row r="13" spans="1:24" s="25" customFormat="1" ht="15" customHeight="1" thickBot="1" x14ac:dyDescent="0.3">
      <c r="A13" s="34"/>
      <c r="B13" s="20"/>
      <c r="C13" s="39" t="s">
        <v>30</v>
      </c>
      <c r="D13" s="39" t="s">
        <v>31</v>
      </c>
      <c r="E13" s="39" t="s">
        <v>30</v>
      </c>
      <c r="F13" s="39" t="s">
        <v>31</v>
      </c>
      <c r="G13" s="39" t="s">
        <v>30</v>
      </c>
      <c r="H13" s="39" t="s">
        <v>31</v>
      </c>
      <c r="I13" s="39" t="s">
        <v>30</v>
      </c>
      <c r="J13" s="39" t="s">
        <v>31</v>
      </c>
      <c r="K13" s="24"/>
      <c r="L13" s="24"/>
      <c r="M13" s="40" t="s">
        <v>32</v>
      </c>
      <c r="N13" s="40" t="s">
        <v>33</v>
      </c>
      <c r="O13" s="24"/>
      <c r="P13" s="165" t="s">
        <v>34</v>
      </c>
      <c r="Q13" s="166"/>
      <c r="S13" s="40" t="s">
        <v>21</v>
      </c>
      <c r="T13" s="40" t="s">
        <v>35</v>
      </c>
    </row>
    <row r="14" spans="1:24" s="25" customFormat="1" ht="15" customHeight="1" x14ac:dyDescent="0.25">
      <c r="A14" s="1">
        <v>1</v>
      </c>
      <c r="B14" s="41" t="s">
        <v>10</v>
      </c>
      <c r="C14" s="80" t="s">
        <v>51</v>
      </c>
      <c r="D14" s="81" t="s">
        <v>52</v>
      </c>
      <c r="E14" s="80" t="s">
        <v>51</v>
      </c>
      <c r="F14" s="81" t="s">
        <v>52</v>
      </c>
      <c r="G14" s="80" t="s">
        <v>51</v>
      </c>
      <c r="H14" s="81" t="s">
        <v>52</v>
      </c>
      <c r="I14" s="80" t="s">
        <v>51</v>
      </c>
      <c r="J14" s="81" t="s">
        <v>52</v>
      </c>
      <c r="K14" s="24">
        <v>1</v>
      </c>
      <c r="L14" s="24"/>
      <c r="M14" s="24"/>
      <c r="N14" s="42"/>
      <c r="O14" s="24"/>
      <c r="P14" s="42"/>
      <c r="Q14" s="42"/>
      <c r="R14" s="43"/>
      <c r="S14" s="42"/>
      <c r="T14" s="42"/>
      <c r="U14" s="30"/>
      <c r="X14" s="44"/>
    </row>
    <row r="15" spans="1:24" s="25" customFormat="1" ht="15" customHeight="1" x14ac:dyDescent="0.25">
      <c r="A15" s="34">
        <v>2</v>
      </c>
      <c r="B15" s="45" t="s">
        <v>10</v>
      </c>
      <c r="C15" s="82" t="s">
        <v>53</v>
      </c>
      <c r="D15" s="81" t="s">
        <v>23</v>
      </c>
      <c r="E15" s="82" t="s">
        <v>53</v>
      </c>
      <c r="F15" s="81" t="s">
        <v>23</v>
      </c>
      <c r="G15" s="82" t="s">
        <v>53</v>
      </c>
      <c r="H15" s="81" t="s">
        <v>23</v>
      </c>
      <c r="I15" s="82" t="s">
        <v>53</v>
      </c>
      <c r="J15" s="81" t="s">
        <v>23</v>
      </c>
      <c r="K15" s="24">
        <v>2</v>
      </c>
      <c r="L15" s="24"/>
      <c r="M15" s="24"/>
      <c r="N15" s="42"/>
      <c r="O15" s="24"/>
      <c r="P15" s="42"/>
      <c r="Q15" s="42"/>
      <c r="R15" s="43"/>
      <c r="S15" s="42"/>
      <c r="T15" s="42"/>
      <c r="U15" s="30"/>
      <c r="X15" s="44"/>
    </row>
    <row r="16" spans="1:24" s="44" customFormat="1" ht="15" customHeight="1" thickBot="1" x14ac:dyDescent="0.3">
      <c r="A16" s="1">
        <v>3</v>
      </c>
      <c r="B16" s="45" t="s">
        <v>10</v>
      </c>
      <c r="C16" s="82" t="s">
        <v>53</v>
      </c>
      <c r="D16" s="81" t="s">
        <v>26</v>
      </c>
      <c r="E16" s="82" t="s">
        <v>53</v>
      </c>
      <c r="F16" s="81" t="s">
        <v>26</v>
      </c>
      <c r="G16" s="82" t="s">
        <v>53</v>
      </c>
      <c r="H16" s="81" t="s">
        <v>26</v>
      </c>
      <c r="I16" s="82" t="s">
        <v>53</v>
      </c>
      <c r="J16" s="81" t="s">
        <v>26</v>
      </c>
      <c r="K16" s="24">
        <v>3</v>
      </c>
      <c r="L16" s="24"/>
      <c r="M16" s="24"/>
      <c r="N16" s="42"/>
      <c r="O16" s="24"/>
      <c r="P16" s="42"/>
      <c r="Q16" s="42"/>
      <c r="R16" s="30"/>
      <c r="S16" s="42"/>
      <c r="T16" s="42"/>
      <c r="U16" s="43"/>
      <c r="V16" s="25"/>
      <c r="W16" s="25"/>
    </row>
    <row r="17" spans="1:21" s="25" customFormat="1" ht="15" customHeight="1" x14ac:dyDescent="0.25">
      <c r="A17" s="1">
        <v>4</v>
      </c>
      <c r="B17" s="45" t="s">
        <v>10</v>
      </c>
      <c r="C17" s="82" t="s">
        <v>53</v>
      </c>
      <c r="D17" s="81" t="s">
        <v>27</v>
      </c>
      <c r="E17" s="82" t="s">
        <v>53</v>
      </c>
      <c r="F17" s="81" t="s">
        <v>27</v>
      </c>
      <c r="G17" s="82" t="s">
        <v>53</v>
      </c>
      <c r="H17" s="81" t="s">
        <v>27</v>
      </c>
      <c r="I17" s="82" t="s">
        <v>53</v>
      </c>
      <c r="J17" s="81" t="s">
        <v>27</v>
      </c>
      <c r="K17" s="24">
        <v>4</v>
      </c>
      <c r="L17" s="162" t="s">
        <v>10</v>
      </c>
      <c r="M17" s="46" t="s">
        <v>36</v>
      </c>
      <c r="N17" s="47">
        <f>'Récompenses Commandées'!D8</f>
        <v>4</v>
      </c>
      <c r="O17" s="48"/>
      <c r="P17" s="47">
        <f>COUNTIF($C$14:$J$54,"Pins FIAP au meilleur Auteur du Salon")</f>
        <v>4</v>
      </c>
      <c r="Q17" s="24" t="str">
        <f t="shared" ref="Q17:Q22" si="0">IF(N17=P17,"OK","KO")</f>
        <v>OK</v>
      </c>
      <c r="S17" s="159">
        <f>SUM(P17:P22)</f>
        <v>164</v>
      </c>
      <c r="T17" s="159" t="str">
        <f>IF(S17='Récompenses Commandées'!J8,"OK","KO")</f>
        <v>OK</v>
      </c>
      <c r="U17" s="43"/>
    </row>
    <row r="18" spans="1:21" s="25" customFormat="1" ht="15" customHeight="1" x14ac:dyDescent="0.25">
      <c r="A18" s="34">
        <v>5</v>
      </c>
      <c r="B18" s="45" t="s">
        <v>10</v>
      </c>
      <c r="C18" s="82" t="s">
        <v>53</v>
      </c>
      <c r="D18" s="81" t="s">
        <v>28</v>
      </c>
      <c r="E18" s="82" t="s">
        <v>53</v>
      </c>
      <c r="F18" s="81" t="s">
        <v>28</v>
      </c>
      <c r="G18" s="82" t="s">
        <v>53</v>
      </c>
      <c r="H18" s="81" t="s">
        <v>28</v>
      </c>
      <c r="I18" s="82" t="s">
        <v>53</v>
      </c>
      <c r="J18" s="81" t="s">
        <v>28</v>
      </c>
      <c r="K18" s="24">
        <v>5</v>
      </c>
      <c r="L18" s="163"/>
      <c r="M18" s="49" t="s">
        <v>37</v>
      </c>
      <c r="N18" s="50">
        <f>'Récompenses Commandées'!E8</f>
        <v>16</v>
      </c>
      <c r="O18" s="48"/>
      <c r="P18" s="50">
        <f>COUNTIF($C$14:$J$54,"Médaille d'Or FIAP")</f>
        <v>16</v>
      </c>
      <c r="Q18" s="24" t="str">
        <f t="shared" si="0"/>
        <v>OK</v>
      </c>
      <c r="S18" s="160"/>
      <c r="T18" s="160"/>
      <c r="U18" s="51"/>
    </row>
    <row r="19" spans="1:21" s="25" customFormat="1" ht="15" customHeight="1" x14ac:dyDescent="0.25">
      <c r="A19" s="1">
        <v>6</v>
      </c>
      <c r="B19" s="45" t="s">
        <v>10</v>
      </c>
      <c r="C19" s="82" t="s">
        <v>54</v>
      </c>
      <c r="D19" s="81" t="s">
        <v>23</v>
      </c>
      <c r="E19" s="82" t="s">
        <v>54</v>
      </c>
      <c r="F19" s="81" t="s">
        <v>23</v>
      </c>
      <c r="G19" s="82" t="s">
        <v>54</v>
      </c>
      <c r="H19" s="81" t="s">
        <v>23</v>
      </c>
      <c r="I19" s="82" t="s">
        <v>54</v>
      </c>
      <c r="J19" s="81" t="s">
        <v>23</v>
      </c>
      <c r="K19" s="24">
        <v>6</v>
      </c>
      <c r="L19" s="163"/>
      <c r="M19" s="49" t="s">
        <v>38</v>
      </c>
      <c r="N19" s="50">
        <f>'Récompenses Commandées'!F8</f>
        <v>16</v>
      </c>
      <c r="O19" s="48"/>
      <c r="P19" s="50">
        <f>COUNTIF($C$14:$J$54,"Médaille d'Argent FIAP")</f>
        <v>16</v>
      </c>
      <c r="Q19" s="24" t="str">
        <f t="shared" si="0"/>
        <v>OK</v>
      </c>
      <c r="S19" s="160"/>
      <c r="T19" s="160"/>
      <c r="U19" s="51"/>
    </row>
    <row r="20" spans="1:21" s="25" customFormat="1" ht="15" customHeight="1" x14ac:dyDescent="0.25">
      <c r="A20" s="1">
        <v>7</v>
      </c>
      <c r="B20" s="45" t="s">
        <v>10</v>
      </c>
      <c r="C20" s="82" t="s">
        <v>54</v>
      </c>
      <c r="D20" s="81" t="s">
        <v>26</v>
      </c>
      <c r="E20" s="82" t="s">
        <v>54</v>
      </c>
      <c r="F20" s="81" t="s">
        <v>26</v>
      </c>
      <c r="G20" s="82" t="s">
        <v>54</v>
      </c>
      <c r="H20" s="81" t="s">
        <v>26</v>
      </c>
      <c r="I20" s="82" t="s">
        <v>54</v>
      </c>
      <c r="J20" s="81" t="s">
        <v>26</v>
      </c>
      <c r="K20" s="24">
        <v>7</v>
      </c>
      <c r="L20" s="163"/>
      <c r="M20" s="49" t="s">
        <v>39</v>
      </c>
      <c r="N20" s="50">
        <f>'Récompenses Commandées'!G8</f>
        <v>16</v>
      </c>
      <c r="O20" s="48"/>
      <c r="P20" s="50">
        <f>COUNTIF($C$14:$J$54,"Médaille de Bronze FIAP")</f>
        <v>16</v>
      </c>
      <c r="Q20" s="24" t="str">
        <f t="shared" si="0"/>
        <v>OK</v>
      </c>
      <c r="S20" s="160"/>
      <c r="T20" s="160"/>
      <c r="U20" s="51"/>
    </row>
    <row r="21" spans="1:21" s="25" customFormat="1" ht="15" customHeight="1" x14ac:dyDescent="0.25">
      <c r="A21" s="34">
        <v>8</v>
      </c>
      <c r="B21" s="45" t="s">
        <v>10</v>
      </c>
      <c r="C21" s="82" t="s">
        <v>54</v>
      </c>
      <c r="D21" s="81" t="s">
        <v>27</v>
      </c>
      <c r="E21" s="82" t="s">
        <v>54</v>
      </c>
      <c r="F21" s="81" t="s">
        <v>27</v>
      </c>
      <c r="G21" s="82" t="s">
        <v>54</v>
      </c>
      <c r="H21" s="81" t="s">
        <v>27</v>
      </c>
      <c r="I21" s="82" t="s">
        <v>54</v>
      </c>
      <c r="J21" s="81" t="s">
        <v>27</v>
      </c>
      <c r="K21" s="24">
        <v>8</v>
      </c>
      <c r="L21" s="163"/>
      <c r="M21" s="49" t="s">
        <v>40</v>
      </c>
      <c r="N21" s="52">
        <v>12</v>
      </c>
      <c r="O21" s="48"/>
      <c r="P21" s="50">
        <f>COUNTIF($C$14:$J$54,"Ruban FIAP coup de Cœur juge N°1")+COUNTIF($C$14:$J$54,"Ruban FIAP coup de Cœur juge N°2")+COUNTIF($C$14:$J$54,"Ruban FIAP coup de Cœur juge N°3")</f>
        <v>12</v>
      </c>
      <c r="Q21" s="24" t="str">
        <f t="shared" si="0"/>
        <v>OK</v>
      </c>
      <c r="S21" s="160"/>
      <c r="T21" s="160"/>
      <c r="U21" s="43"/>
    </row>
    <row r="22" spans="1:21" s="25" customFormat="1" ht="15" customHeight="1" thickBot="1" x14ac:dyDescent="0.3">
      <c r="A22" s="1">
        <v>9</v>
      </c>
      <c r="B22" s="45" t="s">
        <v>10</v>
      </c>
      <c r="C22" s="82" t="s">
        <v>54</v>
      </c>
      <c r="D22" s="81" t="s">
        <v>28</v>
      </c>
      <c r="E22" s="82" t="s">
        <v>54</v>
      </c>
      <c r="F22" s="81" t="s">
        <v>28</v>
      </c>
      <c r="G22" s="82" t="s">
        <v>54</v>
      </c>
      <c r="H22" s="81" t="s">
        <v>28</v>
      </c>
      <c r="I22" s="82" t="s">
        <v>54</v>
      </c>
      <c r="J22" s="81" t="s">
        <v>28</v>
      </c>
      <c r="K22" s="24">
        <v>9</v>
      </c>
      <c r="L22" s="164"/>
      <c r="M22" s="53" t="s">
        <v>82</v>
      </c>
      <c r="N22" s="54">
        <f>'Récompenses Commandées'!$H$8-N21</f>
        <v>100</v>
      </c>
      <c r="O22" s="48"/>
      <c r="P22" s="54">
        <f>COUNTIF($C$14:$J$54,"Ruban FIAP")</f>
        <v>100</v>
      </c>
      <c r="Q22" s="24" t="str">
        <f t="shared" si="0"/>
        <v>OK</v>
      </c>
      <c r="S22" s="161"/>
      <c r="T22" s="161"/>
      <c r="U22" s="43"/>
    </row>
    <row r="23" spans="1:21" s="25" customFormat="1" ht="15" customHeight="1" x14ac:dyDescent="0.25">
      <c r="A23" s="1">
        <v>10</v>
      </c>
      <c r="B23" s="45" t="s">
        <v>10</v>
      </c>
      <c r="C23" s="82" t="s">
        <v>55</v>
      </c>
      <c r="D23" s="81" t="s">
        <v>23</v>
      </c>
      <c r="E23" s="82" t="s">
        <v>55</v>
      </c>
      <c r="F23" s="81" t="s">
        <v>23</v>
      </c>
      <c r="G23" s="82" t="s">
        <v>55</v>
      </c>
      <c r="H23" s="81" t="s">
        <v>23</v>
      </c>
      <c r="I23" s="82" t="s">
        <v>55</v>
      </c>
      <c r="J23" s="81" t="s">
        <v>23</v>
      </c>
      <c r="K23" s="24">
        <v>10</v>
      </c>
      <c r="L23" s="155" t="s">
        <v>81</v>
      </c>
      <c r="M23" s="155"/>
      <c r="N23" s="155"/>
      <c r="O23" s="155"/>
      <c r="P23" s="155"/>
      <c r="Q23" s="155"/>
      <c r="R23" s="155"/>
      <c r="S23" s="155"/>
      <c r="T23" s="155"/>
      <c r="U23" s="43"/>
    </row>
    <row r="24" spans="1:21" s="25" customFormat="1" ht="15" customHeight="1" x14ac:dyDescent="0.25">
      <c r="A24" s="34">
        <v>11</v>
      </c>
      <c r="B24" s="45" t="s">
        <v>10</v>
      </c>
      <c r="C24" s="82" t="s">
        <v>55</v>
      </c>
      <c r="D24" s="81" t="s">
        <v>26</v>
      </c>
      <c r="E24" s="82" t="s">
        <v>55</v>
      </c>
      <c r="F24" s="81" t="s">
        <v>26</v>
      </c>
      <c r="G24" s="82" t="s">
        <v>55</v>
      </c>
      <c r="H24" s="81" t="s">
        <v>26</v>
      </c>
      <c r="I24" s="82" t="s">
        <v>55</v>
      </c>
      <c r="J24" s="81" t="s">
        <v>26</v>
      </c>
      <c r="K24" s="24">
        <v>11</v>
      </c>
      <c r="L24" s="55"/>
      <c r="M24" s="24"/>
      <c r="N24" s="24"/>
      <c r="O24" s="24"/>
      <c r="P24" s="24"/>
      <c r="Q24" s="24"/>
      <c r="R24" s="44"/>
      <c r="S24" s="42"/>
      <c r="T24" s="42"/>
      <c r="U24" s="43"/>
    </row>
    <row r="25" spans="1:21" s="25" customFormat="1" ht="15" customHeight="1" x14ac:dyDescent="0.25">
      <c r="A25" s="1">
        <v>12</v>
      </c>
      <c r="B25" s="45" t="s">
        <v>10</v>
      </c>
      <c r="C25" s="82" t="s">
        <v>55</v>
      </c>
      <c r="D25" s="81" t="s">
        <v>27</v>
      </c>
      <c r="E25" s="82" t="s">
        <v>55</v>
      </c>
      <c r="F25" s="81" t="s">
        <v>27</v>
      </c>
      <c r="G25" s="82" t="s">
        <v>55</v>
      </c>
      <c r="H25" s="81" t="s">
        <v>27</v>
      </c>
      <c r="I25" s="82" t="s">
        <v>55</v>
      </c>
      <c r="J25" s="81" t="s">
        <v>27</v>
      </c>
      <c r="K25" s="24">
        <v>12</v>
      </c>
      <c r="L25" s="24"/>
      <c r="M25" s="24"/>
      <c r="N25" s="24"/>
      <c r="O25" s="24"/>
      <c r="P25" s="24"/>
      <c r="Q25" s="24"/>
      <c r="S25" s="42"/>
      <c r="T25" s="42"/>
      <c r="U25" s="43"/>
    </row>
    <row r="26" spans="1:21" s="25" customFormat="1" ht="15" customHeight="1" x14ac:dyDescent="0.25">
      <c r="A26" s="1">
        <v>13</v>
      </c>
      <c r="B26" s="45" t="s">
        <v>10</v>
      </c>
      <c r="C26" s="82" t="s">
        <v>55</v>
      </c>
      <c r="D26" s="81" t="s">
        <v>28</v>
      </c>
      <c r="E26" s="82" t="s">
        <v>55</v>
      </c>
      <c r="F26" s="81" t="s">
        <v>28</v>
      </c>
      <c r="G26" s="82" t="s">
        <v>55</v>
      </c>
      <c r="H26" s="81" t="s">
        <v>28</v>
      </c>
      <c r="I26" s="82" t="s">
        <v>55</v>
      </c>
      <c r="J26" s="81" t="s">
        <v>28</v>
      </c>
      <c r="K26" s="24">
        <v>13</v>
      </c>
      <c r="L26" s="24"/>
      <c r="M26" s="24"/>
      <c r="N26" s="24"/>
      <c r="O26" s="24"/>
      <c r="P26" s="24"/>
      <c r="Q26" s="24"/>
      <c r="S26" s="42"/>
      <c r="T26" s="42"/>
    </row>
    <row r="27" spans="1:21" s="25" customFormat="1" ht="15" customHeight="1" x14ac:dyDescent="0.25">
      <c r="A27" s="34">
        <v>14</v>
      </c>
      <c r="B27" s="45" t="s">
        <v>10</v>
      </c>
      <c r="C27" s="82" t="s">
        <v>56</v>
      </c>
      <c r="D27" s="81" t="s">
        <v>52</v>
      </c>
      <c r="E27" s="82" t="s">
        <v>56</v>
      </c>
      <c r="F27" s="81" t="s">
        <v>52</v>
      </c>
      <c r="G27" s="82" t="s">
        <v>56</v>
      </c>
      <c r="H27" s="81" t="s">
        <v>52</v>
      </c>
      <c r="I27" s="82" t="s">
        <v>56</v>
      </c>
      <c r="J27" s="81" t="s">
        <v>52</v>
      </c>
      <c r="K27" s="24">
        <v>14</v>
      </c>
      <c r="L27" s="24"/>
      <c r="M27" s="24"/>
      <c r="N27" s="24"/>
      <c r="O27" s="24"/>
      <c r="P27" s="24"/>
      <c r="Q27" s="24"/>
      <c r="S27" s="42"/>
      <c r="T27" s="42"/>
    </row>
    <row r="28" spans="1:21" s="25" customFormat="1" ht="15" customHeight="1" x14ac:dyDescent="0.25">
      <c r="A28" s="1">
        <v>15</v>
      </c>
      <c r="B28" s="45" t="s">
        <v>10</v>
      </c>
      <c r="C28" s="82" t="s">
        <v>57</v>
      </c>
      <c r="D28" s="81" t="s">
        <v>52</v>
      </c>
      <c r="E28" s="82" t="s">
        <v>57</v>
      </c>
      <c r="F28" s="81" t="s">
        <v>52</v>
      </c>
      <c r="G28" s="82" t="s">
        <v>57</v>
      </c>
      <c r="H28" s="81" t="s">
        <v>52</v>
      </c>
      <c r="I28" s="82" t="s">
        <v>57</v>
      </c>
      <c r="J28" s="81" t="s">
        <v>52</v>
      </c>
      <c r="K28" s="24">
        <v>15</v>
      </c>
      <c r="L28" s="24"/>
      <c r="M28" s="24"/>
      <c r="N28" s="24"/>
      <c r="O28" s="24"/>
      <c r="P28" s="24"/>
      <c r="Q28" s="24"/>
      <c r="S28" s="42"/>
      <c r="T28" s="42"/>
    </row>
    <row r="29" spans="1:21" s="25" customFormat="1" ht="15" customHeight="1" x14ac:dyDescent="0.25">
      <c r="A29" s="1">
        <v>16</v>
      </c>
      <c r="B29" s="45" t="s">
        <v>10</v>
      </c>
      <c r="C29" s="82" t="s">
        <v>58</v>
      </c>
      <c r="D29" s="81" t="s">
        <v>52</v>
      </c>
      <c r="E29" s="82" t="s">
        <v>58</v>
      </c>
      <c r="F29" s="81" t="s">
        <v>52</v>
      </c>
      <c r="G29" s="82" t="s">
        <v>58</v>
      </c>
      <c r="H29" s="81" t="s">
        <v>52</v>
      </c>
      <c r="I29" s="82" t="s">
        <v>58</v>
      </c>
      <c r="J29" s="81" t="s">
        <v>52</v>
      </c>
      <c r="K29" s="24">
        <v>16</v>
      </c>
      <c r="L29" s="24"/>
      <c r="M29" s="24"/>
      <c r="N29" s="24"/>
      <c r="O29" s="24"/>
      <c r="P29" s="24"/>
      <c r="Q29" s="24"/>
      <c r="S29" s="42"/>
      <c r="T29" s="42"/>
    </row>
    <row r="30" spans="1:21" s="25" customFormat="1" ht="15" customHeight="1" x14ac:dyDescent="0.25">
      <c r="A30" s="34">
        <v>17</v>
      </c>
      <c r="B30" s="45" t="s">
        <v>10</v>
      </c>
      <c r="C30" s="82" t="s">
        <v>59</v>
      </c>
      <c r="D30" s="81" t="s">
        <v>23</v>
      </c>
      <c r="E30" s="82" t="s">
        <v>59</v>
      </c>
      <c r="F30" s="81" t="s">
        <v>23</v>
      </c>
      <c r="G30" s="82" t="s">
        <v>59</v>
      </c>
      <c r="H30" s="81" t="s">
        <v>23</v>
      </c>
      <c r="I30" s="82" t="s">
        <v>59</v>
      </c>
      <c r="J30" s="81" t="s">
        <v>23</v>
      </c>
      <c r="K30" s="24">
        <v>17</v>
      </c>
      <c r="L30" s="24"/>
      <c r="M30" s="24"/>
      <c r="N30" s="24"/>
      <c r="O30" s="24"/>
      <c r="P30" s="24"/>
      <c r="Q30" s="24"/>
      <c r="S30" s="42"/>
      <c r="T30" s="42"/>
    </row>
    <row r="31" spans="1:21" s="25" customFormat="1" ht="15" customHeight="1" x14ac:dyDescent="0.25">
      <c r="A31" s="1">
        <v>18</v>
      </c>
      <c r="B31" s="45" t="s">
        <v>10</v>
      </c>
      <c r="C31" s="82" t="s">
        <v>59</v>
      </c>
      <c r="D31" s="81" t="s">
        <v>26</v>
      </c>
      <c r="E31" s="82" t="s">
        <v>59</v>
      </c>
      <c r="F31" s="81" t="s">
        <v>26</v>
      </c>
      <c r="G31" s="82" t="s">
        <v>59</v>
      </c>
      <c r="H31" s="81" t="s">
        <v>26</v>
      </c>
      <c r="I31" s="82" t="s">
        <v>59</v>
      </c>
      <c r="J31" s="81" t="s">
        <v>26</v>
      </c>
      <c r="K31" s="24">
        <v>18</v>
      </c>
      <c r="L31" s="24"/>
      <c r="M31" s="24"/>
      <c r="N31" s="56"/>
      <c r="O31" s="24"/>
      <c r="P31" s="24"/>
      <c r="Q31" s="24"/>
      <c r="S31" s="77"/>
    </row>
    <row r="32" spans="1:21" s="25" customFormat="1" ht="15" customHeight="1" x14ac:dyDescent="0.25">
      <c r="A32" s="1">
        <v>19</v>
      </c>
      <c r="B32" s="45" t="s">
        <v>10</v>
      </c>
      <c r="C32" s="82" t="s">
        <v>59</v>
      </c>
      <c r="D32" s="81" t="s">
        <v>27</v>
      </c>
      <c r="E32" s="82" t="s">
        <v>59</v>
      </c>
      <c r="F32" s="81" t="s">
        <v>27</v>
      </c>
      <c r="G32" s="82" t="s">
        <v>59</v>
      </c>
      <c r="H32" s="81" t="s">
        <v>27</v>
      </c>
      <c r="I32" s="82" t="s">
        <v>59</v>
      </c>
      <c r="J32" s="81" t="s">
        <v>27</v>
      </c>
      <c r="K32" s="24">
        <v>19</v>
      </c>
      <c r="L32" s="24"/>
      <c r="M32" s="24"/>
      <c r="N32" s="24"/>
      <c r="O32" s="24"/>
      <c r="P32" s="24"/>
      <c r="Q32" s="24"/>
      <c r="S32" s="77"/>
    </row>
    <row r="33" spans="1:23" s="25" customFormat="1" ht="15" customHeight="1" x14ac:dyDescent="0.25">
      <c r="A33" s="34">
        <v>20</v>
      </c>
      <c r="B33" s="45" t="s">
        <v>10</v>
      </c>
      <c r="C33" s="82" t="s">
        <v>59</v>
      </c>
      <c r="D33" s="81" t="s">
        <v>28</v>
      </c>
      <c r="E33" s="82" t="s">
        <v>59</v>
      </c>
      <c r="F33" s="81" t="s">
        <v>28</v>
      </c>
      <c r="G33" s="82" t="s">
        <v>59</v>
      </c>
      <c r="H33" s="81" t="s">
        <v>28</v>
      </c>
      <c r="I33" s="82" t="s">
        <v>59</v>
      </c>
      <c r="J33" s="81" t="s">
        <v>28</v>
      </c>
      <c r="K33" s="24">
        <v>20</v>
      </c>
      <c r="L33" s="24"/>
      <c r="M33" s="24"/>
      <c r="N33" s="24"/>
      <c r="O33" s="24"/>
      <c r="P33" s="24"/>
      <c r="Q33" s="24"/>
      <c r="S33" s="77"/>
    </row>
    <row r="34" spans="1:23" s="25" customFormat="1" ht="15" customHeight="1" x14ac:dyDescent="0.25">
      <c r="A34" s="1">
        <v>21</v>
      </c>
      <c r="B34" s="45" t="s">
        <v>10</v>
      </c>
      <c r="C34" s="82" t="s">
        <v>59</v>
      </c>
      <c r="D34" s="81" t="s">
        <v>23</v>
      </c>
      <c r="E34" s="82" t="s">
        <v>59</v>
      </c>
      <c r="F34" s="81" t="s">
        <v>23</v>
      </c>
      <c r="G34" s="82" t="s">
        <v>59</v>
      </c>
      <c r="H34" s="81" t="s">
        <v>23</v>
      </c>
      <c r="I34" s="82" t="s">
        <v>59</v>
      </c>
      <c r="J34" s="81" t="s">
        <v>23</v>
      </c>
      <c r="K34" s="24">
        <v>21</v>
      </c>
      <c r="L34" s="24"/>
      <c r="M34" s="24"/>
      <c r="N34" s="24"/>
      <c r="O34" s="24"/>
      <c r="P34" s="24"/>
      <c r="Q34" s="24"/>
      <c r="S34" s="77"/>
    </row>
    <row r="35" spans="1:23" s="25" customFormat="1" ht="15" customHeight="1" x14ac:dyDescent="0.25">
      <c r="A35" s="1">
        <v>22</v>
      </c>
      <c r="B35" s="45" t="s">
        <v>10</v>
      </c>
      <c r="C35" s="82" t="s">
        <v>59</v>
      </c>
      <c r="D35" s="81" t="s">
        <v>26</v>
      </c>
      <c r="E35" s="82" t="s">
        <v>59</v>
      </c>
      <c r="F35" s="81" t="s">
        <v>26</v>
      </c>
      <c r="G35" s="82" t="s">
        <v>59</v>
      </c>
      <c r="H35" s="81" t="s">
        <v>26</v>
      </c>
      <c r="I35" s="82" t="s">
        <v>59</v>
      </c>
      <c r="J35" s="81" t="s">
        <v>26</v>
      </c>
      <c r="K35" s="24">
        <v>22</v>
      </c>
      <c r="L35" s="24"/>
      <c r="M35" s="24"/>
      <c r="N35" s="24"/>
      <c r="O35" s="24"/>
      <c r="P35" s="24"/>
      <c r="Q35" s="24"/>
      <c r="S35" s="77"/>
    </row>
    <row r="36" spans="1:23" s="25" customFormat="1" ht="15" customHeight="1" x14ac:dyDescent="0.25">
      <c r="A36" s="34">
        <v>23</v>
      </c>
      <c r="B36" s="45" t="s">
        <v>10</v>
      </c>
      <c r="C36" s="82" t="s">
        <v>59</v>
      </c>
      <c r="D36" s="81" t="s">
        <v>27</v>
      </c>
      <c r="E36" s="82" t="s">
        <v>59</v>
      </c>
      <c r="F36" s="81" t="s">
        <v>27</v>
      </c>
      <c r="G36" s="82" t="s">
        <v>59</v>
      </c>
      <c r="H36" s="81" t="s">
        <v>27</v>
      </c>
      <c r="I36" s="82" t="s">
        <v>59</v>
      </c>
      <c r="J36" s="81" t="s">
        <v>27</v>
      </c>
      <c r="K36" s="24">
        <v>23</v>
      </c>
      <c r="L36" s="24"/>
      <c r="M36" s="24"/>
      <c r="N36" s="24"/>
      <c r="O36" s="24"/>
      <c r="P36" s="24"/>
      <c r="Q36" s="24"/>
      <c r="S36" s="77"/>
    </row>
    <row r="37" spans="1:23" s="25" customFormat="1" ht="15" customHeight="1" x14ac:dyDescent="0.25">
      <c r="A37" s="1">
        <v>24</v>
      </c>
      <c r="B37" s="45" t="s">
        <v>10</v>
      </c>
      <c r="C37" s="82" t="s">
        <v>59</v>
      </c>
      <c r="D37" s="81" t="s">
        <v>28</v>
      </c>
      <c r="E37" s="82" t="s">
        <v>59</v>
      </c>
      <c r="F37" s="81" t="s">
        <v>28</v>
      </c>
      <c r="G37" s="82" t="s">
        <v>59</v>
      </c>
      <c r="H37" s="81" t="s">
        <v>28</v>
      </c>
      <c r="I37" s="82" t="s">
        <v>59</v>
      </c>
      <c r="J37" s="81" t="s">
        <v>28</v>
      </c>
      <c r="K37" s="24">
        <v>24</v>
      </c>
      <c r="L37" s="24"/>
      <c r="M37" s="24"/>
      <c r="N37" s="24"/>
      <c r="O37" s="24"/>
      <c r="P37" s="24"/>
      <c r="Q37" s="24"/>
      <c r="S37" s="77"/>
    </row>
    <row r="38" spans="1:23" s="25" customFormat="1" ht="15" customHeight="1" x14ac:dyDescent="0.25">
      <c r="A38" s="1">
        <v>25</v>
      </c>
      <c r="B38" s="45" t="s">
        <v>10</v>
      </c>
      <c r="C38" s="82" t="s">
        <v>59</v>
      </c>
      <c r="D38" s="81" t="s">
        <v>23</v>
      </c>
      <c r="E38" s="82" t="s">
        <v>59</v>
      </c>
      <c r="F38" s="81" t="s">
        <v>23</v>
      </c>
      <c r="G38" s="82" t="s">
        <v>59</v>
      </c>
      <c r="H38" s="81" t="s">
        <v>23</v>
      </c>
      <c r="I38" s="82" t="s">
        <v>59</v>
      </c>
      <c r="J38" s="81" t="s">
        <v>23</v>
      </c>
      <c r="K38" s="24">
        <v>25</v>
      </c>
      <c r="L38" s="24"/>
      <c r="M38" s="24"/>
      <c r="N38" s="24"/>
      <c r="O38" s="24"/>
      <c r="P38" s="24"/>
      <c r="Q38" s="24"/>
      <c r="S38" s="77"/>
    </row>
    <row r="39" spans="1:23" s="25" customFormat="1" ht="15" customHeight="1" x14ac:dyDescent="0.25">
      <c r="A39" s="34">
        <v>26</v>
      </c>
      <c r="B39" s="45" t="s">
        <v>10</v>
      </c>
      <c r="C39" s="82" t="s">
        <v>59</v>
      </c>
      <c r="D39" s="81" t="s">
        <v>26</v>
      </c>
      <c r="E39" s="82" t="s">
        <v>59</v>
      </c>
      <c r="F39" s="81" t="s">
        <v>26</v>
      </c>
      <c r="G39" s="82" t="s">
        <v>59</v>
      </c>
      <c r="H39" s="81" t="s">
        <v>26</v>
      </c>
      <c r="I39" s="82" t="s">
        <v>59</v>
      </c>
      <c r="J39" s="81" t="s">
        <v>26</v>
      </c>
      <c r="K39" s="24">
        <v>26</v>
      </c>
      <c r="L39" s="24"/>
      <c r="M39" s="24"/>
      <c r="N39" s="24"/>
      <c r="O39" s="24"/>
      <c r="P39" s="24"/>
      <c r="Q39" s="24"/>
      <c r="S39" s="77"/>
    </row>
    <row r="40" spans="1:23" s="25" customFormat="1" ht="15" customHeight="1" x14ac:dyDescent="0.25">
      <c r="A40" s="1">
        <v>27</v>
      </c>
      <c r="B40" s="45" t="s">
        <v>10</v>
      </c>
      <c r="C40" s="82" t="s">
        <v>59</v>
      </c>
      <c r="D40" s="81" t="s">
        <v>27</v>
      </c>
      <c r="E40" s="82" t="s">
        <v>59</v>
      </c>
      <c r="F40" s="81" t="s">
        <v>27</v>
      </c>
      <c r="G40" s="82" t="s">
        <v>59</v>
      </c>
      <c r="H40" s="81" t="s">
        <v>27</v>
      </c>
      <c r="I40" s="82" t="s">
        <v>59</v>
      </c>
      <c r="J40" s="81" t="s">
        <v>27</v>
      </c>
      <c r="K40" s="24">
        <v>27</v>
      </c>
      <c r="L40" s="24"/>
      <c r="M40" s="24"/>
      <c r="N40" s="24"/>
      <c r="O40" s="24"/>
      <c r="P40" s="24"/>
      <c r="Q40" s="24"/>
      <c r="S40" s="77"/>
    </row>
    <row r="41" spans="1:23" s="25" customFormat="1" ht="15" customHeight="1" x14ac:dyDescent="0.25">
      <c r="A41" s="1">
        <v>28</v>
      </c>
      <c r="B41" s="45" t="s">
        <v>10</v>
      </c>
      <c r="C41" s="82" t="s">
        <v>59</v>
      </c>
      <c r="D41" s="81" t="s">
        <v>28</v>
      </c>
      <c r="E41" s="82" t="s">
        <v>59</v>
      </c>
      <c r="F41" s="81" t="s">
        <v>28</v>
      </c>
      <c r="G41" s="82" t="s">
        <v>59</v>
      </c>
      <c r="H41" s="81" t="s">
        <v>28</v>
      </c>
      <c r="I41" s="82" t="s">
        <v>59</v>
      </c>
      <c r="J41" s="81" t="s">
        <v>28</v>
      </c>
      <c r="K41" s="24">
        <v>28</v>
      </c>
      <c r="L41" s="24"/>
      <c r="M41" s="24"/>
      <c r="N41" s="24"/>
      <c r="O41" s="24"/>
      <c r="P41" s="24"/>
      <c r="Q41" s="24"/>
      <c r="S41" s="77"/>
    </row>
    <row r="42" spans="1:23" s="25" customFormat="1" ht="15" customHeight="1" x14ac:dyDescent="0.25">
      <c r="A42" s="34">
        <v>29</v>
      </c>
      <c r="B42" s="45" t="s">
        <v>10</v>
      </c>
      <c r="C42" s="82" t="s">
        <v>59</v>
      </c>
      <c r="D42" s="81" t="s">
        <v>23</v>
      </c>
      <c r="E42" s="82" t="s">
        <v>59</v>
      </c>
      <c r="F42" s="81" t="s">
        <v>23</v>
      </c>
      <c r="G42" s="82" t="s">
        <v>59</v>
      </c>
      <c r="H42" s="81" t="s">
        <v>23</v>
      </c>
      <c r="I42" s="82" t="s">
        <v>59</v>
      </c>
      <c r="J42" s="81" t="s">
        <v>23</v>
      </c>
      <c r="K42" s="24">
        <v>29</v>
      </c>
      <c r="L42" s="24"/>
      <c r="M42" s="24"/>
      <c r="N42" s="24"/>
      <c r="O42" s="24"/>
      <c r="P42" s="24"/>
      <c r="Q42" s="24"/>
      <c r="S42" s="77"/>
      <c r="V42" s="44"/>
      <c r="W42" s="44"/>
    </row>
    <row r="43" spans="1:23" s="25" customFormat="1" ht="15" customHeight="1" x14ac:dyDescent="0.25">
      <c r="A43" s="1">
        <v>30</v>
      </c>
      <c r="B43" s="45" t="s">
        <v>10</v>
      </c>
      <c r="C43" s="82" t="s">
        <v>59</v>
      </c>
      <c r="D43" s="81" t="s">
        <v>26</v>
      </c>
      <c r="E43" s="82" t="s">
        <v>59</v>
      </c>
      <c r="F43" s="81" t="s">
        <v>26</v>
      </c>
      <c r="G43" s="82" t="s">
        <v>59</v>
      </c>
      <c r="H43" s="81" t="s">
        <v>26</v>
      </c>
      <c r="I43" s="82" t="s">
        <v>59</v>
      </c>
      <c r="J43" s="81" t="s">
        <v>26</v>
      </c>
      <c r="K43" s="24">
        <v>30</v>
      </c>
      <c r="L43" s="24"/>
      <c r="M43" s="24"/>
      <c r="N43" s="24"/>
      <c r="O43" s="24"/>
      <c r="P43" s="24"/>
      <c r="Q43" s="24"/>
      <c r="S43" s="77"/>
    </row>
    <row r="44" spans="1:23" s="25" customFormat="1" ht="15" customHeight="1" x14ac:dyDescent="0.25">
      <c r="A44" s="1">
        <v>31</v>
      </c>
      <c r="B44" s="45" t="s">
        <v>10</v>
      </c>
      <c r="C44" s="82" t="s">
        <v>59</v>
      </c>
      <c r="D44" s="81" t="s">
        <v>27</v>
      </c>
      <c r="E44" s="82" t="s">
        <v>59</v>
      </c>
      <c r="F44" s="81" t="s">
        <v>27</v>
      </c>
      <c r="G44" s="82" t="s">
        <v>59</v>
      </c>
      <c r="H44" s="81" t="s">
        <v>27</v>
      </c>
      <c r="I44" s="82" t="s">
        <v>59</v>
      </c>
      <c r="J44" s="81" t="s">
        <v>27</v>
      </c>
      <c r="K44" s="24">
        <v>31</v>
      </c>
      <c r="L44" s="24"/>
      <c r="M44" s="24"/>
      <c r="N44" s="24"/>
      <c r="O44" s="24"/>
      <c r="P44" s="24"/>
      <c r="Q44" s="24"/>
      <c r="S44" s="77"/>
    </row>
    <row r="45" spans="1:23" s="25" customFormat="1" ht="15" customHeight="1" x14ac:dyDescent="0.25">
      <c r="A45" s="34">
        <v>32</v>
      </c>
      <c r="B45" s="45" t="s">
        <v>10</v>
      </c>
      <c r="C45" s="82" t="s">
        <v>59</v>
      </c>
      <c r="D45" s="81" t="s">
        <v>28</v>
      </c>
      <c r="E45" s="82" t="s">
        <v>59</v>
      </c>
      <c r="F45" s="81" t="s">
        <v>28</v>
      </c>
      <c r="G45" s="82" t="s">
        <v>59</v>
      </c>
      <c r="H45" s="81" t="s">
        <v>28</v>
      </c>
      <c r="I45" s="82" t="s">
        <v>59</v>
      </c>
      <c r="J45" s="81" t="s">
        <v>28</v>
      </c>
      <c r="K45" s="24">
        <v>32</v>
      </c>
      <c r="L45" s="24"/>
      <c r="M45" s="24"/>
      <c r="N45" s="24"/>
      <c r="O45" s="24"/>
      <c r="P45" s="24"/>
      <c r="Q45" s="24"/>
      <c r="S45" s="77"/>
    </row>
    <row r="46" spans="1:23" s="25" customFormat="1" ht="15" customHeight="1" x14ac:dyDescent="0.25">
      <c r="A46" s="1">
        <v>33</v>
      </c>
      <c r="B46" s="45" t="s">
        <v>10</v>
      </c>
      <c r="C46" s="82" t="s">
        <v>59</v>
      </c>
      <c r="D46" s="81" t="s">
        <v>23</v>
      </c>
      <c r="E46" s="82" t="s">
        <v>59</v>
      </c>
      <c r="F46" s="81" t="s">
        <v>23</v>
      </c>
      <c r="G46" s="82" t="s">
        <v>59</v>
      </c>
      <c r="H46" s="81" t="s">
        <v>23</v>
      </c>
      <c r="I46" s="82" t="s">
        <v>59</v>
      </c>
      <c r="J46" s="81" t="s">
        <v>23</v>
      </c>
      <c r="K46" s="24">
        <v>33</v>
      </c>
      <c r="L46" s="24"/>
      <c r="M46" s="24"/>
      <c r="N46" s="24"/>
      <c r="O46" s="24"/>
      <c r="P46" s="24"/>
      <c r="Q46" s="24"/>
      <c r="S46" s="77"/>
    </row>
    <row r="47" spans="1:23" s="25" customFormat="1" ht="15" customHeight="1" x14ac:dyDescent="0.25">
      <c r="A47" s="1">
        <v>34</v>
      </c>
      <c r="B47" s="45" t="s">
        <v>10</v>
      </c>
      <c r="C47" s="82" t="s">
        <v>59</v>
      </c>
      <c r="D47" s="81" t="s">
        <v>23</v>
      </c>
      <c r="E47" s="82" t="s">
        <v>59</v>
      </c>
      <c r="F47" s="81" t="s">
        <v>23</v>
      </c>
      <c r="G47" s="82" t="s">
        <v>59</v>
      </c>
      <c r="H47" s="81" t="s">
        <v>23</v>
      </c>
      <c r="I47" s="82" t="s">
        <v>59</v>
      </c>
      <c r="J47" s="81" t="s">
        <v>23</v>
      </c>
      <c r="K47" s="24">
        <v>34</v>
      </c>
      <c r="L47" s="24"/>
      <c r="M47" s="24"/>
      <c r="N47" s="24"/>
      <c r="O47" s="24"/>
      <c r="P47" s="24"/>
      <c r="Q47" s="24"/>
      <c r="S47" s="77"/>
    </row>
    <row r="48" spans="1:23" s="25" customFormat="1" ht="15" customHeight="1" x14ac:dyDescent="0.25">
      <c r="A48" s="34">
        <v>35</v>
      </c>
      <c r="B48" s="45" t="s">
        <v>10</v>
      </c>
      <c r="C48" s="82" t="s">
        <v>59</v>
      </c>
      <c r="D48" s="81" t="s">
        <v>26</v>
      </c>
      <c r="E48" s="82" t="s">
        <v>59</v>
      </c>
      <c r="F48" s="81" t="s">
        <v>26</v>
      </c>
      <c r="G48" s="82" t="s">
        <v>59</v>
      </c>
      <c r="H48" s="81" t="s">
        <v>26</v>
      </c>
      <c r="I48" s="82" t="s">
        <v>59</v>
      </c>
      <c r="J48" s="81" t="s">
        <v>26</v>
      </c>
      <c r="K48" s="24">
        <v>35</v>
      </c>
      <c r="L48" s="24"/>
      <c r="M48" s="24"/>
      <c r="N48" s="24"/>
      <c r="O48" s="24"/>
      <c r="P48" s="24"/>
      <c r="Q48" s="24"/>
      <c r="S48" s="77"/>
    </row>
    <row r="49" spans="1:23" s="25" customFormat="1" ht="15" customHeight="1" x14ac:dyDescent="0.25">
      <c r="A49" s="1">
        <v>36</v>
      </c>
      <c r="B49" s="45" t="s">
        <v>10</v>
      </c>
      <c r="C49" s="82" t="s">
        <v>59</v>
      </c>
      <c r="D49" s="81" t="s">
        <v>27</v>
      </c>
      <c r="E49" s="82" t="s">
        <v>59</v>
      </c>
      <c r="F49" s="81" t="s">
        <v>27</v>
      </c>
      <c r="G49" s="82" t="s">
        <v>59</v>
      </c>
      <c r="H49" s="81" t="s">
        <v>27</v>
      </c>
      <c r="I49" s="82" t="s">
        <v>59</v>
      </c>
      <c r="J49" s="81" t="s">
        <v>27</v>
      </c>
      <c r="K49" s="24">
        <v>36</v>
      </c>
      <c r="L49" s="24"/>
      <c r="M49" s="24"/>
      <c r="N49" s="24"/>
      <c r="O49" s="24"/>
      <c r="P49" s="24"/>
      <c r="Q49" s="24"/>
      <c r="S49" s="77"/>
    </row>
    <row r="50" spans="1:23" s="25" customFormat="1" ht="15" customHeight="1" x14ac:dyDescent="0.25">
      <c r="A50" s="1">
        <v>37</v>
      </c>
      <c r="B50" s="45" t="s">
        <v>10</v>
      </c>
      <c r="C50" s="82" t="s">
        <v>59</v>
      </c>
      <c r="D50" s="81" t="s">
        <v>28</v>
      </c>
      <c r="E50" s="82" t="s">
        <v>59</v>
      </c>
      <c r="F50" s="81" t="s">
        <v>28</v>
      </c>
      <c r="G50" s="82" t="s">
        <v>59</v>
      </c>
      <c r="H50" s="81" t="s">
        <v>28</v>
      </c>
      <c r="I50" s="82" t="s">
        <v>59</v>
      </c>
      <c r="J50" s="81" t="s">
        <v>28</v>
      </c>
      <c r="K50" s="24">
        <v>37</v>
      </c>
      <c r="L50" s="24"/>
      <c r="M50" s="24"/>
      <c r="N50" s="24"/>
      <c r="O50" s="24"/>
      <c r="P50" s="24"/>
      <c r="Q50" s="24"/>
      <c r="S50" s="77"/>
    </row>
    <row r="51" spans="1:23" s="25" customFormat="1" ht="15" customHeight="1" x14ac:dyDescent="0.25">
      <c r="A51" s="1">
        <v>38</v>
      </c>
      <c r="B51" s="45" t="s">
        <v>10</v>
      </c>
      <c r="C51" s="82" t="s">
        <v>59</v>
      </c>
      <c r="D51" s="81" t="s">
        <v>23</v>
      </c>
      <c r="E51" s="82" t="s">
        <v>59</v>
      </c>
      <c r="F51" s="81" t="s">
        <v>23</v>
      </c>
      <c r="G51" s="82" t="s">
        <v>59</v>
      </c>
      <c r="H51" s="81" t="s">
        <v>23</v>
      </c>
      <c r="I51" s="82" t="s">
        <v>59</v>
      </c>
      <c r="J51" s="81" t="s">
        <v>23</v>
      </c>
      <c r="K51" s="24">
        <v>38</v>
      </c>
      <c r="L51" s="24"/>
      <c r="M51" s="24"/>
      <c r="N51" s="24"/>
      <c r="O51" s="24"/>
      <c r="P51" s="24"/>
      <c r="Q51" s="24"/>
      <c r="S51" s="77"/>
    </row>
    <row r="52" spans="1:23" s="25" customFormat="1" ht="15" customHeight="1" x14ac:dyDescent="0.25">
      <c r="A52" s="34">
        <v>39</v>
      </c>
      <c r="B52" s="45" t="s">
        <v>10</v>
      </c>
      <c r="C52" s="82" t="s">
        <v>59</v>
      </c>
      <c r="D52" s="81" t="s">
        <v>26</v>
      </c>
      <c r="E52" s="82" t="s">
        <v>59</v>
      </c>
      <c r="F52" s="81" t="s">
        <v>26</v>
      </c>
      <c r="G52" s="82" t="s">
        <v>59</v>
      </c>
      <c r="H52" s="81" t="s">
        <v>26</v>
      </c>
      <c r="I52" s="82" t="s">
        <v>59</v>
      </c>
      <c r="J52" s="81" t="s">
        <v>26</v>
      </c>
      <c r="K52" s="24">
        <v>39</v>
      </c>
      <c r="L52" s="24"/>
      <c r="M52" s="24"/>
      <c r="N52" s="24"/>
      <c r="O52" s="24"/>
      <c r="P52" s="24"/>
      <c r="Q52" s="24"/>
      <c r="S52" s="77"/>
      <c r="V52" s="44"/>
      <c r="W52" s="44"/>
    </row>
    <row r="53" spans="1:23" s="25" customFormat="1" ht="15" customHeight="1" x14ac:dyDescent="0.25">
      <c r="A53" s="1">
        <v>40</v>
      </c>
      <c r="B53" s="45" t="s">
        <v>10</v>
      </c>
      <c r="C53" s="82" t="s">
        <v>59</v>
      </c>
      <c r="D53" s="81" t="s">
        <v>27</v>
      </c>
      <c r="E53" s="82" t="s">
        <v>59</v>
      </c>
      <c r="F53" s="81" t="s">
        <v>27</v>
      </c>
      <c r="G53" s="82" t="s">
        <v>59</v>
      </c>
      <c r="H53" s="81" t="s">
        <v>27</v>
      </c>
      <c r="I53" s="82" t="s">
        <v>59</v>
      </c>
      <c r="J53" s="81" t="s">
        <v>27</v>
      </c>
      <c r="K53" s="24">
        <v>40</v>
      </c>
      <c r="L53" s="24"/>
      <c r="M53" s="24"/>
      <c r="N53" s="24"/>
      <c r="O53" s="24"/>
      <c r="P53" s="24"/>
      <c r="Q53" s="24"/>
      <c r="S53" s="77"/>
      <c r="T53" s="44"/>
    </row>
    <row r="54" spans="1:23" s="25" customFormat="1" ht="15" customHeight="1" thickBot="1" x14ac:dyDescent="0.3">
      <c r="A54" s="1">
        <v>41</v>
      </c>
      <c r="B54" s="45" t="s">
        <v>10</v>
      </c>
      <c r="C54" s="82" t="s">
        <v>59</v>
      </c>
      <c r="D54" s="81" t="s">
        <v>28</v>
      </c>
      <c r="E54" s="82" t="s">
        <v>59</v>
      </c>
      <c r="F54" s="81" t="s">
        <v>28</v>
      </c>
      <c r="G54" s="82" t="s">
        <v>59</v>
      </c>
      <c r="H54" s="81" t="s">
        <v>28</v>
      </c>
      <c r="I54" s="82" t="s">
        <v>59</v>
      </c>
      <c r="J54" s="81" t="s">
        <v>28</v>
      </c>
      <c r="K54" s="24">
        <v>41</v>
      </c>
      <c r="L54" s="24"/>
      <c r="M54" s="24"/>
      <c r="N54" s="24"/>
      <c r="O54" s="24"/>
      <c r="P54" s="24"/>
      <c r="Q54" s="24"/>
      <c r="S54" s="77"/>
      <c r="T54" s="44"/>
    </row>
    <row r="55" spans="1:23" s="25" customFormat="1" ht="15" customHeight="1" x14ac:dyDescent="0.25">
      <c r="A55" s="1">
        <v>1</v>
      </c>
      <c r="B55" s="45" t="s">
        <v>11</v>
      </c>
      <c r="C55" s="83" t="s">
        <v>60</v>
      </c>
      <c r="D55" s="84" t="s">
        <v>23</v>
      </c>
      <c r="E55" s="83" t="s">
        <v>60</v>
      </c>
      <c r="F55" s="84" t="s">
        <v>23</v>
      </c>
      <c r="G55" s="83" t="s">
        <v>60</v>
      </c>
      <c r="H55" s="84" t="s">
        <v>23</v>
      </c>
      <c r="I55" s="83" t="s">
        <v>60</v>
      </c>
      <c r="J55" s="84" t="s">
        <v>23</v>
      </c>
      <c r="K55" s="24">
        <v>42</v>
      </c>
      <c r="L55" s="162" t="s">
        <v>11</v>
      </c>
      <c r="M55" s="46" t="s">
        <v>37</v>
      </c>
      <c r="N55" s="47">
        <f>'Récompenses Commandées'!E9</f>
        <v>16</v>
      </c>
      <c r="O55" s="24"/>
      <c r="P55" s="47">
        <f>COUNTIF($C$55:$J$74,"Médaille d'Or PSA")</f>
        <v>16</v>
      </c>
      <c r="Q55" s="24" t="str">
        <f t="shared" ref="Q55:Q58" si="1">IF(N55=P55,"OK","KO")</f>
        <v>OK</v>
      </c>
      <c r="S55" s="159">
        <f>SUM(P55:P58)</f>
        <v>80</v>
      </c>
      <c r="T55" s="159" t="str">
        <f>IF(S55='Récompenses Commandées'!J9,"OK","KO")</f>
        <v>OK</v>
      </c>
      <c r="V55" s="44"/>
      <c r="W55" s="44"/>
    </row>
    <row r="56" spans="1:23" s="25" customFormat="1" ht="15" customHeight="1" x14ac:dyDescent="0.25">
      <c r="A56" s="1">
        <v>2</v>
      </c>
      <c r="B56" s="45" t="s">
        <v>11</v>
      </c>
      <c r="C56" s="83" t="s">
        <v>60</v>
      </c>
      <c r="D56" s="84" t="s">
        <v>26</v>
      </c>
      <c r="E56" s="83" t="s">
        <v>60</v>
      </c>
      <c r="F56" s="84" t="s">
        <v>26</v>
      </c>
      <c r="G56" s="83" t="s">
        <v>60</v>
      </c>
      <c r="H56" s="84" t="s">
        <v>26</v>
      </c>
      <c r="I56" s="83" t="s">
        <v>60</v>
      </c>
      <c r="J56" s="84" t="s">
        <v>26</v>
      </c>
      <c r="K56" s="24">
        <v>43</v>
      </c>
      <c r="L56" s="163"/>
      <c r="M56" s="49" t="s">
        <v>38</v>
      </c>
      <c r="N56" s="50">
        <f>'Récompenses Commandées'!F9</f>
        <v>16</v>
      </c>
      <c r="O56" s="24"/>
      <c r="P56" s="50">
        <f>COUNTIF($C$55:$J$74,"Médaille d'Argent PSA")</f>
        <v>16</v>
      </c>
      <c r="Q56" s="24" t="str">
        <f t="shared" si="1"/>
        <v>OK</v>
      </c>
      <c r="S56" s="160"/>
      <c r="T56" s="160"/>
      <c r="U56" s="44"/>
    </row>
    <row r="57" spans="1:23" s="25" customFormat="1" ht="15" customHeight="1" x14ac:dyDescent="0.25">
      <c r="A57" s="1">
        <v>3</v>
      </c>
      <c r="B57" s="45" t="s">
        <v>11</v>
      </c>
      <c r="C57" s="83" t="s">
        <v>60</v>
      </c>
      <c r="D57" s="84" t="s">
        <v>27</v>
      </c>
      <c r="E57" s="83" t="s">
        <v>60</v>
      </c>
      <c r="F57" s="84" t="s">
        <v>27</v>
      </c>
      <c r="G57" s="83" t="s">
        <v>60</v>
      </c>
      <c r="H57" s="84" t="s">
        <v>27</v>
      </c>
      <c r="I57" s="83" t="s">
        <v>60</v>
      </c>
      <c r="J57" s="84" t="s">
        <v>27</v>
      </c>
      <c r="K57" s="24">
        <v>44</v>
      </c>
      <c r="L57" s="163"/>
      <c r="M57" s="49" t="s">
        <v>39</v>
      </c>
      <c r="N57" s="50">
        <f>'Récompenses Commandées'!G9</f>
        <v>16</v>
      </c>
      <c r="O57" s="24"/>
      <c r="P57" s="50">
        <f>COUNTIF($C$55:$J$74,"Médaille de Bronze PSA")</f>
        <v>16</v>
      </c>
      <c r="Q57" s="24" t="str">
        <f t="shared" si="1"/>
        <v>OK</v>
      </c>
      <c r="S57" s="160"/>
      <c r="T57" s="160"/>
      <c r="U57" s="44"/>
    </row>
    <row r="58" spans="1:23" s="25" customFormat="1" ht="15" customHeight="1" thickBot="1" x14ac:dyDescent="0.3">
      <c r="A58" s="1">
        <v>4</v>
      </c>
      <c r="B58" s="45" t="s">
        <v>11</v>
      </c>
      <c r="C58" s="83" t="s">
        <v>60</v>
      </c>
      <c r="D58" s="84" t="s">
        <v>28</v>
      </c>
      <c r="E58" s="83" t="s">
        <v>60</v>
      </c>
      <c r="F58" s="84" t="s">
        <v>28</v>
      </c>
      <c r="G58" s="83" t="s">
        <v>60</v>
      </c>
      <c r="H58" s="84" t="s">
        <v>28</v>
      </c>
      <c r="I58" s="83" t="s">
        <v>60</v>
      </c>
      <c r="J58" s="84" t="s">
        <v>28</v>
      </c>
      <c r="K58" s="24">
        <v>45</v>
      </c>
      <c r="L58" s="164"/>
      <c r="M58" s="53" t="s">
        <v>83</v>
      </c>
      <c r="N58" s="54">
        <f>'Récompenses Commandées'!H9</f>
        <v>32</v>
      </c>
      <c r="O58" s="24"/>
      <c r="P58" s="54">
        <f>COUNTIF($C$55:$J$74,"Ruban PSA")</f>
        <v>32</v>
      </c>
      <c r="Q58" s="24" t="str">
        <f t="shared" si="1"/>
        <v>OK</v>
      </c>
      <c r="S58" s="161"/>
      <c r="T58" s="161"/>
      <c r="U58" s="44"/>
    </row>
    <row r="59" spans="1:23" s="25" customFormat="1" ht="15" customHeight="1" x14ac:dyDescent="0.25">
      <c r="A59" s="1">
        <v>5</v>
      </c>
      <c r="B59" s="45" t="s">
        <v>11</v>
      </c>
      <c r="C59" s="83" t="s">
        <v>61</v>
      </c>
      <c r="D59" s="84" t="s">
        <v>23</v>
      </c>
      <c r="E59" s="83" t="s">
        <v>61</v>
      </c>
      <c r="F59" s="84" t="s">
        <v>23</v>
      </c>
      <c r="G59" s="83" t="s">
        <v>61</v>
      </c>
      <c r="H59" s="84" t="s">
        <v>23</v>
      </c>
      <c r="I59" s="83" t="s">
        <v>61</v>
      </c>
      <c r="J59" s="84" t="s">
        <v>23</v>
      </c>
      <c r="K59" s="24">
        <v>46</v>
      </c>
      <c r="L59" s="155" t="s">
        <v>96</v>
      </c>
      <c r="M59" s="155"/>
      <c r="N59" s="155"/>
      <c r="O59" s="155"/>
      <c r="P59" s="155"/>
      <c r="Q59" s="155"/>
      <c r="R59" s="155"/>
      <c r="S59" s="155"/>
      <c r="T59" s="155"/>
      <c r="U59" s="44"/>
    </row>
    <row r="60" spans="1:23" s="44" customFormat="1" ht="15" customHeight="1" x14ac:dyDescent="0.25">
      <c r="A60" s="1">
        <v>6</v>
      </c>
      <c r="B60" s="45" t="s">
        <v>11</v>
      </c>
      <c r="C60" s="83" t="s">
        <v>61</v>
      </c>
      <c r="D60" s="84" t="s">
        <v>26</v>
      </c>
      <c r="E60" s="83" t="s">
        <v>61</v>
      </c>
      <c r="F60" s="84" t="s">
        <v>26</v>
      </c>
      <c r="G60" s="83" t="s">
        <v>61</v>
      </c>
      <c r="H60" s="84" t="s">
        <v>26</v>
      </c>
      <c r="I60" s="83" t="s">
        <v>61</v>
      </c>
      <c r="J60" s="84" t="s">
        <v>26</v>
      </c>
      <c r="K60" s="24">
        <v>47</v>
      </c>
      <c r="L60" s="24"/>
      <c r="M60" s="24"/>
      <c r="N60" s="24"/>
      <c r="O60" s="24"/>
      <c r="P60" s="24"/>
      <c r="Q60" s="24"/>
      <c r="R60" s="30"/>
      <c r="S60" s="78"/>
      <c r="T60" s="30"/>
      <c r="V60" s="25"/>
      <c r="W60" s="25"/>
    </row>
    <row r="61" spans="1:23" s="25" customFormat="1" ht="15" customHeight="1" x14ac:dyDescent="0.25">
      <c r="A61" s="1">
        <v>7</v>
      </c>
      <c r="B61" s="45" t="s">
        <v>11</v>
      </c>
      <c r="C61" s="83" t="s">
        <v>61</v>
      </c>
      <c r="D61" s="84" t="s">
        <v>27</v>
      </c>
      <c r="E61" s="83" t="s">
        <v>61</v>
      </c>
      <c r="F61" s="84" t="s">
        <v>27</v>
      </c>
      <c r="G61" s="83" t="s">
        <v>61</v>
      </c>
      <c r="H61" s="84" t="s">
        <v>27</v>
      </c>
      <c r="I61" s="83" t="s">
        <v>61</v>
      </c>
      <c r="J61" s="84" t="s">
        <v>27</v>
      </c>
      <c r="K61" s="24">
        <v>48</v>
      </c>
      <c r="L61" s="24"/>
      <c r="M61" s="24"/>
      <c r="N61" s="24"/>
      <c r="O61" s="24"/>
      <c r="P61" s="24"/>
      <c r="Q61" s="24"/>
      <c r="R61" s="30"/>
      <c r="S61" s="57"/>
      <c r="T61" s="57"/>
      <c r="U61" s="44"/>
    </row>
    <row r="62" spans="1:23" s="25" customFormat="1" ht="15" customHeight="1" x14ac:dyDescent="0.25">
      <c r="A62" s="1">
        <v>8</v>
      </c>
      <c r="B62" s="45" t="s">
        <v>11</v>
      </c>
      <c r="C62" s="83" t="s">
        <v>61</v>
      </c>
      <c r="D62" s="84" t="s">
        <v>28</v>
      </c>
      <c r="E62" s="83" t="s">
        <v>61</v>
      </c>
      <c r="F62" s="84" t="s">
        <v>28</v>
      </c>
      <c r="G62" s="83" t="s">
        <v>61</v>
      </c>
      <c r="H62" s="84" t="s">
        <v>28</v>
      </c>
      <c r="I62" s="83" t="s">
        <v>61</v>
      </c>
      <c r="J62" s="84" t="s">
        <v>28</v>
      </c>
      <c r="K62" s="24">
        <v>49</v>
      </c>
      <c r="L62" s="24"/>
      <c r="M62" s="24"/>
      <c r="N62" s="24"/>
      <c r="O62" s="24"/>
      <c r="P62" s="24"/>
      <c r="Q62" s="24"/>
      <c r="R62" s="30"/>
      <c r="S62" s="57"/>
      <c r="T62" s="57"/>
      <c r="U62" s="44"/>
    </row>
    <row r="63" spans="1:23" s="25" customFormat="1" ht="15" customHeight="1" x14ac:dyDescent="0.25">
      <c r="A63" s="1">
        <v>9</v>
      </c>
      <c r="B63" s="45" t="s">
        <v>11</v>
      </c>
      <c r="C63" s="83" t="s">
        <v>62</v>
      </c>
      <c r="D63" s="84" t="s">
        <v>23</v>
      </c>
      <c r="E63" s="83" t="s">
        <v>62</v>
      </c>
      <c r="F63" s="84" t="s">
        <v>23</v>
      </c>
      <c r="G63" s="83" t="s">
        <v>62</v>
      </c>
      <c r="H63" s="84" t="s">
        <v>23</v>
      </c>
      <c r="I63" s="83" t="s">
        <v>62</v>
      </c>
      <c r="J63" s="84" t="s">
        <v>23</v>
      </c>
      <c r="K63" s="24">
        <v>50</v>
      </c>
      <c r="L63" s="24"/>
      <c r="M63" s="24"/>
      <c r="N63" s="24"/>
      <c r="O63" s="24"/>
      <c r="P63" s="24"/>
      <c r="Q63" s="24"/>
      <c r="R63" s="30"/>
      <c r="S63" s="57"/>
      <c r="T63" s="57"/>
      <c r="U63" s="44"/>
    </row>
    <row r="64" spans="1:23" s="25" customFormat="1" ht="15" customHeight="1" x14ac:dyDescent="0.25">
      <c r="A64" s="1">
        <v>10</v>
      </c>
      <c r="B64" s="45" t="s">
        <v>11</v>
      </c>
      <c r="C64" s="83" t="s">
        <v>62</v>
      </c>
      <c r="D64" s="84" t="s">
        <v>26</v>
      </c>
      <c r="E64" s="83" t="s">
        <v>62</v>
      </c>
      <c r="F64" s="84" t="s">
        <v>26</v>
      </c>
      <c r="G64" s="83" t="s">
        <v>62</v>
      </c>
      <c r="H64" s="84" t="s">
        <v>26</v>
      </c>
      <c r="I64" s="83" t="s">
        <v>62</v>
      </c>
      <c r="J64" s="84" t="s">
        <v>26</v>
      </c>
      <c r="K64" s="24">
        <v>51</v>
      </c>
      <c r="L64" s="24"/>
      <c r="M64" s="24"/>
      <c r="N64" s="24"/>
      <c r="O64" s="24"/>
      <c r="P64" s="24"/>
      <c r="Q64" s="24"/>
      <c r="R64" s="30"/>
      <c r="S64" s="57"/>
      <c r="T64" s="57"/>
      <c r="U64" s="44"/>
    </row>
    <row r="65" spans="1:23" s="25" customFormat="1" ht="15" customHeight="1" x14ac:dyDescent="0.25">
      <c r="A65" s="1">
        <v>11</v>
      </c>
      <c r="B65" s="45" t="s">
        <v>11</v>
      </c>
      <c r="C65" s="83" t="s">
        <v>62</v>
      </c>
      <c r="D65" s="84" t="s">
        <v>27</v>
      </c>
      <c r="E65" s="83" t="s">
        <v>62</v>
      </c>
      <c r="F65" s="84" t="s">
        <v>27</v>
      </c>
      <c r="G65" s="83" t="s">
        <v>62</v>
      </c>
      <c r="H65" s="84" t="s">
        <v>27</v>
      </c>
      <c r="I65" s="83" t="s">
        <v>62</v>
      </c>
      <c r="J65" s="84" t="s">
        <v>27</v>
      </c>
      <c r="K65" s="24">
        <v>52</v>
      </c>
      <c r="L65" s="24"/>
      <c r="M65" s="24"/>
      <c r="N65" s="24"/>
      <c r="O65" s="30"/>
      <c r="P65" s="24"/>
      <c r="Q65" s="24"/>
      <c r="R65" s="30"/>
      <c r="S65" s="78"/>
      <c r="T65" s="30"/>
      <c r="U65" s="44"/>
    </row>
    <row r="66" spans="1:23" s="25" customFormat="1" ht="15" customHeight="1" x14ac:dyDescent="0.25">
      <c r="A66" s="1">
        <v>12</v>
      </c>
      <c r="B66" s="45" t="s">
        <v>11</v>
      </c>
      <c r="C66" s="83" t="s">
        <v>62</v>
      </c>
      <c r="D66" s="84" t="s">
        <v>28</v>
      </c>
      <c r="E66" s="83" t="s">
        <v>62</v>
      </c>
      <c r="F66" s="84" t="s">
        <v>28</v>
      </c>
      <c r="G66" s="83" t="s">
        <v>62</v>
      </c>
      <c r="H66" s="84" t="s">
        <v>28</v>
      </c>
      <c r="I66" s="83" t="s">
        <v>62</v>
      </c>
      <c r="J66" s="84" t="s">
        <v>28</v>
      </c>
      <c r="K66" s="24">
        <v>53</v>
      </c>
      <c r="L66" s="24"/>
      <c r="M66" s="24"/>
      <c r="N66" s="24"/>
      <c r="O66" s="24"/>
      <c r="P66" s="24"/>
      <c r="Q66" s="24"/>
      <c r="R66" s="30"/>
      <c r="S66" s="78"/>
      <c r="T66" s="30"/>
      <c r="U66" s="44"/>
    </row>
    <row r="67" spans="1:23" s="25" customFormat="1" ht="15" customHeight="1" x14ac:dyDescent="0.25">
      <c r="A67" s="1">
        <v>13</v>
      </c>
      <c r="B67" s="45" t="s">
        <v>11</v>
      </c>
      <c r="C67" s="83" t="s">
        <v>63</v>
      </c>
      <c r="D67" s="84" t="s">
        <v>23</v>
      </c>
      <c r="E67" s="83" t="s">
        <v>63</v>
      </c>
      <c r="F67" s="84" t="s">
        <v>23</v>
      </c>
      <c r="G67" s="83" t="s">
        <v>63</v>
      </c>
      <c r="H67" s="84" t="s">
        <v>23</v>
      </c>
      <c r="I67" s="83" t="s">
        <v>63</v>
      </c>
      <c r="J67" s="84" t="s">
        <v>23</v>
      </c>
      <c r="K67" s="24">
        <v>54</v>
      </c>
      <c r="L67" s="24"/>
      <c r="M67" s="24"/>
      <c r="N67" s="24"/>
      <c r="O67" s="24"/>
      <c r="P67" s="24"/>
      <c r="Q67" s="24"/>
      <c r="R67" s="30"/>
      <c r="S67" s="57"/>
      <c r="T67" s="57"/>
      <c r="U67" s="44"/>
    </row>
    <row r="68" spans="1:23" s="25" customFormat="1" ht="15" customHeight="1" x14ac:dyDescent="0.25">
      <c r="A68" s="1">
        <v>14</v>
      </c>
      <c r="B68" s="45" t="s">
        <v>11</v>
      </c>
      <c r="C68" s="83" t="s">
        <v>63</v>
      </c>
      <c r="D68" s="84" t="s">
        <v>26</v>
      </c>
      <c r="E68" s="83" t="s">
        <v>63</v>
      </c>
      <c r="F68" s="84" t="s">
        <v>26</v>
      </c>
      <c r="G68" s="83" t="s">
        <v>63</v>
      </c>
      <c r="H68" s="84" t="s">
        <v>26</v>
      </c>
      <c r="I68" s="83" t="s">
        <v>63</v>
      </c>
      <c r="J68" s="84" t="s">
        <v>26</v>
      </c>
      <c r="K68" s="24">
        <v>55</v>
      </c>
      <c r="L68" s="24"/>
      <c r="M68" s="24"/>
      <c r="N68" s="24"/>
      <c r="O68" s="24"/>
      <c r="P68" s="24"/>
      <c r="Q68" s="24"/>
      <c r="R68" s="30"/>
      <c r="S68" s="57"/>
      <c r="T68" s="57"/>
      <c r="U68" s="44"/>
    </row>
    <row r="69" spans="1:23" s="25" customFormat="1" ht="15" customHeight="1" x14ac:dyDescent="0.25">
      <c r="A69" s="1">
        <v>15</v>
      </c>
      <c r="B69" s="45" t="s">
        <v>11</v>
      </c>
      <c r="C69" s="83" t="s">
        <v>63</v>
      </c>
      <c r="D69" s="84" t="s">
        <v>27</v>
      </c>
      <c r="E69" s="83" t="s">
        <v>63</v>
      </c>
      <c r="F69" s="84" t="s">
        <v>27</v>
      </c>
      <c r="G69" s="83" t="s">
        <v>63</v>
      </c>
      <c r="H69" s="84" t="s">
        <v>27</v>
      </c>
      <c r="I69" s="83" t="s">
        <v>63</v>
      </c>
      <c r="J69" s="84" t="s">
        <v>27</v>
      </c>
      <c r="K69" s="24">
        <v>56</v>
      </c>
      <c r="L69" s="24"/>
      <c r="M69" s="24"/>
      <c r="N69" s="24"/>
      <c r="O69" s="24"/>
      <c r="P69" s="24"/>
      <c r="Q69" s="24"/>
      <c r="R69" s="30"/>
      <c r="S69" s="57"/>
      <c r="T69" s="57"/>
      <c r="U69" s="44"/>
    </row>
    <row r="70" spans="1:23" s="44" customFormat="1" ht="15" customHeight="1" x14ac:dyDescent="0.25">
      <c r="A70" s="1">
        <v>16</v>
      </c>
      <c r="B70" s="45" t="s">
        <v>11</v>
      </c>
      <c r="C70" s="83" t="s">
        <v>63</v>
      </c>
      <c r="D70" s="84" t="s">
        <v>28</v>
      </c>
      <c r="E70" s="83" t="s">
        <v>63</v>
      </c>
      <c r="F70" s="84" t="s">
        <v>28</v>
      </c>
      <c r="G70" s="83" t="s">
        <v>63</v>
      </c>
      <c r="H70" s="84" t="s">
        <v>28</v>
      </c>
      <c r="I70" s="83" t="s">
        <v>63</v>
      </c>
      <c r="J70" s="84" t="s">
        <v>28</v>
      </c>
      <c r="K70" s="24">
        <v>57</v>
      </c>
      <c r="L70" s="24"/>
      <c r="M70" s="24"/>
      <c r="N70" s="24"/>
      <c r="O70" s="24"/>
      <c r="P70" s="24"/>
      <c r="Q70" s="24"/>
      <c r="R70" s="30"/>
      <c r="S70" s="57"/>
      <c r="T70" s="57"/>
      <c r="V70" s="25"/>
      <c r="W70" s="25"/>
    </row>
    <row r="71" spans="1:23" s="25" customFormat="1" ht="15" customHeight="1" x14ac:dyDescent="0.25">
      <c r="A71" s="1">
        <v>17</v>
      </c>
      <c r="B71" s="45" t="s">
        <v>11</v>
      </c>
      <c r="C71" s="83" t="s">
        <v>63</v>
      </c>
      <c r="D71" s="84" t="s">
        <v>23</v>
      </c>
      <c r="E71" s="83" t="s">
        <v>63</v>
      </c>
      <c r="F71" s="84" t="s">
        <v>23</v>
      </c>
      <c r="G71" s="83" t="s">
        <v>63</v>
      </c>
      <c r="H71" s="84" t="s">
        <v>23</v>
      </c>
      <c r="I71" s="83" t="s">
        <v>63</v>
      </c>
      <c r="J71" s="84" t="s">
        <v>23</v>
      </c>
      <c r="K71" s="24">
        <v>58</v>
      </c>
      <c r="L71" s="24"/>
      <c r="M71" s="24"/>
      <c r="N71" s="24"/>
      <c r="O71" s="24"/>
      <c r="P71" s="24"/>
      <c r="Q71" s="24"/>
      <c r="R71" s="30"/>
      <c r="S71" s="57"/>
      <c r="T71" s="57"/>
      <c r="U71" s="44"/>
    </row>
    <row r="72" spans="1:23" s="25" customFormat="1" ht="15" customHeight="1" x14ac:dyDescent="0.25">
      <c r="A72" s="1">
        <v>18</v>
      </c>
      <c r="B72" s="45" t="s">
        <v>11</v>
      </c>
      <c r="C72" s="83" t="s">
        <v>63</v>
      </c>
      <c r="D72" s="84" t="s">
        <v>26</v>
      </c>
      <c r="E72" s="83" t="s">
        <v>63</v>
      </c>
      <c r="F72" s="84" t="s">
        <v>26</v>
      </c>
      <c r="G72" s="83" t="s">
        <v>63</v>
      </c>
      <c r="H72" s="84" t="s">
        <v>26</v>
      </c>
      <c r="I72" s="83" t="s">
        <v>63</v>
      </c>
      <c r="J72" s="84" t="s">
        <v>26</v>
      </c>
      <c r="K72" s="24">
        <v>59</v>
      </c>
      <c r="L72" s="24"/>
      <c r="M72" s="24"/>
      <c r="N72" s="24"/>
      <c r="O72" s="24"/>
      <c r="P72" s="24"/>
      <c r="Q72" s="24"/>
      <c r="R72" s="30"/>
      <c r="S72" s="57"/>
      <c r="T72" s="57"/>
      <c r="U72" s="44"/>
    </row>
    <row r="73" spans="1:23" s="25" customFormat="1" ht="15" customHeight="1" x14ac:dyDescent="0.25">
      <c r="A73" s="1">
        <v>19</v>
      </c>
      <c r="B73" s="45" t="s">
        <v>11</v>
      </c>
      <c r="C73" s="83" t="s">
        <v>63</v>
      </c>
      <c r="D73" s="84" t="s">
        <v>27</v>
      </c>
      <c r="E73" s="83" t="s">
        <v>63</v>
      </c>
      <c r="F73" s="84" t="s">
        <v>27</v>
      </c>
      <c r="G73" s="83" t="s">
        <v>63</v>
      </c>
      <c r="H73" s="84" t="s">
        <v>27</v>
      </c>
      <c r="I73" s="83" t="s">
        <v>63</v>
      </c>
      <c r="J73" s="84" t="s">
        <v>27</v>
      </c>
      <c r="K73" s="24">
        <v>60</v>
      </c>
      <c r="L73" s="24"/>
      <c r="M73" s="24"/>
      <c r="N73" s="24"/>
      <c r="O73" s="24"/>
      <c r="P73" s="24"/>
      <c r="Q73" s="24"/>
      <c r="R73" s="30"/>
      <c r="S73" s="57"/>
      <c r="T73" s="57"/>
      <c r="U73" s="44"/>
    </row>
    <row r="74" spans="1:23" s="25" customFormat="1" ht="15" customHeight="1" thickBot="1" x14ac:dyDescent="0.3">
      <c r="A74" s="1">
        <v>20</v>
      </c>
      <c r="B74" s="45" t="s">
        <v>11</v>
      </c>
      <c r="C74" s="83" t="s">
        <v>63</v>
      </c>
      <c r="D74" s="84" t="s">
        <v>28</v>
      </c>
      <c r="E74" s="83" t="s">
        <v>63</v>
      </c>
      <c r="F74" s="84" t="s">
        <v>28</v>
      </c>
      <c r="G74" s="83" t="s">
        <v>63</v>
      </c>
      <c r="H74" s="84" t="s">
        <v>28</v>
      </c>
      <c r="I74" s="83" t="s">
        <v>63</v>
      </c>
      <c r="J74" s="84" t="s">
        <v>28</v>
      </c>
      <c r="K74" s="24">
        <v>61</v>
      </c>
      <c r="L74" s="24"/>
      <c r="M74" s="24"/>
      <c r="N74" s="24"/>
      <c r="O74" s="24"/>
      <c r="P74" s="24"/>
      <c r="Q74" s="24"/>
      <c r="R74" s="30"/>
      <c r="S74" s="57"/>
      <c r="T74" s="57"/>
      <c r="U74" s="44"/>
    </row>
    <row r="75" spans="1:23" s="25" customFormat="1" ht="15" customHeight="1" x14ac:dyDescent="0.25">
      <c r="A75" s="1">
        <v>1</v>
      </c>
      <c r="B75" s="45" t="s">
        <v>22</v>
      </c>
      <c r="C75" s="82" t="s">
        <v>64</v>
      </c>
      <c r="D75" s="81" t="s">
        <v>23</v>
      </c>
      <c r="E75" s="82" t="s">
        <v>64</v>
      </c>
      <c r="F75" s="81" t="s">
        <v>26</v>
      </c>
      <c r="G75" s="82" t="s">
        <v>64</v>
      </c>
      <c r="H75" s="81" t="s">
        <v>27</v>
      </c>
      <c r="I75" s="82" t="s">
        <v>64</v>
      </c>
      <c r="J75" s="81" t="s">
        <v>28</v>
      </c>
      <c r="K75" s="24">
        <v>62</v>
      </c>
      <c r="L75" s="162" t="s">
        <v>22</v>
      </c>
      <c r="M75" s="46" t="s">
        <v>41</v>
      </c>
      <c r="N75" s="47">
        <f>'Récompenses Commandées'!E10</f>
        <v>4</v>
      </c>
      <c r="O75" s="24"/>
      <c r="P75" s="47">
        <f>COUNTIF($C$75:$J$83,"Médaille d'Or GPU")</f>
        <v>4</v>
      </c>
      <c r="Q75" s="24" t="str">
        <f t="shared" ref="Q75:Q78" si="2">IF(N75=P75,"OK","KO")</f>
        <v>OK</v>
      </c>
      <c r="S75" s="159">
        <f>SUM(P75:P78)</f>
        <v>36</v>
      </c>
      <c r="T75" s="159" t="str">
        <f>IF(S75='Récompenses Commandées'!J10,"OK","KO")</f>
        <v>OK</v>
      </c>
      <c r="U75" s="44"/>
    </row>
    <row r="76" spans="1:23" s="25" customFormat="1" ht="15" customHeight="1" x14ac:dyDescent="0.25">
      <c r="A76" s="1">
        <v>2</v>
      </c>
      <c r="B76" s="45" t="s">
        <v>22</v>
      </c>
      <c r="C76" s="82" t="s">
        <v>65</v>
      </c>
      <c r="D76" s="81" t="s">
        <v>26</v>
      </c>
      <c r="E76" s="82" t="s">
        <v>65</v>
      </c>
      <c r="F76" s="81" t="s">
        <v>27</v>
      </c>
      <c r="G76" s="82" t="s">
        <v>65</v>
      </c>
      <c r="H76" s="81" t="s">
        <v>28</v>
      </c>
      <c r="I76" s="82" t="s">
        <v>65</v>
      </c>
      <c r="J76" s="81" t="s">
        <v>23</v>
      </c>
      <c r="K76" s="24">
        <v>63</v>
      </c>
      <c r="L76" s="163"/>
      <c r="M76" s="49" t="s">
        <v>42</v>
      </c>
      <c r="N76" s="50">
        <f>'Récompenses Commandées'!F10</f>
        <v>4</v>
      </c>
      <c r="O76" s="24"/>
      <c r="P76" s="50">
        <f>COUNTIF($C$75:$J$83,"Médaille d'Argent GPU")</f>
        <v>4</v>
      </c>
      <c r="Q76" s="24" t="str">
        <f t="shared" si="2"/>
        <v>OK</v>
      </c>
      <c r="S76" s="160"/>
      <c r="T76" s="160"/>
      <c r="U76" s="44"/>
    </row>
    <row r="77" spans="1:23" s="25" customFormat="1" ht="15" customHeight="1" x14ac:dyDescent="0.25">
      <c r="A77" s="1">
        <v>3</v>
      </c>
      <c r="B77" s="45" t="s">
        <v>22</v>
      </c>
      <c r="C77" s="82" t="s">
        <v>66</v>
      </c>
      <c r="D77" s="81" t="s">
        <v>27</v>
      </c>
      <c r="E77" s="82" t="s">
        <v>66</v>
      </c>
      <c r="F77" s="81" t="s">
        <v>28</v>
      </c>
      <c r="G77" s="82" t="s">
        <v>66</v>
      </c>
      <c r="H77" s="81" t="s">
        <v>23</v>
      </c>
      <c r="I77" s="82" t="s">
        <v>66</v>
      </c>
      <c r="J77" s="81" t="s">
        <v>26</v>
      </c>
      <c r="K77" s="24">
        <v>64</v>
      </c>
      <c r="L77" s="163"/>
      <c r="M77" s="49" t="s">
        <v>43</v>
      </c>
      <c r="N77" s="50">
        <f>'Récompenses Commandées'!G10</f>
        <v>4</v>
      </c>
      <c r="O77" s="24"/>
      <c r="P77" s="50">
        <f>COUNTIF($C$75:$J$83,"Médaille de Bronze GPU")</f>
        <v>4</v>
      </c>
      <c r="Q77" s="24" t="str">
        <f t="shared" si="2"/>
        <v>OK</v>
      </c>
      <c r="S77" s="160"/>
      <c r="T77" s="160"/>
      <c r="U77" s="44"/>
    </row>
    <row r="78" spans="1:23" s="25" customFormat="1" ht="15" customHeight="1" thickBot="1" x14ac:dyDescent="0.3">
      <c r="A78" s="1">
        <v>4</v>
      </c>
      <c r="B78" s="45" t="s">
        <v>22</v>
      </c>
      <c r="C78" s="82" t="s">
        <v>67</v>
      </c>
      <c r="D78" s="81" t="s">
        <v>23</v>
      </c>
      <c r="E78" s="82" t="s">
        <v>67</v>
      </c>
      <c r="F78" s="81" t="s">
        <v>23</v>
      </c>
      <c r="G78" s="82" t="s">
        <v>67</v>
      </c>
      <c r="H78" s="81" t="s">
        <v>23</v>
      </c>
      <c r="I78" s="82" t="s">
        <v>67</v>
      </c>
      <c r="J78" s="81" t="s">
        <v>23</v>
      </c>
      <c r="K78" s="24">
        <v>65</v>
      </c>
      <c r="L78" s="164"/>
      <c r="M78" s="53" t="s">
        <v>84</v>
      </c>
      <c r="N78" s="54">
        <f>'Récompenses Commandées'!H10</f>
        <v>24</v>
      </c>
      <c r="O78" s="24"/>
      <c r="P78" s="54">
        <f>COUNTIF($C$75:$J$83,"Ruban GPU")</f>
        <v>24</v>
      </c>
      <c r="Q78" s="24" t="str">
        <f t="shared" si="2"/>
        <v>OK</v>
      </c>
      <c r="S78" s="161"/>
      <c r="T78" s="161"/>
      <c r="U78" s="44"/>
    </row>
    <row r="79" spans="1:23" s="25" customFormat="1" ht="15" customHeight="1" x14ac:dyDescent="0.25">
      <c r="A79" s="1">
        <v>5</v>
      </c>
      <c r="B79" s="45" t="s">
        <v>22</v>
      </c>
      <c r="C79" s="82" t="s">
        <v>67</v>
      </c>
      <c r="D79" s="81" t="s">
        <v>26</v>
      </c>
      <c r="E79" s="82" t="s">
        <v>67</v>
      </c>
      <c r="F79" s="81" t="s">
        <v>26</v>
      </c>
      <c r="G79" s="82" t="s">
        <v>67</v>
      </c>
      <c r="H79" s="81" t="s">
        <v>26</v>
      </c>
      <c r="I79" s="82" t="s">
        <v>67</v>
      </c>
      <c r="J79" s="81" t="s">
        <v>26</v>
      </c>
      <c r="K79" s="24">
        <v>66</v>
      </c>
      <c r="L79" s="155" t="s">
        <v>95</v>
      </c>
      <c r="M79" s="155"/>
      <c r="N79" s="155"/>
      <c r="O79" s="155"/>
      <c r="P79" s="155"/>
      <c r="Q79" s="155"/>
      <c r="R79" s="155"/>
      <c r="S79" s="155"/>
      <c r="T79" s="155"/>
      <c r="V79" s="44"/>
      <c r="W79" s="44"/>
    </row>
    <row r="80" spans="1:23" s="25" customFormat="1" ht="15" customHeight="1" x14ac:dyDescent="0.25">
      <c r="A80" s="1">
        <v>6</v>
      </c>
      <c r="B80" s="45" t="s">
        <v>22</v>
      </c>
      <c r="C80" s="82" t="s">
        <v>67</v>
      </c>
      <c r="D80" s="81" t="s">
        <v>27</v>
      </c>
      <c r="E80" s="82" t="s">
        <v>67</v>
      </c>
      <c r="F80" s="81" t="s">
        <v>27</v>
      </c>
      <c r="G80" s="82" t="s">
        <v>67</v>
      </c>
      <c r="H80" s="81" t="s">
        <v>27</v>
      </c>
      <c r="I80" s="82" t="s">
        <v>67</v>
      </c>
      <c r="J80" s="81" t="s">
        <v>27</v>
      </c>
      <c r="K80" s="24">
        <v>67</v>
      </c>
      <c r="L80" s="24"/>
      <c r="M80" s="24"/>
      <c r="N80" s="24"/>
      <c r="O80" s="24"/>
      <c r="P80" s="24"/>
      <c r="Q80" s="24"/>
      <c r="R80" s="30"/>
      <c r="S80" s="57"/>
      <c r="T80" s="57"/>
      <c r="V80" s="44"/>
      <c r="W80" s="44"/>
    </row>
    <row r="81" spans="1:23" s="25" customFormat="1" ht="15" customHeight="1" x14ac:dyDescent="0.25">
      <c r="A81" s="1">
        <v>7</v>
      </c>
      <c r="B81" s="45" t="s">
        <v>22</v>
      </c>
      <c r="C81" s="82" t="s">
        <v>67</v>
      </c>
      <c r="D81" s="81" t="s">
        <v>28</v>
      </c>
      <c r="E81" s="82" t="s">
        <v>67</v>
      </c>
      <c r="F81" s="81" t="s">
        <v>28</v>
      </c>
      <c r="G81" s="82" t="s">
        <v>67</v>
      </c>
      <c r="H81" s="81" t="s">
        <v>28</v>
      </c>
      <c r="I81" s="82" t="s">
        <v>67</v>
      </c>
      <c r="J81" s="81" t="s">
        <v>28</v>
      </c>
      <c r="K81" s="24">
        <v>68</v>
      </c>
      <c r="L81" s="131"/>
      <c r="M81" s="131"/>
      <c r="N81" s="131"/>
      <c r="O81" s="131"/>
      <c r="P81" s="131"/>
      <c r="Q81" s="131"/>
      <c r="R81" s="131"/>
      <c r="S81" s="131"/>
      <c r="T81" s="131"/>
      <c r="V81" s="44"/>
      <c r="W81" s="44"/>
    </row>
    <row r="82" spans="1:23" s="25" customFormat="1" ht="15" customHeight="1" x14ac:dyDescent="0.25">
      <c r="A82" s="1">
        <v>8</v>
      </c>
      <c r="B82" s="45" t="s">
        <v>22</v>
      </c>
      <c r="C82" s="82" t="s">
        <v>67</v>
      </c>
      <c r="D82" s="81" t="s">
        <v>23</v>
      </c>
      <c r="E82" s="82" t="s">
        <v>67</v>
      </c>
      <c r="F82" s="81" t="s">
        <v>23</v>
      </c>
      <c r="G82" s="82" t="s">
        <v>67</v>
      </c>
      <c r="H82" s="81" t="s">
        <v>23</v>
      </c>
      <c r="I82" s="82" t="s">
        <v>67</v>
      </c>
      <c r="J82" s="81" t="s">
        <v>23</v>
      </c>
      <c r="K82" s="24">
        <v>69</v>
      </c>
      <c r="L82" s="131"/>
      <c r="M82" s="131"/>
      <c r="N82" s="131"/>
      <c r="O82" s="131"/>
      <c r="P82" s="131"/>
      <c r="Q82" s="131"/>
      <c r="R82" s="131"/>
      <c r="S82" s="131"/>
      <c r="T82" s="131"/>
      <c r="V82" s="44"/>
      <c r="W82" s="44"/>
    </row>
    <row r="83" spans="1:23" s="25" customFormat="1" ht="15" customHeight="1" thickBot="1" x14ac:dyDescent="0.3">
      <c r="A83" s="1">
        <v>9</v>
      </c>
      <c r="B83" s="45" t="s">
        <v>22</v>
      </c>
      <c r="C83" s="82" t="s">
        <v>67</v>
      </c>
      <c r="D83" s="81" t="s">
        <v>26</v>
      </c>
      <c r="E83" s="82" t="s">
        <v>67</v>
      </c>
      <c r="F83" s="81" t="s">
        <v>26</v>
      </c>
      <c r="G83" s="82" t="s">
        <v>67</v>
      </c>
      <c r="H83" s="81" t="s">
        <v>26</v>
      </c>
      <c r="I83" s="82" t="s">
        <v>67</v>
      </c>
      <c r="J83" s="81" t="s">
        <v>26</v>
      </c>
      <c r="K83" s="24">
        <v>70</v>
      </c>
      <c r="L83" s="131"/>
      <c r="M83" s="131"/>
      <c r="N83" s="131"/>
      <c r="O83" s="131"/>
      <c r="P83" s="131"/>
      <c r="Q83" s="131"/>
      <c r="R83" s="131"/>
      <c r="S83" s="131"/>
      <c r="T83" s="131"/>
      <c r="V83" s="44"/>
      <c r="W83" s="44"/>
    </row>
    <row r="84" spans="1:23" s="25" customFormat="1" ht="15" customHeight="1" x14ac:dyDescent="0.25">
      <c r="A84" s="1">
        <v>1</v>
      </c>
      <c r="B84" s="45" t="s">
        <v>8</v>
      </c>
      <c r="C84" s="83" t="s">
        <v>68</v>
      </c>
      <c r="D84" s="84" t="s">
        <v>52</v>
      </c>
      <c r="E84" s="83" t="s">
        <v>68</v>
      </c>
      <c r="F84" s="84" t="s">
        <v>52</v>
      </c>
      <c r="G84" s="83" t="s">
        <v>68</v>
      </c>
      <c r="H84" s="84" t="s">
        <v>52</v>
      </c>
      <c r="I84" s="83" t="s">
        <v>68</v>
      </c>
      <c r="J84" s="84" t="s">
        <v>52</v>
      </c>
      <c r="K84" s="24">
        <v>71</v>
      </c>
      <c r="L84" s="162" t="s">
        <v>8</v>
      </c>
      <c r="M84" s="58" t="s">
        <v>44</v>
      </c>
      <c r="N84" s="47">
        <v>4</v>
      </c>
      <c r="O84" s="24"/>
      <c r="P84" s="47">
        <f>COUNTIF($C$84:$J$104,"Trophée FPF : Meilleur Auteur français")</f>
        <v>4</v>
      </c>
      <c r="Q84" s="24" t="str">
        <f t="shared" ref="Q84:Q88" si="3">IF(N84=P84,"OK","KO")</f>
        <v>OK</v>
      </c>
      <c r="S84" s="159">
        <f>SUM(P84:P88)</f>
        <v>84</v>
      </c>
      <c r="T84" s="159" t="str">
        <f>IF(S84='Récompenses Commandées'!J7,"OK","KO")</f>
        <v>OK</v>
      </c>
      <c r="V84" s="44"/>
      <c r="W84" s="44"/>
    </row>
    <row r="85" spans="1:23" s="25" customFormat="1" ht="15" customHeight="1" x14ac:dyDescent="0.25">
      <c r="A85" s="1">
        <v>2</v>
      </c>
      <c r="B85" s="45" t="s">
        <v>8</v>
      </c>
      <c r="C85" s="83" t="s">
        <v>69</v>
      </c>
      <c r="D85" s="84" t="s">
        <v>23</v>
      </c>
      <c r="E85" s="83" t="s">
        <v>69</v>
      </c>
      <c r="F85" s="84" t="s">
        <v>26</v>
      </c>
      <c r="G85" s="83" t="s">
        <v>69</v>
      </c>
      <c r="H85" s="84" t="s">
        <v>27</v>
      </c>
      <c r="I85" s="83" t="s">
        <v>69</v>
      </c>
      <c r="J85" s="84" t="s">
        <v>28</v>
      </c>
      <c r="K85" s="24">
        <v>72</v>
      </c>
      <c r="L85" s="163"/>
      <c r="M85" s="59" t="s">
        <v>85</v>
      </c>
      <c r="N85" s="50">
        <f>'Récompenses Commandées'!$E$7</f>
        <v>8</v>
      </c>
      <c r="O85" s="24"/>
      <c r="P85" s="50">
        <f>COUNTIF($C$84:$J$104,"Médaille d'Or FPF")</f>
        <v>8</v>
      </c>
      <c r="Q85" s="24" t="str">
        <f t="shared" si="3"/>
        <v>OK</v>
      </c>
      <c r="S85" s="160"/>
      <c r="T85" s="160"/>
    </row>
    <row r="86" spans="1:23" s="25" customFormat="1" ht="15" customHeight="1" x14ac:dyDescent="0.25">
      <c r="A86" s="1">
        <v>3</v>
      </c>
      <c r="B86" s="45" t="s">
        <v>8</v>
      </c>
      <c r="C86" s="83" t="s">
        <v>69</v>
      </c>
      <c r="D86" s="84" t="s">
        <v>26</v>
      </c>
      <c r="E86" s="83" t="s">
        <v>69</v>
      </c>
      <c r="F86" s="84" t="s">
        <v>27</v>
      </c>
      <c r="G86" s="83" t="s">
        <v>69</v>
      </c>
      <c r="H86" s="84" t="s">
        <v>28</v>
      </c>
      <c r="I86" s="83" t="s">
        <v>69</v>
      </c>
      <c r="J86" s="84" t="s">
        <v>23</v>
      </c>
      <c r="K86" s="24">
        <v>73</v>
      </c>
      <c r="L86" s="163"/>
      <c r="M86" s="59" t="s">
        <v>86</v>
      </c>
      <c r="N86" s="50">
        <f>'Récompenses Commandées'!$F$7</f>
        <v>8</v>
      </c>
      <c r="O86" s="24"/>
      <c r="P86" s="50">
        <f>COUNTIF($C$84:$J$104,"Médaille d'Argent FPF")</f>
        <v>8</v>
      </c>
      <c r="Q86" s="24" t="str">
        <f t="shared" si="3"/>
        <v>OK</v>
      </c>
      <c r="S86" s="160"/>
      <c r="T86" s="160"/>
    </row>
    <row r="87" spans="1:23" s="25" customFormat="1" ht="15" customHeight="1" x14ac:dyDescent="0.25">
      <c r="A87" s="1">
        <v>4</v>
      </c>
      <c r="B87" s="45" t="s">
        <v>8</v>
      </c>
      <c r="C87" s="83" t="s">
        <v>70</v>
      </c>
      <c r="D87" s="84" t="s">
        <v>23</v>
      </c>
      <c r="E87" s="83" t="s">
        <v>70</v>
      </c>
      <c r="F87" s="84" t="s">
        <v>26</v>
      </c>
      <c r="G87" s="83" t="s">
        <v>70</v>
      </c>
      <c r="H87" s="84" t="s">
        <v>27</v>
      </c>
      <c r="I87" s="83" t="s">
        <v>70</v>
      </c>
      <c r="J87" s="84" t="s">
        <v>28</v>
      </c>
      <c r="K87" s="24">
        <v>74</v>
      </c>
      <c r="L87" s="163"/>
      <c r="M87" s="59" t="s">
        <v>87</v>
      </c>
      <c r="N87" s="50">
        <f>'Récompenses Commandées'!$G$7</f>
        <v>8</v>
      </c>
      <c r="O87" s="24"/>
      <c r="P87" s="50">
        <f>COUNTIF($C$84:$J$104,"Médaille de Bronze FPF")</f>
        <v>8</v>
      </c>
      <c r="Q87" s="24" t="str">
        <f t="shared" si="3"/>
        <v>OK</v>
      </c>
      <c r="S87" s="160"/>
      <c r="T87" s="160"/>
    </row>
    <row r="88" spans="1:23" s="25" customFormat="1" ht="15" customHeight="1" thickBot="1" x14ac:dyDescent="0.3">
      <c r="A88" s="1">
        <v>5</v>
      </c>
      <c r="B88" s="45" t="s">
        <v>8</v>
      </c>
      <c r="C88" s="83" t="s">
        <v>70</v>
      </c>
      <c r="D88" s="84" t="s">
        <v>26</v>
      </c>
      <c r="E88" s="83" t="s">
        <v>70</v>
      </c>
      <c r="F88" s="84" t="s">
        <v>27</v>
      </c>
      <c r="G88" s="83" t="s">
        <v>70</v>
      </c>
      <c r="H88" s="84" t="s">
        <v>28</v>
      </c>
      <c r="I88" s="83" t="s">
        <v>70</v>
      </c>
      <c r="J88" s="84" t="s">
        <v>23</v>
      </c>
      <c r="K88" s="24">
        <v>75</v>
      </c>
      <c r="L88" s="164"/>
      <c r="M88" s="60" t="s">
        <v>45</v>
      </c>
      <c r="N88" s="50">
        <f>'Récompenses Commandées'!$I$7</f>
        <v>56</v>
      </c>
      <c r="O88" s="24"/>
      <c r="P88" s="50">
        <f>COUNTIF($C$84:$J$104,"Diplôme FPF")</f>
        <v>56</v>
      </c>
      <c r="Q88" s="24" t="str">
        <f t="shared" si="3"/>
        <v>OK</v>
      </c>
      <c r="S88" s="161"/>
      <c r="T88" s="161"/>
    </row>
    <row r="89" spans="1:23" s="25" customFormat="1" ht="15" customHeight="1" x14ac:dyDescent="0.25">
      <c r="A89" s="1">
        <v>6</v>
      </c>
      <c r="B89" s="45" t="s">
        <v>8</v>
      </c>
      <c r="C89" s="83" t="s">
        <v>71</v>
      </c>
      <c r="D89" s="84" t="s">
        <v>23</v>
      </c>
      <c r="E89" s="83" t="s">
        <v>71</v>
      </c>
      <c r="F89" s="84" t="s">
        <v>26</v>
      </c>
      <c r="G89" s="83" t="s">
        <v>71</v>
      </c>
      <c r="H89" s="84" t="s">
        <v>27</v>
      </c>
      <c r="I89" s="83" t="s">
        <v>71</v>
      </c>
      <c r="J89" s="84" t="s">
        <v>28</v>
      </c>
      <c r="K89" s="24">
        <v>76</v>
      </c>
      <c r="L89" s="155" t="s">
        <v>97</v>
      </c>
      <c r="M89" s="155"/>
      <c r="N89" s="155"/>
      <c r="O89" s="155"/>
      <c r="P89" s="155"/>
      <c r="Q89" s="155"/>
      <c r="R89" s="155"/>
      <c r="S89" s="155"/>
      <c r="T89" s="155"/>
    </row>
    <row r="90" spans="1:23" s="25" customFormat="1" ht="15" customHeight="1" x14ac:dyDescent="0.25">
      <c r="A90" s="1">
        <v>7</v>
      </c>
      <c r="B90" s="45" t="s">
        <v>8</v>
      </c>
      <c r="C90" s="83" t="s">
        <v>71</v>
      </c>
      <c r="D90" s="84" t="s">
        <v>26</v>
      </c>
      <c r="E90" s="83" t="s">
        <v>71</v>
      </c>
      <c r="F90" s="84" t="s">
        <v>27</v>
      </c>
      <c r="G90" s="83" t="s">
        <v>71</v>
      </c>
      <c r="H90" s="84" t="s">
        <v>28</v>
      </c>
      <c r="I90" s="83" t="s">
        <v>71</v>
      </c>
      <c r="J90" s="84" t="s">
        <v>23</v>
      </c>
      <c r="K90" s="24">
        <v>77</v>
      </c>
      <c r="L90" s="61"/>
      <c r="M90" s="42"/>
      <c r="N90" s="24"/>
      <c r="O90" s="24"/>
      <c r="P90" s="24"/>
      <c r="Q90" s="24"/>
      <c r="R90" s="43"/>
      <c r="S90" s="62"/>
      <c r="T90" s="62"/>
    </row>
    <row r="91" spans="1:23" s="25" customFormat="1" ht="15" customHeight="1" x14ac:dyDescent="0.25">
      <c r="A91" s="1">
        <v>8</v>
      </c>
      <c r="B91" s="45" t="s">
        <v>8</v>
      </c>
      <c r="C91" s="83" t="s">
        <v>72</v>
      </c>
      <c r="D91" s="84" t="s">
        <v>23</v>
      </c>
      <c r="E91" s="83" t="s">
        <v>72</v>
      </c>
      <c r="F91" s="84" t="s">
        <v>23</v>
      </c>
      <c r="G91" s="83" t="s">
        <v>72</v>
      </c>
      <c r="H91" s="84" t="s">
        <v>23</v>
      </c>
      <c r="I91" s="83" t="s">
        <v>72</v>
      </c>
      <c r="J91" s="84" t="s">
        <v>23</v>
      </c>
      <c r="K91" s="24">
        <v>78</v>
      </c>
      <c r="L91" s="61"/>
      <c r="M91" s="42"/>
      <c r="N91" s="24"/>
      <c r="O91" s="24"/>
      <c r="P91" s="24"/>
      <c r="Q91" s="24"/>
      <c r="R91" s="43"/>
      <c r="S91" s="62"/>
      <c r="T91" s="62"/>
    </row>
    <row r="92" spans="1:23" s="25" customFormat="1" ht="15" customHeight="1" x14ac:dyDescent="0.25">
      <c r="A92" s="1">
        <v>9</v>
      </c>
      <c r="B92" s="45" t="s">
        <v>8</v>
      </c>
      <c r="C92" s="83" t="s">
        <v>72</v>
      </c>
      <c r="D92" s="84" t="s">
        <v>26</v>
      </c>
      <c r="E92" s="83" t="s">
        <v>72</v>
      </c>
      <c r="F92" s="84" t="s">
        <v>26</v>
      </c>
      <c r="G92" s="83" t="s">
        <v>72</v>
      </c>
      <c r="H92" s="84" t="s">
        <v>26</v>
      </c>
      <c r="I92" s="83" t="s">
        <v>72</v>
      </c>
      <c r="J92" s="84" t="s">
        <v>26</v>
      </c>
      <c r="K92" s="24">
        <v>79</v>
      </c>
      <c r="L92" s="61"/>
      <c r="M92" s="42"/>
      <c r="N92" s="24"/>
      <c r="O92" s="24"/>
      <c r="P92" s="24"/>
      <c r="Q92" s="24"/>
      <c r="R92" s="43"/>
      <c r="S92" s="62"/>
      <c r="T92" s="62"/>
    </row>
    <row r="93" spans="1:23" s="25" customFormat="1" ht="15" customHeight="1" x14ac:dyDescent="0.25">
      <c r="A93" s="1">
        <v>10</v>
      </c>
      <c r="B93" s="45" t="s">
        <v>8</v>
      </c>
      <c r="C93" s="83" t="s">
        <v>72</v>
      </c>
      <c r="D93" s="84" t="s">
        <v>27</v>
      </c>
      <c r="E93" s="83" t="s">
        <v>72</v>
      </c>
      <c r="F93" s="84" t="s">
        <v>27</v>
      </c>
      <c r="G93" s="83" t="s">
        <v>72</v>
      </c>
      <c r="H93" s="84" t="s">
        <v>27</v>
      </c>
      <c r="I93" s="83" t="s">
        <v>72</v>
      </c>
      <c r="J93" s="84" t="s">
        <v>27</v>
      </c>
      <c r="K93" s="24">
        <v>80</v>
      </c>
      <c r="L93" s="61"/>
      <c r="M93" s="42"/>
      <c r="N93" s="24"/>
      <c r="O93" s="24"/>
      <c r="P93" s="24"/>
      <c r="Q93" s="24"/>
      <c r="R93" s="43"/>
      <c r="S93" s="62"/>
      <c r="T93" s="62"/>
    </row>
    <row r="94" spans="1:23" s="25" customFormat="1" ht="15" customHeight="1" x14ac:dyDescent="0.25">
      <c r="A94" s="1">
        <v>11</v>
      </c>
      <c r="B94" s="45" t="s">
        <v>8</v>
      </c>
      <c r="C94" s="83" t="s">
        <v>72</v>
      </c>
      <c r="D94" s="84" t="s">
        <v>28</v>
      </c>
      <c r="E94" s="83" t="s">
        <v>72</v>
      </c>
      <c r="F94" s="84" t="s">
        <v>28</v>
      </c>
      <c r="G94" s="83" t="s">
        <v>72</v>
      </c>
      <c r="H94" s="84" t="s">
        <v>28</v>
      </c>
      <c r="I94" s="83" t="s">
        <v>72</v>
      </c>
      <c r="J94" s="84" t="s">
        <v>28</v>
      </c>
      <c r="K94" s="24">
        <v>81</v>
      </c>
      <c r="L94" s="61"/>
      <c r="M94" s="42"/>
      <c r="N94" s="24"/>
      <c r="O94" s="24"/>
      <c r="P94" s="24"/>
      <c r="Q94" s="24"/>
      <c r="R94" s="43"/>
      <c r="S94" s="62"/>
      <c r="T94" s="62"/>
    </row>
    <row r="95" spans="1:23" s="25" customFormat="1" ht="15" customHeight="1" x14ac:dyDescent="0.25">
      <c r="A95" s="1">
        <v>12</v>
      </c>
      <c r="B95" s="45" t="s">
        <v>8</v>
      </c>
      <c r="C95" s="83" t="s">
        <v>72</v>
      </c>
      <c r="D95" s="84" t="s">
        <v>23</v>
      </c>
      <c r="E95" s="83" t="s">
        <v>72</v>
      </c>
      <c r="F95" s="84" t="s">
        <v>23</v>
      </c>
      <c r="G95" s="83" t="s">
        <v>72</v>
      </c>
      <c r="H95" s="84" t="s">
        <v>23</v>
      </c>
      <c r="I95" s="83" t="s">
        <v>72</v>
      </c>
      <c r="J95" s="84" t="s">
        <v>23</v>
      </c>
      <c r="K95" s="24">
        <v>82</v>
      </c>
      <c r="L95" s="61"/>
      <c r="M95" s="42"/>
      <c r="N95" s="24"/>
      <c r="O95" s="24"/>
      <c r="P95" s="24"/>
      <c r="Q95" s="24"/>
      <c r="R95" s="43"/>
      <c r="S95" s="62"/>
      <c r="T95" s="62"/>
      <c r="U95" s="10"/>
    </row>
    <row r="96" spans="1:23" s="25" customFormat="1" ht="15" customHeight="1" x14ac:dyDescent="0.25">
      <c r="A96" s="1">
        <v>13</v>
      </c>
      <c r="B96" s="45" t="s">
        <v>8</v>
      </c>
      <c r="C96" s="83" t="s">
        <v>72</v>
      </c>
      <c r="D96" s="84" t="s">
        <v>26</v>
      </c>
      <c r="E96" s="83" t="s">
        <v>72</v>
      </c>
      <c r="F96" s="84" t="s">
        <v>26</v>
      </c>
      <c r="G96" s="83" t="s">
        <v>72</v>
      </c>
      <c r="H96" s="84" t="s">
        <v>26</v>
      </c>
      <c r="I96" s="83" t="s">
        <v>72</v>
      </c>
      <c r="J96" s="84" t="s">
        <v>26</v>
      </c>
      <c r="K96" s="24">
        <v>83</v>
      </c>
      <c r="L96" s="61"/>
      <c r="M96" s="42"/>
      <c r="N96" s="24"/>
      <c r="O96" s="24"/>
      <c r="P96" s="24"/>
      <c r="Q96" s="24"/>
      <c r="R96" s="43"/>
      <c r="S96" s="62"/>
      <c r="T96" s="62"/>
      <c r="U96" s="10"/>
    </row>
    <row r="97" spans="1:23" s="25" customFormat="1" ht="15" customHeight="1" x14ac:dyDescent="0.25">
      <c r="A97" s="1">
        <v>14</v>
      </c>
      <c r="B97" s="45" t="s">
        <v>8</v>
      </c>
      <c r="C97" s="83" t="s">
        <v>72</v>
      </c>
      <c r="D97" s="84" t="s">
        <v>27</v>
      </c>
      <c r="E97" s="83" t="s">
        <v>72</v>
      </c>
      <c r="F97" s="84" t="s">
        <v>27</v>
      </c>
      <c r="G97" s="83" t="s">
        <v>72</v>
      </c>
      <c r="H97" s="84" t="s">
        <v>27</v>
      </c>
      <c r="I97" s="83" t="s">
        <v>72</v>
      </c>
      <c r="J97" s="84" t="s">
        <v>27</v>
      </c>
      <c r="K97" s="24">
        <v>84</v>
      </c>
      <c r="L97" s="61"/>
      <c r="M97" s="42"/>
      <c r="N97" s="24"/>
      <c r="O97" s="24"/>
      <c r="P97" s="24"/>
      <c r="Q97" s="24"/>
      <c r="R97" s="43"/>
      <c r="S97" s="62"/>
      <c r="T97" s="62"/>
      <c r="U97" s="10"/>
    </row>
    <row r="98" spans="1:23" s="25" customFormat="1" ht="15" customHeight="1" x14ac:dyDescent="0.25">
      <c r="A98" s="1">
        <v>15</v>
      </c>
      <c r="B98" s="45" t="s">
        <v>8</v>
      </c>
      <c r="C98" s="83" t="s">
        <v>72</v>
      </c>
      <c r="D98" s="84" t="s">
        <v>28</v>
      </c>
      <c r="E98" s="83" t="s">
        <v>72</v>
      </c>
      <c r="F98" s="84" t="s">
        <v>28</v>
      </c>
      <c r="G98" s="83" t="s">
        <v>72</v>
      </c>
      <c r="H98" s="84" t="s">
        <v>28</v>
      </c>
      <c r="I98" s="83" t="s">
        <v>72</v>
      </c>
      <c r="J98" s="84" t="s">
        <v>28</v>
      </c>
      <c r="K98" s="24">
        <v>85</v>
      </c>
      <c r="L98" s="61"/>
      <c r="M98" s="42"/>
      <c r="N98" s="24"/>
      <c r="O98" s="24"/>
      <c r="P98" s="24"/>
      <c r="Q98" s="24"/>
      <c r="R98" s="43"/>
      <c r="S98" s="62"/>
      <c r="T98" s="62"/>
      <c r="U98" s="10"/>
    </row>
    <row r="99" spans="1:23" s="25" customFormat="1" ht="15" customHeight="1" x14ac:dyDescent="0.25">
      <c r="A99" s="1">
        <v>16</v>
      </c>
      <c r="B99" s="45" t="s">
        <v>8</v>
      </c>
      <c r="C99" s="83" t="s">
        <v>72</v>
      </c>
      <c r="D99" s="84" t="s">
        <v>23</v>
      </c>
      <c r="E99" s="83" t="s">
        <v>72</v>
      </c>
      <c r="F99" s="84" t="s">
        <v>23</v>
      </c>
      <c r="G99" s="83" t="s">
        <v>72</v>
      </c>
      <c r="H99" s="84" t="s">
        <v>23</v>
      </c>
      <c r="I99" s="83" t="s">
        <v>72</v>
      </c>
      <c r="J99" s="84" t="s">
        <v>23</v>
      </c>
      <c r="K99" s="24">
        <v>86</v>
      </c>
      <c r="L99" s="61"/>
      <c r="M99" s="42"/>
      <c r="N99" s="24"/>
      <c r="O99" s="24"/>
      <c r="P99" s="24"/>
      <c r="Q99" s="24"/>
      <c r="R99" s="43"/>
      <c r="S99" s="62"/>
      <c r="T99" s="62"/>
      <c r="U99" s="10"/>
    </row>
    <row r="100" spans="1:23" s="44" customFormat="1" ht="15" customHeight="1" x14ac:dyDescent="0.25">
      <c r="A100" s="1">
        <v>17</v>
      </c>
      <c r="B100" s="45" t="s">
        <v>8</v>
      </c>
      <c r="C100" s="83" t="s">
        <v>72</v>
      </c>
      <c r="D100" s="84" t="s">
        <v>26</v>
      </c>
      <c r="E100" s="83" t="s">
        <v>72</v>
      </c>
      <c r="F100" s="84" t="s">
        <v>26</v>
      </c>
      <c r="G100" s="83" t="s">
        <v>72</v>
      </c>
      <c r="H100" s="84" t="s">
        <v>26</v>
      </c>
      <c r="I100" s="83" t="s">
        <v>72</v>
      </c>
      <c r="J100" s="84" t="s">
        <v>26</v>
      </c>
      <c r="K100" s="24">
        <v>87</v>
      </c>
      <c r="L100" s="61"/>
      <c r="M100" s="42"/>
      <c r="N100" s="24"/>
      <c r="O100" s="24"/>
      <c r="P100" s="24"/>
      <c r="Q100" s="24"/>
      <c r="R100" s="43"/>
      <c r="S100" s="62"/>
      <c r="T100" s="62"/>
      <c r="U100" s="10"/>
      <c r="V100" s="25"/>
      <c r="W100" s="25"/>
    </row>
    <row r="101" spans="1:23" s="44" customFormat="1" ht="15" customHeight="1" x14ac:dyDescent="0.25">
      <c r="A101" s="1">
        <v>18</v>
      </c>
      <c r="B101" s="45" t="s">
        <v>8</v>
      </c>
      <c r="C101" s="83" t="s">
        <v>72</v>
      </c>
      <c r="D101" s="84" t="s">
        <v>27</v>
      </c>
      <c r="E101" s="83" t="s">
        <v>72</v>
      </c>
      <c r="F101" s="84" t="s">
        <v>27</v>
      </c>
      <c r="G101" s="83" t="s">
        <v>72</v>
      </c>
      <c r="H101" s="84" t="s">
        <v>27</v>
      </c>
      <c r="I101" s="83" t="s">
        <v>72</v>
      </c>
      <c r="J101" s="84" t="s">
        <v>27</v>
      </c>
      <c r="K101" s="24">
        <v>88</v>
      </c>
      <c r="L101" s="61"/>
      <c r="M101" s="42"/>
      <c r="N101" s="24"/>
      <c r="O101" s="24"/>
      <c r="P101" s="24"/>
      <c r="Q101" s="24"/>
      <c r="R101" s="43"/>
      <c r="S101" s="62"/>
      <c r="T101" s="62"/>
      <c r="U101" s="10"/>
      <c r="V101" s="25"/>
      <c r="W101" s="25"/>
    </row>
    <row r="102" spans="1:23" s="44" customFormat="1" ht="15" customHeight="1" x14ac:dyDescent="0.25">
      <c r="A102" s="1">
        <v>19</v>
      </c>
      <c r="B102" s="45" t="s">
        <v>8</v>
      </c>
      <c r="C102" s="83" t="s">
        <v>72</v>
      </c>
      <c r="D102" s="84" t="s">
        <v>28</v>
      </c>
      <c r="E102" s="83" t="s">
        <v>72</v>
      </c>
      <c r="F102" s="84" t="s">
        <v>28</v>
      </c>
      <c r="G102" s="83" t="s">
        <v>72</v>
      </c>
      <c r="H102" s="84" t="s">
        <v>28</v>
      </c>
      <c r="I102" s="83" t="s">
        <v>72</v>
      </c>
      <c r="J102" s="84" t="s">
        <v>28</v>
      </c>
      <c r="K102" s="24">
        <v>89</v>
      </c>
      <c r="L102" s="61"/>
      <c r="M102" s="42"/>
      <c r="N102" s="24"/>
      <c r="O102" s="24"/>
      <c r="P102" s="24"/>
      <c r="Q102" s="24"/>
      <c r="R102" s="43"/>
      <c r="S102" s="62"/>
      <c r="T102" s="62"/>
      <c r="U102" s="10"/>
      <c r="V102" s="25"/>
      <c r="W102" s="25"/>
    </row>
    <row r="103" spans="1:23" s="44" customFormat="1" ht="15" customHeight="1" x14ac:dyDescent="0.25">
      <c r="A103" s="1">
        <v>20</v>
      </c>
      <c r="B103" s="45" t="s">
        <v>8</v>
      </c>
      <c r="C103" s="83" t="s">
        <v>72</v>
      </c>
      <c r="D103" s="84" t="s">
        <v>23</v>
      </c>
      <c r="E103" s="83" t="s">
        <v>72</v>
      </c>
      <c r="F103" s="84" t="s">
        <v>26</v>
      </c>
      <c r="G103" s="83" t="s">
        <v>72</v>
      </c>
      <c r="H103" s="84" t="s">
        <v>27</v>
      </c>
      <c r="I103" s="83" t="s">
        <v>72</v>
      </c>
      <c r="J103" s="84" t="s">
        <v>28</v>
      </c>
      <c r="K103" s="24">
        <v>90</v>
      </c>
      <c r="L103" s="25"/>
      <c r="M103" s="25"/>
      <c r="N103" s="25"/>
      <c r="O103" s="25"/>
      <c r="P103" s="25"/>
      <c r="Q103" s="25"/>
      <c r="R103" s="25"/>
      <c r="S103" s="77"/>
      <c r="T103" s="25"/>
      <c r="U103" s="10"/>
      <c r="V103" s="25"/>
      <c r="W103" s="25"/>
    </row>
    <row r="104" spans="1:23" s="44" customFormat="1" ht="15" customHeight="1" thickBot="1" x14ac:dyDescent="0.3">
      <c r="A104" s="1">
        <v>21</v>
      </c>
      <c r="B104" s="45" t="s">
        <v>8</v>
      </c>
      <c r="C104" s="83" t="s">
        <v>72</v>
      </c>
      <c r="D104" s="84" t="s">
        <v>26</v>
      </c>
      <c r="E104" s="83" t="s">
        <v>72</v>
      </c>
      <c r="F104" s="84" t="s">
        <v>27</v>
      </c>
      <c r="G104" s="83" t="s">
        <v>72</v>
      </c>
      <c r="H104" s="84" t="s">
        <v>28</v>
      </c>
      <c r="I104" s="83" t="s">
        <v>72</v>
      </c>
      <c r="J104" s="84" t="s">
        <v>23</v>
      </c>
      <c r="K104" s="24">
        <v>91</v>
      </c>
      <c r="L104" s="24"/>
      <c r="M104" s="24"/>
      <c r="N104" s="24"/>
      <c r="O104" s="24"/>
      <c r="P104" s="24"/>
      <c r="Q104" s="24"/>
      <c r="R104" s="25"/>
      <c r="S104" s="77"/>
      <c r="T104" s="25"/>
      <c r="U104" s="10"/>
      <c r="V104" s="25"/>
      <c r="W104" s="25"/>
    </row>
    <row r="105" spans="1:23" s="44" customFormat="1" ht="15" customHeight="1" x14ac:dyDescent="0.25">
      <c r="A105" s="1">
        <v>1</v>
      </c>
      <c r="B105" s="45" t="s">
        <v>13</v>
      </c>
      <c r="C105" s="82" t="s">
        <v>73</v>
      </c>
      <c r="D105" s="81" t="s">
        <v>23</v>
      </c>
      <c r="E105" s="82" t="s">
        <v>73</v>
      </c>
      <c r="F105" s="81" t="s">
        <v>26</v>
      </c>
      <c r="G105" s="82" t="s">
        <v>73</v>
      </c>
      <c r="H105" s="81" t="s">
        <v>27</v>
      </c>
      <c r="I105" s="82" t="s">
        <v>73</v>
      </c>
      <c r="J105" s="81" t="s">
        <v>28</v>
      </c>
      <c r="K105" s="24">
        <v>92</v>
      </c>
      <c r="L105" s="162" t="s">
        <v>13</v>
      </c>
      <c r="M105" s="46" t="s">
        <v>41</v>
      </c>
      <c r="N105" s="47">
        <f>'Récompenses Commandées'!$E$11</f>
        <v>4</v>
      </c>
      <c r="O105" s="48"/>
      <c r="P105" s="47">
        <f>COUNTIF($C$105:$J$119,"Médaille d'Or ISF")</f>
        <v>4</v>
      </c>
      <c r="Q105" s="24" t="str">
        <f t="shared" ref="Q105:Q108" si="4">IF(N105=P105,"OK","KO")</f>
        <v>OK</v>
      </c>
      <c r="R105" s="25"/>
      <c r="S105" s="159">
        <f>SUM(P105:P108)</f>
        <v>60</v>
      </c>
      <c r="T105" s="159" t="str">
        <f>IF(S105='Récompenses Commandées'!J11,"OK","KO")</f>
        <v>OK</v>
      </c>
      <c r="U105" s="10"/>
      <c r="V105" s="25"/>
      <c r="W105" s="25"/>
    </row>
    <row r="106" spans="1:23" s="44" customFormat="1" ht="15" customHeight="1" x14ac:dyDescent="0.25">
      <c r="A106" s="1">
        <v>2</v>
      </c>
      <c r="B106" s="45" t="s">
        <v>13</v>
      </c>
      <c r="C106" s="82" t="s">
        <v>74</v>
      </c>
      <c r="D106" s="81" t="s">
        <v>26</v>
      </c>
      <c r="E106" s="82" t="s">
        <v>74</v>
      </c>
      <c r="F106" s="81" t="s">
        <v>27</v>
      </c>
      <c r="G106" s="82" t="s">
        <v>74</v>
      </c>
      <c r="H106" s="81" t="s">
        <v>28</v>
      </c>
      <c r="I106" s="82" t="s">
        <v>74</v>
      </c>
      <c r="J106" s="81" t="s">
        <v>23</v>
      </c>
      <c r="K106" s="24">
        <v>93</v>
      </c>
      <c r="L106" s="163"/>
      <c r="M106" s="49" t="s">
        <v>42</v>
      </c>
      <c r="N106" s="50">
        <f>'Récompenses Commandées'!$F$11</f>
        <v>4</v>
      </c>
      <c r="O106" s="48"/>
      <c r="P106" s="50">
        <f>COUNTIF($C$105:$J$119,"Médaille d'Argent ISF")</f>
        <v>4</v>
      </c>
      <c r="Q106" s="24" t="str">
        <f t="shared" si="4"/>
        <v>OK</v>
      </c>
      <c r="R106" s="25"/>
      <c r="S106" s="160"/>
      <c r="T106" s="160"/>
      <c r="U106" s="10"/>
      <c r="V106" s="25"/>
      <c r="W106" s="25"/>
    </row>
    <row r="107" spans="1:23" s="44" customFormat="1" ht="15" customHeight="1" x14ac:dyDescent="0.25">
      <c r="A107" s="63">
        <v>3</v>
      </c>
      <c r="B107" s="45" t="s">
        <v>13</v>
      </c>
      <c r="C107" s="82" t="s">
        <v>75</v>
      </c>
      <c r="D107" s="81" t="s">
        <v>27</v>
      </c>
      <c r="E107" s="82" t="s">
        <v>75</v>
      </c>
      <c r="F107" s="81" t="s">
        <v>28</v>
      </c>
      <c r="G107" s="82" t="s">
        <v>75</v>
      </c>
      <c r="H107" s="81" t="s">
        <v>23</v>
      </c>
      <c r="I107" s="82" t="s">
        <v>75</v>
      </c>
      <c r="J107" s="81" t="s">
        <v>26</v>
      </c>
      <c r="K107" s="24">
        <v>94</v>
      </c>
      <c r="L107" s="163"/>
      <c r="M107" s="49" t="s">
        <v>43</v>
      </c>
      <c r="N107" s="50">
        <f>'Récompenses Commandées'!$G$11</f>
        <v>4</v>
      </c>
      <c r="O107" s="48"/>
      <c r="P107" s="50">
        <f>COUNTIF($C$105:$J$119,"Médaille de Bronze ISF")</f>
        <v>4</v>
      </c>
      <c r="Q107" s="24" t="str">
        <f t="shared" si="4"/>
        <v>OK</v>
      </c>
      <c r="R107" s="25"/>
      <c r="S107" s="160"/>
      <c r="T107" s="160"/>
      <c r="U107" s="10"/>
      <c r="V107" s="25"/>
      <c r="W107" s="25"/>
    </row>
    <row r="108" spans="1:23" s="44" customFormat="1" ht="15" customHeight="1" thickBot="1" x14ac:dyDescent="0.3">
      <c r="A108" s="1">
        <v>4</v>
      </c>
      <c r="B108" s="45" t="s">
        <v>13</v>
      </c>
      <c r="C108" s="82" t="s">
        <v>76</v>
      </c>
      <c r="D108" s="81" t="s">
        <v>23</v>
      </c>
      <c r="E108" s="82" t="s">
        <v>76</v>
      </c>
      <c r="F108" s="81" t="s">
        <v>23</v>
      </c>
      <c r="G108" s="82" t="s">
        <v>76</v>
      </c>
      <c r="H108" s="81" t="s">
        <v>23</v>
      </c>
      <c r="I108" s="82" t="s">
        <v>76</v>
      </c>
      <c r="J108" s="81" t="s">
        <v>23</v>
      </c>
      <c r="K108" s="24">
        <v>95</v>
      </c>
      <c r="L108" s="164"/>
      <c r="M108" s="53" t="s">
        <v>46</v>
      </c>
      <c r="N108" s="54">
        <f>'Récompenses Commandées'!$I$11</f>
        <v>48</v>
      </c>
      <c r="O108" s="48"/>
      <c r="P108" s="54">
        <f>COUNTIF($C$105:$J$119,"Diplôme ISF")</f>
        <v>48</v>
      </c>
      <c r="Q108" s="24" t="str">
        <f t="shared" si="4"/>
        <v>OK</v>
      </c>
      <c r="R108" s="25"/>
      <c r="S108" s="161"/>
      <c r="T108" s="161"/>
      <c r="U108" s="10"/>
      <c r="V108" s="25"/>
      <c r="W108" s="25"/>
    </row>
    <row r="109" spans="1:23" s="25" customFormat="1" ht="15" customHeight="1" x14ac:dyDescent="0.25">
      <c r="A109" s="1">
        <v>5</v>
      </c>
      <c r="B109" s="45" t="s">
        <v>13</v>
      </c>
      <c r="C109" s="82" t="s">
        <v>76</v>
      </c>
      <c r="D109" s="81" t="s">
        <v>26</v>
      </c>
      <c r="E109" s="82" t="s">
        <v>76</v>
      </c>
      <c r="F109" s="81" t="s">
        <v>26</v>
      </c>
      <c r="G109" s="82" t="s">
        <v>76</v>
      </c>
      <c r="H109" s="81" t="s">
        <v>26</v>
      </c>
      <c r="I109" s="82" t="s">
        <v>76</v>
      </c>
      <c r="J109" s="81" t="s">
        <v>26</v>
      </c>
      <c r="K109" s="24">
        <v>96</v>
      </c>
      <c r="L109" s="155" t="s">
        <v>99</v>
      </c>
      <c r="M109" s="155"/>
      <c r="N109" s="155"/>
      <c r="O109" s="155"/>
      <c r="P109" s="155"/>
      <c r="Q109" s="155"/>
      <c r="R109" s="155"/>
      <c r="S109" s="155"/>
      <c r="T109" s="155"/>
      <c r="U109" s="10"/>
      <c r="V109" s="44"/>
      <c r="W109" s="44"/>
    </row>
    <row r="110" spans="1:23" s="25" customFormat="1" ht="15" customHeight="1" x14ac:dyDescent="0.25">
      <c r="A110" s="63">
        <v>6</v>
      </c>
      <c r="B110" s="45" t="s">
        <v>13</v>
      </c>
      <c r="C110" s="82" t="s">
        <v>76</v>
      </c>
      <c r="D110" s="81" t="s">
        <v>27</v>
      </c>
      <c r="E110" s="82" t="s">
        <v>76</v>
      </c>
      <c r="F110" s="81" t="s">
        <v>27</v>
      </c>
      <c r="G110" s="82" t="s">
        <v>76</v>
      </c>
      <c r="H110" s="81" t="s">
        <v>27</v>
      </c>
      <c r="I110" s="82" t="s">
        <v>76</v>
      </c>
      <c r="J110" s="81" t="s">
        <v>27</v>
      </c>
      <c r="K110" s="24">
        <v>97</v>
      </c>
      <c r="L110" s="131"/>
      <c r="M110" s="131"/>
      <c r="N110" s="131"/>
      <c r="O110" s="131"/>
      <c r="P110" s="131"/>
      <c r="Q110" s="131"/>
      <c r="R110" s="131"/>
      <c r="S110" s="131"/>
      <c r="T110" s="131"/>
      <c r="U110" s="10"/>
    </row>
    <row r="111" spans="1:23" s="25" customFormat="1" ht="15" customHeight="1" x14ac:dyDescent="0.25">
      <c r="A111" s="1">
        <v>7</v>
      </c>
      <c r="B111" s="45" t="s">
        <v>13</v>
      </c>
      <c r="C111" s="82" t="s">
        <v>76</v>
      </c>
      <c r="D111" s="81" t="s">
        <v>28</v>
      </c>
      <c r="E111" s="82" t="s">
        <v>76</v>
      </c>
      <c r="F111" s="81" t="s">
        <v>28</v>
      </c>
      <c r="G111" s="82" t="s">
        <v>76</v>
      </c>
      <c r="H111" s="81" t="s">
        <v>28</v>
      </c>
      <c r="I111" s="82" t="s">
        <v>76</v>
      </c>
      <c r="J111" s="81" t="s">
        <v>28</v>
      </c>
      <c r="K111" s="24">
        <v>98</v>
      </c>
      <c r="L111" s="131"/>
      <c r="M111" s="131"/>
      <c r="N111" s="131"/>
      <c r="O111" s="131"/>
      <c r="P111" s="131"/>
      <c r="Q111" s="131"/>
      <c r="R111" s="131"/>
      <c r="S111" s="131"/>
      <c r="T111" s="131"/>
      <c r="U111" s="10"/>
      <c r="V111" s="64"/>
      <c r="W111" s="64"/>
    </row>
    <row r="112" spans="1:23" s="25" customFormat="1" ht="15" customHeight="1" x14ac:dyDescent="0.25">
      <c r="A112" s="1">
        <v>8</v>
      </c>
      <c r="B112" s="45" t="s">
        <v>13</v>
      </c>
      <c r="C112" s="82" t="s">
        <v>76</v>
      </c>
      <c r="D112" s="81" t="s">
        <v>23</v>
      </c>
      <c r="E112" s="82" t="s">
        <v>76</v>
      </c>
      <c r="F112" s="81" t="s">
        <v>23</v>
      </c>
      <c r="G112" s="82" t="s">
        <v>76</v>
      </c>
      <c r="H112" s="81" t="s">
        <v>23</v>
      </c>
      <c r="I112" s="82" t="s">
        <v>76</v>
      </c>
      <c r="J112" s="81" t="s">
        <v>23</v>
      </c>
      <c r="K112" s="24">
        <v>99</v>
      </c>
      <c r="L112" s="131"/>
      <c r="M112" s="131"/>
      <c r="N112" s="131"/>
      <c r="O112" s="131"/>
      <c r="P112" s="131"/>
      <c r="Q112" s="131"/>
      <c r="R112" s="131"/>
      <c r="S112" s="131"/>
      <c r="T112" s="131"/>
      <c r="U112" s="10"/>
      <c r="V112" s="64"/>
      <c r="W112" s="64"/>
    </row>
    <row r="113" spans="1:23" s="25" customFormat="1" ht="15" customHeight="1" x14ac:dyDescent="0.25">
      <c r="A113" s="63">
        <v>9</v>
      </c>
      <c r="B113" s="45" t="s">
        <v>13</v>
      </c>
      <c r="C113" s="82" t="s">
        <v>76</v>
      </c>
      <c r="D113" s="81" t="s">
        <v>26</v>
      </c>
      <c r="E113" s="82" t="s">
        <v>76</v>
      </c>
      <c r="F113" s="81" t="s">
        <v>26</v>
      </c>
      <c r="G113" s="82" t="s">
        <v>76</v>
      </c>
      <c r="H113" s="81" t="s">
        <v>26</v>
      </c>
      <c r="I113" s="82" t="s">
        <v>76</v>
      </c>
      <c r="J113" s="81" t="s">
        <v>26</v>
      </c>
      <c r="K113" s="24">
        <v>100</v>
      </c>
      <c r="L113" s="131"/>
      <c r="M113" s="131"/>
      <c r="N113" s="131"/>
      <c r="O113" s="131"/>
      <c r="P113" s="131"/>
      <c r="Q113" s="131"/>
      <c r="R113" s="131"/>
      <c r="S113" s="131"/>
      <c r="T113" s="131"/>
      <c r="U113" s="10"/>
      <c r="V113" s="10"/>
      <c r="W113" s="10"/>
    </row>
    <row r="114" spans="1:23" s="25" customFormat="1" ht="15" customHeight="1" x14ac:dyDescent="0.25">
      <c r="A114" s="1">
        <v>10</v>
      </c>
      <c r="B114" s="45" t="s">
        <v>13</v>
      </c>
      <c r="C114" s="82" t="s">
        <v>76</v>
      </c>
      <c r="D114" s="81" t="s">
        <v>27</v>
      </c>
      <c r="E114" s="82" t="s">
        <v>76</v>
      </c>
      <c r="F114" s="81" t="s">
        <v>27</v>
      </c>
      <c r="G114" s="82" t="s">
        <v>76</v>
      </c>
      <c r="H114" s="81" t="s">
        <v>27</v>
      </c>
      <c r="I114" s="82" t="s">
        <v>76</v>
      </c>
      <c r="J114" s="81" t="s">
        <v>27</v>
      </c>
      <c r="K114" s="24">
        <v>101</v>
      </c>
      <c r="L114" s="131"/>
      <c r="M114" s="131"/>
      <c r="N114" s="131"/>
      <c r="O114" s="131"/>
      <c r="P114" s="131"/>
      <c r="Q114" s="131"/>
      <c r="R114" s="131"/>
      <c r="S114" s="131"/>
      <c r="T114" s="131"/>
      <c r="U114" s="10"/>
      <c r="V114" s="10"/>
      <c r="W114" s="10"/>
    </row>
    <row r="115" spans="1:23" s="25" customFormat="1" ht="15" customHeight="1" x14ac:dyDescent="0.25">
      <c r="A115" s="1">
        <v>11</v>
      </c>
      <c r="B115" s="45" t="s">
        <v>13</v>
      </c>
      <c r="C115" s="82" t="s">
        <v>76</v>
      </c>
      <c r="D115" s="81" t="s">
        <v>28</v>
      </c>
      <c r="E115" s="82" t="s">
        <v>76</v>
      </c>
      <c r="F115" s="81" t="s">
        <v>28</v>
      </c>
      <c r="G115" s="82" t="s">
        <v>76</v>
      </c>
      <c r="H115" s="81" t="s">
        <v>28</v>
      </c>
      <c r="I115" s="82" t="s">
        <v>76</v>
      </c>
      <c r="J115" s="81" t="s">
        <v>28</v>
      </c>
      <c r="K115" s="24">
        <v>102</v>
      </c>
      <c r="L115" s="131"/>
      <c r="M115" s="131"/>
      <c r="N115" s="131"/>
      <c r="O115" s="131"/>
      <c r="P115" s="131"/>
      <c r="Q115" s="131"/>
      <c r="R115" s="131"/>
      <c r="S115" s="131"/>
      <c r="T115" s="131"/>
      <c r="U115" s="10"/>
      <c r="V115" s="10"/>
      <c r="W115" s="10"/>
    </row>
    <row r="116" spans="1:23" s="25" customFormat="1" ht="15" customHeight="1" x14ac:dyDescent="0.25">
      <c r="A116" s="63">
        <v>12</v>
      </c>
      <c r="B116" s="45" t="s">
        <v>13</v>
      </c>
      <c r="C116" s="82" t="s">
        <v>76</v>
      </c>
      <c r="D116" s="81" t="s">
        <v>23</v>
      </c>
      <c r="E116" s="82" t="s">
        <v>76</v>
      </c>
      <c r="F116" s="81" t="s">
        <v>23</v>
      </c>
      <c r="G116" s="82" t="s">
        <v>76</v>
      </c>
      <c r="H116" s="81" t="s">
        <v>23</v>
      </c>
      <c r="I116" s="82" t="s">
        <v>76</v>
      </c>
      <c r="J116" s="81" t="s">
        <v>23</v>
      </c>
      <c r="K116" s="24">
        <v>103</v>
      </c>
      <c r="L116" s="131"/>
      <c r="M116" s="131"/>
      <c r="N116" s="131"/>
      <c r="O116" s="131"/>
      <c r="P116" s="131"/>
      <c r="Q116" s="131"/>
      <c r="R116" s="131"/>
      <c r="S116" s="131"/>
      <c r="T116" s="131"/>
      <c r="U116" s="10"/>
      <c r="V116" s="10"/>
      <c r="W116" s="10"/>
    </row>
    <row r="117" spans="1:23" s="25" customFormat="1" ht="15" customHeight="1" x14ac:dyDescent="0.25">
      <c r="A117" s="1">
        <v>13</v>
      </c>
      <c r="B117" s="45" t="s">
        <v>13</v>
      </c>
      <c r="C117" s="82" t="s">
        <v>76</v>
      </c>
      <c r="D117" s="81" t="s">
        <v>26</v>
      </c>
      <c r="E117" s="82" t="s">
        <v>76</v>
      </c>
      <c r="F117" s="81" t="s">
        <v>26</v>
      </c>
      <c r="G117" s="82" t="s">
        <v>76</v>
      </c>
      <c r="H117" s="81" t="s">
        <v>26</v>
      </c>
      <c r="I117" s="82" t="s">
        <v>76</v>
      </c>
      <c r="J117" s="81" t="s">
        <v>26</v>
      </c>
      <c r="K117" s="24">
        <v>104</v>
      </c>
      <c r="L117" s="131"/>
      <c r="M117" s="131"/>
      <c r="N117" s="131"/>
      <c r="O117" s="131"/>
      <c r="P117" s="131"/>
      <c r="Q117" s="131"/>
      <c r="R117" s="131"/>
      <c r="S117" s="131"/>
      <c r="T117" s="131"/>
      <c r="U117" s="10"/>
      <c r="V117" s="10"/>
      <c r="W117" s="10"/>
    </row>
    <row r="118" spans="1:23" s="25" customFormat="1" ht="15" customHeight="1" x14ac:dyDescent="0.25">
      <c r="A118" s="1">
        <v>14</v>
      </c>
      <c r="B118" s="45" t="s">
        <v>13</v>
      </c>
      <c r="C118" s="82" t="s">
        <v>76</v>
      </c>
      <c r="D118" s="81" t="s">
        <v>27</v>
      </c>
      <c r="E118" s="82" t="s">
        <v>76</v>
      </c>
      <c r="F118" s="81" t="s">
        <v>27</v>
      </c>
      <c r="G118" s="82" t="s">
        <v>76</v>
      </c>
      <c r="H118" s="81" t="s">
        <v>27</v>
      </c>
      <c r="I118" s="82" t="s">
        <v>76</v>
      </c>
      <c r="J118" s="81" t="s">
        <v>27</v>
      </c>
      <c r="K118" s="24">
        <v>105</v>
      </c>
      <c r="L118" s="131"/>
      <c r="M118" s="131"/>
      <c r="N118" s="131"/>
      <c r="O118" s="131"/>
      <c r="P118" s="131"/>
      <c r="Q118" s="131"/>
      <c r="R118" s="131"/>
      <c r="S118" s="131"/>
      <c r="T118" s="131"/>
      <c r="U118" s="10"/>
      <c r="V118" s="10"/>
      <c r="W118" s="10"/>
    </row>
    <row r="119" spans="1:23" s="25" customFormat="1" ht="15" customHeight="1" thickBot="1" x14ac:dyDescent="0.3">
      <c r="A119" s="63">
        <v>15</v>
      </c>
      <c r="B119" s="45" t="s">
        <v>13</v>
      </c>
      <c r="C119" s="82" t="s">
        <v>76</v>
      </c>
      <c r="D119" s="81" t="s">
        <v>28</v>
      </c>
      <c r="E119" s="82" t="s">
        <v>76</v>
      </c>
      <c r="F119" s="81" t="s">
        <v>28</v>
      </c>
      <c r="G119" s="82" t="s">
        <v>76</v>
      </c>
      <c r="H119" s="81" t="s">
        <v>28</v>
      </c>
      <c r="I119" s="82" t="s">
        <v>76</v>
      </c>
      <c r="J119" s="81" t="s">
        <v>28</v>
      </c>
      <c r="K119" s="24">
        <v>106</v>
      </c>
      <c r="L119" s="6"/>
      <c r="M119" s="6"/>
      <c r="N119" s="7"/>
      <c r="O119" s="8"/>
      <c r="P119" s="7"/>
      <c r="Q119" s="9"/>
      <c r="R119" s="10"/>
      <c r="S119" s="75"/>
      <c r="T119" s="10"/>
      <c r="U119" s="10"/>
      <c r="V119" s="10"/>
      <c r="W119" s="10"/>
    </row>
    <row r="120" spans="1:23" s="25" customFormat="1" ht="15" customHeight="1" x14ac:dyDescent="0.25">
      <c r="A120" s="1">
        <v>1</v>
      </c>
      <c r="B120" s="45" t="s">
        <v>14</v>
      </c>
      <c r="C120" s="83" t="s">
        <v>77</v>
      </c>
      <c r="D120" s="84" t="s">
        <v>23</v>
      </c>
      <c r="E120" s="83" t="s">
        <v>77</v>
      </c>
      <c r="F120" s="84" t="s">
        <v>23</v>
      </c>
      <c r="G120" s="83" t="s">
        <v>77</v>
      </c>
      <c r="H120" s="84" t="s">
        <v>23</v>
      </c>
      <c r="I120" s="83" t="s">
        <v>77</v>
      </c>
      <c r="J120" s="84" t="s">
        <v>23</v>
      </c>
      <c r="K120" s="24">
        <v>107</v>
      </c>
      <c r="L120" s="162" t="s">
        <v>14</v>
      </c>
      <c r="M120" s="46" t="s">
        <v>41</v>
      </c>
      <c r="N120" s="47">
        <f>'Récompenses Commandées'!$E$12</f>
        <v>16</v>
      </c>
      <c r="O120" s="48"/>
      <c r="P120" s="47">
        <f>COUNTIF($C$120:$J$143,"Médaille d'Or FDT")</f>
        <v>16</v>
      </c>
      <c r="Q120" s="24" t="str">
        <f t="shared" ref="Q120:Q123" si="5">IF(N120=P120,"OK","KO")</f>
        <v>OK</v>
      </c>
      <c r="S120" s="159">
        <f>SUM(P120:P123)</f>
        <v>96</v>
      </c>
      <c r="T120" s="159" t="str">
        <f>IF(S120='Récompenses Commandées'!J12,"OK","KO")</f>
        <v>OK</v>
      </c>
      <c r="U120" s="10"/>
      <c r="V120" s="10"/>
      <c r="W120" s="10"/>
    </row>
    <row r="121" spans="1:23" s="25" customFormat="1" ht="15" customHeight="1" x14ac:dyDescent="0.25">
      <c r="A121" s="63">
        <v>2</v>
      </c>
      <c r="B121" s="45" t="s">
        <v>14</v>
      </c>
      <c r="C121" s="83" t="s">
        <v>77</v>
      </c>
      <c r="D121" s="84" t="s">
        <v>26</v>
      </c>
      <c r="E121" s="83" t="s">
        <v>77</v>
      </c>
      <c r="F121" s="84" t="s">
        <v>26</v>
      </c>
      <c r="G121" s="83" t="s">
        <v>77</v>
      </c>
      <c r="H121" s="84" t="s">
        <v>26</v>
      </c>
      <c r="I121" s="83" t="s">
        <v>77</v>
      </c>
      <c r="J121" s="84" t="s">
        <v>26</v>
      </c>
      <c r="K121" s="24">
        <v>108</v>
      </c>
      <c r="L121" s="163"/>
      <c r="M121" s="49" t="s">
        <v>42</v>
      </c>
      <c r="N121" s="50">
        <f>'Récompenses Commandées'!$F$12</f>
        <v>16</v>
      </c>
      <c r="O121" s="48"/>
      <c r="P121" s="50">
        <f>COUNTIF($C$120:$J$143,"Médaille d'Argent FDT")</f>
        <v>16</v>
      </c>
      <c r="Q121" s="24" t="str">
        <f t="shared" si="5"/>
        <v>OK</v>
      </c>
      <c r="S121" s="160"/>
      <c r="T121" s="160"/>
      <c r="U121" s="10"/>
      <c r="V121" s="10"/>
      <c r="W121" s="10"/>
    </row>
    <row r="122" spans="1:23" s="25" customFormat="1" ht="15" customHeight="1" x14ac:dyDescent="0.25">
      <c r="A122" s="1">
        <v>3</v>
      </c>
      <c r="B122" s="45" t="s">
        <v>14</v>
      </c>
      <c r="C122" s="83" t="s">
        <v>77</v>
      </c>
      <c r="D122" s="84" t="s">
        <v>27</v>
      </c>
      <c r="E122" s="83" t="s">
        <v>77</v>
      </c>
      <c r="F122" s="84" t="s">
        <v>27</v>
      </c>
      <c r="G122" s="83" t="s">
        <v>77</v>
      </c>
      <c r="H122" s="84" t="s">
        <v>27</v>
      </c>
      <c r="I122" s="83" t="s">
        <v>77</v>
      </c>
      <c r="J122" s="84" t="s">
        <v>27</v>
      </c>
      <c r="K122" s="24">
        <v>109</v>
      </c>
      <c r="L122" s="163"/>
      <c r="M122" s="49" t="s">
        <v>43</v>
      </c>
      <c r="N122" s="50">
        <f>'Récompenses Commandées'!$G$12</f>
        <v>16</v>
      </c>
      <c r="O122" s="48"/>
      <c r="P122" s="50">
        <f>COUNTIF($C$120:$J$143,"Médaille de Bronze FDT")</f>
        <v>16</v>
      </c>
      <c r="Q122" s="24" t="str">
        <f t="shared" si="5"/>
        <v>OK</v>
      </c>
      <c r="S122" s="160"/>
      <c r="T122" s="160"/>
      <c r="U122" s="10"/>
      <c r="V122" s="10"/>
      <c r="W122" s="10"/>
    </row>
    <row r="123" spans="1:23" s="64" customFormat="1" ht="15.75" thickBot="1" x14ac:dyDescent="0.3">
      <c r="A123" s="1">
        <v>4</v>
      </c>
      <c r="B123" s="45" t="s">
        <v>14</v>
      </c>
      <c r="C123" s="83" t="s">
        <v>77</v>
      </c>
      <c r="D123" s="84" t="s">
        <v>28</v>
      </c>
      <c r="E123" s="83" t="s">
        <v>77</v>
      </c>
      <c r="F123" s="84" t="s">
        <v>28</v>
      </c>
      <c r="G123" s="83" t="s">
        <v>77</v>
      </c>
      <c r="H123" s="84" t="s">
        <v>28</v>
      </c>
      <c r="I123" s="83" t="s">
        <v>77</v>
      </c>
      <c r="J123" s="84" t="s">
        <v>28</v>
      </c>
      <c r="K123" s="24">
        <v>110</v>
      </c>
      <c r="L123" s="164"/>
      <c r="M123" s="53" t="s">
        <v>88</v>
      </c>
      <c r="N123" s="54">
        <f>'Récompenses Commandées'!$I$12</f>
        <v>48</v>
      </c>
      <c r="O123" s="48"/>
      <c r="P123" s="54">
        <f>COUNTIF($C$120:$J$143,"Diplôme FDT")</f>
        <v>48</v>
      </c>
      <c r="Q123" s="24" t="str">
        <f t="shared" si="5"/>
        <v>OK</v>
      </c>
      <c r="R123" s="25"/>
      <c r="S123" s="161"/>
      <c r="T123" s="161"/>
      <c r="U123" s="10"/>
      <c r="V123" s="10"/>
      <c r="W123" s="10"/>
    </row>
    <row r="124" spans="1:23" s="64" customFormat="1" ht="15" x14ac:dyDescent="0.25">
      <c r="A124" s="63">
        <v>5</v>
      </c>
      <c r="B124" s="45" t="s">
        <v>14</v>
      </c>
      <c r="C124" s="83" t="s">
        <v>78</v>
      </c>
      <c r="D124" s="84" t="s">
        <v>23</v>
      </c>
      <c r="E124" s="83" t="s">
        <v>78</v>
      </c>
      <c r="F124" s="84" t="s">
        <v>23</v>
      </c>
      <c r="G124" s="83" t="s">
        <v>78</v>
      </c>
      <c r="H124" s="84" t="s">
        <v>23</v>
      </c>
      <c r="I124" s="83" t="s">
        <v>78</v>
      </c>
      <c r="J124" s="84" t="s">
        <v>23</v>
      </c>
      <c r="K124" s="24">
        <v>111</v>
      </c>
      <c r="L124" s="155" t="s">
        <v>100</v>
      </c>
      <c r="M124" s="155"/>
      <c r="N124" s="155"/>
      <c r="O124" s="155"/>
      <c r="P124" s="155"/>
      <c r="Q124" s="155"/>
      <c r="R124" s="155"/>
      <c r="S124" s="155"/>
      <c r="T124" s="155"/>
      <c r="U124" s="10"/>
      <c r="V124" s="10"/>
      <c r="W124" s="10"/>
    </row>
    <row r="125" spans="1:23" s="64" customFormat="1" ht="15.75" x14ac:dyDescent="0.25">
      <c r="A125" s="1">
        <v>6</v>
      </c>
      <c r="B125" s="45" t="s">
        <v>14</v>
      </c>
      <c r="C125" s="83" t="s">
        <v>78</v>
      </c>
      <c r="D125" s="84" t="s">
        <v>26</v>
      </c>
      <c r="E125" s="83" t="s">
        <v>78</v>
      </c>
      <c r="F125" s="84" t="s">
        <v>26</v>
      </c>
      <c r="G125" s="83" t="s">
        <v>78</v>
      </c>
      <c r="H125" s="84" t="s">
        <v>26</v>
      </c>
      <c r="I125" s="83" t="s">
        <v>78</v>
      </c>
      <c r="J125" s="84" t="s">
        <v>26</v>
      </c>
      <c r="K125" s="24">
        <v>112</v>
      </c>
      <c r="L125" s="6"/>
      <c r="M125" s="6"/>
      <c r="N125" s="7"/>
      <c r="O125" s="8"/>
      <c r="P125" s="7"/>
      <c r="Q125" s="9"/>
      <c r="R125" s="10"/>
      <c r="S125" s="75"/>
      <c r="T125" s="10"/>
      <c r="U125" s="10"/>
      <c r="V125" s="10"/>
      <c r="W125" s="10"/>
    </row>
    <row r="126" spans="1:23" s="64" customFormat="1" ht="15.75" x14ac:dyDescent="0.25">
      <c r="A126" s="1">
        <v>7</v>
      </c>
      <c r="B126" s="45" t="s">
        <v>14</v>
      </c>
      <c r="C126" s="83" t="s">
        <v>78</v>
      </c>
      <c r="D126" s="84" t="s">
        <v>27</v>
      </c>
      <c r="E126" s="83" t="s">
        <v>78</v>
      </c>
      <c r="F126" s="84" t="s">
        <v>27</v>
      </c>
      <c r="G126" s="83" t="s">
        <v>78</v>
      </c>
      <c r="H126" s="84" t="s">
        <v>27</v>
      </c>
      <c r="I126" s="83" t="s">
        <v>78</v>
      </c>
      <c r="J126" s="84" t="s">
        <v>27</v>
      </c>
      <c r="K126" s="24">
        <v>113</v>
      </c>
      <c r="L126" s="6"/>
      <c r="M126" s="6"/>
      <c r="N126" s="7"/>
      <c r="O126" s="8"/>
      <c r="P126" s="7"/>
      <c r="Q126" s="9"/>
      <c r="R126" s="10"/>
      <c r="S126" s="75"/>
      <c r="T126" s="10"/>
      <c r="U126" s="10"/>
      <c r="V126" s="10"/>
      <c r="W126" s="10"/>
    </row>
    <row r="127" spans="1:23" s="64" customFormat="1" ht="15.75" x14ac:dyDescent="0.25">
      <c r="A127" s="63">
        <v>8</v>
      </c>
      <c r="B127" s="45" t="s">
        <v>14</v>
      </c>
      <c r="C127" s="83" t="s">
        <v>78</v>
      </c>
      <c r="D127" s="84" t="s">
        <v>28</v>
      </c>
      <c r="E127" s="83" t="s">
        <v>78</v>
      </c>
      <c r="F127" s="84" t="s">
        <v>28</v>
      </c>
      <c r="G127" s="83" t="s">
        <v>78</v>
      </c>
      <c r="H127" s="84" t="s">
        <v>28</v>
      </c>
      <c r="I127" s="83" t="s">
        <v>78</v>
      </c>
      <c r="J127" s="84" t="s">
        <v>28</v>
      </c>
      <c r="K127" s="24">
        <v>114</v>
      </c>
      <c r="L127" s="6"/>
      <c r="M127" s="6"/>
      <c r="N127" s="7"/>
      <c r="O127" s="8"/>
      <c r="P127" s="7"/>
      <c r="Q127" s="9"/>
      <c r="R127" s="10"/>
      <c r="S127" s="75"/>
      <c r="T127" s="10"/>
      <c r="U127" s="10"/>
      <c r="V127" s="10"/>
      <c r="W127" s="10"/>
    </row>
    <row r="128" spans="1:23" s="64" customFormat="1" ht="15.75" x14ac:dyDescent="0.25">
      <c r="A128" s="1">
        <v>9</v>
      </c>
      <c r="B128" s="45" t="s">
        <v>14</v>
      </c>
      <c r="C128" s="83" t="s">
        <v>79</v>
      </c>
      <c r="D128" s="84" t="s">
        <v>23</v>
      </c>
      <c r="E128" s="83" t="s">
        <v>79</v>
      </c>
      <c r="F128" s="84" t="s">
        <v>23</v>
      </c>
      <c r="G128" s="83" t="s">
        <v>79</v>
      </c>
      <c r="H128" s="84" t="s">
        <v>23</v>
      </c>
      <c r="I128" s="83" t="s">
        <v>79</v>
      </c>
      <c r="J128" s="84" t="s">
        <v>23</v>
      </c>
      <c r="K128" s="24">
        <v>115</v>
      </c>
      <c r="L128" s="6"/>
      <c r="M128" s="6"/>
      <c r="N128" s="7"/>
      <c r="O128" s="8"/>
      <c r="P128" s="7"/>
      <c r="Q128" s="9"/>
      <c r="R128" s="10"/>
      <c r="S128" s="75"/>
      <c r="T128" s="10"/>
      <c r="U128" s="10"/>
      <c r="V128" s="10"/>
      <c r="W128" s="10"/>
    </row>
    <row r="129" spans="1:23" s="64" customFormat="1" ht="15.75" x14ac:dyDescent="0.25">
      <c r="A129" s="1">
        <v>10</v>
      </c>
      <c r="B129" s="45" t="s">
        <v>14</v>
      </c>
      <c r="C129" s="83" t="s">
        <v>79</v>
      </c>
      <c r="D129" s="84" t="s">
        <v>26</v>
      </c>
      <c r="E129" s="83" t="s">
        <v>79</v>
      </c>
      <c r="F129" s="84" t="s">
        <v>26</v>
      </c>
      <c r="G129" s="83" t="s">
        <v>79</v>
      </c>
      <c r="H129" s="84" t="s">
        <v>26</v>
      </c>
      <c r="I129" s="83" t="s">
        <v>79</v>
      </c>
      <c r="J129" s="84" t="s">
        <v>26</v>
      </c>
      <c r="K129" s="24">
        <v>116</v>
      </c>
      <c r="L129" s="6"/>
      <c r="M129" s="6"/>
      <c r="N129" s="7"/>
      <c r="O129" s="8"/>
      <c r="P129" s="7"/>
      <c r="Q129" s="9"/>
      <c r="R129" s="10"/>
      <c r="S129" s="75"/>
      <c r="T129" s="10"/>
      <c r="U129" s="10"/>
      <c r="V129" s="10"/>
      <c r="W129" s="10"/>
    </row>
    <row r="130" spans="1:23" s="64" customFormat="1" ht="15.75" x14ac:dyDescent="0.25">
      <c r="A130" s="63">
        <v>11</v>
      </c>
      <c r="B130" s="45" t="s">
        <v>14</v>
      </c>
      <c r="C130" s="83" t="s">
        <v>79</v>
      </c>
      <c r="D130" s="84" t="s">
        <v>27</v>
      </c>
      <c r="E130" s="83" t="s">
        <v>79</v>
      </c>
      <c r="F130" s="84" t="s">
        <v>27</v>
      </c>
      <c r="G130" s="83" t="s">
        <v>79</v>
      </c>
      <c r="H130" s="84" t="s">
        <v>27</v>
      </c>
      <c r="I130" s="83" t="s">
        <v>79</v>
      </c>
      <c r="J130" s="84" t="s">
        <v>27</v>
      </c>
      <c r="K130" s="24">
        <v>117</v>
      </c>
      <c r="L130" s="6"/>
      <c r="M130" s="6"/>
      <c r="N130" s="7"/>
      <c r="O130" s="8"/>
      <c r="P130" s="7"/>
      <c r="Q130" s="9"/>
      <c r="R130" s="10"/>
      <c r="S130" s="75"/>
      <c r="T130" s="10"/>
      <c r="U130" s="10"/>
      <c r="V130" s="66"/>
      <c r="W130" s="66"/>
    </row>
    <row r="131" spans="1:23" s="64" customFormat="1" ht="15.75" x14ac:dyDescent="0.25">
      <c r="A131" s="1">
        <v>12</v>
      </c>
      <c r="B131" s="45" t="s">
        <v>14</v>
      </c>
      <c r="C131" s="83" t="s">
        <v>79</v>
      </c>
      <c r="D131" s="84" t="s">
        <v>28</v>
      </c>
      <c r="E131" s="83" t="s">
        <v>79</v>
      </c>
      <c r="F131" s="84" t="s">
        <v>28</v>
      </c>
      <c r="G131" s="83" t="s">
        <v>79</v>
      </c>
      <c r="H131" s="84" t="s">
        <v>28</v>
      </c>
      <c r="I131" s="83" t="s">
        <v>79</v>
      </c>
      <c r="J131" s="84" t="s">
        <v>28</v>
      </c>
      <c r="K131" s="24">
        <v>118</v>
      </c>
      <c r="L131" s="6"/>
      <c r="M131" s="6"/>
      <c r="N131" s="7"/>
      <c r="O131" s="8"/>
      <c r="P131" s="7"/>
      <c r="Q131" s="9"/>
      <c r="R131" s="10"/>
      <c r="S131" s="75"/>
      <c r="T131" s="10"/>
      <c r="U131" s="10"/>
      <c r="V131" s="10"/>
      <c r="W131" s="10"/>
    </row>
    <row r="132" spans="1:23" s="64" customFormat="1" ht="15.75" x14ac:dyDescent="0.25">
      <c r="A132" s="1">
        <v>13</v>
      </c>
      <c r="B132" s="45" t="s">
        <v>14</v>
      </c>
      <c r="C132" s="83" t="s">
        <v>80</v>
      </c>
      <c r="D132" s="84" t="s">
        <v>23</v>
      </c>
      <c r="E132" s="83" t="s">
        <v>80</v>
      </c>
      <c r="F132" s="84" t="s">
        <v>23</v>
      </c>
      <c r="G132" s="83" t="s">
        <v>80</v>
      </c>
      <c r="H132" s="84" t="s">
        <v>23</v>
      </c>
      <c r="I132" s="83" t="s">
        <v>80</v>
      </c>
      <c r="J132" s="84" t="s">
        <v>23</v>
      </c>
      <c r="K132" s="24">
        <v>119</v>
      </c>
      <c r="L132" s="6"/>
      <c r="M132" s="6"/>
      <c r="N132" s="7"/>
      <c r="O132" s="8"/>
      <c r="P132" s="7"/>
      <c r="Q132" s="9"/>
      <c r="R132" s="10"/>
      <c r="S132" s="75"/>
      <c r="T132" s="10"/>
      <c r="U132" s="10"/>
      <c r="V132" s="10"/>
      <c r="W132" s="10"/>
    </row>
    <row r="133" spans="1:23" s="66" customFormat="1" ht="15.75" x14ac:dyDescent="0.25">
      <c r="A133" s="63">
        <v>14</v>
      </c>
      <c r="B133" s="45" t="s">
        <v>14</v>
      </c>
      <c r="C133" s="83" t="s">
        <v>80</v>
      </c>
      <c r="D133" s="84" t="s">
        <v>26</v>
      </c>
      <c r="E133" s="83" t="s">
        <v>80</v>
      </c>
      <c r="F133" s="84" t="s">
        <v>26</v>
      </c>
      <c r="G133" s="83" t="s">
        <v>80</v>
      </c>
      <c r="H133" s="84" t="s">
        <v>26</v>
      </c>
      <c r="I133" s="83" t="s">
        <v>80</v>
      </c>
      <c r="J133" s="84" t="s">
        <v>26</v>
      </c>
      <c r="K133" s="24">
        <v>120</v>
      </c>
      <c r="L133" s="6"/>
      <c r="M133" s="6"/>
      <c r="N133" s="7"/>
      <c r="O133" s="8"/>
      <c r="P133" s="7"/>
      <c r="Q133" s="9"/>
      <c r="R133" s="10"/>
      <c r="S133" s="75"/>
      <c r="T133" s="10"/>
      <c r="V133" s="10"/>
      <c r="W133" s="10"/>
    </row>
    <row r="134" spans="1:23" ht="15.75" x14ac:dyDescent="0.25">
      <c r="A134" s="1">
        <v>15</v>
      </c>
      <c r="B134" s="45" t="s">
        <v>14</v>
      </c>
      <c r="C134" s="83" t="s">
        <v>80</v>
      </c>
      <c r="D134" s="84" t="s">
        <v>27</v>
      </c>
      <c r="E134" s="83" t="s">
        <v>80</v>
      </c>
      <c r="F134" s="84" t="s">
        <v>27</v>
      </c>
      <c r="G134" s="83" t="s">
        <v>80</v>
      </c>
      <c r="H134" s="84" t="s">
        <v>27</v>
      </c>
      <c r="I134" s="83" t="s">
        <v>80</v>
      </c>
      <c r="J134" s="84" t="s">
        <v>27</v>
      </c>
      <c r="K134" s="24">
        <v>121</v>
      </c>
    </row>
    <row r="135" spans="1:23" ht="15.75" x14ac:dyDescent="0.25">
      <c r="A135" s="1">
        <v>16</v>
      </c>
      <c r="B135" s="45" t="s">
        <v>14</v>
      </c>
      <c r="C135" s="83" t="s">
        <v>80</v>
      </c>
      <c r="D135" s="84" t="s">
        <v>28</v>
      </c>
      <c r="E135" s="83" t="s">
        <v>80</v>
      </c>
      <c r="F135" s="84" t="s">
        <v>28</v>
      </c>
      <c r="G135" s="83" t="s">
        <v>80</v>
      </c>
      <c r="H135" s="84" t="s">
        <v>28</v>
      </c>
      <c r="I135" s="83" t="s">
        <v>80</v>
      </c>
      <c r="J135" s="84" t="s">
        <v>28</v>
      </c>
      <c r="K135" s="24">
        <v>122</v>
      </c>
    </row>
    <row r="136" spans="1:23" ht="15.75" x14ac:dyDescent="0.25">
      <c r="A136" s="63">
        <v>17</v>
      </c>
      <c r="B136" s="45" t="s">
        <v>14</v>
      </c>
      <c r="C136" s="83" t="s">
        <v>80</v>
      </c>
      <c r="D136" s="84" t="s">
        <v>23</v>
      </c>
      <c r="E136" s="83" t="s">
        <v>80</v>
      </c>
      <c r="F136" s="84" t="s">
        <v>23</v>
      </c>
      <c r="G136" s="83" t="s">
        <v>80</v>
      </c>
      <c r="H136" s="84" t="s">
        <v>23</v>
      </c>
      <c r="I136" s="83" t="s">
        <v>80</v>
      </c>
      <c r="J136" s="84" t="s">
        <v>23</v>
      </c>
      <c r="K136" s="24">
        <v>123</v>
      </c>
    </row>
    <row r="137" spans="1:23" ht="15.75" x14ac:dyDescent="0.25">
      <c r="A137" s="1">
        <v>18</v>
      </c>
      <c r="B137" s="45" t="s">
        <v>14</v>
      </c>
      <c r="C137" s="83" t="s">
        <v>80</v>
      </c>
      <c r="D137" s="84" t="s">
        <v>26</v>
      </c>
      <c r="E137" s="83" t="s">
        <v>80</v>
      </c>
      <c r="F137" s="84" t="s">
        <v>26</v>
      </c>
      <c r="G137" s="83" t="s">
        <v>80</v>
      </c>
      <c r="H137" s="84" t="s">
        <v>26</v>
      </c>
      <c r="I137" s="83" t="s">
        <v>80</v>
      </c>
      <c r="J137" s="84" t="s">
        <v>26</v>
      </c>
      <c r="K137" s="24">
        <v>124</v>
      </c>
    </row>
    <row r="138" spans="1:23" ht="15.75" x14ac:dyDescent="0.25">
      <c r="A138" s="1">
        <v>19</v>
      </c>
      <c r="B138" s="45" t="s">
        <v>14</v>
      </c>
      <c r="C138" s="83" t="s">
        <v>80</v>
      </c>
      <c r="D138" s="84" t="s">
        <v>27</v>
      </c>
      <c r="E138" s="83" t="s">
        <v>80</v>
      </c>
      <c r="F138" s="84" t="s">
        <v>27</v>
      </c>
      <c r="G138" s="83" t="s">
        <v>80</v>
      </c>
      <c r="H138" s="84" t="s">
        <v>27</v>
      </c>
      <c r="I138" s="83" t="s">
        <v>80</v>
      </c>
      <c r="J138" s="84" t="s">
        <v>27</v>
      </c>
      <c r="K138" s="24">
        <v>125</v>
      </c>
    </row>
    <row r="139" spans="1:23" ht="15.75" x14ac:dyDescent="0.25">
      <c r="A139" s="63">
        <v>20</v>
      </c>
      <c r="B139" s="45" t="s">
        <v>14</v>
      </c>
      <c r="C139" s="83" t="s">
        <v>80</v>
      </c>
      <c r="D139" s="84" t="s">
        <v>28</v>
      </c>
      <c r="E139" s="83" t="s">
        <v>80</v>
      </c>
      <c r="F139" s="84" t="s">
        <v>28</v>
      </c>
      <c r="G139" s="83" t="s">
        <v>80</v>
      </c>
      <c r="H139" s="84" t="s">
        <v>28</v>
      </c>
      <c r="I139" s="83" t="s">
        <v>80</v>
      </c>
      <c r="J139" s="84" t="s">
        <v>28</v>
      </c>
      <c r="K139" s="24">
        <v>126</v>
      </c>
    </row>
    <row r="140" spans="1:23" ht="15.75" x14ac:dyDescent="0.25">
      <c r="A140" s="1">
        <v>21</v>
      </c>
      <c r="B140" s="45" t="s">
        <v>14</v>
      </c>
      <c r="C140" s="83" t="s">
        <v>80</v>
      </c>
      <c r="D140" s="84" t="s">
        <v>23</v>
      </c>
      <c r="E140" s="83" t="s">
        <v>80</v>
      </c>
      <c r="F140" s="84" t="s">
        <v>23</v>
      </c>
      <c r="G140" s="83" t="s">
        <v>80</v>
      </c>
      <c r="H140" s="84" t="s">
        <v>23</v>
      </c>
      <c r="I140" s="83" t="s">
        <v>80</v>
      </c>
      <c r="J140" s="84" t="s">
        <v>23</v>
      </c>
      <c r="K140" s="24">
        <v>127</v>
      </c>
    </row>
    <row r="141" spans="1:23" ht="15.75" x14ac:dyDescent="0.25">
      <c r="A141" s="1">
        <v>22</v>
      </c>
      <c r="B141" s="45" t="s">
        <v>14</v>
      </c>
      <c r="C141" s="83" t="s">
        <v>80</v>
      </c>
      <c r="D141" s="84" t="s">
        <v>26</v>
      </c>
      <c r="E141" s="83" t="s">
        <v>80</v>
      </c>
      <c r="F141" s="84" t="s">
        <v>26</v>
      </c>
      <c r="G141" s="83" t="s">
        <v>80</v>
      </c>
      <c r="H141" s="84" t="s">
        <v>26</v>
      </c>
      <c r="I141" s="83" t="s">
        <v>80</v>
      </c>
      <c r="J141" s="84" t="s">
        <v>26</v>
      </c>
      <c r="K141" s="24">
        <v>128</v>
      </c>
    </row>
    <row r="142" spans="1:23" ht="15.75" x14ac:dyDescent="0.25">
      <c r="A142" s="63">
        <v>23</v>
      </c>
      <c r="B142" s="45" t="s">
        <v>14</v>
      </c>
      <c r="C142" s="83" t="s">
        <v>80</v>
      </c>
      <c r="D142" s="84" t="s">
        <v>27</v>
      </c>
      <c r="E142" s="83" t="s">
        <v>80</v>
      </c>
      <c r="F142" s="84" t="s">
        <v>27</v>
      </c>
      <c r="G142" s="83" t="s">
        <v>80</v>
      </c>
      <c r="H142" s="84" t="s">
        <v>27</v>
      </c>
      <c r="I142" s="83" t="s">
        <v>80</v>
      </c>
      <c r="J142" s="84" t="s">
        <v>27</v>
      </c>
      <c r="K142" s="24">
        <v>129</v>
      </c>
    </row>
    <row r="143" spans="1:23" ht="16.5" thickBot="1" x14ac:dyDescent="0.3">
      <c r="A143" s="1">
        <v>24</v>
      </c>
      <c r="B143" s="45" t="s">
        <v>14</v>
      </c>
      <c r="C143" s="83" t="s">
        <v>80</v>
      </c>
      <c r="D143" s="84" t="s">
        <v>28</v>
      </c>
      <c r="E143" s="83" t="s">
        <v>80</v>
      </c>
      <c r="F143" s="84" t="s">
        <v>28</v>
      </c>
      <c r="G143" s="83" t="s">
        <v>80</v>
      </c>
      <c r="H143" s="84" t="s">
        <v>28</v>
      </c>
      <c r="I143" s="83" t="s">
        <v>80</v>
      </c>
      <c r="J143" s="84" t="s">
        <v>28</v>
      </c>
      <c r="K143" s="24">
        <v>130</v>
      </c>
    </row>
    <row r="144" spans="1:23" ht="15" x14ac:dyDescent="0.25">
      <c r="A144" s="1">
        <v>1</v>
      </c>
      <c r="B144" s="130" t="s">
        <v>47</v>
      </c>
      <c r="C144" s="83" t="s">
        <v>102</v>
      </c>
      <c r="D144" s="84" t="s">
        <v>23</v>
      </c>
      <c r="E144" s="82" t="s">
        <v>93</v>
      </c>
      <c r="F144" s="81" t="s">
        <v>23</v>
      </c>
      <c r="G144" s="82" t="s">
        <v>101</v>
      </c>
      <c r="H144" s="81" t="s">
        <v>23</v>
      </c>
      <c r="I144" s="82" t="s">
        <v>89</v>
      </c>
      <c r="J144" s="81" t="s">
        <v>23</v>
      </c>
      <c r="K144" s="24">
        <v>1</v>
      </c>
      <c r="L144" s="156" t="s">
        <v>47</v>
      </c>
      <c r="M144" s="46" t="s">
        <v>16</v>
      </c>
      <c r="N144" s="47">
        <f>'Récompenses Commandées'!$E$14</f>
        <v>8</v>
      </c>
      <c r="O144" s="48"/>
      <c r="P144" s="47">
        <v>4</v>
      </c>
      <c r="Q144" s="24" t="str">
        <f t="shared" ref="Q144:Q147" si="6">IF(N144=P144,"OK","KO")</f>
        <v>KO</v>
      </c>
      <c r="R144" s="25"/>
      <c r="S144" s="159">
        <f>SUM(P144:P148)</f>
        <v>16</v>
      </c>
      <c r="T144" s="159" t="str">
        <f>IF(S144='Récompenses Commandées'!J14,"OK","KO")</f>
        <v>KO</v>
      </c>
    </row>
    <row r="145" spans="1:20" ht="15" x14ac:dyDescent="0.25">
      <c r="A145" s="1">
        <v>2</v>
      </c>
      <c r="B145" s="130" t="s">
        <v>47</v>
      </c>
      <c r="C145" s="83" t="s">
        <v>102</v>
      </c>
      <c r="D145" s="84" t="s">
        <v>26</v>
      </c>
      <c r="E145" s="82" t="s">
        <v>93</v>
      </c>
      <c r="F145" s="81" t="s">
        <v>26</v>
      </c>
      <c r="G145" s="82" t="s">
        <v>101</v>
      </c>
      <c r="H145" s="81" t="s">
        <v>26</v>
      </c>
      <c r="I145" s="82" t="s">
        <v>90</v>
      </c>
      <c r="J145" s="81" t="s">
        <v>26</v>
      </c>
      <c r="K145" s="24">
        <v>2</v>
      </c>
      <c r="L145" s="157"/>
      <c r="M145" s="49" t="s">
        <v>17</v>
      </c>
      <c r="N145" s="50">
        <f>'Récompenses Commandées'!$F$14</f>
        <v>4</v>
      </c>
      <c r="O145" s="48"/>
      <c r="P145" s="50">
        <v>4</v>
      </c>
      <c r="Q145" s="24" t="str">
        <f t="shared" si="6"/>
        <v>OK</v>
      </c>
      <c r="R145" s="25"/>
      <c r="S145" s="160"/>
      <c r="T145" s="160"/>
    </row>
    <row r="146" spans="1:20" ht="15" x14ac:dyDescent="0.25">
      <c r="A146" s="1">
        <v>3</v>
      </c>
      <c r="B146" s="130" t="s">
        <v>47</v>
      </c>
      <c r="C146" s="83" t="s">
        <v>102</v>
      </c>
      <c r="D146" s="84" t="s">
        <v>27</v>
      </c>
      <c r="E146" s="82" t="s">
        <v>93</v>
      </c>
      <c r="F146" s="81" t="s">
        <v>27</v>
      </c>
      <c r="G146" s="82" t="s">
        <v>101</v>
      </c>
      <c r="H146" s="81" t="s">
        <v>27</v>
      </c>
      <c r="I146" s="82" t="s">
        <v>91</v>
      </c>
      <c r="J146" s="81" t="s">
        <v>27</v>
      </c>
      <c r="K146" s="24">
        <v>3</v>
      </c>
      <c r="L146" s="157"/>
      <c r="M146" s="49" t="s">
        <v>18</v>
      </c>
      <c r="N146" s="50">
        <f>'Récompenses Commandées'!$G$14</f>
        <v>4</v>
      </c>
      <c r="O146" s="48"/>
      <c r="P146" s="50">
        <v>4</v>
      </c>
      <c r="Q146" s="24" t="str">
        <f t="shared" si="6"/>
        <v>OK</v>
      </c>
      <c r="R146" s="25"/>
      <c r="S146" s="160"/>
      <c r="T146" s="160"/>
    </row>
    <row r="147" spans="1:20" ht="15.75" thickBot="1" x14ac:dyDescent="0.3">
      <c r="A147" s="1">
        <v>4</v>
      </c>
      <c r="B147" s="130" t="s">
        <v>47</v>
      </c>
      <c r="C147" s="83" t="s">
        <v>102</v>
      </c>
      <c r="D147" s="84" t="s">
        <v>28</v>
      </c>
      <c r="E147" s="82" t="s">
        <v>93</v>
      </c>
      <c r="F147" s="81" t="s">
        <v>28</v>
      </c>
      <c r="G147" s="82" t="s">
        <v>101</v>
      </c>
      <c r="H147" s="81" t="s">
        <v>28</v>
      </c>
      <c r="I147" s="82" t="s">
        <v>92</v>
      </c>
      <c r="J147" s="81" t="s">
        <v>28</v>
      </c>
      <c r="K147" s="24">
        <v>4</v>
      </c>
      <c r="L147" s="158"/>
      <c r="M147" s="53" t="s">
        <v>19</v>
      </c>
      <c r="N147" s="54">
        <f>'Récompenses Commandées'!$H$14</f>
        <v>4</v>
      </c>
      <c r="O147" s="48"/>
      <c r="P147" s="54">
        <v>4</v>
      </c>
      <c r="Q147" s="24" t="str">
        <f t="shared" si="6"/>
        <v>OK</v>
      </c>
      <c r="R147" s="25"/>
      <c r="S147" s="161"/>
      <c r="T147" s="161"/>
    </row>
    <row r="148" spans="1:20" ht="15.75" x14ac:dyDescent="0.25">
      <c r="B148" s="130" t="s">
        <v>47</v>
      </c>
      <c r="C148" s="132" t="s">
        <v>48</v>
      </c>
      <c r="D148" s="84" t="s">
        <v>23</v>
      </c>
      <c r="E148" s="82"/>
      <c r="F148" s="81"/>
      <c r="G148" s="82"/>
      <c r="H148" s="81"/>
      <c r="I148" s="82"/>
      <c r="J148" s="81"/>
    </row>
    <row r="149" spans="1:20" ht="16.5" thickBot="1" x14ac:dyDescent="0.3">
      <c r="B149" s="130" t="s">
        <v>47</v>
      </c>
      <c r="C149" s="132" t="s">
        <v>50</v>
      </c>
      <c r="D149" s="84" t="s">
        <v>26</v>
      </c>
      <c r="E149" s="128"/>
      <c r="F149" s="129"/>
      <c r="G149" s="128"/>
      <c r="H149" s="129"/>
      <c r="I149" s="128"/>
      <c r="J149" s="129"/>
      <c r="S149" s="75">
        <f>S120+S105+S84+S75+S55+S17+S144</f>
        <v>536</v>
      </c>
    </row>
    <row r="150" spans="1:20" ht="15.75" x14ac:dyDescent="0.25">
      <c r="B150" s="130" t="s">
        <v>47</v>
      </c>
      <c r="C150" s="132" t="s">
        <v>49</v>
      </c>
      <c r="D150" s="84" t="s">
        <v>27</v>
      </c>
      <c r="E150" s="66"/>
      <c r="F150" s="1"/>
      <c r="G150" s="66"/>
      <c r="H150" s="1"/>
      <c r="I150" s="66"/>
      <c r="J150" s="1"/>
    </row>
    <row r="151" spans="1:20" ht="15.75" x14ac:dyDescent="0.25">
      <c r="B151" s="130" t="s">
        <v>47</v>
      </c>
      <c r="C151" s="132" t="s">
        <v>49</v>
      </c>
      <c r="D151" s="84" t="s">
        <v>28</v>
      </c>
      <c r="L151" s="65"/>
      <c r="M151" s="65"/>
      <c r="N151" s="72"/>
      <c r="O151" s="73"/>
      <c r="P151" s="72"/>
      <c r="Q151" s="74"/>
      <c r="R151" s="66"/>
      <c r="S151" s="79"/>
      <c r="T151" s="66"/>
    </row>
    <row r="152" spans="1:20" ht="15.75" x14ac:dyDescent="0.25">
      <c r="B152" s="67"/>
      <c r="C152" s="85"/>
      <c r="D152" s="81"/>
    </row>
    <row r="153" spans="1:20" ht="16.5" thickBot="1" x14ac:dyDescent="0.3">
      <c r="B153" s="68"/>
      <c r="C153" s="128"/>
      <c r="D153" s="129"/>
    </row>
    <row r="154" spans="1:20" ht="15.75" x14ac:dyDescent="0.25">
      <c r="B154" s="69"/>
      <c r="C154" s="70"/>
      <c r="D154" s="1"/>
    </row>
  </sheetData>
  <mergeCells count="43">
    <mergeCell ref="C2:J2"/>
    <mergeCell ref="V2:W3"/>
    <mergeCell ref="C4:D5"/>
    <mergeCell ref="E4:F5"/>
    <mergeCell ref="G4:H5"/>
    <mergeCell ref="I4:J5"/>
    <mergeCell ref="V4:W4"/>
    <mergeCell ref="V5:W5"/>
    <mergeCell ref="V6:W6"/>
    <mergeCell ref="V7:W7"/>
    <mergeCell ref="V8:W8"/>
    <mergeCell ref="V9:W9"/>
    <mergeCell ref="M10:T11"/>
    <mergeCell ref="V10:W10"/>
    <mergeCell ref="V11:W11"/>
    <mergeCell ref="L84:L88"/>
    <mergeCell ref="S84:S88"/>
    <mergeCell ref="T84:T88"/>
    <mergeCell ref="P13:Q13"/>
    <mergeCell ref="L17:L22"/>
    <mergeCell ref="S17:S22"/>
    <mergeCell ref="T17:T22"/>
    <mergeCell ref="L23:T23"/>
    <mergeCell ref="L55:L58"/>
    <mergeCell ref="S55:S58"/>
    <mergeCell ref="T55:T58"/>
    <mergeCell ref="L59:T59"/>
    <mergeCell ref="L75:L78"/>
    <mergeCell ref="S75:S78"/>
    <mergeCell ref="T75:T78"/>
    <mergeCell ref="L79:T79"/>
    <mergeCell ref="L124:T124"/>
    <mergeCell ref="L144:L147"/>
    <mergeCell ref="S144:S147"/>
    <mergeCell ref="T144:T147"/>
    <mergeCell ref="L89:T89"/>
    <mergeCell ref="L105:L108"/>
    <mergeCell ref="S105:S108"/>
    <mergeCell ref="T105:T108"/>
    <mergeCell ref="L109:T109"/>
    <mergeCell ref="L120:L123"/>
    <mergeCell ref="S120:S123"/>
    <mergeCell ref="T120:T123"/>
  </mergeCells>
  <conditionalFormatting sqref="T67 T74 Q17:Q22 Q80 Q105:Q108 T105 Q67:Q74 Q95:Q102 T95:T102">
    <cfRule type="cellIs" dxfId="101" priority="46" operator="equal">
      <formula>"KO"</formula>
    </cfRule>
    <cfRule type="cellIs" dxfId="100" priority="47" operator="equal">
      <formula>"OK"</formula>
    </cfRule>
  </conditionalFormatting>
  <conditionalFormatting sqref="Q55:Q58">
    <cfRule type="cellIs" dxfId="99" priority="44" operator="equal">
      <formula>"KO"</formula>
    </cfRule>
    <cfRule type="cellIs" dxfId="98" priority="45" operator="equal">
      <formula>"OK"</formula>
    </cfRule>
  </conditionalFormatting>
  <conditionalFormatting sqref="Q61:Q65">
    <cfRule type="cellIs" dxfId="97" priority="42" operator="equal">
      <formula>"KO"</formula>
    </cfRule>
    <cfRule type="cellIs" dxfId="96" priority="43" operator="equal">
      <formula>"OK"</formula>
    </cfRule>
  </conditionalFormatting>
  <conditionalFormatting sqref="T61:T64 T55:T58 T17">
    <cfRule type="cellIs" dxfId="95" priority="39" operator="equal">
      <formula>"KO"</formula>
    </cfRule>
    <cfRule type="cellIs" dxfId="94" priority="40" operator="equal">
      <formula>"OK"</formula>
    </cfRule>
  </conditionalFormatting>
  <conditionalFormatting sqref="C153 G144:G147 I144:I145 J84:J86 H84:H86 F84:F86 D84:D86 D14:D50 F14:F50 H14:H50 J14:J50 D55:D81 F55:F81 H55:H81 J55:J81 E148:J148 E144:E147 D144:D152">
    <cfRule type="cellIs" dxfId="93" priority="41" operator="equal">
      <formula>"*-*-*-"</formula>
    </cfRule>
  </conditionalFormatting>
  <conditionalFormatting sqref="I149 G149 E149">
    <cfRule type="cellIs" dxfId="92" priority="38" operator="equal">
      <formula>"*-*-*-"</formula>
    </cfRule>
  </conditionalFormatting>
  <conditionalFormatting sqref="Q75:Q78">
    <cfRule type="cellIs" dxfId="91" priority="36" operator="equal">
      <formula>"KO"</formula>
    </cfRule>
    <cfRule type="cellIs" dxfId="90" priority="37" operator="equal">
      <formula>"OK"</formula>
    </cfRule>
  </conditionalFormatting>
  <conditionalFormatting sqref="T75:T78">
    <cfRule type="cellIs" dxfId="89" priority="34" operator="equal">
      <formula>"KO"</formula>
    </cfRule>
    <cfRule type="cellIs" dxfId="88" priority="35" operator="equal">
      <formula>"OK"</formula>
    </cfRule>
  </conditionalFormatting>
  <conditionalFormatting sqref="Q90:Q94 Q84:Q88">
    <cfRule type="cellIs" dxfId="87" priority="32" operator="equal">
      <formula>"KO"</formula>
    </cfRule>
    <cfRule type="cellIs" dxfId="86" priority="33" operator="equal">
      <formula>"OK"</formula>
    </cfRule>
  </conditionalFormatting>
  <conditionalFormatting sqref="T84 T90:T94">
    <cfRule type="cellIs" dxfId="85" priority="30" operator="equal">
      <formula>"KO"</formula>
    </cfRule>
    <cfRule type="cellIs" dxfId="84" priority="31" operator="equal">
      <formula>"OK"</formula>
    </cfRule>
  </conditionalFormatting>
  <conditionalFormatting sqref="Q120:Q123">
    <cfRule type="cellIs" dxfId="83" priority="28" operator="equal">
      <formula>"KO"</formula>
    </cfRule>
    <cfRule type="cellIs" dxfId="82" priority="29" operator="equal">
      <formula>"OK"</formula>
    </cfRule>
  </conditionalFormatting>
  <conditionalFormatting sqref="T120:T123">
    <cfRule type="cellIs" dxfId="81" priority="26" operator="equal">
      <formula>"KO"</formula>
    </cfRule>
    <cfRule type="cellIs" dxfId="80" priority="27" operator="equal">
      <formula>"OK"</formula>
    </cfRule>
  </conditionalFormatting>
  <conditionalFormatting sqref="J144:J147 H144:H147 F144:F147">
    <cfRule type="cellIs" dxfId="79" priority="24" operator="equal">
      <formula>"*-*-*-"</formula>
    </cfRule>
  </conditionalFormatting>
  <conditionalFormatting sqref="I146:I147">
    <cfRule type="cellIs" dxfId="78" priority="25" operator="equal">
      <formula>"*-*-*-"</formula>
    </cfRule>
  </conditionalFormatting>
  <conditionalFormatting sqref="D116:D119">
    <cfRule type="cellIs" dxfId="77" priority="22" operator="equal">
      <formula>"*-*-*-"</formula>
    </cfRule>
  </conditionalFormatting>
  <conditionalFormatting sqref="J120:J131 H120:H131 F120:F131 D120:D131 D140:D143 F140:F143 H140:H143 J140:J143">
    <cfRule type="cellIs" dxfId="76" priority="21" operator="equal">
      <formula>"*-*-*-"</formula>
    </cfRule>
  </conditionalFormatting>
  <conditionalFormatting sqref="D87:D88 F87:F88 H87:H88 J87:J88">
    <cfRule type="cellIs" dxfId="75" priority="20" operator="equal">
      <formula>"*-*-*-"</formula>
    </cfRule>
  </conditionalFormatting>
  <conditionalFormatting sqref="D89:D90 F89:F90 H89:H90 J89:J90">
    <cfRule type="cellIs" dxfId="74" priority="19" operator="equal">
      <formula>"*-*-*-"</formula>
    </cfRule>
  </conditionalFormatting>
  <conditionalFormatting sqref="D95:D98 F95:F98 H95:H98 J95:J98">
    <cfRule type="cellIs" dxfId="73" priority="18" operator="equal">
      <formula>"*-*-*-"</formula>
    </cfRule>
  </conditionalFormatting>
  <conditionalFormatting sqref="D99:D102 F99:F102 H99:H102 J99:J102">
    <cfRule type="cellIs" dxfId="72" priority="17" operator="equal">
      <formula>"*-*-*-"</formula>
    </cfRule>
  </conditionalFormatting>
  <conditionalFormatting sqref="D103:D104">
    <cfRule type="cellIs" dxfId="71" priority="16" operator="equal">
      <formula>"*-*-*-"</formula>
    </cfRule>
  </conditionalFormatting>
  <conditionalFormatting sqref="F103:F104">
    <cfRule type="cellIs" dxfId="70" priority="15" operator="equal">
      <formula>"*-*-*-"</formula>
    </cfRule>
  </conditionalFormatting>
  <conditionalFormatting sqref="H103:H104">
    <cfRule type="cellIs" dxfId="69" priority="14" operator="equal">
      <formula>"*-*-*-"</formula>
    </cfRule>
  </conditionalFormatting>
  <conditionalFormatting sqref="J103:J104">
    <cfRule type="cellIs" dxfId="68" priority="13" operator="equal">
      <formula>"*-*-*-"</formula>
    </cfRule>
  </conditionalFormatting>
  <conditionalFormatting sqref="J108:J111 H108:H111 F108:F111">
    <cfRule type="cellIs" dxfId="67" priority="12" operator="equal">
      <formula>"*-*-*-"</formula>
    </cfRule>
  </conditionalFormatting>
  <conditionalFormatting sqref="D108:D111">
    <cfRule type="cellIs" dxfId="66" priority="11" operator="equal">
      <formula>"*-*-*-"</formula>
    </cfRule>
  </conditionalFormatting>
  <conditionalFormatting sqref="J112:J115 H112:H115 F112:F115">
    <cfRule type="cellIs" dxfId="65" priority="10" operator="equal">
      <formula>"*-*-*-"</formula>
    </cfRule>
  </conditionalFormatting>
  <conditionalFormatting sqref="D112:D115">
    <cfRule type="cellIs" dxfId="64" priority="9" operator="equal">
      <formula>"*-*-*-"</formula>
    </cfRule>
  </conditionalFormatting>
  <conditionalFormatting sqref="D132:D135 F132:F135 H132:H135 J132:J135">
    <cfRule type="cellIs" dxfId="63" priority="8" operator="equal">
      <formula>"*-*-*-"</formula>
    </cfRule>
  </conditionalFormatting>
  <conditionalFormatting sqref="D91:D94 F91:F94 H91:H94 J91:J94 D105:D107 F105:F107 H105:H107 J105:J107 J116:J119 H116:H119 F116:F119">
    <cfRule type="cellIs" dxfId="62" priority="23" operator="equal">
      <formula>"*-*-*-"</formula>
    </cfRule>
  </conditionalFormatting>
  <conditionalFormatting sqref="D136:D139 F136:F139 H136:H139 J136:J139">
    <cfRule type="cellIs" dxfId="61" priority="7" operator="equal">
      <formula>"*-*-*-"</formula>
    </cfRule>
  </conditionalFormatting>
  <conditionalFormatting sqref="D82:D83 F82:F83 H82:H83 J82:J83">
    <cfRule type="cellIs" dxfId="60" priority="6" operator="equal">
      <formula>"*-*-*-"</formula>
    </cfRule>
  </conditionalFormatting>
  <conditionalFormatting sqref="Q144:Q147">
    <cfRule type="cellIs" dxfId="59" priority="4" operator="equal">
      <formula>"KO"</formula>
    </cfRule>
    <cfRule type="cellIs" dxfId="58" priority="5" operator="equal">
      <formula>"OK"</formula>
    </cfRule>
  </conditionalFormatting>
  <conditionalFormatting sqref="T144:T147">
    <cfRule type="cellIs" dxfId="57" priority="2" operator="equal">
      <formula>"KO"</formula>
    </cfRule>
    <cfRule type="cellIs" dxfId="56" priority="3" operator="equal">
      <formula>"OK"</formula>
    </cfRule>
  </conditionalFormatting>
  <conditionalFormatting sqref="D51:D54 F51:F54 H51:H54 J51:J54">
    <cfRule type="cellIs" dxfId="55" priority="1" operator="equal">
      <formula>"*-*-*-"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X153"/>
  <sheetViews>
    <sheetView topLeftCell="J1" workbookViewId="0">
      <pane ySplit="12" topLeftCell="A13" activePane="bottomLeft" state="frozenSplit"/>
      <selection activeCell="J1" sqref="J1"/>
      <selection pane="bottomLeft" activeCell="Y24" sqref="Y24"/>
    </sheetView>
  </sheetViews>
  <sheetFormatPr baseColWidth="10" defaultRowHeight="18" x14ac:dyDescent="0.25"/>
  <cols>
    <col min="1" max="1" width="2.7109375" style="1" bestFit="1" customWidth="1"/>
    <col min="2" max="2" width="6.7109375" style="2" customWidth="1"/>
    <col min="3" max="3" width="32.7109375" style="71" customWidth="1"/>
    <col min="4" max="4" width="11.7109375" style="64" bestFit="1" customWidth="1"/>
    <col min="5" max="5" width="1.7109375" style="64" customWidth="1"/>
    <col min="6" max="6" width="6.7109375" style="64" customWidth="1"/>
    <col min="7" max="7" width="32.7109375" style="10" customWidth="1"/>
    <col min="8" max="8" width="11.7109375" style="64" bestFit="1" customWidth="1"/>
    <col min="9" max="9" width="1.7109375" style="64" customWidth="1"/>
    <col min="10" max="10" width="6.7109375" style="64" customWidth="1"/>
    <col min="11" max="11" width="33.42578125" style="10" bestFit="1" customWidth="1"/>
    <col min="12" max="12" width="11.7109375" style="64" bestFit="1" customWidth="1"/>
    <col min="13" max="13" width="1.7109375" style="64" customWidth="1"/>
    <col min="14" max="14" width="6.7109375" style="64" customWidth="1"/>
    <col min="15" max="15" width="36.42578125" style="10" bestFit="1" customWidth="1"/>
    <col min="16" max="16" width="11.7109375" style="64" bestFit="1" customWidth="1"/>
    <col min="17" max="17" width="2.7109375" style="10" customWidth="1"/>
    <col min="18" max="18" width="7.5703125" style="10" bestFit="1" customWidth="1"/>
    <col min="19" max="19" width="40.85546875" style="10" bestFit="1" customWidth="1"/>
    <col min="20" max="20" width="11.7109375" style="10" bestFit="1" customWidth="1"/>
    <col min="21" max="21" width="2.7109375" style="17" customWidth="1"/>
    <col min="22" max="22" width="42.5703125" style="43" bestFit="1" customWidth="1"/>
    <col min="23" max="23" width="5.42578125" style="200" bestFit="1" customWidth="1"/>
    <col min="24" max="16384" width="11.42578125" style="10"/>
  </cols>
  <sheetData>
    <row r="1" spans="1:24" ht="30" customHeight="1" thickBot="1" x14ac:dyDescent="0.3">
      <c r="C1" s="178" t="s">
        <v>105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80"/>
    </row>
    <row r="2" spans="1:24" s="17" customFormat="1" ht="5.0999999999999996" customHeight="1" thickBot="1" x14ac:dyDescent="0.3">
      <c r="A2" s="13"/>
      <c r="B2" s="14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R2" s="10"/>
      <c r="S2" s="10"/>
      <c r="T2" s="10"/>
      <c r="V2" s="43"/>
      <c r="W2" s="200"/>
      <c r="X2" s="10"/>
    </row>
    <row r="3" spans="1:24" s="17" customFormat="1" ht="15" customHeight="1" x14ac:dyDescent="0.25">
      <c r="A3" s="13"/>
      <c r="B3" s="148"/>
      <c r="C3" s="185" t="s">
        <v>106</v>
      </c>
      <c r="D3" s="186"/>
      <c r="E3" s="16"/>
      <c r="F3" s="148"/>
      <c r="G3" s="185" t="s">
        <v>107</v>
      </c>
      <c r="H3" s="186"/>
      <c r="I3" s="16"/>
      <c r="J3" s="148"/>
      <c r="K3" s="185" t="s">
        <v>108</v>
      </c>
      <c r="L3" s="186"/>
      <c r="M3" s="16"/>
      <c r="N3" s="148"/>
      <c r="O3" s="185" t="s">
        <v>109</v>
      </c>
      <c r="P3" s="186"/>
      <c r="V3" s="43"/>
      <c r="W3" s="201"/>
    </row>
    <row r="4" spans="1:24" s="17" customFormat="1" ht="15" customHeight="1" thickBot="1" x14ac:dyDescent="0.3">
      <c r="A4" s="13"/>
      <c r="B4" s="148"/>
      <c r="C4" s="187"/>
      <c r="D4" s="188"/>
      <c r="E4" s="16"/>
      <c r="F4" s="148"/>
      <c r="G4" s="187"/>
      <c r="H4" s="188"/>
      <c r="I4" s="16"/>
      <c r="J4" s="148"/>
      <c r="K4" s="187"/>
      <c r="L4" s="188"/>
      <c r="M4" s="16"/>
      <c r="N4" s="148"/>
      <c r="O4" s="187"/>
      <c r="P4" s="188"/>
      <c r="R4" s="202"/>
      <c r="S4" s="9"/>
      <c r="V4" s="43"/>
      <c r="W4" s="43"/>
    </row>
    <row r="5" spans="1:24" s="17" customFormat="1" ht="15" customHeight="1" x14ac:dyDescent="0.25">
      <c r="A5" s="13"/>
      <c r="B5" s="149"/>
      <c r="C5" s="18" t="s">
        <v>25</v>
      </c>
      <c r="D5" s="19">
        <f>COUNTIF($D$13:$D$150,"*-*-*-*")</f>
        <v>5</v>
      </c>
      <c r="E5" s="151"/>
      <c r="F5" s="149"/>
      <c r="G5" s="18" t="s">
        <v>25</v>
      </c>
      <c r="H5" s="19">
        <f>COUNTIF($H$13:$H$146,"*-*-*-*")</f>
        <v>5</v>
      </c>
      <c r="I5" s="151"/>
      <c r="J5" s="149"/>
      <c r="K5" s="18" t="s">
        <v>25</v>
      </c>
      <c r="L5" s="19">
        <f>COUNTIF($L$13:$L$146,"*-*-*-*")</f>
        <v>5</v>
      </c>
      <c r="M5" s="151"/>
      <c r="N5" s="149"/>
      <c r="O5" s="18" t="s">
        <v>25</v>
      </c>
      <c r="P5" s="19">
        <f>COUNTIF($P$13:$P$146,"*-*-*-*")</f>
        <v>5</v>
      </c>
      <c r="R5" s="202"/>
      <c r="S5" s="9"/>
      <c r="V5" s="43"/>
      <c r="W5" s="43"/>
    </row>
    <row r="6" spans="1:24" s="25" customFormat="1" ht="15" customHeight="1" x14ac:dyDescent="0.25">
      <c r="A6" s="20"/>
      <c r="B6" s="149"/>
      <c r="C6" s="22" t="s">
        <v>23</v>
      </c>
      <c r="D6" s="23">
        <f>COUNTIF($D$13:$D$150,"Couleur")</f>
        <v>37</v>
      </c>
      <c r="E6" s="151"/>
      <c r="F6" s="149"/>
      <c r="G6" s="22" t="s">
        <v>23</v>
      </c>
      <c r="H6" s="23">
        <f>COUNTIF($H$13:$H$152,"Couleur")</f>
        <v>30</v>
      </c>
      <c r="I6" s="151"/>
      <c r="J6" s="149"/>
      <c r="K6" s="22" t="s">
        <v>23</v>
      </c>
      <c r="L6" s="23">
        <f>COUNTIF($L$13:$L$152,"Couleur")</f>
        <v>32</v>
      </c>
      <c r="M6" s="151"/>
      <c r="N6" s="149"/>
      <c r="O6" s="22" t="s">
        <v>23</v>
      </c>
      <c r="P6" s="23">
        <f>COUNTIF($P$13:$P$152,"Couleur")</f>
        <v>36</v>
      </c>
      <c r="R6" s="202"/>
      <c r="S6" s="9"/>
      <c r="T6" s="17"/>
      <c r="U6" s="17"/>
      <c r="V6" s="43"/>
      <c r="W6" s="43"/>
      <c r="X6" s="17"/>
    </row>
    <row r="7" spans="1:24" s="25" customFormat="1" ht="15" customHeight="1" x14ac:dyDescent="0.25">
      <c r="A7" s="20"/>
      <c r="B7" s="149"/>
      <c r="C7" s="22" t="s">
        <v>26</v>
      </c>
      <c r="D7" s="23">
        <f>COUNTIF($D$13:$D$150,"Nature")</f>
        <v>36</v>
      </c>
      <c r="E7" s="151"/>
      <c r="F7" s="149"/>
      <c r="G7" s="22" t="s">
        <v>26</v>
      </c>
      <c r="H7" s="23">
        <f>COUNTIF($H$13:$H$152,"Nature")</f>
        <v>35</v>
      </c>
      <c r="I7" s="151"/>
      <c r="J7" s="149"/>
      <c r="K7" s="22" t="s">
        <v>26</v>
      </c>
      <c r="L7" s="23">
        <f>COUNTIF($L$13:$L$152,"Nature")</f>
        <v>29</v>
      </c>
      <c r="M7" s="151"/>
      <c r="N7" s="149"/>
      <c r="O7" s="22" t="s">
        <v>26</v>
      </c>
      <c r="P7" s="23">
        <f>COUNTIF($P$13:$P$152,"Nature")</f>
        <v>31</v>
      </c>
      <c r="U7" s="43"/>
      <c r="V7" s="43"/>
      <c r="W7" s="200"/>
    </row>
    <row r="8" spans="1:24" s="25" customFormat="1" ht="15" customHeight="1" thickBot="1" x14ac:dyDescent="0.3">
      <c r="A8" s="20"/>
      <c r="B8" s="149"/>
      <c r="C8" s="26" t="s">
        <v>27</v>
      </c>
      <c r="D8" s="23">
        <f>COUNTIF($D$13:$D$150,"Monochrome")</f>
        <v>31</v>
      </c>
      <c r="E8" s="151"/>
      <c r="F8" s="149"/>
      <c r="G8" s="26" t="s">
        <v>27</v>
      </c>
      <c r="H8" s="23">
        <f>COUNTIF($H$13:$H$152,"Monochrome")</f>
        <v>34</v>
      </c>
      <c r="I8" s="151"/>
      <c r="J8" s="149"/>
      <c r="K8" s="26" t="s">
        <v>27</v>
      </c>
      <c r="L8" s="23">
        <f>COUNTIF($L$13:$L$152,"Monochrome")</f>
        <v>34</v>
      </c>
      <c r="M8" s="151"/>
      <c r="N8" s="149"/>
      <c r="O8" s="26" t="s">
        <v>27</v>
      </c>
      <c r="P8" s="23">
        <f>COUNTIF($P$13:$P$152,"Monochrome")</f>
        <v>28</v>
      </c>
      <c r="U8" s="43"/>
      <c r="V8" s="43"/>
      <c r="W8" s="200"/>
    </row>
    <row r="9" spans="1:24" s="30" customFormat="1" ht="15" customHeight="1" thickBot="1" x14ac:dyDescent="0.3">
      <c r="A9" s="20"/>
      <c r="B9" s="149"/>
      <c r="C9" s="28" t="s">
        <v>28</v>
      </c>
      <c r="D9" s="29">
        <f>COUNTIF($D$13:$D$150,"Thème")</f>
        <v>29</v>
      </c>
      <c r="E9" s="151"/>
      <c r="F9" s="149"/>
      <c r="G9" s="28" t="s">
        <v>28</v>
      </c>
      <c r="H9" s="29">
        <f>COUNTIF($H$13:$H$152,"Thème")</f>
        <v>30</v>
      </c>
      <c r="I9" s="151"/>
      <c r="J9" s="149"/>
      <c r="K9" s="28" t="s">
        <v>28</v>
      </c>
      <c r="L9" s="29">
        <f>COUNTIF($L$13:$L$152,"Thème")</f>
        <v>34</v>
      </c>
      <c r="M9" s="151"/>
      <c r="N9" s="149"/>
      <c r="O9" s="28" t="s">
        <v>28</v>
      </c>
      <c r="P9" s="29">
        <f>COUNTIF($P$13:$P$152,"Thème")</f>
        <v>34</v>
      </c>
      <c r="R9" s="185" t="s">
        <v>104</v>
      </c>
      <c r="S9" s="191"/>
      <c r="T9" s="186"/>
      <c r="U9" s="16"/>
      <c r="V9" s="43"/>
      <c r="W9" s="200"/>
      <c r="X9" s="25"/>
    </row>
    <row r="10" spans="1:24" ht="15" customHeight="1" thickBot="1" x14ac:dyDescent="0.3">
      <c r="B10" s="150"/>
      <c r="C10" s="31" t="s">
        <v>21</v>
      </c>
      <c r="D10" s="32">
        <f>SUM(D5:D9)</f>
        <v>138</v>
      </c>
      <c r="E10" s="62"/>
      <c r="F10" s="150"/>
      <c r="G10" s="31" t="s">
        <v>21</v>
      </c>
      <c r="H10" s="32">
        <f>SUM(H5:H9)</f>
        <v>134</v>
      </c>
      <c r="I10" s="62"/>
      <c r="J10" s="150"/>
      <c r="K10" s="31" t="s">
        <v>21</v>
      </c>
      <c r="L10" s="32">
        <f>SUM(L5:L9)</f>
        <v>134</v>
      </c>
      <c r="M10" s="62"/>
      <c r="N10" s="150"/>
      <c r="O10" s="31" t="s">
        <v>21</v>
      </c>
      <c r="P10" s="32">
        <f>SUM(P5:P9)</f>
        <v>134</v>
      </c>
      <c r="R10" s="187"/>
      <c r="S10" s="192"/>
      <c r="T10" s="188"/>
      <c r="U10" s="16"/>
      <c r="V10" s="30"/>
      <c r="W10" s="24"/>
      <c r="X10" s="30"/>
    </row>
    <row r="11" spans="1:24" s="12" customFormat="1" ht="5.0999999999999996" customHeight="1" thickBot="1" x14ac:dyDescent="0.3">
      <c r="A11" s="34"/>
      <c r="B11" s="27"/>
      <c r="C11" s="35"/>
      <c r="D11" s="36"/>
      <c r="E11" s="62"/>
      <c r="F11" s="147"/>
      <c r="G11" s="35"/>
      <c r="H11" s="36"/>
      <c r="I11" s="62"/>
      <c r="J11" s="147"/>
      <c r="K11" s="35"/>
      <c r="L11" s="36"/>
      <c r="M11" s="62"/>
      <c r="N11" s="147"/>
      <c r="O11" s="35"/>
      <c r="P11" s="36"/>
      <c r="V11" s="43"/>
      <c r="W11" s="200"/>
      <c r="X11" s="10"/>
    </row>
    <row r="12" spans="1:24" s="25" customFormat="1" ht="15" customHeight="1" thickBot="1" x14ac:dyDescent="0.3">
      <c r="A12" s="34"/>
      <c r="B12" s="133" t="s">
        <v>103</v>
      </c>
      <c r="C12" s="133" t="s">
        <v>30</v>
      </c>
      <c r="D12" s="133" t="s">
        <v>31</v>
      </c>
      <c r="E12" s="153"/>
      <c r="F12" s="133" t="s">
        <v>103</v>
      </c>
      <c r="G12" s="133" t="s">
        <v>30</v>
      </c>
      <c r="H12" s="133" t="s">
        <v>31</v>
      </c>
      <c r="I12" s="153"/>
      <c r="J12" s="133" t="s">
        <v>103</v>
      </c>
      <c r="K12" s="133" t="s">
        <v>30</v>
      </c>
      <c r="L12" s="133" t="s">
        <v>31</v>
      </c>
      <c r="M12" s="153"/>
      <c r="N12" s="133" t="s">
        <v>103</v>
      </c>
      <c r="O12" s="133" t="s">
        <v>30</v>
      </c>
      <c r="P12" s="133" t="s">
        <v>31</v>
      </c>
      <c r="R12" s="133" t="s">
        <v>103</v>
      </c>
      <c r="S12" s="133" t="s">
        <v>30</v>
      </c>
      <c r="T12" s="133" t="s">
        <v>31</v>
      </c>
      <c r="U12" s="205"/>
      <c r="V12" s="201" t="s">
        <v>144</v>
      </c>
      <c r="W12" s="203" t="s">
        <v>142</v>
      </c>
      <c r="X12" s="12"/>
    </row>
    <row r="13" spans="1:24" s="25" customFormat="1" ht="15" customHeight="1" x14ac:dyDescent="0.25">
      <c r="A13" s="1">
        <v>1</v>
      </c>
      <c r="B13" s="41" t="s">
        <v>10</v>
      </c>
      <c r="C13" s="134" t="str">
        <f>Répartition!C14</f>
        <v>Pins FIAP au meilleur Auteur du Salon</v>
      </c>
      <c r="D13" s="146" t="str">
        <f>Répartition!D14</f>
        <v>*-*-*-*</v>
      </c>
      <c r="E13" s="152"/>
      <c r="F13" s="41" t="s">
        <v>10</v>
      </c>
      <c r="G13" s="134" t="str">
        <f>Répartition!E14</f>
        <v>Pins FIAP au meilleur Auteur du Salon</v>
      </c>
      <c r="H13" s="146" t="str">
        <f>Répartition!F14</f>
        <v>*-*-*-*</v>
      </c>
      <c r="I13" s="152"/>
      <c r="J13" s="41" t="s">
        <v>10</v>
      </c>
      <c r="K13" s="134" t="str">
        <f>Répartition!G14</f>
        <v>Pins FIAP au meilleur Auteur du Salon</v>
      </c>
      <c r="L13" s="146" t="str">
        <f>Répartition!H14</f>
        <v>*-*-*-*</v>
      </c>
      <c r="M13" s="152"/>
      <c r="N13" s="41" t="s">
        <v>10</v>
      </c>
      <c r="O13" s="134" t="str">
        <f>Répartition!I14</f>
        <v>Pins FIAP au meilleur Auteur du Salon</v>
      </c>
      <c r="P13" s="134" t="str">
        <f>Répartition!J14</f>
        <v>*-*-*-*</v>
      </c>
      <c r="R13" s="41" t="s">
        <v>10</v>
      </c>
      <c r="S13" s="134" t="s">
        <v>51</v>
      </c>
      <c r="T13" s="135" t="s">
        <v>52</v>
      </c>
      <c r="U13" s="204"/>
      <c r="V13" s="43" t="str">
        <f>S13&amp;T13</f>
        <v>Pins FIAP au meilleur Auteur du Salon*-*-*-*</v>
      </c>
      <c r="W13" s="203">
        <v>1</v>
      </c>
    </row>
    <row r="14" spans="1:24" s="25" customFormat="1" ht="15" customHeight="1" x14ac:dyDescent="0.25">
      <c r="A14" s="34">
        <v>2</v>
      </c>
      <c r="B14" s="45" t="s">
        <v>10</v>
      </c>
      <c r="C14" s="136" t="str">
        <f>Répartition!C15</f>
        <v>Médaille d'Or FIAP</v>
      </c>
      <c r="D14" s="135" t="str">
        <f>Répartition!D15</f>
        <v>Couleur</v>
      </c>
      <c r="E14" s="152"/>
      <c r="F14" s="45" t="s">
        <v>10</v>
      </c>
      <c r="G14" s="136" t="str">
        <f>Répartition!E15</f>
        <v>Médaille d'Or FIAP</v>
      </c>
      <c r="H14" s="135" t="str">
        <f>Répartition!F15</f>
        <v>Couleur</v>
      </c>
      <c r="I14" s="152"/>
      <c r="J14" s="45" t="s">
        <v>10</v>
      </c>
      <c r="K14" s="136" t="str">
        <f>Répartition!G15</f>
        <v>Médaille d'Or FIAP</v>
      </c>
      <c r="L14" s="135" t="str">
        <f>Répartition!H15</f>
        <v>Couleur</v>
      </c>
      <c r="M14" s="152"/>
      <c r="N14" s="45" t="s">
        <v>10</v>
      </c>
      <c r="O14" s="136" t="str">
        <f>Répartition!I15</f>
        <v>Médaille d'Or FIAP</v>
      </c>
      <c r="P14" s="135" t="str">
        <f>Répartition!J15</f>
        <v>Couleur</v>
      </c>
      <c r="R14" s="45" t="s">
        <v>10</v>
      </c>
      <c r="S14" s="136" t="s">
        <v>53</v>
      </c>
      <c r="T14" s="135" t="s">
        <v>23</v>
      </c>
      <c r="U14" s="204"/>
      <c r="V14" s="43" t="str">
        <f t="shared" ref="V14:V94" si="0">S14&amp;T14</f>
        <v>Médaille d'Or FIAPCouleur</v>
      </c>
      <c r="W14" s="203">
        <v>2</v>
      </c>
    </row>
    <row r="15" spans="1:24" s="44" customFormat="1" ht="15" customHeight="1" x14ac:dyDescent="0.25">
      <c r="A15" s="1">
        <v>3</v>
      </c>
      <c r="B15" s="45" t="s">
        <v>10</v>
      </c>
      <c r="C15" s="136" t="str">
        <f>Répartition!C16</f>
        <v>Médaille d'Or FIAP</v>
      </c>
      <c r="D15" s="135" t="str">
        <f>Répartition!D16</f>
        <v>Nature</v>
      </c>
      <c r="E15" s="152"/>
      <c r="F15" s="45" t="s">
        <v>10</v>
      </c>
      <c r="G15" s="136" t="str">
        <f>Répartition!E16</f>
        <v>Médaille d'Or FIAP</v>
      </c>
      <c r="H15" s="135" t="str">
        <f>Répartition!F16</f>
        <v>Nature</v>
      </c>
      <c r="I15" s="152"/>
      <c r="J15" s="45" t="s">
        <v>10</v>
      </c>
      <c r="K15" s="136" t="str">
        <f>Répartition!G16</f>
        <v>Médaille d'Or FIAP</v>
      </c>
      <c r="L15" s="135" t="str">
        <f>Répartition!H16</f>
        <v>Nature</v>
      </c>
      <c r="M15" s="152"/>
      <c r="N15" s="45" t="s">
        <v>10</v>
      </c>
      <c r="O15" s="136" t="str">
        <f>Répartition!I16</f>
        <v>Médaille d'Or FIAP</v>
      </c>
      <c r="P15" s="135" t="str">
        <f>Répartition!J16</f>
        <v>Nature</v>
      </c>
      <c r="R15" s="45" t="s">
        <v>10</v>
      </c>
      <c r="S15" s="136" t="s">
        <v>53</v>
      </c>
      <c r="T15" s="135" t="s">
        <v>26</v>
      </c>
      <c r="U15" s="204"/>
      <c r="V15" s="43" t="str">
        <f t="shared" si="0"/>
        <v>Médaille d'Or FIAPNature</v>
      </c>
      <c r="W15" s="203">
        <v>3</v>
      </c>
      <c r="X15" s="25"/>
    </row>
    <row r="16" spans="1:24" s="25" customFormat="1" ht="15" customHeight="1" x14ac:dyDescent="0.25">
      <c r="A16" s="1">
        <v>4</v>
      </c>
      <c r="B16" s="45" t="s">
        <v>10</v>
      </c>
      <c r="C16" s="136" t="str">
        <f>Répartition!C17</f>
        <v>Médaille d'Or FIAP</v>
      </c>
      <c r="D16" s="135" t="str">
        <f>Répartition!D17</f>
        <v>Monochrome</v>
      </c>
      <c r="E16" s="152"/>
      <c r="F16" s="45" t="s">
        <v>10</v>
      </c>
      <c r="G16" s="136" t="str">
        <f>Répartition!E17</f>
        <v>Médaille d'Or FIAP</v>
      </c>
      <c r="H16" s="135" t="str">
        <f>Répartition!F17</f>
        <v>Monochrome</v>
      </c>
      <c r="I16" s="152"/>
      <c r="J16" s="45" t="s">
        <v>10</v>
      </c>
      <c r="K16" s="136" t="str">
        <f>Répartition!G17</f>
        <v>Médaille d'Or FIAP</v>
      </c>
      <c r="L16" s="135" t="str">
        <f>Répartition!H17</f>
        <v>Monochrome</v>
      </c>
      <c r="M16" s="152"/>
      <c r="N16" s="45" t="s">
        <v>10</v>
      </c>
      <c r="O16" s="136" t="str">
        <f>Répartition!I17</f>
        <v>Médaille d'Or FIAP</v>
      </c>
      <c r="P16" s="135" t="str">
        <f>Répartition!J17</f>
        <v>Monochrome</v>
      </c>
      <c r="R16" s="45" t="s">
        <v>10</v>
      </c>
      <c r="S16" s="136" t="s">
        <v>53</v>
      </c>
      <c r="T16" s="135" t="s">
        <v>27</v>
      </c>
      <c r="U16" s="204"/>
      <c r="V16" s="43" t="str">
        <f t="shared" si="0"/>
        <v>Médaille d'Or FIAPMonochrome</v>
      </c>
      <c r="W16" s="203">
        <v>4</v>
      </c>
      <c r="X16" s="44"/>
    </row>
    <row r="17" spans="1:23" s="25" customFormat="1" ht="15" customHeight="1" x14ac:dyDescent="0.25">
      <c r="A17" s="34">
        <v>5</v>
      </c>
      <c r="B17" s="45" t="s">
        <v>10</v>
      </c>
      <c r="C17" s="136" t="str">
        <f>Répartition!C18</f>
        <v>Médaille d'Or FIAP</v>
      </c>
      <c r="D17" s="135" t="str">
        <f>Répartition!D18</f>
        <v>Thème</v>
      </c>
      <c r="E17" s="152"/>
      <c r="F17" s="45" t="s">
        <v>10</v>
      </c>
      <c r="G17" s="136" t="str">
        <f>Répartition!E18</f>
        <v>Médaille d'Or FIAP</v>
      </c>
      <c r="H17" s="135" t="str">
        <f>Répartition!F18</f>
        <v>Thème</v>
      </c>
      <c r="I17" s="152"/>
      <c r="J17" s="45" t="s">
        <v>10</v>
      </c>
      <c r="K17" s="136" t="str">
        <f>Répartition!G18</f>
        <v>Médaille d'Or FIAP</v>
      </c>
      <c r="L17" s="135" t="str">
        <f>Répartition!H18</f>
        <v>Thème</v>
      </c>
      <c r="M17" s="152"/>
      <c r="N17" s="45" t="s">
        <v>10</v>
      </c>
      <c r="O17" s="136" t="str">
        <f>Répartition!I18</f>
        <v>Médaille d'Or FIAP</v>
      </c>
      <c r="P17" s="135" t="str">
        <f>Répartition!J18</f>
        <v>Thème</v>
      </c>
      <c r="R17" s="45" t="s">
        <v>10</v>
      </c>
      <c r="S17" s="136" t="s">
        <v>53</v>
      </c>
      <c r="T17" s="135" t="s">
        <v>28</v>
      </c>
      <c r="U17" s="204"/>
      <c r="V17" s="43" t="str">
        <f t="shared" si="0"/>
        <v>Médaille d'Or FIAPThème</v>
      </c>
      <c r="W17" s="203">
        <v>5</v>
      </c>
    </row>
    <row r="18" spans="1:23" s="25" customFormat="1" ht="15" customHeight="1" x14ac:dyDescent="0.25">
      <c r="A18" s="1">
        <v>6</v>
      </c>
      <c r="B18" s="45" t="s">
        <v>10</v>
      </c>
      <c r="C18" s="136" t="str">
        <f>Répartition!C19</f>
        <v>Médaille d'Argent FIAP</v>
      </c>
      <c r="D18" s="135" t="str">
        <f>Répartition!D19</f>
        <v>Couleur</v>
      </c>
      <c r="E18" s="152"/>
      <c r="F18" s="45" t="s">
        <v>10</v>
      </c>
      <c r="G18" s="136" t="str">
        <f>Répartition!E19</f>
        <v>Médaille d'Argent FIAP</v>
      </c>
      <c r="H18" s="135" t="str">
        <f>Répartition!F19</f>
        <v>Couleur</v>
      </c>
      <c r="I18" s="152"/>
      <c r="J18" s="45" t="s">
        <v>10</v>
      </c>
      <c r="K18" s="136" t="str">
        <f>Répartition!G19</f>
        <v>Médaille d'Argent FIAP</v>
      </c>
      <c r="L18" s="135" t="str">
        <f>Répartition!H19</f>
        <v>Couleur</v>
      </c>
      <c r="M18" s="152"/>
      <c r="N18" s="45" t="s">
        <v>10</v>
      </c>
      <c r="O18" s="136" t="str">
        <f>Répartition!I19</f>
        <v>Médaille d'Argent FIAP</v>
      </c>
      <c r="P18" s="135" t="str">
        <f>Répartition!J19</f>
        <v>Couleur</v>
      </c>
      <c r="R18" s="45" t="s">
        <v>11</v>
      </c>
      <c r="S18" s="136" t="s">
        <v>60</v>
      </c>
      <c r="T18" s="135" t="s">
        <v>23</v>
      </c>
      <c r="U18" s="204"/>
      <c r="V18" s="43" t="str">
        <f t="shared" si="0"/>
        <v>Médaille d'Or PSACouleur</v>
      </c>
      <c r="W18" s="203">
        <v>6</v>
      </c>
    </row>
    <row r="19" spans="1:23" s="25" customFormat="1" ht="15" customHeight="1" x14ac:dyDescent="0.25">
      <c r="A19" s="1">
        <v>7</v>
      </c>
      <c r="B19" s="45" t="s">
        <v>10</v>
      </c>
      <c r="C19" s="136" t="str">
        <f>Répartition!C20</f>
        <v>Médaille d'Argent FIAP</v>
      </c>
      <c r="D19" s="135" t="str">
        <f>Répartition!D20</f>
        <v>Nature</v>
      </c>
      <c r="E19" s="152"/>
      <c r="F19" s="45" t="s">
        <v>10</v>
      </c>
      <c r="G19" s="136" t="str">
        <f>Répartition!E20</f>
        <v>Médaille d'Argent FIAP</v>
      </c>
      <c r="H19" s="135" t="str">
        <f>Répartition!F20</f>
        <v>Nature</v>
      </c>
      <c r="I19" s="152"/>
      <c r="J19" s="45" t="s">
        <v>10</v>
      </c>
      <c r="K19" s="136" t="str">
        <f>Répartition!G20</f>
        <v>Médaille d'Argent FIAP</v>
      </c>
      <c r="L19" s="135" t="str">
        <f>Répartition!H20</f>
        <v>Nature</v>
      </c>
      <c r="M19" s="152"/>
      <c r="N19" s="45" t="s">
        <v>10</v>
      </c>
      <c r="O19" s="136" t="str">
        <f>Répartition!I20</f>
        <v>Médaille d'Argent FIAP</v>
      </c>
      <c r="P19" s="135" t="str">
        <f>Répartition!J20</f>
        <v>Nature</v>
      </c>
      <c r="R19" s="45" t="s">
        <v>11</v>
      </c>
      <c r="S19" s="136" t="s">
        <v>60</v>
      </c>
      <c r="T19" s="135" t="s">
        <v>26</v>
      </c>
      <c r="U19" s="204"/>
      <c r="V19" s="43" t="str">
        <f t="shared" si="0"/>
        <v>Médaille d'Or PSANature</v>
      </c>
      <c r="W19" s="203">
        <v>7</v>
      </c>
    </row>
    <row r="20" spans="1:23" s="25" customFormat="1" ht="15" customHeight="1" x14ac:dyDescent="0.25">
      <c r="A20" s="34">
        <v>8</v>
      </c>
      <c r="B20" s="45" t="s">
        <v>10</v>
      </c>
      <c r="C20" s="136" t="str">
        <f>Répartition!C21</f>
        <v>Médaille d'Argent FIAP</v>
      </c>
      <c r="D20" s="135" t="str">
        <f>Répartition!D21</f>
        <v>Monochrome</v>
      </c>
      <c r="E20" s="152"/>
      <c r="F20" s="45" t="s">
        <v>10</v>
      </c>
      <c r="G20" s="136" t="str">
        <f>Répartition!E21</f>
        <v>Médaille d'Argent FIAP</v>
      </c>
      <c r="H20" s="135" t="str">
        <f>Répartition!F21</f>
        <v>Monochrome</v>
      </c>
      <c r="I20" s="152"/>
      <c r="J20" s="45" t="s">
        <v>10</v>
      </c>
      <c r="K20" s="136" t="str">
        <f>Répartition!G21</f>
        <v>Médaille d'Argent FIAP</v>
      </c>
      <c r="L20" s="135" t="str">
        <f>Répartition!H21</f>
        <v>Monochrome</v>
      </c>
      <c r="M20" s="152"/>
      <c r="N20" s="45" t="s">
        <v>10</v>
      </c>
      <c r="O20" s="136" t="str">
        <f>Répartition!I21</f>
        <v>Médaille d'Argent FIAP</v>
      </c>
      <c r="P20" s="135" t="str">
        <f>Répartition!J21</f>
        <v>Monochrome</v>
      </c>
      <c r="R20" s="45" t="s">
        <v>11</v>
      </c>
      <c r="S20" s="136" t="s">
        <v>60</v>
      </c>
      <c r="T20" s="135" t="s">
        <v>27</v>
      </c>
      <c r="U20" s="204"/>
      <c r="V20" s="43" t="str">
        <f t="shared" si="0"/>
        <v>Médaille d'Or PSAMonochrome</v>
      </c>
      <c r="W20" s="203">
        <v>8</v>
      </c>
    </row>
    <row r="21" spans="1:23" s="25" customFormat="1" ht="15" customHeight="1" x14ac:dyDescent="0.25">
      <c r="A21" s="1">
        <v>9</v>
      </c>
      <c r="B21" s="45" t="s">
        <v>10</v>
      </c>
      <c r="C21" s="136" t="str">
        <f>Répartition!C22</f>
        <v>Médaille d'Argent FIAP</v>
      </c>
      <c r="D21" s="135" t="str">
        <f>Répartition!D22</f>
        <v>Thème</v>
      </c>
      <c r="E21" s="152"/>
      <c r="F21" s="45" t="s">
        <v>10</v>
      </c>
      <c r="G21" s="136" t="str">
        <f>Répartition!E22</f>
        <v>Médaille d'Argent FIAP</v>
      </c>
      <c r="H21" s="135" t="str">
        <f>Répartition!F22</f>
        <v>Thème</v>
      </c>
      <c r="I21" s="152"/>
      <c r="J21" s="45" t="s">
        <v>10</v>
      </c>
      <c r="K21" s="136" t="str">
        <f>Répartition!G22</f>
        <v>Médaille d'Argent FIAP</v>
      </c>
      <c r="L21" s="135" t="str">
        <f>Répartition!H22</f>
        <v>Thème</v>
      </c>
      <c r="M21" s="152"/>
      <c r="N21" s="45" t="s">
        <v>10</v>
      </c>
      <c r="O21" s="136" t="str">
        <f>Répartition!I22</f>
        <v>Médaille d'Argent FIAP</v>
      </c>
      <c r="P21" s="135" t="str">
        <f>Répartition!J22</f>
        <v>Thème</v>
      </c>
      <c r="R21" s="45" t="s">
        <v>11</v>
      </c>
      <c r="S21" s="136" t="s">
        <v>60</v>
      </c>
      <c r="T21" s="135" t="s">
        <v>28</v>
      </c>
      <c r="U21" s="204"/>
      <c r="V21" s="43" t="str">
        <f t="shared" si="0"/>
        <v>Médaille d'Or PSAThème</v>
      </c>
      <c r="W21" s="203">
        <v>9</v>
      </c>
    </row>
    <row r="22" spans="1:23" s="25" customFormat="1" ht="15" customHeight="1" x14ac:dyDescent="0.25">
      <c r="A22" s="1">
        <v>10</v>
      </c>
      <c r="B22" s="45" t="s">
        <v>10</v>
      </c>
      <c r="C22" s="136" t="str">
        <f>Répartition!C23</f>
        <v>Médaille de Bronze FIAP</v>
      </c>
      <c r="D22" s="135" t="str">
        <f>Répartition!D23</f>
        <v>Couleur</v>
      </c>
      <c r="E22" s="152"/>
      <c r="F22" s="45" t="s">
        <v>10</v>
      </c>
      <c r="G22" s="136" t="str">
        <f>Répartition!E23</f>
        <v>Médaille de Bronze FIAP</v>
      </c>
      <c r="H22" s="135" t="str">
        <f>Répartition!F23</f>
        <v>Couleur</v>
      </c>
      <c r="I22" s="152"/>
      <c r="J22" s="45" t="s">
        <v>10</v>
      </c>
      <c r="K22" s="136" t="str">
        <f>Répartition!G23</f>
        <v>Médaille de Bronze FIAP</v>
      </c>
      <c r="L22" s="135" t="str">
        <f>Répartition!H23</f>
        <v>Couleur</v>
      </c>
      <c r="M22" s="152"/>
      <c r="N22" s="45" t="s">
        <v>10</v>
      </c>
      <c r="O22" s="136" t="str">
        <f>Répartition!I23</f>
        <v>Médaille de Bronze FIAP</v>
      </c>
      <c r="P22" s="135" t="str">
        <f>Répartition!J23</f>
        <v>Couleur</v>
      </c>
      <c r="R22" s="45" t="s">
        <v>22</v>
      </c>
      <c r="S22" s="136" t="s">
        <v>64</v>
      </c>
      <c r="T22" s="135" t="s">
        <v>23</v>
      </c>
      <c r="U22" s="204"/>
      <c r="V22" s="43" t="str">
        <f t="shared" si="0"/>
        <v>Médaille d'Or GPUCouleur</v>
      </c>
      <c r="W22" s="203">
        <v>10</v>
      </c>
    </row>
    <row r="23" spans="1:23" s="25" customFormat="1" ht="15" customHeight="1" x14ac:dyDescent="0.25">
      <c r="A23" s="34">
        <v>11</v>
      </c>
      <c r="B23" s="45" t="s">
        <v>10</v>
      </c>
      <c r="C23" s="136" t="str">
        <f>Répartition!C24</f>
        <v>Médaille de Bronze FIAP</v>
      </c>
      <c r="D23" s="135" t="str">
        <f>Répartition!D24</f>
        <v>Nature</v>
      </c>
      <c r="E23" s="152"/>
      <c r="F23" s="45" t="s">
        <v>10</v>
      </c>
      <c r="G23" s="136" t="str">
        <f>Répartition!E24</f>
        <v>Médaille de Bronze FIAP</v>
      </c>
      <c r="H23" s="135" t="str">
        <f>Répartition!F24</f>
        <v>Nature</v>
      </c>
      <c r="I23" s="152"/>
      <c r="J23" s="45" t="s">
        <v>10</v>
      </c>
      <c r="K23" s="136" t="str">
        <f>Répartition!G24</f>
        <v>Médaille de Bronze FIAP</v>
      </c>
      <c r="L23" s="135" t="str">
        <f>Répartition!H24</f>
        <v>Nature</v>
      </c>
      <c r="M23" s="152"/>
      <c r="N23" s="45" t="s">
        <v>10</v>
      </c>
      <c r="O23" s="136" t="str">
        <f>Répartition!I24</f>
        <v>Médaille de Bronze FIAP</v>
      </c>
      <c r="P23" s="135" t="str">
        <f>Répartition!J24</f>
        <v>Nature</v>
      </c>
      <c r="R23" s="45" t="s">
        <v>22</v>
      </c>
      <c r="S23" s="136" t="s">
        <v>64</v>
      </c>
      <c r="T23" s="135" t="s">
        <v>26</v>
      </c>
      <c r="U23" s="204"/>
      <c r="V23" s="43" t="str">
        <f t="shared" si="0"/>
        <v>Médaille d'Or GPUNature</v>
      </c>
      <c r="W23" s="203">
        <v>11</v>
      </c>
    </row>
    <row r="24" spans="1:23" s="25" customFormat="1" ht="15" customHeight="1" x14ac:dyDescent="0.25">
      <c r="A24" s="1">
        <v>12</v>
      </c>
      <c r="B24" s="45" t="s">
        <v>10</v>
      </c>
      <c r="C24" s="136" t="str">
        <f>Répartition!C25</f>
        <v>Médaille de Bronze FIAP</v>
      </c>
      <c r="D24" s="135" t="str">
        <f>Répartition!D25</f>
        <v>Monochrome</v>
      </c>
      <c r="E24" s="152"/>
      <c r="F24" s="45" t="s">
        <v>10</v>
      </c>
      <c r="G24" s="136" t="str">
        <f>Répartition!E25</f>
        <v>Médaille de Bronze FIAP</v>
      </c>
      <c r="H24" s="135" t="str">
        <f>Répartition!F25</f>
        <v>Monochrome</v>
      </c>
      <c r="I24" s="152"/>
      <c r="J24" s="45" t="s">
        <v>10</v>
      </c>
      <c r="K24" s="136" t="str">
        <f>Répartition!G25</f>
        <v>Médaille de Bronze FIAP</v>
      </c>
      <c r="L24" s="135" t="str">
        <f>Répartition!H25</f>
        <v>Monochrome</v>
      </c>
      <c r="M24" s="152"/>
      <c r="N24" s="45" t="s">
        <v>10</v>
      </c>
      <c r="O24" s="136" t="str">
        <f>Répartition!I25</f>
        <v>Médaille de Bronze FIAP</v>
      </c>
      <c r="P24" s="135" t="str">
        <f>Répartition!J25</f>
        <v>Monochrome</v>
      </c>
      <c r="R24" s="45" t="s">
        <v>22</v>
      </c>
      <c r="S24" s="136" t="s">
        <v>64</v>
      </c>
      <c r="T24" s="135" t="s">
        <v>27</v>
      </c>
      <c r="U24" s="204"/>
      <c r="V24" s="43" t="str">
        <f t="shared" si="0"/>
        <v>Médaille d'Or GPUMonochrome</v>
      </c>
      <c r="W24" s="203">
        <v>12</v>
      </c>
    </row>
    <row r="25" spans="1:23" s="25" customFormat="1" ht="15" customHeight="1" x14ac:dyDescent="0.25">
      <c r="A25" s="1">
        <v>13</v>
      </c>
      <c r="B25" s="45" t="s">
        <v>10</v>
      </c>
      <c r="C25" s="136" t="str">
        <f>Répartition!C26</f>
        <v>Médaille de Bronze FIAP</v>
      </c>
      <c r="D25" s="135" t="str">
        <f>Répartition!D26</f>
        <v>Thème</v>
      </c>
      <c r="E25" s="152"/>
      <c r="F25" s="45" t="s">
        <v>10</v>
      </c>
      <c r="G25" s="136" t="str">
        <f>Répartition!E26</f>
        <v>Médaille de Bronze FIAP</v>
      </c>
      <c r="H25" s="135" t="str">
        <f>Répartition!F26</f>
        <v>Thème</v>
      </c>
      <c r="I25" s="152"/>
      <c r="J25" s="45" t="s">
        <v>10</v>
      </c>
      <c r="K25" s="136" t="str">
        <f>Répartition!G26</f>
        <v>Médaille de Bronze FIAP</v>
      </c>
      <c r="L25" s="135" t="str">
        <f>Répartition!H26</f>
        <v>Thème</v>
      </c>
      <c r="M25" s="152"/>
      <c r="N25" s="45" t="s">
        <v>10</v>
      </c>
      <c r="O25" s="136" t="str">
        <f>Répartition!I26</f>
        <v>Médaille de Bronze FIAP</v>
      </c>
      <c r="P25" s="135" t="str">
        <f>Répartition!J26</f>
        <v>Thème</v>
      </c>
      <c r="R25" s="45" t="s">
        <v>22</v>
      </c>
      <c r="S25" s="136" t="s">
        <v>64</v>
      </c>
      <c r="T25" s="135" t="s">
        <v>28</v>
      </c>
      <c r="U25" s="204"/>
      <c r="V25" s="43" t="str">
        <f t="shared" si="0"/>
        <v>Médaille d'Or GPUThème</v>
      </c>
      <c r="W25" s="203">
        <v>13</v>
      </c>
    </row>
    <row r="26" spans="1:23" s="25" customFormat="1" ht="15" customHeight="1" x14ac:dyDescent="0.25">
      <c r="A26" s="34">
        <v>14</v>
      </c>
      <c r="B26" s="45" t="s">
        <v>10</v>
      </c>
      <c r="C26" s="136" t="str">
        <f>Répartition!C27</f>
        <v>Ruban FIAP coup de Cœur juge N°1</v>
      </c>
      <c r="D26" s="135" t="str">
        <f>Répartition!D27</f>
        <v>*-*-*-*</v>
      </c>
      <c r="E26" s="152"/>
      <c r="F26" s="45" t="s">
        <v>10</v>
      </c>
      <c r="G26" s="136" t="str">
        <f>Répartition!E27</f>
        <v>Ruban FIAP coup de Cœur juge N°1</v>
      </c>
      <c r="H26" s="135" t="str">
        <f>Répartition!F27</f>
        <v>*-*-*-*</v>
      </c>
      <c r="I26" s="152"/>
      <c r="J26" s="45" t="s">
        <v>10</v>
      </c>
      <c r="K26" s="136" t="str">
        <f>Répartition!G27</f>
        <v>Ruban FIAP coup de Cœur juge N°1</v>
      </c>
      <c r="L26" s="135" t="str">
        <f>Répartition!H27</f>
        <v>*-*-*-*</v>
      </c>
      <c r="M26" s="152"/>
      <c r="N26" s="45" t="s">
        <v>10</v>
      </c>
      <c r="O26" s="136" t="str">
        <f>Répartition!I27</f>
        <v>Ruban FIAP coup de Cœur juge N°1</v>
      </c>
      <c r="P26" s="135" t="str">
        <f>Répartition!J27</f>
        <v>*-*-*-*</v>
      </c>
      <c r="R26" s="45" t="s">
        <v>13</v>
      </c>
      <c r="S26" s="136" t="s">
        <v>73</v>
      </c>
      <c r="T26" s="135" t="s">
        <v>23</v>
      </c>
      <c r="U26" s="204"/>
      <c r="V26" s="43" t="str">
        <f t="shared" si="0"/>
        <v>Médaille d'Or ISFCouleur</v>
      </c>
      <c r="W26" s="203">
        <v>14</v>
      </c>
    </row>
    <row r="27" spans="1:23" s="25" customFormat="1" ht="15" customHeight="1" x14ac:dyDescent="0.25">
      <c r="A27" s="1">
        <v>15</v>
      </c>
      <c r="B27" s="45" t="s">
        <v>10</v>
      </c>
      <c r="C27" s="136" t="str">
        <f>Répartition!C28</f>
        <v>Ruban FIAP coup de Cœur juge N°2</v>
      </c>
      <c r="D27" s="135" t="str">
        <f>Répartition!D28</f>
        <v>*-*-*-*</v>
      </c>
      <c r="E27" s="152"/>
      <c r="F27" s="45" t="s">
        <v>10</v>
      </c>
      <c r="G27" s="136" t="str">
        <f>Répartition!E28</f>
        <v>Ruban FIAP coup de Cœur juge N°2</v>
      </c>
      <c r="H27" s="135" t="str">
        <f>Répartition!F28</f>
        <v>*-*-*-*</v>
      </c>
      <c r="I27" s="152"/>
      <c r="J27" s="45" t="s">
        <v>10</v>
      </c>
      <c r="K27" s="136" t="str">
        <f>Répartition!G28</f>
        <v>Ruban FIAP coup de Cœur juge N°2</v>
      </c>
      <c r="L27" s="135" t="str">
        <f>Répartition!H28</f>
        <v>*-*-*-*</v>
      </c>
      <c r="M27" s="152"/>
      <c r="N27" s="45" t="s">
        <v>10</v>
      </c>
      <c r="O27" s="136" t="str">
        <f>Répartition!I28</f>
        <v>Ruban FIAP coup de Cœur juge N°2</v>
      </c>
      <c r="P27" s="135" t="str">
        <f>Répartition!J28</f>
        <v>*-*-*-*</v>
      </c>
      <c r="R27" s="45" t="s">
        <v>13</v>
      </c>
      <c r="S27" s="136" t="s">
        <v>73</v>
      </c>
      <c r="T27" s="135" t="s">
        <v>26</v>
      </c>
      <c r="U27" s="204"/>
      <c r="V27" s="43" t="str">
        <f t="shared" si="0"/>
        <v>Médaille d'Or ISFNature</v>
      </c>
      <c r="W27" s="203">
        <v>15</v>
      </c>
    </row>
    <row r="28" spans="1:23" s="25" customFormat="1" ht="15" customHeight="1" x14ac:dyDescent="0.25">
      <c r="A28" s="1">
        <v>16</v>
      </c>
      <c r="B28" s="45" t="s">
        <v>10</v>
      </c>
      <c r="C28" s="136" t="str">
        <f>Répartition!C29</f>
        <v>Ruban FIAP coup de Cœur juge N°3</v>
      </c>
      <c r="D28" s="135" t="str">
        <f>Répartition!D29</f>
        <v>*-*-*-*</v>
      </c>
      <c r="E28" s="152"/>
      <c r="F28" s="45" t="s">
        <v>10</v>
      </c>
      <c r="G28" s="136" t="str">
        <f>Répartition!E29</f>
        <v>Ruban FIAP coup de Cœur juge N°3</v>
      </c>
      <c r="H28" s="135" t="str">
        <f>Répartition!F29</f>
        <v>*-*-*-*</v>
      </c>
      <c r="I28" s="152"/>
      <c r="J28" s="45" t="s">
        <v>10</v>
      </c>
      <c r="K28" s="136" t="str">
        <f>Répartition!G29</f>
        <v>Ruban FIAP coup de Cœur juge N°3</v>
      </c>
      <c r="L28" s="135" t="str">
        <f>Répartition!H29</f>
        <v>*-*-*-*</v>
      </c>
      <c r="M28" s="152"/>
      <c r="N28" s="45" t="s">
        <v>10</v>
      </c>
      <c r="O28" s="136" t="str">
        <f>Répartition!I29</f>
        <v>Ruban FIAP coup de Cœur juge N°3</v>
      </c>
      <c r="P28" s="135" t="str">
        <f>Répartition!J29</f>
        <v>*-*-*-*</v>
      </c>
      <c r="R28" s="45" t="s">
        <v>13</v>
      </c>
      <c r="S28" s="136" t="s">
        <v>73</v>
      </c>
      <c r="T28" s="135" t="s">
        <v>27</v>
      </c>
      <c r="U28" s="204"/>
      <c r="V28" s="43" t="str">
        <f t="shared" si="0"/>
        <v>Médaille d'Or ISFMonochrome</v>
      </c>
      <c r="W28" s="203">
        <v>16</v>
      </c>
    </row>
    <row r="29" spans="1:23" s="25" customFormat="1" ht="15" customHeight="1" x14ac:dyDescent="0.25">
      <c r="A29" s="34">
        <v>17</v>
      </c>
      <c r="B29" s="45" t="s">
        <v>10</v>
      </c>
      <c r="C29" s="136" t="str">
        <f>Répartition!C30</f>
        <v>Ruban FIAP</v>
      </c>
      <c r="D29" s="135" t="str">
        <f>Répartition!D30</f>
        <v>Couleur</v>
      </c>
      <c r="E29" s="152"/>
      <c r="F29" s="45" t="s">
        <v>10</v>
      </c>
      <c r="G29" s="136" t="str">
        <f>Répartition!E30</f>
        <v>Ruban FIAP</v>
      </c>
      <c r="H29" s="135" t="str">
        <f>Répartition!F30</f>
        <v>Couleur</v>
      </c>
      <c r="I29" s="152"/>
      <c r="J29" s="45" t="s">
        <v>10</v>
      </c>
      <c r="K29" s="136" t="str">
        <f>Répartition!G30</f>
        <v>Ruban FIAP</v>
      </c>
      <c r="L29" s="135" t="str">
        <f>Répartition!H30</f>
        <v>Couleur</v>
      </c>
      <c r="M29" s="152"/>
      <c r="N29" s="45" t="s">
        <v>10</v>
      </c>
      <c r="O29" s="136" t="str">
        <f>Répartition!I30</f>
        <v>Ruban FIAP</v>
      </c>
      <c r="P29" s="135" t="str">
        <f>Répartition!J30</f>
        <v>Couleur</v>
      </c>
      <c r="R29" s="45" t="s">
        <v>13</v>
      </c>
      <c r="S29" s="136" t="s">
        <v>73</v>
      </c>
      <c r="T29" s="135" t="s">
        <v>28</v>
      </c>
      <c r="U29" s="204"/>
      <c r="V29" s="43" t="str">
        <f t="shared" si="0"/>
        <v>Médaille d'Or ISFThème</v>
      </c>
      <c r="W29" s="203">
        <v>17</v>
      </c>
    </row>
    <row r="30" spans="1:23" s="25" customFormat="1" ht="15" customHeight="1" x14ac:dyDescent="0.25">
      <c r="A30" s="1">
        <v>18</v>
      </c>
      <c r="B30" s="45" t="s">
        <v>10</v>
      </c>
      <c r="C30" s="136" t="str">
        <f>Répartition!C31</f>
        <v>Ruban FIAP</v>
      </c>
      <c r="D30" s="135" t="str">
        <f>Répartition!D31</f>
        <v>Nature</v>
      </c>
      <c r="E30" s="152"/>
      <c r="F30" s="45" t="s">
        <v>10</v>
      </c>
      <c r="G30" s="136" t="str">
        <f>Répartition!E31</f>
        <v>Ruban FIAP</v>
      </c>
      <c r="H30" s="135" t="str">
        <f>Répartition!F31</f>
        <v>Nature</v>
      </c>
      <c r="I30" s="152"/>
      <c r="J30" s="45" t="s">
        <v>10</v>
      </c>
      <c r="K30" s="136" t="str">
        <f>Répartition!G31</f>
        <v>Ruban FIAP</v>
      </c>
      <c r="L30" s="135" t="str">
        <f>Répartition!H31</f>
        <v>Nature</v>
      </c>
      <c r="M30" s="152"/>
      <c r="N30" s="45" t="s">
        <v>10</v>
      </c>
      <c r="O30" s="136" t="str">
        <f>Répartition!I31</f>
        <v>Ruban FIAP</v>
      </c>
      <c r="P30" s="135" t="str">
        <f>Répartition!J31</f>
        <v>Nature</v>
      </c>
      <c r="R30" s="45" t="s">
        <v>8</v>
      </c>
      <c r="S30" s="136" t="s">
        <v>69</v>
      </c>
      <c r="T30" s="135" t="s">
        <v>23</v>
      </c>
      <c r="U30" s="204"/>
      <c r="V30" s="43" t="str">
        <f t="shared" si="0"/>
        <v>Médaille d'Or FPFCouleur</v>
      </c>
      <c r="W30" s="203">
        <v>18</v>
      </c>
    </row>
    <row r="31" spans="1:23" s="25" customFormat="1" ht="15" customHeight="1" x14ac:dyDescent="0.25">
      <c r="A31" s="1">
        <v>19</v>
      </c>
      <c r="B31" s="45" t="s">
        <v>10</v>
      </c>
      <c r="C31" s="136" t="str">
        <f>Répartition!C32</f>
        <v>Ruban FIAP</v>
      </c>
      <c r="D31" s="135" t="str">
        <f>Répartition!D32</f>
        <v>Monochrome</v>
      </c>
      <c r="E31" s="152"/>
      <c r="F31" s="45" t="s">
        <v>10</v>
      </c>
      <c r="G31" s="136" t="str">
        <f>Répartition!E32</f>
        <v>Ruban FIAP</v>
      </c>
      <c r="H31" s="135" t="str">
        <f>Répartition!F32</f>
        <v>Monochrome</v>
      </c>
      <c r="I31" s="152"/>
      <c r="J31" s="45" t="s">
        <v>10</v>
      </c>
      <c r="K31" s="136" t="str">
        <f>Répartition!G32</f>
        <v>Ruban FIAP</v>
      </c>
      <c r="L31" s="135" t="str">
        <f>Répartition!H32</f>
        <v>Monochrome</v>
      </c>
      <c r="M31" s="152"/>
      <c r="N31" s="45" t="s">
        <v>10</v>
      </c>
      <c r="O31" s="136" t="str">
        <f>Répartition!I32</f>
        <v>Ruban FIAP</v>
      </c>
      <c r="P31" s="135" t="str">
        <f>Répartition!J32</f>
        <v>Monochrome</v>
      </c>
      <c r="R31" s="45" t="s">
        <v>8</v>
      </c>
      <c r="S31" s="136" t="s">
        <v>69</v>
      </c>
      <c r="T31" s="135" t="s">
        <v>26</v>
      </c>
      <c r="U31" s="204"/>
      <c r="V31" s="43" t="str">
        <f t="shared" si="0"/>
        <v>Médaille d'Or FPFNature</v>
      </c>
      <c r="W31" s="203">
        <v>19</v>
      </c>
    </row>
    <row r="32" spans="1:23" s="25" customFormat="1" ht="15" customHeight="1" x14ac:dyDescent="0.25">
      <c r="A32" s="34">
        <v>20</v>
      </c>
      <c r="B32" s="45" t="s">
        <v>10</v>
      </c>
      <c r="C32" s="136" t="str">
        <f>Répartition!C33</f>
        <v>Ruban FIAP</v>
      </c>
      <c r="D32" s="135" t="str">
        <f>Répartition!D33</f>
        <v>Thème</v>
      </c>
      <c r="E32" s="152"/>
      <c r="F32" s="45" t="s">
        <v>10</v>
      </c>
      <c r="G32" s="136" t="str">
        <f>Répartition!E33</f>
        <v>Ruban FIAP</v>
      </c>
      <c r="H32" s="135" t="str">
        <f>Répartition!F33</f>
        <v>Thème</v>
      </c>
      <c r="I32" s="152"/>
      <c r="J32" s="45" t="s">
        <v>10</v>
      </c>
      <c r="K32" s="136" t="str">
        <f>Répartition!G33</f>
        <v>Ruban FIAP</v>
      </c>
      <c r="L32" s="135" t="str">
        <f>Répartition!H33</f>
        <v>Thème</v>
      </c>
      <c r="M32" s="152"/>
      <c r="N32" s="45" t="s">
        <v>10</v>
      </c>
      <c r="O32" s="136" t="str">
        <f>Répartition!I33</f>
        <v>Ruban FIAP</v>
      </c>
      <c r="P32" s="135" t="str">
        <f>Répartition!J33</f>
        <v>Thème</v>
      </c>
      <c r="R32" s="45" t="s">
        <v>8</v>
      </c>
      <c r="S32" s="136" t="s">
        <v>69</v>
      </c>
      <c r="T32" s="135" t="s">
        <v>27</v>
      </c>
      <c r="U32" s="204"/>
      <c r="V32" s="43" t="str">
        <f t="shared" si="0"/>
        <v>Médaille d'Or FPFMonochrome</v>
      </c>
      <c r="W32" s="203">
        <v>20</v>
      </c>
    </row>
    <row r="33" spans="1:23" s="25" customFormat="1" ht="15" customHeight="1" x14ac:dyDescent="0.25">
      <c r="A33" s="1">
        <v>21</v>
      </c>
      <c r="B33" s="45" t="s">
        <v>10</v>
      </c>
      <c r="C33" s="136" t="str">
        <f>Répartition!C34</f>
        <v>Ruban FIAP</v>
      </c>
      <c r="D33" s="135" t="str">
        <f>Répartition!D34</f>
        <v>Couleur</v>
      </c>
      <c r="E33" s="152"/>
      <c r="F33" s="45" t="s">
        <v>10</v>
      </c>
      <c r="G33" s="136" t="str">
        <f>Répartition!E34</f>
        <v>Ruban FIAP</v>
      </c>
      <c r="H33" s="135" t="str">
        <f>Répartition!F34</f>
        <v>Couleur</v>
      </c>
      <c r="I33" s="152"/>
      <c r="J33" s="45" t="s">
        <v>10</v>
      </c>
      <c r="K33" s="136" t="str">
        <f>Répartition!G34</f>
        <v>Ruban FIAP</v>
      </c>
      <c r="L33" s="135" t="str">
        <f>Répartition!H34</f>
        <v>Couleur</v>
      </c>
      <c r="M33" s="152"/>
      <c r="N33" s="45" t="s">
        <v>10</v>
      </c>
      <c r="O33" s="136" t="str">
        <f>Répartition!I34</f>
        <v>Ruban FIAP</v>
      </c>
      <c r="P33" s="135" t="str">
        <f>Répartition!J34</f>
        <v>Couleur</v>
      </c>
      <c r="R33" s="45" t="s">
        <v>8</v>
      </c>
      <c r="S33" s="136" t="s">
        <v>69</v>
      </c>
      <c r="T33" s="135" t="s">
        <v>28</v>
      </c>
      <c r="U33" s="204"/>
      <c r="V33" s="43" t="str">
        <f t="shared" si="0"/>
        <v>Médaille d'Or FPFThème</v>
      </c>
      <c r="W33" s="203">
        <v>21</v>
      </c>
    </row>
    <row r="34" spans="1:23" s="25" customFormat="1" ht="15" customHeight="1" x14ac:dyDescent="0.25">
      <c r="A34" s="1">
        <v>22</v>
      </c>
      <c r="B34" s="45" t="s">
        <v>10</v>
      </c>
      <c r="C34" s="136" t="str">
        <f>Répartition!C35</f>
        <v>Ruban FIAP</v>
      </c>
      <c r="D34" s="135" t="str">
        <f>Répartition!D35</f>
        <v>Nature</v>
      </c>
      <c r="E34" s="152"/>
      <c r="F34" s="45" t="s">
        <v>10</v>
      </c>
      <c r="G34" s="136" t="str">
        <f>Répartition!E35</f>
        <v>Ruban FIAP</v>
      </c>
      <c r="H34" s="135" t="str">
        <f>Répartition!F35</f>
        <v>Nature</v>
      </c>
      <c r="I34" s="152"/>
      <c r="J34" s="45" t="s">
        <v>10</v>
      </c>
      <c r="K34" s="136" t="str">
        <f>Répartition!G35</f>
        <v>Ruban FIAP</v>
      </c>
      <c r="L34" s="135" t="str">
        <f>Répartition!H35</f>
        <v>Nature</v>
      </c>
      <c r="M34" s="152"/>
      <c r="N34" s="45" t="s">
        <v>10</v>
      </c>
      <c r="O34" s="136" t="str">
        <f>Répartition!I35</f>
        <v>Ruban FIAP</v>
      </c>
      <c r="P34" s="135" t="str">
        <f>Répartition!J35</f>
        <v>Nature</v>
      </c>
      <c r="R34" s="45" t="s">
        <v>14</v>
      </c>
      <c r="S34" s="136" t="s">
        <v>77</v>
      </c>
      <c r="T34" s="135" t="s">
        <v>23</v>
      </c>
      <c r="U34" s="204"/>
      <c r="V34" s="43" t="str">
        <f t="shared" si="0"/>
        <v>Médaille d'Or FDTCouleur</v>
      </c>
      <c r="W34" s="203">
        <v>22</v>
      </c>
    </row>
    <row r="35" spans="1:23" s="25" customFormat="1" ht="15" customHeight="1" x14ac:dyDescent="0.25">
      <c r="A35" s="34">
        <v>23</v>
      </c>
      <c r="B35" s="45" t="s">
        <v>10</v>
      </c>
      <c r="C35" s="136" t="str">
        <f>Répartition!C36</f>
        <v>Ruban FIAP</v>
      </c>
      <c r="D35" s="135" t="str">
        <f>Répartition!D36</f>
        <v>Monochrome</v>
      </c>
      <c r="E35" s="152"/>
      <c r="F35" s="45" t="s">
        <v>10</v>
      </c>
      <c r="G35" s="136" t="str">
        <f>Répartition!E36</f>
        <v>Ruban FIAP</v>
      </c>
      <c r="H35" s="135" t="str">
        <f>Répartition!F36</f>
        <v>Monochrome</v>
      </c>
      <c r="I35" s="152"/>
      <c r="J35" s="45" t="s">
        <v>10</v>
      </c>
      <c r="K35" s="136" t="str">
        <f>Répartition!G36</f>
        <v>Ruban FIAP</v>
      </c>
      <c r="L35" s="135" t="str">
        <f>Répartition!H36</f>
        <v>Monochrome</v>
      </c>
      <c r="M35" s="152"/>
      <c r="N35" s="45" t="s">
        <v>10</v>
      </c>
      <c r="O35" s="136" t="str">
        <f>Répartition!I36</f>
        <v>Ruban FIAP</v>
      </c>
      <c r="P35" s="135" t="str">
        <f>Répartition!J36</f>
        <v>Monochrome</v>
      </c>
      <c r="R35" s="45" t="s">
        <v>14</v>
      </c>
      <c r="S35" s="136" t="s">
        <v>77</v>
      </c>
      <c r="T35" s="135" t="s">
        <v>26</v>
      </c>
      <c r="U35" s="204"/>
      <c r="V35" s="43" t="str">
        <f t="shared" si="0"/>
        <v>Médaille d'Or FDTNature</v>
      </c>
      <c r="W35" s="203">
        <v>23</v>
      </c>
    </row>
    <row r="36" spans="1:23" s="25" customFormat="1" ht="15" customHeight="1" x14ac:dyDescent="0.25">
      <c r="A36" s="1">
        <v>24</v>
      </c>
      <c r="B36" s="45" t="s">
        <v>10</v>
      </c>
      <c r="C36" s="136" t="str">
        <f>Répartition!C37</f>
        <v>Ruban FIAP</v>
      </c>
      <c r="D36" s="135" t="str">
        <f>Répartition!D37</f>
        <v>Thème</v>
      </c>
      <c r="E36" s="152"/>
      <c r="F36" s="45" t="s">
        <v>10</v>
      </c>
      <c r="G36" s="136" t="str">
        <f>Répartition!E37</f>
        <v>Ruban FIAP</v>
      </c>
      <c r="H36" s="135" t="str">
        <f>Répartition!F37</f>
        <v>Thème</v>
      </c>
      <c r="I36" s="152"/>
      <c r="J36" s="45" t="s">
        <v>10</v>
      </c>
      <c r="K36" s="136" t="str">
        <f>Répartition!G37</f>
        <v>Ruban FIAP</v>
      </c>
      <c r="L36" s="135" t="str">
        <f>Répartition!H37</f>
        <v>Thème</v>
      </c>
      <c r="M36" s="152"/>
      <c r="N36" s="45" t="s">
        <v>10</v>
      </c>
      <c r="O36" s="136" t="str">
        <f>Répartition!I37</f>
        <v>Ruban FIAP</v>
      </c>
      <c r="P36" s="135" t="str">
        <f>Répartition!J37</f>
        <v>Thème</v>
      </c>
      <c r="R36" s="45" t="s">
        <v>14</v>
      </c>
      <c r="S36" s="136" t="s">
        <v>77</v>
      </c>
      <c r="T36" s="135" t="s">
        <v>27</v>
      </c>
      <c r="U36" s="204"/>
      <c r="V36" s="43" t="str">
        <f t="shared" si="0"/>
        <v>Médaille d'Or FDTMonochrome</v>
      </c>
      <c r="W36" s="203">
        <v>24</v>
      </c>
    </row>
    <row r="37" spans="1:23" s="25" customFormat="1" ht="15" customHeight="1" x14ac:dyDescent="0.25">
      <c r="A37" s="1">
        <v>25</v>
      </c>
      <c r="B37" s="45" t="s">
        <v>10</v>
      </c>
      <c r="C37" s="136" t="str">
        <f>Répartition!C38</f>
        <v>Ruban FIAP</v>
      </c>
      <c r="D37" s="135" t="str">
        <f>Répartition!D38</f>
        <v>Couleur</v>
      </c>
      <c r="E37" s="152"/>
      <c r="F37" s="45" t="s">
        <v>10</v>
      </c>
      <c r="G37" s="136" t="str">
        <f>Répartition!E38</f>
        <v>Ruban FIAP</v>
      </c>
      <c r="H37" s="135" t="str">
        <f>Répartition!F38</f>
        <v>Couleur</v>
      </c>
      <c r="I37" s="152"/>
      <c r="J37" s="45" t="s">
        <v>10</v>
      </c>
      <c r="K37" s="136" t="str">
        <f>Répartition!G38</f>
        <v>Ruban FIAP</v>
      </c>
      <c r="L37" s="135" t="str">
        <f>Répartition!H38</f>
        <v>Couleur</v>
      </c>
      <c r="M37" s="152"/>
      <c r="N37" s="45" t="s">
        <v>10</v>
      </c>
      <c r="O37" s="136" t="str">
        <f>Répartition!I38</f>
        <v>Ruban FIAP</v>
      </c>
      <c r="P37" s="135" t="str">
        <f>Répartition!J38</f>
        <v>Couleur</v>
      </c>
      <c r="R37" s="45" t="s">
        <v>14</v>
      </c>
      <c r="S37" s="136" t="s">
        <v>77</v>
      </c>
      <c r="T37" s="135" t="s">
        <v>28</v>
      </c>
      <c r="U37" s="204"/>
      <c r="V37" s="43" t="str">
        <f t="shared" si="0"/>
        <v>Médaille d'Or FDTThème</v>
      </c>
      <c r="W37" s="203">
        <v>25</v>
      </c>
    </row>
    <row r="38" spans="1:23" s="25" customFormat="1" ht="15" customHeight="1" x14ac:dyDescent="0.25">
      <c r="A38" s="34">
        <v>26</v>
      </c>
      <c r="B38" s="45" t="s">
        <v>10</v>
      </c>
      <c r="C38" s="136" t="str">
        <f>Répartition!C39</f>
        <v>Ruban FIAP</v>
      </c>
      <c r="D38" s="135" t="str">
        <f>Répartition!D39</f>
        <v>Nature</v>
      </c>
      <c r="E38" s="152"/>
      <c r="F38" s="45" t="s">
        <v>10</v>
      </c>
      <c r="G38" s="136" t="str">
        <f>Répartition!E39</f>
        <v>Ruban FIAP</v>
      </c>
      <c r="H38" s="135" t="str">
        <f>Répartition!F39</f>
        <v>Nature</v>
      </c>
      <c r="I38" s="152"/>
      <c r="J38" s="45" t="s">
        <v>10</v>
      </c>
      <c r="K38" s="136" t="str">
        <f>Répartition!G39</f>
        <v>Ruban FIAP</v>
      </c>
      <c r="L38" s="135" t="str">
        <f>Répartition!H39</f>
        <v>Nature</v>
      </c>
      <c r="M38" s="152"/>
      <c r="N38" s="45" t="s">
        <v>10</v>
      </c>
      <c r="O38" s="136" t="str">
        <f>Répartition!I39</f>
        <v>Ruban FIAP</v>
      </c>
      <c r="P38" s="135" t="str">
        <f>Répartition!J39</f>
        <v>Nature</v>
      </c>
      <c r="R38" s="45" t="s">
        <v>8</v>
      </c>
      <c r="S38" s="136" t="s">
        <v>68</v>
      </c>
      <c r="T38" s="135" t="s">
        <v>52</v>
      </c>
      <c r="U38" s="204"/>
      <c r="V38" s="43" t="str">
        <f t="shared" si="0"/>
        <v>Trophée FPF : Meilleur Auteur français*-*-*-*</v>
      </c>
      <c r="W38" s="203">
        <v>26</v>
      </c>
    </row>
    <row r="39" spans="1:23" s="25" customFormat="1" ht="15" customHeight="1" x14ac:dyDescent="0.25">
      <c r="A39" s="1">
        <v>27</v>
      </c>
      <c r="B39" s="45" t="s">
        <v>10</v>
      </c>
      <c r="C39" s="136" t="str">
        <f>Répartition!C40</f>
        <v>Ruban FIAP</v>
      </c>
      <c r="D39" s="135" t="str">
        <f>Répartition!D40</f>
        <v>Monochrome</v>
      </c>
      <c r="E39" s="152"/>
      <c r="F39" s="45" t="s">
        <v>10</v>
      </c>
      <c r="G39" s="136" t="str">
        <f>Répartition!E40</f>
        <v>Ruban FIAP</v>
      </c>
      <c r="H39" s="135" t="str">
        <f>Répartition!F40</f>
        <v>Monochrome</v>
      </c>
      <c r="I39" s="152"/>
      <c r="J39" s="45" t="s">
        <v>10</v>
      </c>
      <c r="K39" s="136" t="str">
        <f>Répartition!G40</f>
        <v>Ruban FIAP</v>
      </c>
      <c r="L39" s="135" t="str">
        <f>Répartition!H40</f>
        <v>Monochrome</v>
      </c>
      <c r="M39" s="152"/>
      <c r="N39" s="45" t="s">
        <v>10</v>
      </c>
      <c r="O39" s="136" t="str">
        <f>Répartition!I40</f>
        <v>Ruban FIAP</v>
      </c>
      <c r="P39" s="135" t="str">
        <f>Répartition!J40</f>
        <v>Monochrome</v>
      </c>
      <c r="R39" s="45" t="s">
        <v>10</v>
      </c>
      <c r="S39" s="136" t="s">
        <v>54</v>
      </c>
      <c r="T39" s="135" t="s">
        <v>23</v>
      </c>
      <c r="U39" s="204"/>
      <c r="V39" s="43" t="str">
        <f t="shared" si="0"/>
        <v>Médaille d'Argent FIAPCouleur</v>
      </c>
      <c r="W39" s="203">
        <v>27</v>
      </c>
    </row>
    <row r="40" spans="1:23" s="25" customFormat="1" ht="15" customHeight="1" x14ac:dyDescent="0.25">
      <c r="A40" s="1">
        <v>28</v>
      </c>
      <c r="B40" s="45" t="s">
        <v>10</v>
      </c>
      <c r="C40" s="136" t="str">
        <f>Répartition!C41</f>
        <v>Ruban FIAP</v>
      </c>
      <c r="D40" s="135" t="str">
        <f>Répartition!D41</f>
        <v>Thème</v>
      </c>
      <c r="E40" s="152"/>
      <c r="F40" s="45" t="s">
        <v>10</v>
      </c>
      <c r="G40" s="136" t="str">
        <f>Répartition!E41</f>
        <v>Ruban FIAP</v>
      </c>
      <c r="H40" s="135" t="str">
        <f>Répartition!F41</f>
        <v>Thème</v>
      </c>
      <c r="I40" s="152"/>
      <c r="J40" s="45" t="s">
        <v>10</v>
      </c>
      <c r="K40" s="136" t="str">
        <f>Répartition!G41</f>
        <v>Ruban FIAP</v>
      </c>
      <c r="L40" s="135" t="str">
        <f>Répartition!H41</f>
        <v>Thème</v>
      </c>
      <c r="M40" s="152"/>
      <c r="N40" s="45" t="s">
        <v>10</v>
      </c>
      <c r="O40" s="136" t="str">
        <f>Répartition!I41</f>
        <v>Ruban FIAP</v>
      </c>
      <c r="P40" s="135" t="str">
        <f>Répartition!J41</f>
        <v>Thème</v>
      </c>
      <c r="R40" s="45" t="s">
        <v>10</v>
      </c>
      <c r="S40" s="136" t="s">
        <v>54</v>
      </c>
      <c r="T40" s="135" t="s">
        <v>26</v>
      </c>
      <c r="U40" s="204"/>
      <c r="V40" s="43" t="str">
        <f t="shared" si="0"/>
        <v>Médaille d'Argent FIAPNature</v>
      </c>
      <c r="W40" s="203">
        <v>28</v>
      </c>
    </row>
    <row r="41" spans="1:23" s="25" customFormat="1" ht="15" customHeight="1" x14ac:dyDescent="0.25">
      <c r="A41" s="34">
        <v>29</v>
      </c>
      <c r="B41" s="45" t="s">
        <v>10</v>
      </c>
      <c r="C41" s="136" t="str">
        <f>Répartition!C42</f>
        <v>Ruban FIAP</v>
      </c>
      <c r="D41" s="135" t="str">
        <f>Répartition!D42</f>
        <v>Couleur</v>
      </c>
      <c r="E41" s="152"/>
      <c r="F41" s="45" t="s">
        <v>10</v>
      </c>
      <c r="G41" s="136" t="str">
        <f>Répartition!E42</f>
        <v>Ruban FIAP</v>
      </c>
      <c r="H41" s="135" t="str">
        <f>Répartition!F42</f>
        <v>Couleur</v>
      </c>
      <c r="I41" s="152"/>
      <c r="J41" s="45" t="s">
        <v>10</v>
      </c>
      <c r="K41" s="136" t="str">
        <f>Répartition!G42</f>
        <v>Ruban FIAP</v>
      </c>
      <c r="L41" s="135" t="str">
        <f>Répartition!H42</f>
        <v>Couleur</v>
      </c>
      <c r="M41" s="152"/>
      <c r="N41" s="45" t="s">
        <v>10</v>
      </c>
      <c r="O41" s="136" t="str">
        <f>Répartition!I42</f>
        <v>Ruban FIAP</v>
      </c>
      <c r="P41" s="135" t="str">
        <f>Répartition!J42</f>
        <v>Couleur</v>
      </c>
      <c r="R41" s="45" t="s">
        <v>10</v>
      </c>
      <c r="S41" s="136" t="s">
        <v>54</v>
      </c>
      <c r="T41" s="135" t="s">
        <v>27</v>
      </c>
      <c r="U41" s="204"/>
      <c r="V41" s="43" t="str">
        <f t="shared" si="0"/>
        <v>Médaille d'Argent FIAPMonochrome</v>
      </c>
      <c r="W41" s="203">
        <v>29</v>
      </c>
    </row>
    <row r="42" spans="1:23" s="25" customFormat="1" ht="15" customHeight="1" x14ac:dyDescent="0.25">
      <c r="A42" s="1">
        <v>30</v>
      </c>
      <c r="B42" s="45" t="s">
        <v>10</v>
      </c>
      <c r="C42" s="136" t="str">
        <f>Répartition!C43</f>
        <v>Ruban FIAP</v>
      </c>
      <c r="D42" s="135" t="str">
        <f>Répartition!D43</f>
        <v>Nature</v>
      </c>
      <c r="E42" s="152"/>
      <c r="F42" s="45" t="s">
        <v>10</v>
      </c>
      <c r="G42" s="136" t="str">
        <f>Répartition!E43</f>
        <v>Ruban FIAP</v>
      </c>
      <c r="H42" s="135" t="str">
        <f>Répartition!F43</f>
        <v>Nature</v>
      </c>
      <c r="I42" s="152"/>
      <c r="J42" s="45" t="s">
        <v>10</v>
      </c>
      <c r="K42" s="136" t="str">
        <f>Répartition!G43</f>
        <v>Ruban FIAP</v>
      </c>
      <c r="L42" s="135" t="str">
        <f>Répartition!H43</f>
        <v>Nature</v>
      </c>
      <c r="M42" s="152"/>
      <c r="N42" s="45" t="s">
        <v>10</v>
      </c>
      <c r="O42" s="136" t="str">
        <f>Répartition!I43</f>
        <v>Ruban FIAP</v>
      </c>
      <c r="P42" s="135" t="str">
        <f>Répartition!J43</f>
        <v>Nature</v>
      </c>
      <c r="R42" s="45" t="s">
        <v>10</v>
      </c>
      <c r="S42" s="136" t="s">
        <v>54</v>
      </c>
      <c r="T42" s="135" t="s">
        <v>28</v>
      </c>
      <c r="U42" s="204"/>
      <c r="V42" s="43" t="str">
        <f t="shared" si="0"/>
        <v>Médaille d'Argent FIAPThème</v>
      </c>
      <c r="W42" s="203">
        <v>30</v>
      </c>
    </row>
    <row r="43" spans="1:23" s="25" customFormat="1" ht="15" customHeight="1" x14ac:dyDescent="0.25">
      <c r="A43" s="1">
        <v>31</v>
      </c>
      <c r="B43" s="45" t="s">
        <v>10</v>
      </c>
      <c r="C43" s="136" t="str">
        <f>Répartition!C44</f>
        <v>Ruban FIAP</v>
      </c>
      <c r="D43" s="135" t="str">
        <f>Répartition!D44</f>
        <v>Monochrome</v>
      </c>
      <c r="E43" s="152"/>
      <c r="F43" s="45" t="s">
        <v>10</v>
      </c>
      <c r="G43" s="136" t="str">
        <f>Répartition!E44</f>
        <v>Ruban FIAP</v>
      </c>
      <c r="H43" s="135" t="str">
        <f>Répartition!F44</f>
        <v>Monochrome</v>
      </c>
      <c r="I43" s="152"/>
      <c r="J43" s="45" t="s">
        <v>10</v>
      </c>
      <c r="K43" s="136" t="str">
        <f>Répartition!G44</f>
        <v>Ruban FIAP</v>
      </c>
      <c r="L43" s="135" t="str">
        <f>Répartition!H44</f>
        <v>Monochrome</v>
      </c>
      <c r="M43" s="152"/>
      <c r="N43" s="45" t="s">
        <v>10</v>
      </c>
      <c r="O43" s="136" t="str">
        <f>Répartition!I44</f>
        <v>Ruban FIAP</v>
      </c>
      <c r="P43" s="135" t="str">
        <f>Répartition!J44</f>
        <v>Monochrome</v>
      </c>
      <c r="R43" s="45" t="s">
        <v>11</v>
      </c>
      <c r="S43" s="136" t="s">
        <v>61</v>
      </c>
      <c r="T43" s="135" t="s">
        <v>23</v>
      </c>
      <c r="U43" s="204"/>
      <c r="V43" s="43" t="str">
        <f t="shared" si="0"/>
        <v>Médaille d'Argent PSACouleur</v>
      </c>
      <c r="W43" s="203">
        <v>31</v>
      </c>
    </row>
    <row r="44" spans="1:23" s="25" customFormat="1" ht="15" customHeight="1" x14ac:dyDescent="0.25">
      <c r="A44" s="34">
        <v>32</v>
      </c>
      <c r="B44" s="45" t="s">
        <v>10</v>
      </c>
      <c r="C44" s="136" t="str">
        <f>Répartition!C45</f>
        <v>Ruban FIAP</v>
      </c>
      <c r="D44" s="135" t="str">
        <f>Répartition!D45</f>
        <v>Thème</v>
      </c>
      <c r="E44" s="152"/>
      <c r="F44" s="45" t="s">
        <v>10</v>
      </c>
      <c r="G44" s="136" t="str">
        <f>Répartition!E45</f>
        <v>Ruban FIAP</v>
      </c>
      <c r="H44" s="135" t="str">
        <f>Répartition!F45</f>
        <v>Thème</v>
      </c>
      <c r="I44" s="152"/>
      <c r="J44" s="45" t="s">
        <v>10</v>
      </c>
      <c r="K44" s="136" t="str">
        <f>Répartition!G45</f>
        <v>Ruban FIAP</v>
      </c>
      <c r="L44" s="135" t="str">
        <f>Répartition!H45</f>
        <v>Thème</v>
      </c>
      <c r="M44" s="152"/>
      <c r="N44" s="45" t="s">
        <v>10</v>
      </c>
      <c r="O44" s="136" t="str">
        <f>Répartition!I45</f>
        <v>Ruban FIAP</v>
      </c>
      <c r="P44" s="135" t="str">
        <f>Répartition!J45</f>
        <v>Thème</v>
      </c>
      <c r="R44" s="45" t="s">
        <v>11</v>
      </c>
      <c r="S44" s="136" t="s">
        <v>61</v>
      </c>
      <c r="T44" s="135" t="s">
        <v>26</v>
      </c>
      <c r="U44" s="204"/>
      <c r="V44" s="43" t="str">
        <f t="shared" si="0"/>
        <v>Médaille d'Argent PSANature</v>
      </c>
      <c r="W44" s="203">
        <v>32</v>
      </c>
    </row>
    <row r="45" spans="1:23" s="25" customFormat="1" ht="15" customHeight="1" x14ac:dyDescent="0.25">
      <c r="A45" s="1">
        <v>33</v>
      </c>
      <c r="B45" s="45" t="s">
        <v>10</v>
      </c>
      <c r="C45" s="136" t="str">
        <f>Répartition!C46</f>
        <v>Ruban FIAP</v>
      </c>
      <c r="D45" s="135" t="str">
        <f>Répartition!D46</f>
        <v>Couleur</v>
      </c>
      <c r="E45" s="152"/>
      <c r="F45" s="45" t="s">
        <v>10</v>
      </c>
      <c r="G45" s="136" t="str">
        <f>Répartition!E46</f>
        <v>Ruban FIAP</v>
      </c>
      <c r="H45" s="135" t="str">
        <f>Répartition!F46</f>
        <v>Couleur</v>
      </c>
      <c r="I45" s="152"/>
      <c r="J45" s="45" t="s">
        <v>10</v>
      </c>
      <c r="K45" s="136" t="str">
        <f>Répartition!G46</f>
        <v>Ruban FIAP</v>
      </c>
      <c r="L45" s="135" t="str">
        <f>Répartition!H46</f>
        <v>Couleur</v>
      </c>
      <c r="M45" s="152"/>
      <c r="N45" s="45" t="s">
        <v>10</v>
      </c>
      <c r="O45" s="136" t="str">
        <f>Répartition!I46</f>
        <v>Ruban FIAP</v>
      </c>
      <c r="P45" s="135" t="str">
        <f>Répartition!J46</f>
        <v>Couleur</v>
      </c>
      <c r="R45" s="45" t="s">
        <v>11</v>
      </c>
      <c r="S45" s="136" t="s">
        <v>61</v>
      </c>
      <c r="T45" s="135" t="s">
        <v>27</v>
      </c>
      <c r="U45" s="204"/>
      <c r="V45" s="43" t="str">
        <f t="shared" si="0"/>
        <v>Médaille d'Argent PSAMonochrome</v>
      </c>
      <c r="W45" s="203">
        <v>33</v>
      </c>
    </row>
    <row r="46" spans="1:23" s="25" customFormat="1" ht="15" customHeight="1" x14ac:dyDescent="0.25">
      <c r="A46" s="1">
        <v>34</v>
      </c>
      <c r="B46" s="45" t="s">
        <v>10</v>
      </c>
      <c r="C46" s="136" t="str">
        <f>Répartition!C47</f>
        <v>Ruban FIAP</v>
      </c>
      <c r="D46" s="135" t="str">
        <f>Répartition!D47</f>
        <v>Couleur</v>
      </c>
      <c r="E46" s="152"/>
      <c r="F46" s="45" t="s">
        <v>10</v>
      </c>
      <c r="G46" s="136" t="str">
        <f>Répartition!E47</f>
        <v>Ruban FIAP</v>
      </c>
      <c r="H46" s="135" t="str">
        <f>Répartition!F47</f>
        <v>Couleur</v>
      </c>
      <c r="I46" s="152"/>
      <c r="J46" s="45" t="s">
        <v>10</v>
      </c>
      <c r="K46" s="136" t="str">
        <f>Répartition!G47</f>
        <v>Ruban FIAP</v>
      </c>
      <c r="L46" s="135" t="str">
        <f>Répartition!H47</f>
        <v>Couleur</v>
      </c>
      <c r="M46" s="152"/>
      <c r="N46" s="45" t="s">
        <v>10</v>
      </c>
      <c r="O46" s="136" t="str">
        <f>Répartition!I47</f>
        <v>Ruban FIAP</v>
      </c>
      <c r="P46" s="135" t="str">
        <f>Répartition!J47</f>
        <v>Couleur</v>
      </c>
      <c r="R46" s="45" t="s">
        <v>11</v>
      </c>
      <c r="S46" s="136" t="s">
        <v>61</v>
      </c>
      <c r="T46" s="135" t="s">
        <v>28</v>
      </c>
      <c r="U46" s="204"/>
      <c r="V46" s="43" t="str">
        <f t="shared" si="0"/>
        <v>Médaille d'Argent PSAThème</v>
      </c>
      <c r="W46" s="203">
        <v>34</v>
      </c>
    </row>
    <row r="47" spans="1:23" s="25" customFormat="1" ht="15" customHeight="1" x14ac:dyDescent="0.25">
      <c r="A47" s="34">
        <v>35</v>
      </c>
      <c r="B47" s="45" t="s">
        <v>10</v>
      </c>
      <c r="C47" s="136" t="str">
        <f>Répartition!C48</f>
        <v>Ruban FIAP</v>
      </c>
      <c r="D47" s="135" t="str">
        <f>Répartition!D48</f>
        <v>Nature</v>
      </c>
      <c r="E47" s="152"/>
      <c r="F47" s="45" t="s">
        <v>10</v>
      </c>
      <c r="G47" s="136" t="str">
        <f>Répartition!E48</f>
        <v>Ruban FIAP</v>
      </c>
      <c r="H47" s="135" t="str">
        <f>Répartition!F48</f>
        <v>Nature</v>
      </c>
      <c r="I47" s="152"/>
      <c r="J47" s="45" t="s">
        <v>10</v>
      </c>
      <c r="K47" s="136" t="str">
        <f>Répartition!G48</f>
        <v>Ruban FIAP</v>
      </c>
      <c r="L47" s="135" t="str">
        <f>Répartition!H48</f>
        <v>Nature</v>
      </c>
      <c r="M47" s="152"/>
      <c r="N47" s="45" t="s">
        <v>10</v>
      </c>
      <c r="O47" s="136" t="str">
        <f>Répartition!I48</f>
        <v>Ruban FIAP</v>
      </c>
      <c r="P47" s="135" t="str">
        <f>Répartition!J48</f>
        <v>Nature</v>
      </c>
      <c r="R47" s="45" t="s">
        <v>22</v>
      </c>
      <c r="S47" s="136" t="s">
        <v>65</v>
      </c>
      <c r="T47" s="135" t="s">
        <v>23</v>
      </c>
      <c r="U47" s="204"/>
      <c r="V47" s="43" t="str">
        <f t="shared" si="0"/>
        <v>Médaille d'Argent GPUCouleur</v>
      </c>
      <c r="W47" s="203">
        <v>35</v>
      </c>
    </row>
    <row r="48" spans="1:23" s="25" customFormat="1" ht="15" customHeight="1" x14ac:dyDescent="0.25">
      <c r="A48" s="1">
        <v>36</v>
      </c>
      <c r="B48" s="45" t="s">
        <v>10</v>
      </c>
      <c r="C48" s="136" t="str">
        <f>Répartition!C49</f>
        <v>Ruban FIAP</v>
      </c>
      <c r="D48" s="135" t="str">
        <f>Répartition!D49</f>
        <v>Monochrome</v>
      </c>
      <c r="E48" s="152"/>
      <c r="F48" s="45" t="s">
        <v>10</v>
      </c>
      <c r="G48" s="136" t="str">
        <f>Répartition!E49</f>
        <v>Ruban FIAP</v>
      </c>
      <c r="H48" s="135" t="str">
        <f>Répartition!F49</f>
        <v>Monochrome</v>
      </c>
      <c r="I48" s="152"/>
      <c r="J48" s="45" t="s">
        <v>10</v>
      </c>
      <c r="K48" s="136" t="str">
        <f>Répartition!G49</f>
        <v>Ruban FIAP</v>
      </c>
      <c r="L48" s="135" t="str">
        <f>Répartition!H49</f>
        <v>Monochrome</v>
      </c>
      <c r="M48" s="152"/>
      <c r="N48" s="45" t="s">
        <v>10</v>
      </c>
      <c r="O48" s="136" t="str">
        <f>Répartition!I49</f>
        <v>Ruban FIAP</v>
      </c>
      <c r="P48" s="135" t="str">
        <f>Répartition!J49</f>
        <v>Monochrome</v>
      </c>
      <c r="R48" s="45" t="s">
        <v>22</v>
      </c>
      <c r="S48" s="136" t="s">
        <v>65</v>
      </c>
      <c r="T48" s="135" t="s">
        <v>26</v>
      </c>
      <c r="U48" s="204"/>
      <c r="V48" s="43" t="str">
        <f t="shared" si="0"/>
        <v>Médaille d'Argent GPUNature</v>
      </c>
      <c r="W48" s="203">
        <v>36</v>
      </c>
    </row>
    <row r="49" spans="1:24" s="25" customFormat="1" ht="15" customHeight="1" x14ac:dyDescent="0.25">
      <c r="A49" s="1">
        <v>37</v>
      </c>
      <c r="B49" s="45" t="s">
        <v>10</v>
      </c>
      <c r="C49" s="136" t="str">
        <f>Répartition!C50</f>
        <v>Ruban FIAP</v>
      </c>
      <c r="D49" s="135" t="str">
        <f>Répartition!D50</f>
        <v>Thème</v>
      </c>
      <c r="E49" s="152"/>
      <c r="F49" s="45" t="s">
        <v>10</v>
      </c>
      <c r="G49" s="136" t="str">
        <f>Répartition!E50</f>
        <v>Ruban FIAP</v>
      </c>
      <c r="H49" s="135" t="str">
        <f>Répartition!F50</f>
        <v>Thème</v>
      </c>
      <c r="I49" s="152"/>
      <c r="J49" s="45" t="s">
        <v>10</v>
      </c>
      <c r="K49" s="136" t="str">
        <f>Répartition!G50</f>
        <v>Ruban FIAP</v>
      </c>
      <c r="L49" s="135" t="str">
        <f>Répartition!H50</f>
        <v>Thème</v>
      </c>
      <c r="M49" s="152"/>
      <c r="N49" s="45" t="s">
        <v>10</v>
      </c>
      <c r="O49" s="136" t="str">
        <f>Répartition!I50</f>
        <v>Ruban FIAP</v>
      </c>
      <c r="P49" s="135" t="str">
        <f>Répartition!J50</f>
        <v>Thème</v>
      </c>
      <c r="R49" s="45" t="s">
        <v>22</v>
      </c>
      <c r="S49" s="136" t="s">
        <v>65</v>
      </c>
      <c r="T49" s="135" t="s">
        <v>27</v>
      </c>
      <c r="U49" s="204"/>
      <c r="V49" s="43" t="str">
        <f t="shared" si="0"/>
        <v>Médaille d'Argent GPUMonochrome</v>
      </c>
      <c r="W49" s="203">
        <v>37</v>
      </c>
    </row>
    <row r="50" spans="1:24" s="25" customFormat="1" ht="15" customHeight="1" x14ac:dyDescent="0.25">
      <c r="A50" s="1">
        <v>38</v>
      </c>
      <c r="B50" s="45" t="s">
        <v>10</v>
      </c>
      <c r="C50" s="136" t="str">
        <f>Répartition!C51</f>
        <v>Ruban FIAP</v>
      </c>
      <c r="D50" s="135" t="str">
        <f>Répartition!D51</f>
        <v>Couleur</v>
      </c>
      <c r="E50" s="152"/>
      <c r="F50" s="45" t="s">
        <v>10</v>
      </c>
      <c r="G50" s="136" t="str">
        <f>Répartition!E51</f>
        <v>Ruban FIAP</v>
      </c>
      <c r="H50" s="135" t="str">
        <f>Répartition!F51</f>
        <v>Couleur</v>
      </c>
      <c r="I50" s="152"/>
      <c r="J50" s="45" t="s">
        <v>10</v>
      </c>
      <c r="K50" s="136" t="str">
        <f>Répartition!G51</f>
        <v>Ruban FIAP</v>
      </c>
      <c r="L50" s="135" t="str">
        <f>Répartition!H51</f>
        <v>Couleur</v>
      </c>
      <c r="M50" s="152"/>
      <c r="N50" s="45" t="s">
        <v>10</v>
      </c>
      <c r="O50" s="136" t="str">
        <f>Répartition!I51</f>
        <v>Ruban FIAP</v>
      </c>
      <c r="P50" s="135" t="str">
        <f>Répartition!J51</f>
        <v>Couleur</v>
      </c>
      <c r="R50" s="45" t="s">
        <v>22</v>
      </c>
      <c r="S50" s="136" t="s">
        <v>65</v>
      </c>
      <c r="T50" s="135" t="s">
        <v>28</v>
      </c>
      <c r="U50" s="204"/>
      <c r="V50" s="43" t="str">
        <f t="shared" si="0"/>
        <v>Médaille d'Argent GPUThème</v>
      </c>
      <c r="W50" s="203">
        <v>38</v>
      </c>
    </row>
    <row r="51" spans="1:24" s="25" customFormat="1" ht="15" customHeight="1" x14ac:dyDescent="0.25">
      <c r="A51" s="34">
        <v>39</v>
      </c>
      <c r="B51" s="45" t="s">
        <v>10</v>
      </c>
      <c r="C51" s="136" t="str">
        <f>Répartition!C52</f>
        <v>Ruban FIAP</v>
      </c>
      <c r="D51" s="135" t="str">
        <f>Répartition!D52</f>
        <v>Nature</v>
      </c>
      <c r="E51" s="152"/>
      <c r="F51" s="45" t="s">
        <v>10</v>
      </c>
      <c r="G51" s="136" t="str">
        <f>Répartition!E52</f>
        <v>Ruban FIAP</v>
      </c>
      <c r="H51" s="135" t="str">
        <f>Répartition!F52</f>
        <v>Nature</v>
      </c>
      <c r="I51" s="152"/>
      <c r="J51" s="45" t="s">
        <v>10</v>
      </c>
      <c r="K51" s="136" t="str">
        <f>Répartition!G52</f>
        <v>Ruban FIAP</v>
      </c>
      <c r="L51" s="135" t="str">
        <f>Répartition!H52</f>
        <v>Nature</v>
      </c>
      <c r="M51" s="152"/>
      <c r="N51" s="45" t="s">
        <v>10</v>
      </c>
      <c r="O51" s="136" t="str">
        <f>Répartition!I52</f>
        <v>Ruban FIAP</v>
      </c>
      <c r="P51" s="135" t="str">
        <f>Répartition!J52</f>
        <v>Nature</v>
      </c>
      <c r="R51" s="45" t="s">
        <v>13</v>
      </c>
      <c r="S51" s="136" t="s">
        <v>74</v>
      </c>
      <c r="T51" s="135" t="s">
        <v>23</v>
      </c>
      <c r="U51" s="204"/>
      <c r="V51" s="43" t="str">
        <f t="shared" si="0"/>
        <v>Médaille d'Argent ISFCouleur</v>
      </c>
      <c r="W51" s="203">
        <v>39</v>
      </c>
    </row>
    <row r="52" spans="1:24" s="25" customFormat="1" ht="15" customHeight="1" x14ac:dyDescent="0.25">
      <c r="A52" s="1">
        <v>40</v>
      </c>
      <c r="B52" s="45" t="s">
        <v>10</v>
      </c>
      <c r="C52" s="136" t="str">
        <f>Répartition!C53</f>
        <v>Ruban FIAP</v>
      </c>
      <c r="D52" s="135" t="str">
        <f>Répartition!D53</f>
        <v>Monochrome</v>
      </c>
      <c r="E52" s="152"/>
      <c r="F52" s="45" t="s">
        <v>10</v>
      </c>
      <c r="G52" s="136" t="str">
        <f>Répartition!E53</f>
        <v>Ruban FIAP</v>
      </c>
      <c r="H52" s="135" t="str">
        <f>Répartition!F53</f>
        <v>Monochrome</v>
      </c>
      <c r="I52" s="152"/>
      <c r="J52" s="45" t="s">
        <v>10</v>
      </c>
      <c r="K52" s="136" t="str">
        <f>Répartition!G53</f>
        <v>Ruban FIAP</v>
      </c>
      <c r="L52" s="135" t="str">
        <f>Répartition!H53</f>
        <v>Monochrome</v>
      </c>
      <c r="M52" s="152"/>
      <c r="N52" s="45" t="s">
        <v>10</v>
      </c>
      <c r="O52" s="136" t="str">
        <f>Répartition!I53</f>
        <v>Ruban FIAP</v>
      </c>
      <c r="P52" s="135" t="str">
        <f>Répartition!J53</f>
        <v>Monochrome</v>
      </c>
      <c r="R52" s="45" t="s">
        <v>13</v>
      </c>
      <c r="S52" s="136" t="s">
        <v>74</v>
      </c>
      <c r="T52" s="135" t="s">
        <v>26</v>
      </c>
      <c r="U52" s="204"/>
      <c r="V52" s="43" t="str">
        <f t="shared" si="0"/>
        <v>Médaille d'Argent ISFNature</v>
      </c>
      <c r="W52" s="203">
        <v>40</v>
      </c>
    </row>
    <row r="53" spans="1:24" s="25" customFormat="1" ht="15" customHeight="1" x14ac:dyDescent="0.25">
      <c r="A53" s="1">
        <v>41</v>
      </c>
      <c r="B53" s="45" t="s">
        <v>10</v>
      </c>
      <c r="C53" s="136" t="str">
        <f>Répartition!C54</f>
        <v>Ruban FIAP</v>
      </c>
      <c r="D53" s="135" t="str">
        <f>Répartition!D54</f>
        <v>Thème</v>
      </c>
      <c r="E53" s="152"/>
      <c r="F53" s="45" t="s">
        <v>10</v>
      </c>
      <c r="G53" s="136" t="str">
        <f>Répartition!E54</f>
        <v>Ruban FIAP</v>
      </c>
      <c r="H53" s="135" t="str">
        <f>Répartition!F54</f>
        <v>Thème</v>
      </c>
      <c r="I53" s="152"/>
      <c r="J53" s="45" t="s">
        <v>10</v>
      </c>
      <c r="K53" s="136" t="str">
        <f>Répartition!G54</f>
        <v>Ruban FIAP</v>
      </c>
      <c r="L53" s="135" t="str">
        <f>Répartition!H54</f>
        <v>Thème</v>
      </c>
      <c r="M53" s="152"/>
      <c r="N53" s="45" t="s">
        <v>10</v>
      </c>
      <c r="O53" s="136" t="str">
        <f>Répartition!I54</f>
        <v>Ruban FIAP</v>
      </c>
      <c r="P53" s="135" t="str">
        <f>Répartition!J54</f>
        <v>Thème</v>
      </c>
      <c r="R53" s="45" t="s">
        <v>13</v>
      </c>
      <c r="S53" s="136" t="s">
        <v>74</v>
      </c>
      <c r="T53" s="135" t="s">
        <v>27</v>
      </c>
      <c r="U53" s="204"/>
      <c r="V53" s="43" t="str">
        <f t="shared" si="0"/>
        <v>Médaille d'Argent ISFMonochrome</v>
      </c>
      <c r="W53" s="203">
        <v>41</v>
      </c>
    </row>
    <row r="54" spans="1:24" s="25" customFormat="1" ht="15" customHeight="1" x14ac:dyDescent="0.25">
      <c r="A54" s="1">
        <v>1</v>
      </c>
      <c r="B54" s="45" t="s">
        <v>11</v>
      </c>
      <c r="C54" s="136" t="str">
        <f>Répartition!C55</f>
        <v>Médaille d'Or PSA</v>
      </c>
      <c r="D54" s="135" t="str">
        <f>Répartition!D55</f>
        <v>Couleur</v>
      </c>
      <c r="E54" s="152"/>
      <c r="F54" s="45" t="s">
        <v>11</v>
      </c>
      <c r="G54" s="136" t="str">
        <f>Répartition!E55</f>
        <v>Médaille d'Or PSA</v>
      </c>
      <c r="H54" s="135" t="str">
        <f>Répartition!F55</f>
        <v>Couleur</v>
      </c>
      <c r="I54" s="152"/>
      <c r="J54" s="45" t="s">
        <v>11</v>
      </c>
      <c r="K54" s="136" t="str">
        <f>Répartition!G55</f>
        <v>Médaille d'Or PSA</v>
      </c>
      <c r="L54" s="135" t="str">
        <f>Répartition!H55</f>
        <v>Couleur</v>
      </c>
      <c r="M54" s="152"/>
      <c r="N54" s="45" t="s">
        <v>11</v>
      </c>
      <c r="O54" s="136" t="str">
        <f>Répartition!I55</f>
        <v>Médaille d'Or PSA</v>
      </c>
      <c r="P54" s="135" t="str">
        <f>Répartition!J55</f>
        <v>Couleur</v>
      </c>
      <c r="R54" s="45" t="s">
        <v>13</v>
      </c>
      <c r="S54" s="136" t="s">
        <v>74</v>
      </c>
      <c r="T54" s="135" t="s">
        <v>28</v>
      </c>
      <c r="U54" s="204"/>
      <c r="V54" s="43" t="str">
        <f t="shared" si="0"/>
        <v>Médaille d'Argent ISFThème</v>
      </c>
      <c r="W54" s="203">
        <v>42</v>
      </c>
    </row>
    <row r="55" spans="1:24" s="25" customFormat="1" ht="15" customHeight="1" x14ac:dyDescent="0.25">
      <c r="A55" s="1">
        <v>2</v>
      </c>
      <c r="B55" s="45" t="s">
        <v>11</v>
      </c>
      <c r="C55" s="136" t="str">
        <f>Répartition!C56</f>
        <v>Médaille d'Or PSA</v>
      </c>
      <c r="D55" s="135" t="str">
        <f>Répartition!D56</f>
        <v>Nature</v>
      </c>
      <c r="E55" s="152"/>
      <c r="F55" s="45" t="s">
        <v>11</v>
      </c>
      <c r="G55" s="136" t="str">
        <f>Répartition!E56</f>
        <v>Médaille d'Or PSA</v>
      </c>
      <c r="H55" s="135" t="str">
        <f>Répartition!F56</f>
        <v>Nature</v>
      </c>
      <c r="I55" s="152"/>
      <c r="J55" s="45" t="s">
        <v>11</v>
      </c>
      <c r="K55" s="136" t="str">
        <f>Répartition!G56</f>
        <v>Médaille d'Or PSA</v>
      </c>
      <c r="L55" s="135" t="str">
        <f>Répartition!H56</f>
        <v>Nature</v>
      </c>
      <c r="M55" s="152"/>
      <c r="N55" s="45" t="s">
        <v>11</v>
      </c>
      <c r="O55" s="136" t="str">
        <f>Répartition!I56</f>
        <v>Médaille d'Or PSA</v>
      </c>
      <c r="P55" s="135" t="str">
        <f>Répartition!J56</f>
        <v>Nature</v>
      </c>
      <c r="R55" s="45" t="s">
        <v>8</v>
      </c>
      <c r="S55" s="136" t="s">
        <v>70</v>
      </c>
      <c r="T55" s="135" t="s">
        <v>23</v>
      </c>
      <c r="U55" s="204"/>
      <c r="V55" s="43" t="str">
        <f t="shared" si="0"/>
        <v>Médaille d'Argent FPFCouleur</v>
      </c>
      <c r="W55" s="203">
        <v>43</v>
      </c>
    </row>
    <row r="56" spans="1:24" s="25" customFormat="1" ht="15" customHeight="1" x14ac:dyDescent="0.25">
      <c r="A56" s="1">
        <v>3</v>
      </c>
      <c r="B56" s="45" t="s">
        <v>11</v>
      </c>
      <c r="C56" s="136" t="str">
        <f>Répartition!C57</f>
        <v>Médaille d'Or PSA</v>
      </c>
      <c r="D56" s="135" t="str">
        <f>Répartition!D57</f>
        <v>Monochrome</v>
      </c>
      <c r="E56" s="152"/>
      <c r="F56" s="45" t="s">
        <v>11</v>
      </c>
      <c r="G56" s="136" t="str">
        <f>Répartition!E57</f>
        <v>Médaille d'Or PSA</v>
      </c>
      <c r="H56" s="135" t="str">
        <f>Répartition!F57</f>
        <v>Monochrome</v>
      </c>
      <c r="I56" s="152"/>
      <c r="J56" s="45" t="s">
        <v>11</v>
      </c>
      <c r="K56" s="136" t="str">
        <f>Répartition!G57</f>
        <v>Médaille d'Or PSA</v>
      </c>
      <c r="L56" s="135" t="str">
        <f>Répartition!H57</f>
        <v>Monochrome</v>
      </c>
      <c r="M56" s="152"/>
      <c r="N56" s="45" t="s">
        <v>11</v>
      </c>
      <c r="O56" s="136" t="str">
        <f>Répartition!I57</f>
        <v>Médaille d'Or PSA</v>
      </c>
      <c r="P56" s="135" t="str">
        <f>Répartition!J57</f>
        <v>Monochrome</v>
      </c>
      <c r="R56" s="45" t="s">
        <v>8</v>
      </c>
      <c r="S56" s="136" t="s">
        <v>70</v>
      </c>
      <c r="T56" s="135" t="s">
        <v>26</v>
      </c>
      <c r="U56" s="204"/>
      <c r="V56" s="43" t="str">
        <f t="shared" si="0"/>
        <v>Médaille d'Argent FPFNature</v>
      </c>
      <c r="W56" s="203">
        <v>44</v>
      </c>
    </row>
    <row r="57" spans="1:24" s="25" customFormat="1" ht="15" customHeight="1" x14ac:dyDescent="0.25">
      <c r="A57" s="1">
        <v>4</v>
      </c>
      <c r="B57" s="45" t="s">
        <v>11</v>
      </c>
      <c r="C57" s="136" t="str">
        <f>Répartition!C58</f>
        <v>Médaille d'Or PSA</v>
      </c>
      <c r="D57" s="135" t="str">
        <f>Répartition!D58</f>
        <v>Thème</v>
      </c>
      <c r="E57" s="152"/>
      <c r="F57" s="45" t="s">
        <v>11</v>
      </c>
      <c r="G57" s="136" t="str">
        <f>Répartition!E58</f>
        <v>Médaille d'Or PSA</v>
      </c>
      <c r="H57" s="135" t="str">
        <f>Répartition!F58</f>
        <v>Thème</v>
      </c>
      <c r="I57" s="152"/>
      <c r="J57" s="45" t="s">
        <v>11</v>
      </c>
      <c r="K57" s="136" t="str">
        <f>Répartition!G58</f>
        <v>Médaille d'Or PSA</v>
      </c>
      <c r="L57" s="135" t="str">
        <f>Répartition!H58</f>
        <v>Thème</v>
      </c>
      <c r="M57" s="152"/>
      <c r="N57" s="45" t="s">
        <v>11</v>
      </c>
      <c r="O57" s="136" t="str">
        <f>Répartition!I58</f>
        <v>Médaille d'Or PSA</v>
      </c>
      <c r="P57" s="135" t="str">
        <f>Répartition!J58</f>
        <v>Thème</v>
      </c>
      <c r="R57" s="45" t="s">
        <v>8</v>
      </c>
      <c r="S57" s="136" t="s">
        <v>70</v>
      </c>
      <c r="T57" s="135" t="s">
        <v>27</v>
      </c>
      <c r="U57" s="204"/>
      <c r="V57" s="43" t="str">
        <f t="shared" si="0"/>
        <v>Médaille d'Argent FPFMonochrome</v>
      </c>
      <c r="W57" s="203">
        <v>45</v>
      </c>
    </row>
    <row r="58" spans="1:24" s="25" customFormat="1" ht="15" customHeight="1" x14ac:dyDescent="0.25">
      <c r="A58" s="1">
        <v>5</v>
      </c>
      <c r="B58" s="45" t="s">
        <v>11</v>
      </c>
      <c r="C58" s="136" t="str">
        <f>Répartition!C59</f>
        <v>Médaille d'Argent PSA</v>
      </c>
      <c r="D58" s="135" t="str">
        <f>Répartition!D59</f>
        <v>Couleur</v>
      </c>
      <c r="E58" s="152"/>
      <c r="F58" s="45" t="s">
        <v>11</v>
      </c>
      <c r="G58" s="136" t="str">
        <f>Répartition!E59</f>
        <v>Médaille d'Argent PSA</v>
      </c>
      <c r="H58" s="135" t="str">
        <f>Répartition!F59</f>
        <v>Couleur</v>
      </c>
      <c r="I58" s="152"/>
      <c r="J58" s="45" t="s">
        <v>11</v>
      </c>
      <c r="K58" s="136" t="str">
        <f>Répartition!G59</f>
        <v>Médaille d'Argent PSA</v>
      </c>
      <c r="L58" s="135" t="str">
        <f>Répartition!H59</f>
        <v>Couleur</v>
      </c>
      <c r="M58" s="152"/>
      <c r="N58" s="45" t="s">
        <v>11</v>
      </c>
      <c r="O58" s="136" t="str">
        <f>Répartition!I59</f>
        <v>Médaille d'Argent PSA</v>
      </c>
      <c r="P58" s="135" t="str">
        <f>Répartition!J59</f>
        <v>Couleur</v>
      </c>
      <c r="R58" s="45" t="s">
        <v>8</v>
      </c>
      <c r="S58" s="136" t="s">
        <v>70</v>
      </c>
      <c r="T58" s="135" t="s">
        <v>28</v>
      </c>
      <c r="U58" s="204"/>
      <c r="V58" s="43" t="str">
        <f t="shared" si="0"/>
        <v>Médaille d'Argent FPFThème</v>
      </c>
      <c r="W58" s="203">
        <v>46</v>
      </c>
    </row>
    <row r="59" spans="1:24" s="44" customFormat="1" ht="15" customHeight="1" x14ac:dyDescent="0.25">
      <c r="A59" s="1">
        <v>6</v>
      </c>
      <c r="B59" s="45" t="s">
        <v>11</v>
      </c>
      <c r="C59" s="136" t="str">
        <f>Répartition!C60</f>
        <v>Médaille d'Argent PSA</v>
      </c>
      <c r="D59" s="135" t="str">
        <f>Répartition!D60</f>
        <v>Nature</v>
      </c>
      <c r="E59" s="152"/>
      <c r="F59" s="45" t="s">
        <v>11</v>
      </c>
      <c r="G59" s="136" t="str">
        <f>Répartition!E60</f>
        <v>Médaille d'Argent PSA</v>
      </c>
      <c r="H59" s="135" t="str">
        <f>Répartition!F60</f>
        <v>Nature</v>
      </c>
      <c r="I59" s="152"/>
      <c r="J59" s="45" t="s">
        <v>11</v>
      </c>
      <c r="K59" s="136" t="str">
        <f>Répartition!G60</f>
        <v>Médaille d'Argent PSA</v>
      </c>
      <c r="L59" s="135" t="str">
        <f>Répartition!H60</f>
        <v>Nature</v>
      </c>
      <c r="M59" s="152"/>
      <c r="N59" s="45" t="s">
        <v>11</v>
      </c>
      <c r="O59" s="136" t="str">
        <f>Répartition!I60</f>
        <v>Médaille d'Argent PSA</v>
      </c>
      <c r="P59" s="135" t="str">
        <f>Répartition!J60</f>
        <v>Nature</v>
      </c>
      <c r="R59" s="45" t="s">
        <v>14</v>
      </c>
      <c r="S59" s="136" t="s">
        <v>78</v>
      </c>
      <c r="T59" s="135" t="s">
        <v>23</v>
      </c>
      <c r="U59" s="204"/>
      <c r="V59" s="43" t="str">
        <f t="shared" si="0"/>
        <v>Médaille d'Argent FDTCouleur</v>
      </c>
      <c r="W59" s="203">
        <v>47</v>
      </c>
      <c r="X59" s="25"/>
    </row>
    <row r="60" spans="1:24" s="25" customFormat="1" ht="15" customHeight="1" x14ac:dyDescent="0.25">
      <c r="A60" s="1">
        <v>7</v>
      </c>
      <c r="B60" s="45" t="s">
        <v>11</v>
      </c>
      <c r="C60" s="136" t="str">
        <f>Répartition!C61</f>
        <v>Médaille d'Argent PSA</v>
      </c>
      <c r="D60" s="135" t="str">
        <f>Répartition!D61</f>
        <v>Monochrome</v>
      </c>
      <c r="E60" s="152"/>
      <c r="F60" s="45" t="s">
        <v>11</v>
      </c>
      <c r="G60" s="136" t="str">
        <f>Répartition!E61</f>
        <v>Médaille d'Argent PSA</v>
      </c>
      <c r="H60" s="135" t="str">
        <f>Répartition!F61</f>
        <v>Monochrome</v>
      </c>
      <c r="I60" s="152"/>
      <c r="J60" s="45" t="s">
        <v>11</v>
      </c>
      <c r="K60" s="136" t="str">
        <f>Répartition!G61</f>
        <v>Médaille d'Argent PSA</v>
      </c>
      <c r="L60" s="135" t="str">
        <f>Répartition!H61</f>
        <v>Monochrome</v>
      </c>
      <c r="M60" s="152"/>
      <c r="N60" s="45" t="s">
        <v>11</v>
      </c>
      <c r="O60" s="136" t="str">
        <f>Répartition!I61</f>
        <v>Médaille d'Argent PSA</v>
      </c>
      <c r="P60" s="135" t="str">
        <f>Répartition!J61</f>
        <v>Monochrome</v>
      </c>
      <c r="R60" s="45" t="s">
        <v>14</v>
      </c>
      <c r="S60" s="136" t="s">
        <v>78</v>
      </c>
      <c r="T60" s="135" t="s">
        <v>26</v>
      </c>
      <c r="U60" s="204"/>
      <c r="V60" s="43" t="str">
        <f t="shared" si="0"/>
        <v>Médaille d'Argent FDTNature</v>
      </c>
      <c r="W60" s="203">
        <v>48</v>
      </c>
      <c r="X60" s="44"/>
    </row>
    <row r="61" spans="1:24" s="25" customFormat="1" ht="15" customHeight="1" x14ac:dyDescent="0.25">
      <c r="A61" s="1">
        <v>8</v>
      </c>
      <c r="B61" s="45" t="s">
        <v>11</v>
      </c>
      <c r="C61" s="136" t="str">
        <f>Répartition!C62</f>
        <v>Médaille d'Argent PSA</v>
      </c>
      <c r="D61" s="135" t="str">
        <f>Répartition!D62</f>
        <v>Thème</v>
      </c>
      <c r="E61" s="152"/>
      <c r="F61" s="45" t="s">
        <v>11</v>
      </c>
      <c r="G61" s="136" t="str">
        <f>Répartition!E62</f>
        <v>Médaille d'Argent PSA</v>
      </c>
      <c r="H61" s="135" t="str">
        <f>Répartition!F62</f>
        <v>Thème</v>
      </c>
      <c r="I61" s="152"/>
      <c r="J61" s="45" t="s">
        <v>11</v>
      </c>
      <c r="K61" s="136" t="str">
        <f>Répartition!G62</f>
        <v>Médaille d'Argent PSA</v>
      </c>
      <c r="L61" s="135" t="str">
        <f>Répartition!H62</f>
        <v>Thème</v>
      </c>
      <c r="M61" s="152"/>
      <c r="N61" s="45" t="s">
        <v>11</v>
      </c>
      <c r="O61" s="136" t="str">
        <f>Répartition!I62</f>
        <v>Médaille d'Argent PSA</v>
      </c>
      <c r="P61" s="135" t="str">
        <f>Répartition!J62</f>
        <v>Thème</v>
      </c>
      <c r="R61" s="45" t="s">
        <v>14</v>
      </c>
      <c r="S61" s="136" t="s">
        <v>78</v>
      </c>
      <c r="T61" s="135" t="s">
        <v>27</v>
      </c>
      <c r="U61" s="204"/>
      <c r="V61" s="43" t="str">
        <f t="shared" si="0"/>
        <v>Médaille d'Argent FDTMonochrome</v>
      </c>
      <c r="W61" s="203">
        <v>49</v>
      </c>
    </row>
    <row r="62" spans="1:24" s="25" customFormat="1" ht="15" customHeight="1" x14ac:dyDescent="0.25">
      <c r="A62" s="1">
        <v>9</v>
      </c>
      <c r="B62" s="45" t="s">
        <v>11</v>
      </c>
      <c r="C62" s="136" t="str">
        <f>Répartition!C63</f>
        <v>Médaille de Bronze PSA</v>
      </c>
      <c r="D62" s="135" t="str">
        <f>Répartition!D63</f>
        <v>Couleur</v>
      </c>
      <c r="E62" s="152"/>
      <c r="F62" s="45" t="s">
        <v>11</v>
      </c>
      <c r="G62" s="136" t="str">
        <f>Répartition!E63</f>
        <v>Médaille de Bronze PSA</v>
      </c>
      <c r="H62" s="135" t="str">
        <f>Répartition!F63</f>
        <v>Couleur</v>
      </c>
      <c r="I62" s="152"/>
      <c r="J62" s="45" t="s">
        <v>11</v>
      </c>
      <c r="K62" s="136" t="str">
        <f>Répartition!G63</f>
        <v>Médaille de Bronze PSA</v>
      </c>
      <c r="L62" s="135" t="str">
        <f>Répartition!H63</f>
        <v>Couleur</v>
      </c>
      <c r="M62" s="152"/>
      <c r="N62" s="45" t="s">
        <v>11</v>
      </c>
      <c r="O62" s="136" t="str">
        <f>Répartition!I63</f>
        <v>Médaille de Bronze PSA</v>
      </c>
      <c r="P62" s="135" t="str">
        <f>Répartition!J63</f>
        <v>Couleur</v>
      </c>
      <c r="R62" s="45" t="s">
        <v>14</v>
      </c>
      <c r="S62" s="136" t="s">
        <v>78</v>
      </c>
      <c r="T62" s="135" t="s">
        <v>28</v>
      </c>
      <c r="U62" s="204"/>
      <c r="V62" s="43" t="str">
        <f t="shared" si="0"/>
        <v>Médaille d'Argent FDTThème</v>
      </c>
      <c r="W62" s="203">
        <v>50</v>
      </c>
    </row>
    <row r="63" spans="1:24" s="25" customFormat="1" ht="15" customHeight="1" x14ac:dyDescent="0.25">
      <c r="A63" s="1">
        <v>10</v>
      </c>
      <c r="B63" s="45" t="s">
        <v>11</v>
      </c>
      <c r="C63" s="136" t="str">
        <f>Répartition!C64</f>
        <v>Médaille de Bronze PSA</v>
      </c>
      <c r="D63" s="135" t="str">
        <f>Répartition!D64</f>
        <v>Nature</v>
      </c>
      <c r="E63" s="152"/>
      <c r="F63" s="45" t="s">
        <v>11</v>
      </c>
      <c r="G63" s="136" t="str">
        <f>Répartition!E64</f>
        <v>Médaille de Bronze PSA</v>
      </c>
      <c r="H63" s="135" t="str">
        <f>Répartition!F64</f>
        <v>Nature</v>
      </c>
      <c r="I63" s="152"/>
      <c r="J63" s="45" t="s">
        <v>11</v>
      </c>
      <c r="K63" s="136" t="str">
        <f>Répartition!G64</f>
        <v>Médaille de Bronze PSA</v>
      </c>
      <c r="L63" s="135" t="str">
        <f>Répartition!H64</f>
        <v>Nature</v>
      </c>
      <c r="M63" s="152"/>
      <c r="N63" s="45" t="s">
        <v>11</v>
      </c>
      <c r="O63" s="136" t="str">
        <f>Répartition!I64</f>
        <v>Médaille de Bronze PSA</v>
      </c>
      <c r="P63" s="135" t="str">
        <f>Répartition!J64</f>
        <v>Nature</v>
      </c>
      <c r="R63" s="45" t="s">
        <v>10</v>
      </c>
      <c r="S63" s="136" t="s">
        <v>55</v>
      </c>
      <c r="T63" s="135" t="s">
        <v>23</v>
      </c>
      <c r="U63" s="204"/>
      <c r="V63" s="43" t="str">
        <f t="shared" si="0"/>
        <v>Médaille de Bronze FIAPCouleur</v>
      </c>
      <c r="W63" s="203">
        <v>51</v>
      </c>
    </row>
    <row r="64" spans="1:24" s="25" customFormat="1" ht="15" customHeight="1" x14ac:dyDescent="0.25">
      <c r="A64" s="1">
        <v>11</v>
      </c>
      <c r="B64" s="45" t="s">
        <v>11</v>
      </c>
      <c r="C64" s="136" t="str">
        <f>Répartition!C65</f>
        <v>Médaille de Bronze PSA</v>
      </c>
      <c r="D64" s="135" t="str">
        <f>Répartition!D65</f>
        <v>Monochrome</v>
      </c>
      <c r="E64" s="152"/>
      <c r="F64" s="45" t="s">
        <v>11</v>
      </c>
      <c r="G64" s="136" t="str">
        <f>Répartition!E65</f>
        <v>Médaille de Bronze PSA</v>
      </c>
      <c r="H64" s="135" t="str">
        <f>Répartition!F65</f>
        <v>Monochrome</v>
      </c>
      <c r="I64" s="152"/>
      <c r="J64" s="45" t="s">
        <v>11</v>
      </c>
      <c r="K64" s="136" t="str">
        <f>Répartition!G65</f>
        <v>Médaille de Bronze PSA</v>
      </c>
      <c r="L64" s="135" t="str">
        <f>Répartition!H65</f>
        <v>Monochrome</v>
      </c>
      <c r="M64" s="152"/>
      <c r="N64" s="45" t="s">
        <v>11</v>
      </c>
      <c r="O64" s="136" t="str">
        <f>Répartition!I65</f>
        <v>Médaille de Bronze PSA</v>
      </c>
      <c r="P64" s="135" t="str">
        <f>Répartition!J65</f>
        <v>Monochrome</v>
      </c>
      <c r="R64" s="45" t="s">
        <v>10</v>
      </c>
      <c r="S64" s="136" t="s">
        <v>55</v>
      </c>
      <c r="T64" s="135" t="s">
        <v>26</v>
      </c>
      <c r="U64" s="204"/>
      <c r="V64" s="43" t="str">
        <f t="shared" si="0"/>
        <v>Médaille de Bronze FIAPNature</v>
      </c>
      <c r="W64" s="203">
        <v>52</v>
      </c>
    </row>
    <row r="65" spans="1:24" s="25" customFormat="1" ht="15" customHeight="1" x14ac:dyDescent="0.25">
      <c r="A65" s="1">
        <v>12</v>
      </c>
      <c r="B65" s="45" t="s">
        <v>11</v>
      </c>
      <c r="C65" s="136" t="str">
        <f>Répartition!C66</f>
        <v>Médaille de Bronze PSA</v>
      </c>
      <c r="D65" s="135" t="str">
        <f>Répartition!D66</f>
        <v>Thème</v>
      </c>
      <c r="E65" s="152"/>
      <c r="F65" s="45" t="s">
        <v>11</v>
      </c>
      <c r="G65" s="136" t="str">
        <f>Répartition!E66</f>
        <v>Médaille de Bronze PSA</v>
      </c>
      <c r="H65" s="135" t="str">
        <f>Répartition!F66</f>
        <v>Thème</v>
      </c>
      <c r="I65" s="152"/>
      <c r="J65" s="45" t="s">
        <v>11</v>
      </c>
      <c r="K65" s="136" t="str">
        <f>Répartition!G66</f>
        <v>Médaille de Bronze PSA</v>
      </c>
      <c r="L65" s="135" t="str">
        <f>Répartition!H66</f>
        <v>Thème</v>
      </c>
      <c r="M65" s="152"/>
      <c r="N65" s="45" t="s">
        <v>11</v>
      </c>
      <c r="O65" s="136" t="str">
        <f>Répartition!I66</f>
        <v>Médaille de Bronze PSA</v>
      </c>
      <c r="P65" s="135" t="str">
        <f>Répartition!J66</f>
        <v>Thème</v>
      </c>
      <c r="R65" s="45" t="s">
        <v>10</v>
      </c>
      <c r="S65" s="136" t="s">
        <v>55</v>
      </c>
      <c r="T65" s="135" t="s">
        <v>27</v>
      </c>
      <c r="U65" s="204"/>
      <c r="V65" s="43" t="str">
        <f t="shared" si="0"/>
        <v>Médaille de Bronze FIAPMonochrome</v>
      </c>
      <c r="W65" s="203">
        <v>53</v>
      </c>
    </row>
    <row r="66" spans="1:24" s="25" customFormat="1" ht="15" customHeight="1" x14ac:dyDescent="0.25">
      <c r="A66" s="1">
        <v>13</v>
      </c>
      <c r="B66" s="45" t="s">
        <v>11</v>
      </c>
      <c r="C66" s="136" t="str">
        <f>Répartition!C67</f>
        <v>Ruban PSA</v>
      </c>
      <c r="D66" s="135" t="str">
        <f>Répartition!D67</f>
        <v>Couleur</v>
      </c>
      <c r="E66" s="152"/>
      <c r="F66" s="45" t="s">
        <v>11</v>
      </c>
      <c r="G66" s="136" t="str">
        <f>Répartition!E67</f>
        <v>Ruban PSA</v>
      </c>
      <c r="H66" s="135" t="str">
        <f>Répartition!F67</f>
        <v>Couleur</v>
      </c>
      <c r="I66" s="152"/>
      <c r="J66" s="45" t="s">
        <v>11</v>
      </c>
      <c r="K66" s="136" t="str">
        <f>Répartition!G67</f>
        <v>Ruban PSA</v>
      </c>
      <c r="L66" s="135" t="str">
        <f>Répartition!H67</f>
        <v>Couleur</v>
      </c>
      <c r="M66" s="152"/>
      <c r="N66" s="45" t="s">
        <v>11</v>
      </c>
      <c r="O66" s="136" t="str">
        <f>Répartition!I67</f>
        <v>Ruban PSA</v>
      </c>
      <c r="P66" s="135" t="str">
        <f>Répartition!J67</f>
        <v>Couleur</v>
      </c>
      <c r="R66" s="45" t="s">
        <v>10</v>
      </c>
      <c r="S66" s="136" t="s">
        <v>55</v>
      </c>
      <c r="T66" s="135" t="s">
        <v>28</v>
      </c>
      <c r="U66" s="204"/>
      <c r="V66" s="43" t="str">
        <f t="shared" si="0"/>
        <v>Médaille de Bronze FIAPThème</v>
      </c>
      <c r="W66" s="203">
        <v>54</v>
      </c>
    </row>
    <row r="67" spans="1:24" s="25" customFormat="1" ht="15" customHeight="1" x14ac:dyDescent="0.25">
      <c r="A67" s="1">
        <v>14</v>
      </c>
      <c r="B67" s="45" t="s">
        <v>11</v>
      </c>
      <c r="C67" s="136" t="str">
        <f>Répartition!C68</f>
        <v>Ruban PSA</v>
      </c>
      <c r="D67" s="135" t="str">
        <f>Répartition!D68</f>
        <v>Nature</v>
      </c>
      <c r="E67" s="152"/>
      <c r="F67" s="45" t="s">
        <v>11</v>
      </c>
      <c r="G67" s="136" t="str">
        <f>Répartition!E68</f>
        <v>Ruban PSA</v>
      </c>
      <c r="H67" s="135" t="str">
        <f>Répartition!F68</f>
        <v>Nature</v>
      </c>
      <c r="I67" s="152"/>
      <c r="J67" s="45" t="s">
        <v>11</v>
      </c>
      <c r="K67" s="136" t="str">
        <f>Répartition!G68</f>
        <v>Ruban PSA</v>
      </c>
      <c r="L67" s="135" t="str">
        <f>Répartition!H68</f>
        <v>Nature</v>
      </c>
      <c r="M67" s="152"/>
      <c r="N67" s="45" t="s">
        <v>11</v>
      </c>
      <c r="O67" s="136" t="str">
        <f>Répartition!I68</f>
        <v>Ruban PSA</v>
      </c>
      <c r="P67" s="135" t="str">
        <f>Répartition!J68</f>
        <v>Nature</v>
      </c>
      <c r="R67" s="45" t="s">
        <v>11</v>
      </c>
      <c r="S67" s="136" t="s">
        <v>62</v>
      </c>
      <c r="T67" s="135" t="s">
        <v>23</v>
      </c>
      <c r="U67" s="204"/>
      <c r="V67" s="43" t="str">
        <f t="shared" si="0"/>
        <v>Médaille de Bronze PSACouleur</v>
      </c>
      <c r="W67" s="203">
        <v>55</v>
      </c>
    </row>
    <row r="68" spans="1:24" s="25" customFormat="1" ht="15" customHeight="1" x14ac:dyDescent="0.25">
      <c r="A68" s="1">
        <v>15</v>
      </c>
      <c r="B68" s="45" t="s">
        <v>11</v>
      </c>
      <c r="C68" s="136" t="str">
        <f>Répartition!C69</f>
        <v>Ruban PSA</v>
      </c>
      <c r="D68" s="135" t="str">
        <f>Répartition!D69</f>
        <v>Monochrome</v>
      </c>
      <c r="E68" s="152"/>
      <c r="F68" s="45" t="s">
        <v>11</v>
      </c>
      <c r="G68" s="136" t="str">
        <f>Répartition!E69</f>
        <v>Ruban PSA</v>
      </c>
      <c r="H68" s="135" t="str">
        <f>Répartition!F69</f>
        <v>Monochrome</v>
      </c>
      <c r="I68" s="152"/>
      <c r="J68" s="45" t="s">
        <v>11</v>
      </c>
      <c r="K68" s="136" t="str">
        <f>Répartition!G69</f>
        <v>Ruban PSA</v>
      </c>
      <c r="L68" s="135" t="str">
        <f>Répartition!H69</f>
        <v>Monochrome</v>
      </c>
      <c r="M68" s="152"/>
      <c r="N68" s="45" t="s">
        <v>11</v>
      </c>
      <c r="O68" s="136" t="str">
        <f>Répartition!I69</f>
        <v>Ruban PSA</v>
      </c>
      <c r="P68" s="135" t="str">
        <f>Répartition!J69</f>
        <v>Monochrome</v>
      </c>
      <c r="R68" s="45" t="s">
        <v>11</v>
      </c>
      <c r="S68" s="136" t="s">
        <v>62</v>
      </c>
      <c r="T68" s="135" t="s">
        <v>26</v>
      </c>
      <c r="U68" s="204"/>
      <c r="V68" s="43" t="str">
        <f t="shared" si="0"/>
        <v>Médaille de Bronze PSANature</v>
      </c>
      <c r="W68" s="203">
        <v>56</v>
      </c>
    </row>
    <row r="69" spans="1:24" s="44" customFormat="1" ht="15" customHeight="1" x14ac:dyDescent="0.25">
      <c r="A69" s="1">
        <v>16</v>
      </c>
      <c r="B69" s="45" t="s">
        <v>11</v>
      </c>
      <c r="C69" s="136" t="str">
        <f>Répartition!C70</f>
        <v>Ruban PSA</v>
      </c>
      <c r="D69" s="135" t="str">
        <f>Répartition!D70</f>
        <v>Thème</v>
      </c>
      <c r="E69" s="152"/>
      <c r="F69" s="45" t="s">
        <v>11</v>
      </c>
      <c r="G69" s="136" t="str">
        <f>Répartition!E70</f>
        <v>Ruban PSA</v>
      </c>
      <c r="H69" s="135" t="str">
        <f>Répartition!F70</f>
        <v>Thème</v>
      </c>
      <c r="I69" s="152"/>
      <c r="J69" s="45" t="s">
        <v>11</v>
      </c>
      <c r="K69" s="136" t="str">
        <f>Répartition!G70</f>
        <v>Ruban PSA</v>
      </c>
      <c r="L69" s="135" t="str">
        <f>Répartition!H70</f>
        <v>Thème</v>
      </c>
      <c r="M69" s="152"/>
      <c r="N69" s="45" t="s">
        <v>11</v>
      </c>
      <c r="O69" s="136" t="str">
        <f>Répartition!I70</f>
        <v>Ruban PSA</v>
      </c>
      <c r="P69" s="135" t="str">
        <f>Répartition!J70</f>
        <v>Thème</v>
      </c>
      <c r="R69" s="45" t="s">
        <v>11</v>
      </c>
      <c r="S69" s="136" t="s">
        <v>62</v>
      </c>
      <c r="T69" s="135" t="s">
        <v>27</v>
      </c>
      <c r="U69" s="204"/>
      <c r="V69" s="43" t="str">
        <f t="shared" si="0"/>
        <v>Médaille de Bronze PSAMonochrome</v>
      </c>
      <c r="W69" s="203">
        <v>57</v>
      </c>
      <c r="X69" s="25"/>
    </row>
    <row r="70" spans="1:24" s="25" customFormat="1" ht="15" customHeight="1" x14ac:dyDescent="0.25">
      <c r="A70" s="1">
        <v>17</v>
      </c>
      <c r="B70" s="45" t="s">
        <v>11</v>
      </c>
      <c r="C70" s="136" t="str">
        <f>Répartition!C71</f>
        <v>Ruban PSA</v>
      </c>
      <c r="D70" s="135" t="str">
        <f>Répartition!D71</f>
        <v>Couleur</v>
      </c>
      <c r="E70" s="152"/>
      <c r="F70" s="45" t="s">
        <v>11</v>
      </c>
      <c r="G70" s="136" t="str">
        <f>Répartition!E71</f>
        <v>Ruban PSA</v>
      </c>
      <c r="H70" s="135" t="str">
        <f>Répartition!F71</f>
        <v>Couleur</v>
      </c>
      <c r="I70" s="152"/>
      <c r="J70" s="45" t="s">
        <v>11</v>
      </c>
      <c r="K70" s="136" t="str">
        <f>Répartition!G71</f>
        <v>Ruban PSA</v>
      </c>
      <c r="L70" s="135" t="str">
        <f>Répartition!H71</f>
        <v>Couleur</v>
      </c>
      <c r="M70" s="152"/>
      <c r="N70" s="45" t="s">
        <v>11</v>
      </c>
      <c r="O70" s="136" t="str">
        <f>Répartition!I71</f>
        <v>Ruban PSA</v>
      </c>
      <c r="P70" s="135" t="str">
        <f>Répartition!J71</f>
        <v>Couleur</v>
      </c>
      <c r="R70" s="45" t="s">
        <v>11</v>
      </c>
      <c r="S70" s="136" t="s">
        <v>62</v>
      </c>
      <c r="T70" s="135" t="s">
        <v>28</v>
      </c>
      <c r="U70" s="204"/>
      <c r="V70" s="43" t="str">
        <f t="shared" si="0"/>
        <v>Médaille de Bronze PSAThème</v>
      </c>
      <c r="W70" s="203">
        <v>58</v>
      </c>
      <c r="X70" s="44"/>
    </row>
    <row r="71" spans="1:24" s="25" customFormat="1" ht="15" customHeight="1" x14ac:dyDescent="0.25">
      <c r="A71" s="1">
        <v>18</v>
      </c>
      <c r="B71" s="45" t="s">
        <v>11</v>
      </c>
      <c r="C71" s="136" t="str">
        <f>Répartition!C72</f>
        <v>Ruban PSA</v>
      </c>
      <c r="D71" s="135" t="str">
        <f>Répartition!D72</f>
        <v>Nature</v>
      </c>
      <c r="E71" s="152"/>
      <c r="F71" s="45" t="s">
        <v>11</v>
      </c>
      <c r="G71" s="136" t="str">
        <f>Répartition!E72</f>
        <v>Ruban PSA</v>
      </c>
      <c r="H71" s="135" t="str">
        <f>Répartition!F72</f>
        <v>Nature</v>
      </c>
      <c r="I71" s="152"/>
      <c r="J71" s="45" t="s">
        <v>11</v>
      </c>
      <c r="K71" s="136" t="str">
        <f>Répartition!G72</f>
        <v>Ruban PSA</v>
      </c>
      <c r="L71" s="135" t="str">
        <f>Répartition!H72</f>
        <v>Nature</v>
      </c>
      <c r="M71" s="152"/>
      <c r="N71" s="45" t="s">
        <v>11</v>
      </c>
      <c r="O71" s="136" t="str">
        <f>Répartition!I72</f>
        <v>Ruban PSA</v>
      </c>
      <c r="P71" s="135" t="str">
        <f>Répartition!J72</f>
        <v>Nature</v>
      </c>
      <c r="R71" s="45" t="s">
        <v>22</v>
      </c>
      <c r="S71" s="136" t="s">
        <v>66</v>
      </c>
      <c r="T71" s="135" t="s">
        <v>23</v>
      </c>
      <c r="U71" s="204"/>
      <c r="V71" s="43" t="str">
        <f t="shared" si="0"/>
        <v>Médaille de Bronze GPUCouleur</v>
      </c>
      <c r="W71" s="203">
        <v>59</v>
      </c>
    </row>
    <row r="72" spans="1:24" s="25" customFormat="1" ht="15" customHeight="1" x14ac:dyDescent="0.25">
      <c r="A72" s="1">
        <v>19</v>
      </c>
      <c r="B72" s="45" t="s">
        <v>11</v>
      </c>
      <c r="C72" s="136" t="str">
        <f>Répartition!C73</f>
        <v>Ruban PSA</v>
      </c>
      <c r="D72" s="135" t="str">
        <f>Répartition!D73</f>
        <v>Monochrome</v>
      </c>
      <c r="E72" s="152"/>
      <c r="F72" s="45" t="s">
        <v>11</v>
      </c>
      <c r="G72" s="136" t="str">
        <f>Répartition!E73</f>
        <v>Ruban PSA</v>
      </c>
      <c r="H72" s="135" t="str">
        <f>Répartition!F73</f>
        <v>Monochrome</v>
      </c>
      <c r="I72" s="152"/>
      <c r="J72" s="45" t="s">
        <v>11</v>
      </c>
      <c r="K72" s="136" t="str">
        <f>Répartition!G73</f>
        <v>Ruban PSA</v>
      </c>
      <c r="L72" s="135" t="str">
        <f>Répartition!H73</f>
        <v>Monochrome</v>
      </c>
      <c r="M72" s="152"/>
      <c r="N72" s="45" t="s">
        <v>11</v>
      </c>
      <c r="O72" s="136" t="str">
        <f>Répartition!I73</f>
        <v>Ruban PSA</v>
      </c>
      <c r="P72" s="135" t="str">
        <f>Répartition!J73</f>
        <v>Monochrome</v>
      </c>
      <c r="R72" s="45" t="s">
        <v>22</v>
      </c>
      <c r="S72" s="136" t="s">
        <v>66</v>
      </c>
      <c r="T72" s="135" t="s">
        <v>26</v>
      </c>
      <c r="U72" s="204"/>
      <c r="V72" s="43" t="str">
        <f t="shared" si="0"/>
        <v>Médaille de Bronze GPUNature</v>
      </c>
      <c r="W72" s="203">
        <v>60</v>
      </c>
    </row>
    <row r="73" spans="1:24" s="25" customFormat="1" ht="15" customHeight="1" x14ac:dyDescent="0.25">
      <c r="A73" s="1">
        <v>20</v>
      </c>
      <c r="B73" s="45" t="s">
        <v>11</v>
      </c>
      <c r="C73" s="136" t="str">
        <f>Répartition!C74</f>
        <v>Ruban PSA</v>
      </c>
      <c r="D73" s="135" t="str">
        <f>Répartition!D74</f>
        <v>Thème</v>
      </c>
      <c r="E73" s="152"/>
      <c r="F73" s="45" t="s">
        <v>11</v>
      </c>
      <c r="G73" s="136" t="str">
        <f>Répartition!E74</f>
        <v>Ruban PSA</v>
      </c>
      <c r="H73" s="135" t="str">
        <f>Répartition!F74</f>
        <v>Thème</v>
      </c>
      <c r="I73" s="152"/>
      <c r="J73" s="45" t="s">
        <v>11</v>
      </c>
      <c r="K73" s="136" t="str">
        <f>Répartition!G74</f>
        <v>Ruban PSA</v>
      </c>
      <c r="L73" s="135" t="str">
        <f>Répartition!H74</f>
        <v>Thème</v>
      </c>
      <c r="M73" s="152"/>
      <c r="N73" s="45" t="s">
        <v>11</v>
      </c>
      <c r="O73" s="136" t="str">
        <f>Répartition!I74</f>
        <v>Ruban PSA</v>
      </c>
      <c r="P73" s="135" t="str">
        <f>Répartition!J74</f>
        <v>Thème</v>
      </c>
      <c r="R73" s="45" t="s">
        <v>22</v>
      </c>
      <c r="S73" s="136" t="s">
        <v>66</v>
      </c>
      <c r="T73" s="135" t="s">
        <v>27</v>
      </c>
      <c r="U73" s="204"/>
      <c r="V73" s="43" t="str">
        <f t="shared" si="0"/>
        <v>Médaille de Bronze GPUMonochrome</v>
      </c>
      <c r="W73" s="203">
        <v>61</v>
      </c>
    </row>
    <row r="74" spans="1:24" s="25" customFormat="1" ht="15" customHeight="1" x14ac:dyDescent="0.25">
      <c r="A74" s="1">
        <v>1</v>
      </c>
      <c r="B74" s="45" t="s">
        <v>22</v>
      </c>
      <c r="C74" s="136" t="str">
        <f>Répartition!C75</f>
        <v>Médaille d'Or GPU</v>
      </c>
      <c r="D74" s="135" t="str">
        <f>Répartition!D75</f>
        <v>Couleur</v>
      </c>
      <c r="E74" s="152"/>
      <c r="F74" s="45" t="s">
        <v>22</v>
      </c>
      <c r="G74" s="136" t="str">
        <f>Répartition!E75</f>
        <v>Médaille d'Or GPU</v>
      </c>
      <c r="H74" s="135" t="str">
        <f>Répartition!F75</f>
        <v>Nature</v>
      </c>
      <c r="I74" s="152"/>
      <c r="J74" s="45" t="s">
        <v>22</v>
      </c>
      <c r="K74" s="136" t="str">
        <f>Répartition!G75</f>
        <v>Médaille d'Or GPU</v>
      </c>
      <c r="L74" s="135" t="str">
        <f>Répartition!H75</f>
        <v>Monochrome</v>
      </c>
      <c r="M74" s="152"/>
      <c r="N74" s="45" t="s">
        <v>22</v>
      </c>
      <c r="O74" s="136" t="str">
        <f>Répartition!I75</f>
        <v>Médaille d'Or GPU</v>
      </c>
      <c r="P74" s="135" t="str">
        <f>Répartition!J75</f>
        <v>Thème</v>
      </c>
      <c r="R74" s="45" t="s">
        <v>22</v>
      </c>
      <c r="S74" s="136" t="s">
        <v>66</v>
      </c>
      <c r="T74" s="135" t="s">
        <v>28</v>
      </c>
      <c r="U74" s="204"/>
      <c r="V74" s="43" t="str">
        <f t="shared" si="0"/>
        <v>Médaille de Bronze GPUThème</v>
      </c>
      <c r="W74" s="203">
        <v>62</v>
      </c>
    </row>
    <row r="75" spans="1:24" s="25" customFormat="1" ht="15" customHeight="1" x14ac:dyDescent="0.25">
      <c r="A75" s="1">
        <v>2</v>
      </c>
      <c r="B75" s="45" t="s">
        <v>22</v>
      </c>
      <c r="C75" s="136" t="str">
        <f>Répartition!C76</f>
        <v>Médaille d'Argent GPU</v>
      </c>
      <c r="D75" s="135" t="str">
        <f>Répartition!D76</f>
        <v>Nature</v>
      </c>
      <c r="E75" s="152"/>
      <c r="F75" s="45" t="s">
        <v>22</v>
      </c>
      <c r="G75" s="136" t="str">
        <f>Répartition!E76</f>
        <v>Médaille d'Argent GPU</v>
      </c>
      <c r="H75" s="135" t="str">
        <f>Répartition!F76</f>
        <v>Monochrome</v>
      </c>
      <c r="I75" s="152"/>
      <c r="J75" s="45" t="s">
        <v>22</v>
      </c>
      <c r="K75" s="136" t="str">
        <f>Répartition!G76</f>
        <v>Médaille d'Argent GPU</v>
      </c>
      <c r="L75" s="135" t="str">
        <f>Répartition!H76</f>
        <v>Thème</v>
      </c>
      <c r="M75" s="152"/>
      <c r="N75" s="45" t="s">
        <v>22</v>
      </c>
      <c r="O75" s="136" t="str">
        <f>Répartition!I76</f>
        <v>Médaille d'Argent GPU</v>
      </c>
      <c r="P75" s="135" t="str">
        <f>Répartition!J76</f>
        <v>Couleur</v>
      </c>
      <c r="R75" s="45" t="s">
        <v>13</v>
      </c>
      <c r="S75" s="136" t="s">
        <v>75</v>
      </c>
      <c r="T75" s="135" t="s">
        <v>23</v>
      </c>
      <c r="U75" s="204"/>
      <c r="V75" s="43" t="str">
        <f t="shared" si="0"/>
        <v>Médaille de Bronze ISFCouleur</v>
      </c>
      <c r="W75" s="203">
        <v>63</v>
      </c>
    </row>
    <row r="76" spans="1:24" s="25" customFormat="1" ht="15" customHeight="1" x14ac:dyDescent="0.25">
      <c r="A76" s="1">
        <v>3</v>
      </c>
      <c r="B76" s="45" t="s">
        <v>22</v>
      </c>
      <c r="C76" s="136" t="str">
        <f>Répartition!C77</f>
        <v>Médaille de Bronze GPU</v>
      </c>
      <c r="D76" s="135" t="str">
        <f>Répartition!D77</f>
        <v>Monochrome</v>
      </c>
      <c r="E76" s="152"/>
      <c r="F76" s="45" t="s">
        <v>22</v>
      </c>
      <c r="G76" s="136" t="str">
        <f>Répartition!E77</f>
        <v>Médaille de Bronze GPU</v>
      </c>
      <c r="H76" s="135" t="str">
        <f>Répartition!F77</f>
        <v>Thème</v>
      </c>
      <c r="I76" s="152"/>
      <c r="J76" s="45" t="s">
        <v>22</v>
      </c>
      <c r="K76" s="136" t="str">
        <f>Répartition!G77</f>
        <v>Médaille de Bronze GPU</v>
      </c>
      <c r="L76" s="135" t="str">
        <f>Répartition!H77</f>
        <v>Couleur</v>
      </c>
      <c r="M76" s="152"/>
      <c r="N76" s="45" t="s">
        <v>22</v>
      </c>
      <c r="O76" s="136" t="str">
        <f>Répartition!I77</f>
        <v>Médaille de Bronze GPU</v>
      </c>
      <c r="P76" s="135" t="str">
        <f>Répartition!J77</f>
        <v>Nature</v>
      </c>
      <c r="R76" s="45" t="s">
        <v>13</v>
      </c>
      <c r="S76" s="136" t="s">
        <v>75</v>
      </c>
      <c r="T76" s="135" t="s">
        <v>26</v>
      </c>
      <c r="U76" s="204"/>
      <c r="V76" s="43" t="str">
        <f t="shared" si="0"/>
        <v>Médaille de Bronze ISFNature</v>
      </c>
      <c r="W76" s="203">
        <v>64</v>
      </c>
    </row>
    <row r="77" spans="1:24" s="25" customFormat="1" ht="15" customHeight="1" x14ac:dyDescent="0.25">
      <c r="A77" s="1">
        <v>4</v>
      </c>
      <c r="B77" s="45" t="s">
        <v>22</v>
      </c>
      <c r="C77" s="136" t="str">
        <f>Répartition!C78</f>
        <v>Ruban GPU</v>
      </c>
      <c r="D77" s="135" t="str">
        <f>Répartition!D78</f>
        <v>Couleur</v>
      </c>
      <c r="E77" s="152"/>
      <c r="F77" s="45" t="s">
        <v>22</v>
      </c>
      <c r="G77" s="136" t="str">
        <f>Répartition!E78</f>
        <v>Ruban GPU</v>
      </c>
      <c r="H77" s="135" t="str">
        <f>Répartition!F78</f>
        <v>Couleur</v>
      </c>
      <c r="I77" s="152"/>
      <c r="J77" s="45" t="s">
        <v>22</v>
      </c>
      <c r="K77" s="136" t="str">
        <f>Répartition!G78</f>
        <v>Ruban GPU</v>
      </c>
      <c r="L77" s="135" t="str">
        <f>Répartition!H78</f>
        <v>Couleur</v>
      </c>
      <c r="M77" s="152"/>
      <c r="N77" s="45" t="s">
        <v>22</v>
      </c>
      <c r="O77" s="136" t="str">
        <f>Répartition!I78</f>
        <v>Ruban GPU</v>
      </c>
      <c r="P77" s="135" t="str">
        <f>Répartition!J78</f>
        <v>Couleur</v>
      </c>
      <c r="R77" s="45" t="s">
        <v>13</v>
      </c>
      <c r="S77" s="136" t="s">
        <v>75</v>
      </c>
      <c r="T77" s="135" t="s">
        <v>27</v>
      </c>
      <c r="U77" s="204"/>
      <c r="V77" s="43" t="str">
        <f t="shared" si="0"/>
        <v>Médaille de Bronze ISFMonochrome</v>
      </c>
      <c r="W77" s="203">
        <v>65</v>
      </c>
    </row>
    <row r="78" spans="1:24" s="25" customFormat="1" ht="15" customHeight="1" x14ac:dyDescent="0.25">
      <c r="A78" s="1">
        <v>5</v>
      </c>
      <c r="B78" s="45" t="s">
        <v>22</v>
      </c>
      <c r="C78" s="136" t="str">
        <f>Répartition!C79</f>
        <v>Ruban GPU</v>
      </c>
      <c r="D78" s="135" t="str">
        <f>Répartition!D79</f>
        <v>Nature</v>
      </c>
      <c r="E78" s="152"/>
      <c r="F78" s="45" t="s">
        <v>22</v>
      </c>
      <c r="G78" s="136" t="str">
        <f>Répartition!E79</f>
        <v>Ruban GPU</v>
      </c>
      <c r="H78" s="135" t="str">
        <f>Répartition!F79</f>
        <v>Nature</v>
      </c>
      <c r="I78" s="152"/>
      <c r="J78" s="45" t="s">
        <v>22</v>
      </c>
      <c r="K78" s="136" t="str">
        <f>Répartition!G79</f>
        <v>Ruban GPU</v>
      </c>
      <c r="L78" s="135" t="str">
        <f>Répartition!H79</f>
        <v>Nature</v>
      </c>
      <c r="M78" s="152"/>
      <c r="N78" s="45" t="s">
        <v>22</v>
      </c>
      <c r="O78" s="136" t="str">
        <f>Répartition!I79</f>
        <v>Ruban GPU</v>
      </c>
      <c r="P78" s="135" t="str">
        <f>Répartition!J79</f>
        <v>Nature</v>
      </c>
      <c r="R78" s="45" t="s">
        <v>13</v>
      </c>
      <c r="S78" s="136" t="s">
        <v>75</v>
      </c>
      <c r="T78" s="135" t="s">
        <v>28</v>
      </c>
      <c r="U78" s="204"/>
      <c r="V78" s="43" t="str">
        <f t="shared" si="0"/>
        <v>Médaille de Bronze ISFThème</v>
      </c>
      <c r="W78" s="203">
        <v>66</v>
      </c>
    </row>
    <row r="79" spans="1:24" s="25" customFormat="1" ht="15" customHeight="1" x14ac:dyDescent="0.25">
      <c r="A79" s="1">
        <v>6</v>
      </c>
      <c r="B79" s="45" t="s">
        <v>22</v>
      </c>
      <c r="C79" s="136" t="str">
        <f>Répartition!C80</f>
        <v>Ruban GPU</v>
      </c>
      <c r="D79" s="135" t="str">
        <f>Répartition!D80</f>
        <v>Monochrome</v>
      </c>
      <c r="E79" s="152"/>
      <c r="F79" s="45" t="s">
        <v>22</v>
      </c>
      <c r="G79" s="136" t="str">
        <f>Répartition!E80</f>
        <v>Ruban GPU</v>
      </c>
      <c r="H79" s="135" t="str">
        <f>Répartition!F80</f>
        <v>Monochrome</v>
      </c>
      <c r="I79" s="152"/>
      <c r="J79" s="45" t="s">
        <v>22</v>
      </c>
      <c r="K79" s="136" t="str">
        <f>Répartition!G80</f>
        <v>Ruban GPU</v>
      </c>
      <c r="L79" s="135" t="str">
        <f>Répartition!H80</f>
        <v>Monochrome</v>
      </c>
      <c r="M79" s="152"/>
      <c r="N79" s="45" t="s">
        <v>22</v>
      </c>
      <c r="O79" s="136" t="str">
        <f>Répartition!I80</f>
        <v>Ruban GPU</v>
      </c>
      <c r="P79" s="135" t="str">
        <f>Répartition!J80</f>
        <v>Monochrome</v>
      </c>
      <c r="R79" s="45" t="s">
        <v>8</v>
      </c>
      <c r="S79" s="136" t="s">
        <v>71</v>
      </c>
      <c r="T79" s="135" t="s">
        <v>23</v>
      </c>
      <c r="U79" s="204"/>
      <c r="V79" s="43" t="str">
        <f t="shared" si="0"/>
        <v>Médaille de Bronze FPFCouleur</v>
      </c>
      <c r="W79" s="203">
        <v>67</v>
      </c>
    </row>
    <row r="80" spans="1:24" s="25" customFormat="1" ht="15" customHeight="1" x14ac:dyDescent="0.25">
      <c r="A80" s="1">
        <v>7</v>
      </c>
      <c r="B80" s="45" t="s">
        <v>22</v>
      </c>
      <c r="C80" s="136" t="str">
        <f>Répartition!C81</f>
        <v>Ruban GPU</v>
      </c>
      <c r="D80" s="135" t="str">
        <f>Répartition!D81</f>
        <v>Thème</v>
      </c>
      <c r="E80" s="152"/>
      <c r="F80" s="45" t="s">
        <v>22</v>
      </c>
      <c r="G80" s="136" t="str">
        <f>Répartition!E81</f>
        <v>Ruban GPU</v>
      </c>
      <c r="H80" s="135" t="str">
        <f>Répartition!F81</f>
        <v>Thème</v>
      </c>
      <c r="I80" s="152"/>
      <c r="J80" s="45" t="s">
        <v>22</v>
      </c>
      <c r="K80" s="136" t="str">
        <f>Répartition!G81</f>
        <v>Ruban GPU</v>
      </c>
      <c r="L80" s="135" t="str">
        <f>Répartition!H81</f>
        <v>Thème</v>
      </c>
      <c r="M80" s="152"/>
      <c r="N80" s="45" t="s">
        <v>22</v>
      </c>
      <c r="O80" s="136" t="str">
        <f>Répartition!I81</f>
        <v>Ruban GPU</v>
      </c>
      <c r="P80" s="135" t="str">
        <f>Répartition!J81</f>
        <v>Thème</v>
      </c>
      <c r="R80" s="45" t="s">
        <v>8</v>
      </c>
      <c r="S80" s="136" t="s">
        <v>71</v>
      </c>
      <c r="T80" s="135" t="s">
        <v>26</v>
      </c>
      <c r="U80" s="204"/>
      <c r="V80" s="43" t="str">
        <f t="shared" si="0"/>
        <v>Médaille de Bronze FPFNature</v>
      </c>
      <c r="W80" s="203">
        <v>68</v>
      </c>
    </row>
    <row r="81" spans="1:23" s="25" customFormat="1" ht="15" customHeight="1" x14ac:dyDescent="0.25">
      <c r="A81" s="1">
        <v>8</v>
      </c>
      <c r="B81" s="45" t="s">
        <v>22</v>
      </c>
      <c r="C81" s="136" t="str">
        <f>Répartition!C82</f>
        <v>Ruban GPU</v>
      </c>
      <c r="D81" s="135" t="str">
        <f>Répartition!D82</f>
        <v>Couleur</v>
      </c>
      <c r="E81" s="152"/>
      <c r="F81" s="45" t="s">
        <v>22</v>
      </c>
      <c r="G81" s="136" t="str">
        <f>Répartition!E82</f>
        <v>Ruban GPU</v>
      </c>
      <c r="H81" s="135" t="str">
        <f>Répartition!F82</f>
        <v>Couleur</v>
      </c>
      <c r="I81" s="152"/>
      <c r="J81" s="45" t="s">
        <v>22</v>
      </c>
      <c r="K81" s="136" t="str">
        <f>Répartition!G82</f>
        <v>Ruban GPU</v>
      </c>
      <c r="L81" s="135" t="str">
        <f>Répartition!H82</f>
        <v>Couleur</v>
      </c>
      <c r="M81" s="152"/>
      <c r="N81" s="45" t="s">
        <v>22</v>
      </c>
      <c r="O81" s="136" t="str">
        <f>Répartition!I82</f>
        <v>Ruban GPU</v>
      </c>
      <c r="P81" s="135" t="str">
        <f>Répartition!J82</f>
        <v>Couleur</v>
      </c>
      <c r="R81" s="45" t="s">
        <v>8</v>
      </c>
      <c r="S81" s="136" t="s">
        <v>71</v>
      </c>
      <c r="T81" s="135" t="s">
        <v>27</v>
      </c>
      <c r="U81" s="204"/>
      <c r="V81" s="43" t="str">
        <f t="shared" si="0"/>
        <v>Médaille de Bronze FPFMonochrome</v>
      </c>
      <c r="W81" s="203">
        <v>69</v>
      </c>
    </row>
    <row r="82" spans="1:23" s="25" customFormat="1" ht="15" customHeight="1" x14ac:dyDescent="0.25">
      <c r="A82" s="1">
        <v>9</v>
      </c>
      <c r="B82" s="45" t="s">
        <v>22</v>
      </c>
      <c r="C82" s="136" t="str">
        <f>Répartition!C83</f>
        <v>Ruban GPU</v>
      </c>
      <c r="D82" s="135" t="str">
        <f>Répartition!D83</f>
        <v>Nature</v>
      </c>
      <c r="E82" s="152"/>
      <c r="F82" s="45" t="s">
        <v>22</v>
      </c>
      <c r="G82" s="136" t="str">
        <f>Répartition!E83</f>
        <v>Ruban GPU</v>
      </c>
      <c r="H82" s="135" t="str">
        <f>Répartition!F83</f>
        <v>Nature</v>
      </c>
      <c r="I82" s="152"/>
      <c r="J82" s="45" t="s">
        <v>22</v>
      </c>
      <c r="K82" s="136" t="str">
        <f>Répartition!G83</f>
        <v>Ruban GPU</v>
      </c>
      <c r="L82" s="135" t="str">
        <f>Répartition!H83</f>
        <v>Nature</v>
      </c>
      <c r="M82" s="152"/>
      <c r="N82" s="45" t="s">
        <v>22</v>
      </c>
      <c r="O82" s="136" t="str">
        <f>Répartition!I83</f>
        <v>Ruban GPU</v>
      </c>
      <c r="P82" s="135" t="str">
        <f>Répartition!J83</f>
        <v>Nature</v>
      </c>
      <c r="R82" s="45" t="s">
        <v>8</v>
      </c>
      <c r="S82" s="136" t="s">
        <v>71</v>
      </c>
      <c r="T82" s="135" t="s">
        <v>28</v>
      </c>
      <c r="U82" s="204"/>
      <c r="V82" s="43" t="str">
        <f t="shared" si="0"/>
        <v>Médaille de Bronze FPFThème</v>
      </c>
      <c r="W82" s="203">
        <v>70</v>
      </c>
    </row>
    <row r="83" spans="1:23" s="25" customFormat="1" ht="15" customHeight="1" x14ac:dyDescent="0.25">
      <c r="A83" s="1">
        <v>1</v>
      </c>
      <c r="B83" s="45" t="s">
        <v>8</v>
      </c>
      <c r="C83" s="136" t="str">
        <f>Répartition!C84</f>
        <v>Trophée FPF : Meilleur Auteur français</v>
      </c>
      <c r="D83" s="135" t="str">
        <f>Répartition!D84</f>
        <v>*-*-*-*</v>
      </c>
      <c r="E83" s="152"/>
      <c r="F83" s="45" t="s">
        <v>8</v>
      </c>
      <c r="G83" s="136" t="str">
        <f>Répartition!E84</f>
        <v>Trophée FPF : Meilleur Auteur français</v>
      </c>
      <c r="H83" s="135" t="str">
        <f>Répartition!F84</f>
        <v>*-*-*-*</v>
      </c>
      <c r="I83" s="152"/>
      <c r="J83" s="45" t="s">
        <v>8</v>
      </c>
      <c r="K83" s="136" t="str">
        <f>Répartition!G84</f>
        <v>Trophée FPF : Meilleur Auteur français</v>
      </c>
      <c r="L83" s="135" t="str">
        <f>Répartition!H84</f>
        <v>*-*-*-*</v>
      </c>
      <c r="M83" s="152"/>
      <c r="N83" s="45" t="s">
        <v>8</v>
      </c>
      <c r="O83" s="136" t="str">
        <f>Répartition!I84</f>
        <v>Trophée FPF : Meilleur Auteur français</v>
      </c>
      <c r="P83" s="135" t="str">
        <f>Répartition!J84</f>
        <v>*-*-*-*</v>
      </c>
      <c r="R83" s="45" t="s">
        <v>14</v>
      </c>
      <c r="S83" s="136" t="s">
        <v>79</v>
      </c>
      <c r="T83" s="135" t="s">
        <v>23</v>
      </c>
      <c r="U83" s="204"/>
      <c r="V83" s="43" t="str">
        <f t="shared" si="0"/>
        <v>Médaille de Bronze FDTCouleur</v>
      </c>
      <c r="W83" s="203">
        <v>71</v>
      </c>
    </row>
    <row r="84" spans="1:23" s="25" customFormat="1" ht="15" customHeight="1" x14ac:dyDescent="0.25">
      <c r="A84" s="1">
        <v>2</v>
      </c>
      <c r="B84" s="45" t="s">
        <v>8</v>
      </c>
      <c r="C84" s="136" t="str">
        <f>Répartition!C85</f>
        <v>Médaille d'Or FPF</v>
      </c>
      <c r="D84" s="135" t="str">
        <f>Répartition!D85</f>
        <v>Couleur</v>
      </c>
      <c r="E84" s="152"/>
      <c r="F84" s="45" t="s">
        <v>8</v>
      </c>
      <c r="G84" s="136" t="str">
        <f>Répartition!E85</f>
        <v>Médaille d'Or FPF</v>
      </c>
      <c r="H84" s="135" t="str">
        <f>Répartition!F85</f>
        <v>Nature</v>
      </c>
      <c r="I84" s="152"/>
      <c r="J84" s="45" t="s">
        <v>8</v>
      </c>
      <c r="K84" s="136" t="str">
        <f>Répartition!G85</f>
        <v>Médaille d'Or FPF</v>
      </c>
      <c r="L84" s="135" t="str">
        <f>Répartition!H85</f>
        <v>Monochrome</v>
      </c>
      <c r="M84" s="152"/>
      <c r="N84" s="45" t="s">
        <v>8</v>
      </c>
      <c r="O84" s="136" t="str">
        <f>Répartition!I85</f>
        <v>Médaille d'Or FPF</v>
      </c>
      <c r="P84" s="135" t="str">
        <f>Répartition!J85</f>
        <v>Thème</v>
      </c>
      <c r="R84" s="45" t="s">
        <v>14</v>
      </c>
      <c r="S84" s="136" t="s">
        <v>79</v>
      </c>
      <c r="T84" s="135" t="s">
        <v>26</v>
      </c>
      <c r="U84" s="204"/>
      <c r="V84" s="43" t="str">
        <f t="shared" si="0"/>
        <v>Médaille de Bronze FDTNature</v>
      </c>
      <c r="W84" s="203">
        <v>72</v>
      </c>
    </row>
    <row r="85" spans="1:23" s="25" customFormat="1" ht="15" customHeight="1" x14ac:dyDescent="0.25">
      <c r="A85" s="1">
        <v>3</v>
      </c>
      <c r="B85" s="45" t="s">
        <v>8</v>
      </c>
      <c r="C85" s="136" t="str">
        <f>Répartition!C86</f>
        <v>Médaille d'Or FPF</v>
      </c>
      <c r="D85" s="135" t="str">
        <f>Répartition!D86</f>
        <v>Nature</v>
      </c>
      <c r="E85" s="152"/>
      <c r="F85" s="45" t="s">
        <v>8</v>
      </c>
      <c r="G85" s="136" t="str">
        <f>Répartition!E86</f>
        <v>Médaille d'Or FPF</v>
      </c>
      <c r="H85" s="135" t="str">
        <f>Répartition!F86</f>
        <v>Monochrome</v>
      </c>
      <c r="I85" s="152"/>
      <c r="J85" s="45" t="s">
        <v>8</v>
      </c>
      <c r="K85" s="136" t="str">
        <f>Répartition!G86</f>
        <v>Médaille d'Or FPF</v>
      </c>
      <c r="L85" s="135" t="str">
        <f>Répartition!H86</f>
        <v>Thème</v>
      </c>
      <c r="M85" s="152"/>
      <c r="N85" s="45" t="s">
        <v>8</v>
      </c>
      <c r="O85" s="136" t="str">
        <f>Répartition!I86</f>
        <v>Médaille d'Or FPF</v>
      </c>
      <c r="P85" s="135" t="str">
        <f>Répartition!J86</f>
        <v>Couleur</v>
      </c>
      <c r="R85" s="45" t="s">
        <v>14</v>
      </c>
      <c r="S85" s="136" t="s">
        <v>79</v>
      </c>
      <c r="T85" s="135" t="s">
        <v>27</v>
      </c>
      <c r="U85" s="204"/>
      <c r="V85" s="43" t="str">
        <f t="shared" si="0"/>
        <v>Médaille de Bronze FDTMonochrome</v>
      </c>
      <c r="W85" s="203">
        <v>73</v>
      </c>
    </row>
    <row r="86" spans="1:23" s="25" customFormat="1" ht="15" customHeight="1" x14ac:dyDescent="0.25">
      <c r="A86" s="1">
        <v>4</v>
      </c>
      <c r="B86" s="45" t="s">
        <v>8</v>
      </c>
      <c r="C86" s="136" t="str">
        <f>Répartition!C87</f>
        <v>Médaille d'Argent FPF</v>
      </c>
      <c r="D86" s="135" t="str">
        <f>Répartition!D87</f>
        <v>Couleur</v>
      </c>
      <c r="E86" s="152"/>
      <c r="F86" s="45" t="s">
        <v>8</v>
      </c>
      <c r="G86" s="136" t="str">
        <f>Répartition!E87</f>
        <v>Médaille d'Argent FPF</v>
      </c>
      <c r="H86" s="135" t="str">
        <f>Répartition!F87</f>
        <v>Nature</v>
      </c>
      <c r="I86" s="152"/>
      <c r="J86" s="45" t="s">
        <v>8</v>
      </c>
      <c r="K86" s="136" t="str">
        <f>Répartition!G87</f>
        <v>Médaille d'Argent FPF</v>
      </c>
      <c r="L86" s="135" t="str">
        <f>Répartition!H87</f>
        <v>Monochrome</v>
      </c>
      <c r="M86" s="152"/>
      <c r="N86" s="45" t="s">
        <v>8</v>
      </c>
      <c r="O86" s="136" t="str">
        <f>Répartition!I87</f>
        <v>Médaille d'Argent FPF</v>
      </c>
      <c r="P86" s="135" t="str">
        <f>Répartition!J87</f>
        <v>Thème</v>
      </c>
      <c r="R86" s="45" t="s">
        <v>14</v>
      </c>
      <c r="S86" s="136" t="s">
        <v>79</v>
      </c>
      <c r="T86" s="135" t="s">
        <v>28</v>
      </c>
      <c r="U86" s="204"/>
      <c r="V86" s="43" t="str">
        <f t="shared" si="0"/>
        <v>Médaille de Bronze FDTThème</v>
      </c>
      <c r="W86" s="203">
        <v>74</v>
      </c>
    </row>
    <row r="87" spans="1:23" s="25" customFormat="1" ht="15" customHeight="1" x14ac:dyDescent="0.25">
      <c r="A87" s="1">
        <v>5</v>
      </c>
      <c r="B87" s="45" t="s">
        <v>8</v>
      </c>
      <c r="C87" s="136" t="str">
        <f>Répartition!C88</f>
        <v>Médaille d'Argent FPF</v>
      </c>
      <c r="D87" s="135" t="str">
        <f>Répartition!D88</f>
        <v>Nature</v>
      </c>
      <c r="E87" s="152"/>
      <c r="F87" s="45" t="s">
        <v>8</v>
      </c>
      <c r="G87" s="136" t="str">
        <f>Répartition!E88</f>
        <v>Médaille d'Argent FPF</v>
      </c>
      <c r="H87" s="135" t="str">
        <f>Répartition!F88</f>
        <v>Monochrome</v>
      </c>
      <c r="I87" s="152"/>
      <c r="J87" s="45" t="s">
        <v>8</v>
      </c>
      <c r="K87" s="136" t="str">
        <f>Répartition!G88</f>
        <v>Médaille d'Argent FPF</v>
      </c>
      <c r="L87" s="135" t="str">
        <f>Répartition!H88</f>
        <v>Thème</v>
      </c>
      <c r="M87" s="152"/>
      <c r="N87" s="45" t="s">
        <v>8</v>
      </c>
      <c r="O87" s="136" t="str">
        <f>Répartition!I88</f>
        <v>Médaille d'Argent FPF</v>
      </c>
      <c r="P87" s="135" t="str">
        <f>Répartition!J88</f>
        <v>Couleur</v>
      </c>
      <c r="R87" s="45" t="s">
        <v>10</v>
      </c>
      <c r="S87" s="136" t="s">
        <v>56</v>
      </c>
      <c r="T87" s="135" t="s">
        <v>52</v>
      </c>
      <c r="U87" s="204"/>
      <c r="V87" s="43" t="str">
        <f t="shared" si="0"/>
        <v>Ruban FIAP coup de Cœur juge N°1*-*-*-*</v>
      </c>
      <c r="W87" s="203">
        <v>75</v>
      </c>
    </row>
    <row r="88" spans="1:23" s="25" customFormat="1" ht="15" customHeight="1" x14ac:dyDescent="0.25">
      <c r="A88" s="1">
        <v>6</v>
      </c>
      <c r="B88" s="45" t="s">
        <v>8</v>
      </c>
      <c r="C88" s="136" t="str">
        <f>Répartition!C89</f>
        <v>Médaille de Bronze FPF</v>
      </c>
      <c r="D88" s="135" t="str">
        <f>Répartition!D89</f>
        <v>Couleur</v>
      </c>
      <c r="E88" s="152"/>
      <c r="F88" s="45" t="s">
        <v>8</v>
      </c>
      <c r="G88" s="136" t="str">
        <f>Répartition!E89</f>
        <v>Médaille de Bronze FPF</v>
      </c>
      <c r="H88" s="135" t="str">
        <f>Répartition!F89</f>
        <v>Nature</v>
      </c>
      <c r="I88" s="152"/>
      <c r="J88" s="45" t="s">
        <v>8</v>
      </c>
      <c r="K88" s="136" t="str">
        <f>Répartition!G89</f>
        <v>Médaille de Bronze FPF</v>
      </c>
      <c r="L88" s="135" t="str">
        <f>Répartition!H89</f>
        <v>Monochrome</v>
      </c>
      <c r="M88" s="152"/>
      <c r="N88" s="45" t="s">
        <v>8</v>
      </c>
      <c r="O88" s="136" t="str">
        <f>Répartition!I89</f>
        <v>Médaille de Bronze FPF</v>
      </c>
      <c r="P88" s="135" t="str">
        <f>Répartition!J89</f>
        <v>Thème</v>
      </c>
      <c r="R88" s="45" t="s">
        <v>10</v>
      </c>
      <c r="S88" s="136" t="s">
        <v>57</v>
      </c>
      <c r="T88" s="135" t="s">
        <v>52</v>
      </c>
      <c r="U88" s="204"/>
      <c r="V88" s="43" t="str">
        <f t="shared" si="0"/>
        <v>Ruban FIAP coup de Cœur juge N°2*-*-*-*</v>
      </c>
      <c r="W88" s="203">
        <v>76</v>
      </c>
    </row>
    <row r="89" spans="1:23" s="25" customFormat="1" ht="15" customHeight="1" x14ac:dyDescent="0.25">
      <c r="A89" s="1">
        <v>7</v>
      </c>
      <c r="B89" s="45" t="s">
        <v>8</v>
      </c>
      <c r="C89" s="136" t="str">
        <f>Répartition!C90</f>
        <v>Médaille de Bronze FPF</v>
      </c>
      <c r="D89" s="135" t="str">
        <f>Répartition!D90</f>
        <v>Nature</v>
      </c>
      <c r="E89" s="152"/>
      <c r="F89" s="45" t="s">
        <v>8</v>
      </c>
      <c r="G89" s="136" t="str">
        <f>Répartition!E90</f>
        <v>Médaille de Bronze FPF</v>
      </c>
      <c r="H89" s="135" t="str">
        <f>Répartition!F90</f>
        <v>Monochrome</v>
      </c>
      <c r="I89" s="152"/>
      <c r="J89" s="45" t="s">
        <v>8</v>
      </c>
      <c r="K89" s="136" t="str">
        <f>Répartition!G90</f>
        <v>Médaille de Bronze FPF</v>
      </c>
      <c r="L89" s="135" t="str">
        <f>Répartition!H90</f>
        <v>Thème</v>
      </c>
      <c r="M89" s="152"/>
      <c r="N89" s="45" t="s">
        <v>8</v>
      </c>
      <c r="O89" s="136" t="str">
        <f>Répartition!I90</f>
        <v>Médaille de Bronze FPF</v>
      </c>
      <c r="P89" s="135" t="str">
        <f>Répartition!J90</f>
        <v>Couleur</v>
      </c>
      <c r="R89" s="45" t="s">
        <v>10</v>
      </c>
      <c r="S89" s="136" t="s">
        <v>58</v>
      </c>
      <c r="T89" s="135" t="s">
        <v>52</v>
      </c>
      <c r="U89" s="204"/>
      <c r="V89" s="43" t="str">
        <f t="shared" si="0"/>
        <v>Ruban FIAP coup de Cœur juge N°3*-*-*-*</v>
      </c>
      <c r="W89" s="203">
        <v>77</v>
      </c>
    </row>
    <row r="90" spans="1:23" s="25" customFormat="1" ht="15" customHeight="1" x14ac:dyDescent="0.25">
      <c r="A90" s="1">
        <v>8</v>
      </c>
      <c r="B90" s="45" t="s">
        <v>8</v>
      </c>
      <c r="C90" s="136" t="str">
        <f>Répartition!C91</f>
        <v>Diplôme FPF</v>
      </c>
      <c r="D90" s="135" t="str">
        <f>Répartition!D91</f>
        <v>Couleur</v>
      </c>
      <c r="E90" s="152"/>
      <c r="F90" s="45" t="s">
        <v>8</v>
      </c>
      <c r="G90" s="136" t="str">
        <f>Répartition!E91</f>
        <v>Diplôme FPF</v>
      </c>
      <c r="H90" s="135" t="str">
        <f>Répartition!F91</f>
        <v>Couleur</v>
      </c>
      <c r="I90" s="152"/>
      <c r="J90" s="45" t="s">
        <v>8</v>
      </c>
      <c r="K90" s="136" t="str">
        <f>Répartition!G91</f>
        <v>Diplôme FPF</v>
      </c>
      <c r="L90" s="135" t="str">
        <f>Répartition!H91</f>
        <v>Couleur</v>
      </c>
      <c r="M90" s="152"/>
      <c r="N90" s="45" t="s">
        <v>8</v>
      </c>
      <c r="O90" s="136" t="str">
        <f>Répartition!I91</f>
        <v>Diplôme FPF</v>
      </c>
      <c r="P90" s="135" t="str">
        <f>Répartition!J91</f>
        <v>Couleur</v>
      </c>
      <c r="R90" s="45" t="s">
        <v>10</v>
      </c>
      <c r="S90" s="136" t="s">
        <v>59</v>
      </c>
      <c r="T90" s="135" t="s">
        <v>23</v>
      </c>
      <c r="U90" s="204"/>
      <c r="V90" s="43" t="str">
        <f t="shared" si="0"/>
        <v>Ruban FIAPCouleur</v>
      </c>
      <c r="W90" s="203">
        <v>78</v>
      </c>
    </row>
    <row r="91" spans="1:23" s="25" customFormat="1" ht="15" customHeight="1" x14ac:dyDescent="0.25">
      <c r="A91" s="1">
        <v>9</v>
      </c>
      <c r="B91" s="45" t="s">
        <v>8</v>
      </c>
      <c r="C91" s="136" t="str">
        <f>Répartition!C92</f>
        <v>Diplôme FPF</v>
      </c>
      <c r="D91" s="135" t="str">
        <f>Répartition!D92</f>
        <v>Nature</v>
      </c>
      <c r="E91" s="152"/>
      <c r="F91" s="45" t="s">
        <v>8</v>
      </c>
      <c r="G91" s="136" t="str">
        <f>Répartition!E92</f>
        <v>Diplôme FPF</v>
      </c>
      <c r="H91" s="135" t="str">
        <f>Répartition!F92</f>
        <v>Nature</v>
      </c>
      <c r="I91" s="152"/>
      <c r="J91" s="45" t="s">
        <v>8</v>
      </c>
      <c r="K91" s="136" t="str">
        <f>Répartition!G92</f>
        <v>Diplôme FPF</v>
      </c>
      <c r="L91" s="135" t="str">
        <f>Répartition!H92</f>
        <v>Nature</v>
      </c>
      <c r="M91" s="152"/>
      <c r="N91" s="45" t="s">
        <v>8</v>
      </c>
      <c r="O91" s="136" t="str">
        <f>Répartition!I92</f>
        <v>Diplôme FPF</v>
      </c>
      <c r="P91" s="135" t="str">
        <f>Répartition!J92</f>
        <v>Nature</v>
      </c>
      <c r="R91" s="45" t="s">
        <v>10</v>
      </c>
      <c r="S91" s="136" t="s">
        <v>59</v>
      </c>
      <c r="T91" s="135" t="s">
        <v>26</v>
      </c>
      <c r="U91" s="204"/>
      <c r="V91" s="43" t="str">
        <f t="shared" si="0"/>
        <v>Ruban FIAPNature</v>
      </c>
      <c r="W91" s="203">
        <v>79</v>
      </c>
    </row>
    <row r="92" spans="1:23" s="25" customFormat="1" ht="15" customHeight="1" x14ac:dyDescent="0.25">
      <c r="A92" s="1">
        <v>10</v>
      </c>
      <c r="B92" s="45" t="s">
        <v>8</v>
      </c>
      <c r="C92" s="136" t="str">
        <f>Répartition!C93</f>
        <v>Diplôme FPF</v>
      </c>
      <c r="D92" s="135" t="str">
        <f>Répartition!D93</f>
        <v>Monochrome</v>
      </c>
      <c r="E92" s="152"/>
      <c r="F92" s="45" t="s">
        <v>8</v>
      </c>
      <c r="G92" s="136" t="str">
        <f>Répartition!E93</f>
        <v>Diplôme FPF</v>
      </c>
      <c r="H92" s="135" t="str">
        <f>Répartition!F93</f>
        <v>Monochrome</v>
      </c>
      <c r="I92" s="152"/>
      <c r="J92" s="45" t="s">
        <v>8</v>
      </c>
      <c r="K92" s="136" t="str">
        <f>Répartition!G93</f>
        <v>Diplôme FPF</v>
      </c>
      <c r="L92" s="135" t="str">
        <f>Répartition!H93</f>
        <v>Monochrome</v>
      </c>
      <c r="M92" s="152"/>
      <c r="N92" s="45" t="s">
        <v>8</v>
      </c>
      <c r="O92" s="136" t="str">
        <f>Répartition!I93</f>
        <v>Diplôme FPF</v>
      </c>
      <c r="P92" s="135" t="str">
        <f>Répartition!J93</f>
        <v>Monochrome</v>
      </c>
      <c r="R92" s="45" t="s">
        <v>10</v>
      </c>
      <c r="S92" s="136" t="s">
        <v>59</v>
      </c>
      <c r="T92" s="135" t="s">
        <v>27</v>
      </c>
      <c r="U92" s="204"/>
      <c r="V92" s="43" t="str">
        <f t="shared" si="0"/>
        <v>Ruban FIAPMonochrome</v>
      </c>
      <c r="W92" s="203">
        <v>80</v>
      </c>
    </row>
    <row r="93" spans="1:23" s="25" customFormat="1" ht="15" customHeight="1" x14ac:dyDescent="0.25">
      <c r="A93" s="1">
        <v>11</v>
      </c>
      <c r="B93" s="45" t="s">
        <v>8</v>
      </c>
      <c r="C93" s="136" t="str">
        <f>Répartition!C94</f>
        <v>Diplôme FPF</v>
      </c>
      <c r="D93" s="135" t="str">
        <f>Répartition!D94</f>
        <v>Thème</v>
      </c>
      <c r="E93" s="152"/>
      <c r="F93" s="45" t="s">
        <v>8</v>
      </c>
      <c r="G93" s="136" t="str">
        <f>Répartition!E94</f>
        <v>Diplôme FPF</v>
      </c>
      <c r="H93" s="135" t="str">
        <f>Répartition!F94</f>
        <v>Thème</v>
      </c>
      <c r="I93" s="152"/>
      <c r="J93" s="45" t="s">
        <v>8</v>
      </c>
      <c r="K93" s="136" t="str">
        <f>Répartition!G94</f>
        <v>Diplôme FPF</v>
      </c>
      <c r="L93" s="135" t="str">
        <f>Répartition!H94</f>
        <v>Thème</v>
      </c>
      <c r="M93" s="152"/>
      <c r="N93" s="45" t="s">
        <v>8</v>
      </c>
      <c r="O93" s="136" t="str">
        <f>Répartition!I94</f>
        <v>Diplôme FPF</v>
      </c>
      <c r="P93" s="135" t="str">
        <f>Répartition!J94</f>
        <v>Thème</v>
      </c>
      <c r="R93" s="45" t="s">
        <v>10</v>
      </c>
      <c r="S93" s="136" t="s">
        <v>59</v>
      </c>
      <c r="T93" s="135" t="s">
        <v>28</v>
      </c>
      <c r="U93" s="204"/>
      <c r="V93" s="43" t="str">
        <f t="shared" si="0"/>
        <v>Ruban FIAPThème</v>
      </c>
      <c r="W93" s="203">
        <v>81</v>
      </c>
    </row>
    <row r="94" spans="1:23" s="25" customFormat="1" ht="15" customHeight="1" x14ac:dyDescent="0.25">
      <c r="A94" s="1">
        <v>12</v>
      </c>
      <c r="B94" s="45" t="s">
        <v>8</v>
      </c>
      <c r="C94" s="136" t="str">
        <f>Répartition!C95</f>
        <v>Diplôme FPF</v>
      </c>
      <c r="D94" s="135" t="str">
        <f>Répartition!D95</f>
        <v>Couleur</v>
      </c>
      <c r="E94" s="152"/>
      <c r="F94" s="45" t="s">
        <v>8</v>
      </c>
      <c r="G94" s="136" t="str">
        <f>Répartition!E95</f>
        <v>Diplôme FPF</v>
      </c>
      <c r="H94" s="135" t="str">
        <f>Répartition!F95</f>
        <v>Couleur</v>
      </c>
      <c r="I94" s="152"/>
      <c r="J94" s="45" t="s">
        <v>8</v>
      </c>
      <c r="K94" s="136" t="str">
        <f>Répartition!G95</f>
        <v>Diplôme FPF</v>
      </c>
      <c r="L94" s="135" t="str">
        <f>Répartition!H95</f>
        <v>Couleur</v>
      </c>
      <c r="M94" s="152"/>
      <c r="N94" s="45" t="s">
        <v>8</v>
      </c>
      <c r="O94" s="136" t="str">
        <f>Répartition!I95</f>
        <v>Diplôme FPF</v>
      </c>
      <c r="P94" s="135" t="str">
        <f>Répartition!J95</f>
        <v>Couleur</v>
      </c>
      <c r="R94" s="45" t="s">
        <v>10</v>
      </c>
      <c r="S94" s="136" t="s">
        <v>59</v>
      </c>
      <c r="T94" s="135" t="s">
        <v>23</v>
      </c>
      <c r="U94" s="204"/>
      <c r="V94" s="43" t="str">
        <f t="shared" si="0"/>
        <v>Ruban FIAPCouleur</v>
      </c>
      <c r="W94" s="203">
        <v>82</v>
      </c>
    </row>
    <row r="95" spans="1:23" s="25" customFormat="1" ht="15" customHeight="1" x14ac:dyDescent="0.25">
      <c r="A95" s="1">
        <v>13</v>
      </c>
      <c r="B95" s="45" t="s">
        <v>8</v>
      </c>
      <c r="C95" s="136" t="str">
        <f>Répartition!C96</f>
        <v>Diplôme FPF</v>
      </c>
      <c r="D95" s="135" t="str">
        <f>Répartition!D96</f>
        <v>Nature</v>
      </c>
      <c r="E95" s="152"/>
      <c r="F95" s="45" t="s">
        <v>8</v>
      </c>
      <c r="G95" s="136" t="str">
        <f>Répartition!E96</f>
        <v>Diplôme FPF</v>
      </c>
      <c r="H95" s="135" t="str">
        <f>Répartition!F96</f>
        <v>Nature</v>
      </c>
      <c r="I95" s="152"/>
      <c r="J95" s="45" t="s">
        <v>8</v>
      </c>
      <c r="K95" s="136" t="str">
        <f>Répartition!G96</f>
        <v>Diplôme FPF</v>
      </c>
      <c r="L95" s="135" t="str">
        <f>Répartition!H96</f>
        <v>Nature</v>
      </c>
      <c r="M95" s="152"/>
      <c r="N95" s="45" t="s">
        <v>8</v>
      </c>
      <c r="O95" s="136" t="str">
        <f>Répartition!I96</f>
        <v>Diplôme FPF</v>
      </c>
      <c r="P95" s="135" t="str">
        <f>Répartition!J96</f>
        <v>Nature</v>
      </c>
      <c r="R95" s="45" t="s">
        <v>11</v>
      </c>
      <c r="S95" s="136" t="s">
        <v>63</v>
      </c>
      <c r="T95" s="135" t="s">
        <v>23</v>
      </c>
      <c r="U95" s="204"/>
      <c r="V95" s="43" t="str">
        <f t="shared" ref="V95:V134" si="1">S95&amp;T95</f>
        <v>Ruban PSACouleur</v>
      </c>
      <c r="W95" s="203">
        <v>83</v>
      </c>
    </row>
    <row r="96" spans="1:23" s="25" customFormat="1" ht="15" customHeight="1" x14ac:dyDescent="0.25">
      <c r="A96" s="1">
        <v>14</v>
      </c>
      <c r="B96" s="45" t="s">
        <v>8</v>
      </c>
      <c r="C96" s="136" t="str">
        <f>Répartition!C97</f>
        <v>Diplôme FPF</v>
      </c>
      <c r="D96" s="135" t="str">
        <f>Répartition!D97</f>
        <v>Monochrome</v>
      </c>
      <c r="E96" s="152"/>
      <c r="F96" s="45" t="s">
        <v>8</v>
      </c>
      <c r="G96" s="136" t="str">
        <f>Répartition!E97</f>
        <v>Diplôme FPF</v>
      </c>
      <c r="H96" s="135" t="str">
        <f>Répartition!F97</f>
        <v>Monochrome</v>
      </c>
      <c r="I96" s="152"/>
      <c r="J96" s="45" t="s">
        <v>8</v>
      </c>
      <c r="K96" s="136" t="str">
        <f>Répartition!G97</f>
        <v>Diplôme FPF</v>
      </c>
      <c r="L96" s="135" t="str">
        <f>Répartition!H97</f>
        <v>Monochrome</v>
      </c>
      <c r="M96" s="152"/>
      <c r="N96" s="45" t="s">
        <v>8</v>
      </c>
      <c r="O96" s="136" t="str">
        <f>Répartition!I97</f>
        <v>Diplôme FPF</v>
      </c>
      <c r="P96" s="135" t="str">
        <f>Répartition!J97</f>
        <v>Monochrome</v>
      </c>
      <c r="R96" s="45" t="s">
        <v>11</v>
      </c>
      <c r="S96" s="136" t="s">
        <v>63</v>
      </c>
      <c r="T96" s="135" t="s">
        <v>26</v>
      </c>
      <c r="U96" s="204"/>
      <c r="V96" s="43" t="str">
        <f t="shared" si="1"/>
        <v>Ruban PSANature</v>
      </c>
      <c r="W96" s="203">
        <v>84</v>
      </c>
    </row>
    <row r="97" spans="1:24" s="25" customFormat="1" ht="15" customHeight="1" x14ac:dyDescent="0.25">
      <c r="A97" s="1">
        <v>15</v>
      </c>
      <c r="B97" s="45" t="s">
        <v>8</v>
      </c>
      <c r="C97" s="136" t="str">
        <f>Répartition!C98</f>
        <v>Diplôme FPF</v>
      </c>
      <c r="D97" s="135" t="str">
        <f>Répartition!D98</f>
        <v>Thème</v>
      </c>
      <c r="E97" s="152"/>
      <c r="F97" s="45" t="s">
        <v>8</v>
      </c>
      <c r="G97" s="136" t="str">
        <f>Répartition!E98</f>
        <v>Diplôme FPF</v>
      </c>
      <c r="H97" s="135" t="str">
        <f>Répartition!F98</f>
        <v>Thème</v>
      </c>
      <c r="I97" s="152"/>
      <c r="J97" s="45" t="s">
        <v>8</v>
      </c>
      <c r="K97" s="136" t="str">
        <f>Répartition!G98</f>
        <v>Diplôme FPF</v>
      </c>
      <c r="L97" s="135" t="str">
        <f>Répartition!H98</f>
        <v>Thème</v>
      </c>
      <c r="M97" s="152"/>
      <c r="N97" s="45" t="s">
        <v>8</v>
      </c>
      <c r="O97" s="136" t="str">
        <f>Répartition!I98</f>
        <v>Diplôme FPF</v>
      </c>
      <c r="P97" s="135" t="str">
        <f>Répartition!J98</f>
        <v>Thème</v>
      </c>
      <c r="R97" s="45" t="s">
        <v>11</v>
      </c>
      <c r="S97" s="136" t="s">
        <v>63</v>
      </c>
      <c r="T97" s="135" t="s">
        <v>27</v>
      </c>
      <c r="U97" s="204"/>
      <c r="V97" s="43" t="str">
        <f t="shared" si="1"/>
        <v>Ruban PSAMonochrome</v>
      </c>
      <c r="W97" s="203">
        <v>85</v>
      </c>
    </row>
    <row r="98" spans="1:24" s="25" customFormat="1" ht="15" customHeight="1" x14ac:dyDescent="0.25">
      <c r="A98" s="1">
        <v>16</v>
      </c>
      <c r="B98" s="45" t="s">
        <v>8</v>
      </c>
      <c r="C98" s="136" t="str">
        <f>Répartition!C99</f>
        <v>Diplôme FPF</v>
      </c>
      <c r="D98" s="135" t="str">
        <f>Répartition!D99</f>
        <v>Couleur</v>
      </c>
      <c r="E98" s="152"/>
      <c r="F98" s="45" t="s">
        <v>8</v>
      </c>
      <c r="G98" s="136" t="str">
        <f>Répartition!E99</f>
        <v>Diplôme FPF</v>
      </c>
      <c r="H98" s="135" t="str">
        <f>Répartition!F99</f>
        <v>Couleur</v>
      </c>
      <c r="I98" s="152"/>
      <c r="J98" s="45" t="s">
        <v>8</v>
      </c>
      <c r="K98" s="136" t="str">
        <f>Répartition!G99</f>
        <v>Diplôme FPF</v>
      </c>
      <c r="L98" s="135" t="str">
        <f>Répartition!H99</f>
        <v>Couleur</v>
      </c>
      <c r="M98" s="152"/>
      <c r="N98" s="45" t="s">
        <v>8</v>
      </c>
      <c r="O98" s="136" t="str">
        <f>Répartition!I99</f>
        <v>Diplôme FPF</v>
      </c>
      <c r="P98" s="135" t="str">
        <f>Répartition!J99</f>
        <v>Couleur</v>
      </c>
      <c r="R98" s="45" t="s">
        <v>11</v>
      </c>
      <c r="S98" s="136" t="s">
        <v>63</v>
      </c>
      <c r="T98" s="135" t="s">
        <v>28</v>
      </c>
      <c r="U98" s="204"/>
      <c r="V98" s="43" t="str">
        <f t="shared" si="1"/>
        <v>Ruban PSAThème</v>
      </c>
      <c r="W98" s="203">
        <v>86</v>
      </c>
    </row>
    <row r="99" spans="1:24" s="44" customFormat="1" ht="15" customHeight="1" x14ac:dyDescent="0.25">
      <c r="A99" s="1">
        <v>17</v>
      </c>
      <c r="B99" s="45" t="s">
        <v>8</v>
      </c>
      <c r="C99" s="136" t="str">
        <f>Répartition!C100</f>
        <v>Diplôme FPF</v>
      </c>
      <c r="D99" s="135" t="str">
        <f>Répartition!D100</f>
        <v>Nature</v>
      </c>
      <c r="E99" s="152"/>
      <c r="F99" s="45" t="s">
        <v>8</v>
      </c>
      <c r="G99" s="136" t="str">
        <f>Répartition!E100</f>
        <v>Diplôme FPF</v>
      </c>
      <c r="H99" s="135" t="str">
        <f>Répartition!F100</f>
        <v>Nature</v>
      </c>
      <c r="I99" s="152"/>
      <c r="J99" s="45" t="s">
        <v>8</v>
      </c>
      <c r="K99" s="136" t="str">
        <f>Répartition!G100</f>
        <v>Diplôme FPF</v>
      </c>
      <c r="L99" s="135" t="str">
        <f>Répartition!H100</f>
        <v>Nature</v>
      </c>
      <c r="M99" s="152"/>
      <c r="N99" s="45" t="s">
        <v>8</v>
      </c>
      <c r="O99" s="136" t="str">
        <f>Répartition!I100</f>
        <v>Diplôme FPF</v>
      </c>
      <c r="P99" s="135" t="str">
        <f>Répartition!J100</f>
        <v>Nature</v>
      </c>
      <c r="R99" s="45" t="s">
        <v>22</v>
      </c>
      <c r="S99" s="136" t="s">
        <v>67</v>
      </c>
      <c r="T99" s="135" t="s">
        <v>23</v>
      </c>
      <c r="U99" s="204"/>
      <c r="V99" s="43" t="str">
        <f t="shared" si="1"/>
        <v>Ruban GPUCouleur</v>
      </c>
      <c r="W99" s="203">
        <v>87</v>
      </c>
      <c r="X99" s="25"/>
    </row>
    <row r="100" spans="1:24" s="44" customFormat="1" ht="15" customHeight="1" x14ac:dyDescent="0.25">
      <c r="A100" s="1">
        <v>18</v>
      </c>
      <c r="B100" s="45" t="s">
        <v>8</v>
      </c>
      <c r="C100" s="136" t="str">
        <f>Répartition!C101</f>
        <v>Diplôme FPF</v>
      </c>
      <c r="D100" s="135" t="str">
        <f>Répartition!D101</f>
        <v>Monochrome</v>
      </c>
      <c r="E100" s="152"/>
      <c r="F100" s="45" t="s">
        <v>8</v>
      </c>
      <c r="G100" s="136" t="str">
        <f>Répartition!E101</f>
        <v>Diplôme FPF</v>
      </c>
      <c r="H100" s="135" t="str">
        <f>Répartition!F101</f>
        <v>Monochrome</v>
      </c>
      <c r="I100" s="152"/>
      <c r="J100" s="45" t="s">
        <v>8</v>
      </c>
      <c r="K100" s="136" t="str">
        <f>Répartition!G101</f>
        <v>Diplôme FPF</v>
      </c>
      <c r="L100" s="135" t="str">
        <f>Répartition!H101</f>
        <v>Monochrome</v>
      </c>
      <c r="M100" s="152"/>
      <c r="N100" s="45" t="s">
        <v>8</v>
      </c>
      <c r="O100" s="136" t="str">
        <f>Répartition!I101</f>
        <v>Diplôme FPF</v>
      </c>
      <c r="P100" s="135" t="str">
        <f>Répartition!J101</f>
        <v>Monochrome</v>
      </c>
      <c r="R100" s="45" t="s">
        <v>22</v>
      </c>
      <c r="S100" s="136" t="s">
        <v>67</v>
      </c>
      <c r="T100" s="135" t="s">
        <v>26</v>
      </c>
      <c r="U100" s="204"/>
      <c r="V100" s="43" t="str">
        <f t="shared" si="1"/>
        <v>Ruban GPUNature</v>
      </c>
      <c r="W100" s="203">
        <v>88</v>
      </c>
    </row>
    <row r="101" spans="1:24" s="44" customFormat="1" ht="15" customHeight="1" x14ac:dyDescent="0.25">
      <c r="A101" s="1">
        <v>19</v>
      </c>
      <c r="B101" s="45" t="s">
        <v>8</v>
      </c>
      <c r="C101" s="136" t="str">
        <f>Répartition!C102</f>
        <v>Diplôme FPF</v>
      </c>
      <c r="D101" s="135" t="str">
        <f>Répartition!D102</f>
        <v>Thème</v>
      </c>
      <c r="E101" s="152"/>
      <c r="F101" s="45" t="s">
        <v>8</v>
      </c>
      <c r="G101" s="136" t="str">
        <f>Répartition!E102</f>
        <v>Diplôme FPF</v>
      </c>
      <c r="H101" s="135" t="str">
        <f>Répartition!F102</f>
        <v>Thème</v>
      </c>
      <c r="I101" s="152"/>
      <c r="J101" s="45" t="s">
        <v>8</v>
      </c>
      <c r="K101" s="136" t="str">
        <f>Répartition!G102</f>
        <v>Diplôme FPF</v>
      </c>
      <c r="L101" s="135" t="str">
        <f>Répartition!H102</f>
        <v>Thème</v>
      </c>
      <c r="M101" s="152"/>
      <c r="N101" s="45" t="s">
        <v>8</v>
      </c>
      <c r="O101" s="136" t="str">
        <f>Répartition!I102</f>
        <v>Diplôme FPF</v>
      </c>
      <c r="P101" s="135" t="str">
        <f>Répartition!J102</f>
        <v>Thème</v>
      </c>
      <c r="R101" s="45" t="s">
        <v>22</v>
      </c>
      <c r="S101" s="136" t="s">
        <v>67</v>
      </c>
      <c r="T101" s="135" t="s">
        <v>27</v>
      </c>
      <c r="U101" s="204"/>
      <c r="V101" s="43" t="str">
        <f t="shared" si="1"/>
        <v>Ruban GPUMonochrome</v>
      </c>
      <c r="W101" s="203">
        <v>89</v>
      </c>
    </row>
    <row r="102" spans="1:24" s="44" customFormat="1" ht="15" customHeight="1" x14ac:dyDescent="0.25">
      <c r="A102" s="1">
        <v>20</v>
      </c>
      <c r="B102" s="45" t="s">
        <v>8</v>
      </c>
      <c r="C102" s="136" t="str">
        <f>Répartition!C103</f>
        <v>Diplôme FPF</v>
      </c>
      <c r="D102" s="135" t="str">
        <f>Répartition!D103</f>
        <v>Couleur</v>
      </c>
      <c r="E102" s="152"/>
      <c r="F102" s="45" t="s">
        <v>8</v>
      </c>
      <c r="G102" s="136" t="str">
        <f>Répartition!E103</f>
        <v>Diplôme FPF</v>
      </c>
      <c r="H102" s="135" t="str">
        <f>Répartition!F103</f>
        <v>Nature</v>
      </c>
      <c r="I102" s="152"/>
      <c r="J102" s="45" t="s">
        <v>8</v>
      </c>
      <c r="K102" s="136" t="str">
        <f>Répartition!G103</f>
        <v>Diplôme FPF</v>
      </c>
      <c r="L102" s="135" t="str">
        <f>Répartition!H103</f>
        <v>Monochrome</v>
      </c>
      <c r="M102" s="152"/>
      <c r="N102" s="45" t="s">
        <v>8</v>
      </c>
      <c r="O102" s="136" t="str">
        <f>Répartition!I103</f>
        <v>Diplôme FPF</v>
      </c>
      <c r="P102" s="135" t="str">
        <f>Répartition!J103</f>
        <v>Thème</v>
      </c>
      <c r="R102" s="45" t="s">
        <v>22</v>
      </c>
      <c r="S102" s="136" t="s">
        <v>67</v>
      </c>
      <c r="T102" s="135" t="s">
        <v>28</v>
      </c>
      <c r="U102" s="204"/>
      <c r="V102" s="43" t="str">
        <f t="shared" si="1"/>
        <v>Ruban GPUThème</v>
      </c>
      <c r="W102" s="203">
        <v>90</v>
      </c>
      <c r="X102" s="25"/>
    </row>
    <row r="103" spans="1:24" s="44" customFormat="1" ht="15" customHeight="1" x14ac:dyDescent="0.25">
      <c r="A103" s="1">
        <v>21</v>
      </c>
      <c r="B103" s="45" t="s">
        <v>8</v>
      </c>
      <c r="C103" s="136" t="str">
        <f>Répartition!C104</f>
        <v>Diplôme FPF</v>
      </c>
      <c r="D103" s="135" t="str">
        <f>Répartition!D104</f>
        <v>Nature</v>
      </c>
      <c r="E103" s="152"/>
      <c r="F103" s="45" t="s">
        <v>8</v>
      </c>
      <c r="G103" s="136" t="str">
        <f>Répartition!E104</f>
        <v>Diplôme FPF</v>
      </c>
      <c r="H103" s="135" t="str">
        <f>Répartition!F104</f>
        <v>Monochrome</v>
      </c>
      <c r="I103" s="152"/>
      <c r="J103" s="45" t="s">
        <v>8</v>
      </c>
      <c r="K103" s="136" t="str">
        <f>Répartition!G104</f>
        <v>Diplôme FPF</v>
      </c>
      <c r="L103" s="135" t="str">
        <f>Répartition!H104</f>
        <v>Thème</v>
      </c>
      <c r="M103" s="152"/>
      <c r="N103" s="45" t="s">
        <v>8</v>
      </c>
      <c r="O103" s="136" t="str">
        <f>Répartition!I104</f>
        <v>Diplôme FPF</v>
      </c>
      <c r="P103" s="135" t="str">
        <f>Répartition!J104</f>
        <v>Couleur</v>
      </c>
      <c r="R103" s="45" t="s">
        <v>13</v>
      </c>
      <c r="S103" s="136" t="s">
        <v>76</v>
      </c>
      <c r="T103" s="135" t="s">
        <v>23</v>
      </c>
      <c r="U103" s="204"/>
      <c r="V103" s="43" t="str">
        <f t="shared" si="1"/>
        <v>Diplôme ISFCouleur</v>
      </c>
      <c r="W103" s="203">
        <v>91</v>
      </c>
      <c r="X103" s="25"/>
    </row>
    <row r="104" spans="1:24" s="44" customFormat="1" ht="15" customHeight="1" x14ac:dyDescent="0.25">
      <c r="A104" s="1">
        <v>1</v>
      </c>
      <c r="B104" s="45" t="s">
        <v>13</v>
      </c>
      <c r="C104" s="136" t="str">
        <f>Répartition!C105</f>
        <v>Médaille d'Or ISF</v>
      </c>
      <c r="D104" s="135" t="str">
        <f>Répartition!D105</f>
        <v>Couleur</v>
      </c>
      <c r="E104" s="152"/>
      <c r="F104" s="45" t="s">
        <v>13</v>
      </c>
      <c r="G104" s="136" t="str">
        <f>Répartition!E105</f>
        <v>Médaille d'Or ISF</v>
      </c>
      <c r="H104" s="135" t="str">
        <f>Répartition!F105</f>
        <v>Nature</v>
      </c>
      <c r="I104" s="152"/>
      <c r="J104" s="45" t="s">
        <v>13</v>
      </c>
      <c r="K104" s="136" t="str">
        <f>Répartition!G105</f>
        <v>Médaille d'Or ISF</v>
      </c>
      <c r="L104" s="135" t="str">
        <f>Répartition!H105</f>
        <v>Monochrome</v>
      </c>
      <c r="M104" s="152"/>
      <c r="N104" s="45" t="s">
        <v>13</v>
      </c>
      <c r="O104" s="136" t="str">
        <f>Répartition!I105</f>
        <v>Médaille d'Or ISF</v>
      </c>
      <c r="P104" s="135" t="str">
        <f>Répartition!J105</f>
        <v>Thème</v>
      </c>
      <c r="R104" s="45" t="s">
        <v>13</v>
      </c>
      <c r="S104" s="136" t="s">
        <v>76</v>
      </c>
      <c r="T104" s="135" t="s">
        <v>26</v>
      </c>
      <c r="U104" s="204"/>
      <c r="V104" s="43" t="str">
        <f t="shared" si="1"/>
        <v>Diplôme ISFNature</v>
      </c>
      <c r="W104" s="203">
        <v>92</v>
      </c>
      <c r="X104" s="25"/>
    </row>
    <row r="105" spans="1:24" s="44" customFormat="1" ht="15" customHeight="1" x14ac:dyDescent="0.25">
      <c r="A105" s="1">
        <v>2</v>
      </c>
      <c r="B105" s="45" t="s">
        <v>13</v>
      </c>
      <c r="C105" s="136" t="str">
        <f>Répartition!C106</f>
        <v>Médaille d'Argent ISF</v>
      </c>
      <c r="D105" s="135" t="str">
        <f>Répartition!D106</f>
        <v>Nature</v>
      </c>
      <c r="E105" s="152"/>
      <c r="F105" s="45" t="s">
        <v>13</v>
      </c>
      <c r="G105" s="136" t="str">
        <f>Répartition!E106</f>
        <v>Médaille d'Argent ISF</v>
      </c>
      <c r="H105" s="135" t="str">
        <f>Répartition!F106</f>
        <v>Monochrome</v>
      </c>
      <c r="I105" s="152"/>
      <c r="J105" s="45" t="s">
        <v>13</v>
      </c>
      <c r="K105" s="136" t="str">
        <f>Répartition!G106</f>
        <v>Médaille d'Argent ISF</v>
      </c>
      <c r="L105" s="135" t="str">
        <f>Répartition!H106</f>
        <v>Thème</v>
      </c>
      <c r="M105" s="152"/>
      <c r="N105" s="45" t="s">
        <v>13</v>
      </c>
      <c r="O105" s="136" t="str">
        <f>Répartition!I106</f>
        <v>Médaille d'Argent ISF</v>
      </c>
      <c r="P105" s="135" t="str">
        <f>Répartition!J106</f>
        <v>Couleur</v>
      </c>
      <c r="R105" s="45" t="s">
        <v>13</v>
      </c>
      <c r="S105" s="136" t="s">
        <v>76</v>
      </c>
      <c r="T105" s="135" t="s">
        <v>27</v>
      </c>
      <c r="U105" s="204"/>
      <c r="V105" s="43" t="str">
        <f t="shared" si="1"/>
        <v>Diplôme ISFMonochrome</v>
      </c>
      <c r="W105" s="203">
        <v>93</v>
      </c>
      <c r="X105" s="25"/>
    </row>
    <row r="106" spans="1:24" s="44" customFormat="1" ht="15" customHeight="1" x14ac:dyDescent="0.25">
      <c r="A106" s="63">
        <v>3</v>
      </c>
      <c r="B106" s="45" t="s">
        <v>13</v>
      </c>
      <c r="C106" s="136" t="str">
        <f>Répartition!C107</f>
        <v>Médaille de Bronze ISF</v>
      </c>
      <c r="D106" s="135" t="str">
        <f>Répartition!D107</f>
        <v>Monochrome</v>
      </c>
      <c r="E106" s="152"/>
      <c r="F106" s="45" t="s">
        <v>13</v>
      </c>
      <c r="G106" s="136" t="str">
        <f>Répartition!E107</f>
        <v>Médaille de Bronze ISF</v>
      </c>
      <c r="H106" s="135" t="str">
        <f>Répartition!F107</f>
        <v>Thème</v>
      </c>
      <c r="I106" s="152"/>
      <c r="J106" s="45" t="s">
        <v>13</v>
      </c>
      <c r="K106" s="136" t="str">
        <f>Répartition!G107</f>
        <v>Médaille de Bronze ISF</v>
      </c>
      <c r="L106" s="135" t="str">
        <f>Répartition!H107</f>
        <v>Couleur</v>
      </c>
      <c r="M106" s="152"/>
      <c r="N106" s="45" t="s">
        <v>13</v>
      </c>
      <c r="O106" s="136" t="str">
        <f>Répartition!I107</f>
        <v>Médaille de Bronze ISF</v>
      </c>
      <c r="P106" s="135" t="str">
        <f>Répartition!J107</f>
        <v>Nature</v>
      </c>
      <c r="R106" s="45" t="s">
        <v>13</v>
      </c>
      <c r="S106" s="136" t="s">
        <v>76</v>
      </c>
      <c r="T106" s="135" t="s">
        <v>28</v>
      </c>
      <c r="U106" s="204"/>
      <c r="V106" s="43" t="str">
        <f t="shared" si="1"/>
        <v>Diplôme ISFThème</v>
      </c>
      <c r="W106" s="203">
        <v>94</v>
      </c>
      <c r="X106" s="25"/>
    </row>
    <row r="107" spans="1:24" s="44" customFormat="1" ht="15" customHeight="1" x14ac:dyDescent="0.25">
      <c r="A107" s="1">
        <v>4</v>
      </c>
      <c r="B107" s="45" t="s">
        <v>13</v>
      </c>
      <c r="C107" s="136" t="str">
        <f>Répartition!C108</f>
        <v>Diplôme ISF</v>
      </c>
      <c r="D107" s="135" t="str">
        <f>Répartition!D108</f>
        <v>Couleur</v>
      </c>
      <c r="E107" s="152"/>
      <c r="F107" s="45" t="s">
        <v>13</v>
      </c>
      <c r="G107" s="136" t="str">
        <f>Répartition!E108</f>
        <v>Diplôme ISF</v>
      </c>
      <c r="H107" s="135" t="str">
        <f>Répartition!F108</f>
        <v>Couleur</v>
      </c>
      <c r="I107" s="152"/>
      <c r="J107" s="45" t="s">
        <v>13</v>
      </c>
      <c r="K107" s="136" t="str">
        <f>Répartition!G108</f>
        <v>Diplôme ISF</v>
      </c>
      <c r="L107" s="135" t="str">
        <f>Répartition!H108</f>
        <v>Couleur</v>
      </c>
      <c r="M107" s="152"/>
      <c r="N107" s="45" t="s">
        <v>13</v>
      </c>
      <c r="O107" s="136" t="str">
        <f>Répartition!I108</f>
        <v>Diplôme ISF</v>
      </c>
      <c r="P107" s="135" t="str">
        <f>Répartition!J108</f>
        <v>Couleur</v>
      </c>
      <c r="R107" s="45" t="s">
        <v>8</v>
      </c>
      <c r="S107" s="136" t="s">
        <v>72</v>
      </c>
      <c r="T107" s="135" t="s">
        <v>23</v>
      </c>
      <c r="U107" s="204"/>
      <c r="V107" s="43" t="str">
        <f t="shared" si="1"/>
        <v>Diplôme FPFCouleur</v>
      </c>
      <c r="W107" s="203">
        <v>95</v>
      </c>
      <c r="X107" s="25"/>
    </row>
    <row r="108" spans="1:24" s="25" customFormat="1" ht="15" customHeight="1" x14ac:dyDescent="0.25">
      <c r="A108" s="1">
        <v>5</v>
      </c>
      <c r="B108" s="45" t="s">
        <v>13</v>
      </c>
      <c r="C108" s="136" t="str">
        <f>Répartition!C109</f>
        <v>Diplôme ISF</v>
      </c>
      <c r="D108" s="135" t="str">
        <f>Répartition!D109</f>
        <v>Nature</v>
      </c>
      <c r="E108" s="152"/>
      <c r="F108" s="45" t="s">
        <v>13</v>
      </c>
      <c r="G108" s="136" t="str">
        <f>Répartition!E109</f>
        <v>Diplôme ISF</v>
      </c>
      <c r="H108" s="135" t="str">
        <f>Répartition!F109</f>
        <v>Nature</v>
      </c>
      <c r="I108" s="152"/>
      <c r="J108" s="45" t="s">
        <v>13</v>
      </c>
      <c r="K108" s="136" t="str">
        <f>Répartition!G109</f>
        <v>Diplôme ISF</v>
      </c>
      <c r="L108" s="135" t="str">
        <f>Répartition!H109</f>
        <v>Nature</v>
      </c>
      <c r="M108" s="152"/>
      <c r="N108" s="45" t="s">
        <v>13</v>
      </c>
      <c r="O108" s="136" t="str">
        <f>Répartition!I109</f>
        <v>Diplôme ISF</v>
      </c>
      <c r="P108" s="135" t="str">
        <f>Répartition!J109</f>
        <v>Nature</v>
      </c>
      <c r="R108" s="45" t="s">
        <v>8</v>
      </c>
      <c r="S108" s="136" t="s">
        <v>72</v>
      </c>
      <c r="T108" s="135" t="s">
        <v>26</v>
      </c>
      <c r="U108" s="204"/>
      <c r="V108" s="43" t="str">
        <f t="shared" si="1"/>
        <v>Diplôme FPFNature</v>
      </c>
      <c r="W108" s="203">
        <v>96</v>
      </c>
    </row>
    <row r="109" spans="1:24" s="25" customFormat="1" ht="15" customHeight="1" x14ac:dyDescent="0.25">
      <c r="A109" s="63">
        <v>6</v>
      </c>
      <c r="B109" s="45" t="s">
        <v>13</v>
      </c>
      <c r="C109" s="136" t="str">
        <f>Répartition!C110</f>
        <v>Diplôme ISF</v>
      </c>
      <c r="D109" s="135" t="str">
        <f>Répartition!D110</f>
        <v>Monochrome</v>
      </c>
      <c r="E109" s="152"/>
      <c r="F109" s="45" t="s">
        <v>13</v>
      </c>
      <c r="G109" s="136" t="str">
        <f>Répartition!E110</f>
        <v>Diplôme ISF</v>
      </c>
      <c r="H109" s="135" t="str">
        <f>Répartition!F110</f>
        <v>Monochrome</v>
      </c>
      <c r="I109" s="152"/>
      <c r="J109" s="45" t="s">
        <v>13</v>
      </c>
      <c r="K109" s="136" t="str">
        <f>Répartition!G110</f>
        <v>Diplôme ISF</v>
      </c>
      <c r="L109" s="135" t="str">
        <f>Répartition!H110</f>
        <v>Monochrome</v>
      </c>
      <c r="M109" s="152"/>
      <c r="N109" s="45" t="s">
        <v>13</v>
      </c>
      <c r="O109" s="136" t="str">
        <f>Répartition!I110</f>
        <v>Diplôme ISF</v>
      </c>
      <c r="P109" s="135" t="str">
        <f>Répartition!J110</f>
        <v>Monochrome</v>
      </c>
      <c r="R109" s="45" t="s">
        <v>8</v>
      </c>
      <c r="S109" s="136" t="s">
        <v>72</v>
      </c>
      <c r="T109" s="135" t="s">
        <v>27</v>
      </c>
      <c r="U109" s="204"/>
      <c r="V109" s="43" t="str">
        <f t="shared" si="1"/>
        <v>Diplôme FPFMonochrome</v>
      </c>
      <c r="W109" s="203">
        <v>97</v>
      </c>
    </row>
    <row r="110" spans="1:24" s="25" customFormat="1" ht="15" customHeight="1" x14ac:dyDescent="0.25">
      <c r="A110" s="1">
        <v>7</v>
      </c>
      <c r="B110" s="45" t="s">
        <v>13</v>
      </c>
      <c r="C110" s="136" t="str">
        <f>Répartition!C111</f>
        <v>Diplôme ISF</v>
      </c>
      <c r="D110" s="135" t="str">
        <f>Répartition!D111</f>
        <v>Thème</v>
      </c>
      <c r="E110" s="152"/>
      <c r="F110" s="45" t="s">
        <v>13</v>
      </c>
      <c r="G110" s="136" t="str">
        <f>Répartition!E111</f>
        <v>Diplôme ISF</v>
      </c>
      <c r="H110" s="135" t="str">
        <f>Répartition!F111</f>
        <v>Thème</v>
      </c>
      <c r="I110" s="152"/>
      <c r="J110" s="45" t="s">
        <v>13</v>
      </c>
      <c r="K110" s="136" t="str">
        <f>Répartition!G111</f>
        <v>Diplôme ISF</v>
      </c>
      <c r="L110" s="135" t="str">
        <f>Répartition!H111</f>
        <v>Thème</v>
      </c>
      <c r="M110" s="152"/>
      <c r="N110" s="45" t="s">
        <v>13</v>
      </c>
      <c r="O110" s="136" t="str">
        <f>Répartition!I111</f>
        <v>Diplôme ISF</v>
      </c>
      <c r="P110" s="135" t="str">
        <f>Répartition!J111</f>
        <v>Thème</v>
      </c>
      <c r="R110" s="45" t="s">
        <v>8</v>
      </c>
      <c r="S110" s="136" t="s">
        <v>72</v>
      </c>
      <c r="T110" s="135" t="s">
        <v>28</v>
      </c>
      <c r="U110" s="204"/>
      <c r="V110" s="43" t="str">
        <f t="shared" si="1"/>
        <v>Diplôme FPFThème</v>
      </c>
      <c r="W110" s="203">
        <v>98</v>
      </c>
      <c r="X110" s="64"/>
    </row>
    <row r="111" spans="1:24" s="25" customFormat="1" ht="15" customHeight="1" x14ac:dyDescent="0.25">
      <c r="A111" s="1">
        <v>8</v>
      </c>
      <c r="B111" s="45" t="s">
        <v>13</v>
      </c>
      <c r="C111" s="136" t="str">
        <f>Répartition!C112</f>
        <v>Diplôme ISF</v>
      </c>
      <c r="D111" s="135" t="str">
        <f>Répartition!D112</f>
        <v>Couleur</v>
      </c>
      <c r="E111" s="152"/>
      <c r="F111" s="45" t="s">
        <v>13</v>
      </c>
      <c r="G111" s="136" t="str">
        <f>Répartition!E112</f>
        <v>Diplôme ISF</v>
      </c>
      <c r="H111" s="135" t="str">
        <f>Répartition!F112</f>
        <v>Couleur</v>
      </c>
      <c r="I111" s="152"/>
      <c r="J111" s="45" t="s">
        <v>13</v>
      </c>
      <c r="K111" s="136" t="str">
        <f>Répartition!G112</f>
        <v>Diplôme ISF</v>
      </c>
      <c r="L111" s="135" t="str">
        <f>Répartition!H112</f>
        <v>Couleur</v>
      </c>
      <c r="M111" s="152"/>
      <c r="N111" s="45" t="s">
        <v>13</v>
      </c>
      <c r="O111" s="136" t="str">
        <f>Répartition!I112</f>
        <v>Diplôme ISF</v>
      </c>
      <c r="P111" s="135" t="str">
        <f>Répartition!J112</f>
        <v>Couleur</v>
      </c>
      <c r="R111" s="45" t="s">
        <v>14</v>
      </c>
      <c r="S111" s="136" t="s">
        <v>80</v>
      </c>
      <c r="T111" s="135" t="s">
        <v>23</v>
      </c>
      <c r="U111" s="204"/>
      <c r="V111" s="43" t="str">
        <f t="shared" si="1"/>
        <v>Diplôme FDTCouleur</v>
      </c>
      <c r="W111" s="203">
        <v>99</v>
      </c>
      <c r="X111" s="64"/>
    </row>
    <row r="112" spans="1:24" s="25" customFormat="1" ht="15" customHeight="1" x14ac:dyDescent="0.25">
      <c r="A112" s="63">
        <v>9</v>
      </c>
      <c r="B112" s="45" t="s">
        <v>13</v>
      </c>
      <c r="C112" s="136" t="str">
        <f>Répartition!C113</f>
        <v>Diplôme ISF</v>
      </c>
      <c r="D112" s="135" t="str">
        <f>Répartition!D113</f>
        <v>Nature</v>
      </c>
      <c r="E112" s="152"/>
      <c r="F112" s="45" t="s">
        <v>13</v>
      </c>
      <c r="G112" s="136" t="str">
        <f>Répartition!E113</f>
        <v>Diplôme ISF</v>
      </c>
      <c r="H112" s="135" t="str">
        <f>Répartition!F113</f>
        <v>Nature</v>
      </c>
      <c r="I112" s="152"/>
      <c r="J112" s="45" t="s">
        <v>13</v>
      </c>
      <c r="K112" s="136" t="str">
        <f>Répartition!G113</f>
        <v>Diplôme ISF</v>
      </c>
      <c r="L112" s="135" t="str">
        <f>Répartition!H113</f>
        <v>Nature</v>
      </c>
      <c r="M112" s="152"/>
      <c r="N112" s="45" t="s">
        <v>13</v>
      </c>
      <c r="O112" s="136" t="str">
        <f>Répartition!I113</f>
        <v>Diplôme ISF</v>
      </c>
      <c r="P112" s="135" t="str">
        <f>Répartition!J113</f>
        <v>Nature</v>
      </c>
      <c r="R112" s="45" t="s">
        <v>14</v>
      </c>
      <c r="S112" s="136" t="s">
        <v>80</v>
      </c>
      <c r="T112" s="135" t="s">
        <v>26</v>
      </c>
      <c r="U112" s="204"/>
      <c r="V112" s="43" t="str">
        <f t="shared" si="1"/>
        <v>Diplôme FDTNature</v>
      </c>
      <c r="W112" s="203">
        <v>100</v>
      </c>
      <c r="X112" s="64"/>
    </row>
    <row r="113" spans="1:24" s="25" customFormat="1" ht="15" customHeight="1" x14ac:dyDescent="0.25">
      <c r="A113" s="1">
        <v>10</v>
      </c>
      <c r="B113" s="45" t="s">
        <v>13</v>
      </c>
      <c r="C113" s="136" t="str">
        <f>Répartition!C114</f>
        <v>Diplôme ISF</v>
      </c>
      <c r="D113" s="135" t="str">
        <f>Répartition!D114</f>
        <v>Monochrome</v>
      </c>
      <c r="E113" s="152"/>
      <c r="F113" s="45" t="s">
        <v>13</v>
      </c>
      <c r="G113" s="136" t="str">
        <f>Répartition!E114</f>
        <v>Diplôme ISF</v>
      </c>
      <c r="H113" s="135" t="str">
        <f>Répartition!F114</f>
        <v>Monochrome</v>
      </c>
      <c r="I113" s="152"/>
      <c r="J113" s="45" t="s">
        <v>13</v>
      </c>
      <c r="K113" s="136" t="str">
        <f>Répartition!G114</f>
        <v>Diplôme ISF</v>
      </c>
      <c r="L113" s="135" t="str">
        <f>Répartition!H114</f>
        <v>Monochrome</v>
      </c>
      <c r="M113" s="152"/>
      <c r="N113" s="45" t="s">
        <v>13</v>
      </c>
      <c r="O113" s="136" t="str">
        <f>Répartition!I114</f>
        <v>Diplôme ISF</v>
      </c>
      <c r="P113" s="135" t="str">
        <f>Répartition!J114</f>
        <v>Monochrome</v>
      </c>
      <c r="R113" s="45" t="s">
        <v>14</v>
      </c>
      <c r="S113" s="136" t="s">
        <v>80</v>
      </c>
      <c r="T113" s="135" t="s">
        <v>27</v>
      </c>
      <c r="U113" s="204"/>
      <c r="V113" s="43" t="str">
        <f t="shared" si="1"/>
        <v>Diplôme FDTMonochrome</v>
      </c>
      <c r="W113" s="203">
        <v>101</v>
      </c>
      <c r="X113" s="64"/>
    </row>
    <row r="114" spans="1:24" s="25" customFormat="1" ht="15" customHeight="1" x14ac:dyDescent="0.25">
      <c r="A114" s="1">
        <v>11</v>
      </c>
      <c r="B114" s="45" t="s">
        <v>13</v>
      </c>
      <c r="C114" s="136" t="str">
        <f>Répartition!C115</f>
        <v>Diplôme ISF</v>
      </c>
      <c r="D114" s="135" t="str">
        <f>Répartition!D115</f>
        <v>Thème</v>
      </c>
      <c r="E114" s="152"/>
      <c r="F114" s="45" t="s">
        <v>13</v>
      </c>
      <c r="G114" s="136" t="str">
        <f>Répartition!E115</f>
        <v>Diplôme ISF</v>
      </c>
      <c r="H114" s="135" t="str">
        <f>Répartition!F115</f>
        <v>Thème</v>
      </c>
      <c r="I114" s="152"/>
      <c r="J114" s="45" t="s">
        <v>13</v>
      </c>
      <c r="K114" s="136" t="str">
        <f>Répartition!G115</f>
        <v>Diplôme ISF</v>
      </c>
      <c r="L114" s="135" t="str">
        <f>Répartition!H115</f>
        <v>Thème</v>
      </c>
      <c r="M114" s="152"/>
      <c r="N114" s="45" t="s">
        <v>13</v>
      </c>
      <c r="O114" s="136" t="str">
        <f>Répartition!I115</f>
        <v>Diplôme ISF</v>
      </c>
      <c r="P114" s="135" t="str">
        <f>Répartition!J115</f>
        <v>Thème</v>
      </c>
      <c r="R114" s="45" t="s">
        <v>14</v>
      </c>
      <c r="S114" s="136" t="s">
        <v>80</v>
      </c>
      <c r="T114" s="135" t="s">
        <v>28</v>
      </c>
      <c r="U114" s="204"/>
      <c r="V114" s="43" t="str">
        <f t="shared" si="1"/>
        <v>Diplôme FDTThème</v>
      </c>
      <c r="W114" s="203">
        <v>102</v>
      </c>
      <c r="X114" s="64"/>
    </row>
    <row r="115" spans="1:24" s="25" customFormat="1" ht="15" customHeight="1" x14ac:dyDescent="0.25">
      <c r="A115" s="63">
        <v>12</v>
      </c>
      <c r="B115" s="45" t="s">
        <v>13</v>
      </c>
      <c r="C115" s="136" t="str">
        <f>Répartition!C116</f>
        <v>Diplôme ISF</v>
      </c>
      <c r="D115" s="135" t="str">
        <f>Répartition!D116</f>
        <v>Couleur</v>
      </c>
      <c r="E115" s="152"/>
      <c r="F115" s="45" t="s">
        <v>13</v>
      </c>
      <c r="G115" s="136" t="str">
        <f>Répartition!E116</f>
        <v>Diplôme ISF</v>
      </c>
      <c r="H115" s="135" t="str">
        <f>Répartition!F116</f>
        <v>Couleur</v>
      </c>
      <c r="I115" s="152"/>
      <c r="J115" s="45" t="s">
        <v>13</v>
      </c>
      <c r="K115" s="136" t="str">
        <f>Répartition!G116</f>
        <v>Diplôme ISF</v>
      </c>
      <c r="L115" s="135" t="str">
        <f>Répartition!H116</f>
        <v>Couleur</v>
      </c>
      <c r="M115" s="152"/>
      <c r="N115" s="45" t="s">
        <v>13</v>
      </c>
      <c r="O115" s="136" t="str">
        <f>Répartition!I116</f>
        <v>Diplôme ISF</v>
      </c>
      <c r="P115" s="135" t="str">
        <f>Répartition!J116</f>
        <v>Couleur</v>
      </c>
      <c r="R115" s="130" t="s">
        <v>47</v>
      </c>
      <c r="S115" s="136" t="s">
        <v>102</v>
      </c>
      <c r="T115" s="135" t="s">
        <v>28</v>
      </c>
      <c r="U115" s="204"/>
      <c r="V115" s="43" t="str">
        <f t="shared" si="1"/>
        <v>Diplôme U.R 06Thème</v>
      </c>
      <c r="W115" s="203">
        <v>103</v>
      </c>
      <c r="X115" s="64"/>
    </row>
    <row r="116" spans="1:24" s="25" customFormat="1" ht="15" customHeight="1" x14ac:dyDescent="0.25">
      <c r="A116" s="1">
        <v>13</v>
      </c>
      <c r="B116" s="45" t="s">
        <v>13</v>
      </c>
      <c r="C116" s="136" t="str">
        <f>Répartition!C117</f>
        <v>Diplôme ISF</v>
      </c>
      <c r="D116" s="135" t="str">
        <f>Répartition!D117</f>
        <v>Nature</v>
      </c>
      <c r="E116" s="152"/>
      <c r="F116" s="45" t="s">
        <v>13</v>
      </c>
      <c r="G116" s="136" t="str">
        <f>Répartition!E117</f>
        <v>Diplôme ISF</v>
      </c>
      <c r="H116" s="135" t="str">
        <f>Répartition!F117</f>
        <v>Nature</v>
      </c>
      <c r="I116" s="152"/>
      <c r="J116" s="45" t="s">
        <v>13</v>
      </c>
      <c r="K116" s="136" t="str">
        <f>Répartition!G117</f>
        <v>Diplôme ISF</v>
      </c>
      <c r="L116" s="135" t="str">
        <f>Répartition!H117</f>
        <v>Nature</v>
      </c>
      <c r="M116" s="152"/>
      <c r="N116" s="45" t="s">
        <v>13</v>
      </c>
      <c r="O116" s="136" t="str">
        <f>Répartition!I117</f>
        <v>Diplôme ISF</v>
      </c>
      <c r="P116" s="135" t="str">
        <f>Répartition!J117</f>
        <v>Nature</v>
      </c>
      <c r="R116" s="130" t="s">
        <v>47</v>
      </c>
      <c r="S116" s="136" t="s">
        <v>102</v>
      </c>
      <c r="T116" s="135" t="s">
        <v>27</v>
      </c>
      <c r="U116" s="204"/>
      <c r="V116" s="43" t="str">
        <f t="shared" si="1"/>
        <v>Diplôme U.R 06Monochrome</v>
      </c>
      <c r="W116" s="203">
        <v>104</v>
      </c>
      <c r="X116" s="64"/>
    </row>
    <row r="117" spans="1:24" s="25" customFormat="1" ht="15" customHeight="1" x14ac:dyDescent="0.25">
      <c r="A117" s="1">
        <v>14</v>
      </c>
      <c r="B117" s="45" t="s">
        <v>13</v>
      </c>
      <c r="C117" s="136" t="str">
        <f>Répartition!C118</f>
        <v>Diplôme ISF</v>
      </c>
      <c r="D117" s="135" t="str">
        <f>Répartition!D118</f>
        <v>Monochrome</v>
      </c>
      <c r="E117" s="152"/>
      <c r="F117" s="45" t="s">
        <v>13</v>
      </c>
      <c r="G117" s="136" t="str">
        <f>Répartition!E118</f>
        <v>Diplôme ISF</v>
      </c>
      <c r="H117" s="135" t="str">
        <f>Répartition!F118</f>
        <v>Monochrome</v>
      </c>
      <c r="I117" s="152"/>
      <c r="J117" s="45" t="s">
        <v>13</v>
      </c>
      <c r="K117" s="136" t="str">
        <f>Répartition!G118</f>
        <v>Diplôme ISF</v>
      </c>
      <c r="L117" s="135" t="str">
        <f>Répartition!H118</f>
        <v>Monochrome</v>
      </c>
      <c r="M117" s="152"/>
      <c r="N117" s="45" t="s">
        <v>13</v>
      </c>
      <c r="O117" s="136" t="str">
        <f>Répartition!I118</f>
        <v>Diplôme ISF</v>
      </c>
      <c r="P117" s="135" t="str">
        <f>Répartition!J118</f>
        <v>Monochrome</v>
      </c>
      <c r="R117" s="130" t="s">
        <v>47</v>
      </c>
      <c r="S117" s="136" t="s">
        <v>102</v>
      </c>
      <c r="T117" s="135" t="s">
        <v>23</v>
      </c>
      <c r="U117" s="204"/>
      <c r="V117" s="43" t="str">
        <f t="shared" si="1"/>
        <v>Diplôme U.R 06Couleur</v>
      </c>
      <c r="W117" s="203">
        <v>105</v>
      </c>
      <c r="X117" s="66"/>
    </row>
    <row r="118" spans="1:24" s="25" customFormat="1" ht="15" customHeight="1" x14ac:dyDescent="0.25">
      <c r="A118" s="63">
        <v>15</v>
      </c>
      <c r="B118" s="45" t="s">
        <v>13</v>
      </c>
      <c r="C118" s="136" t="str">
        <f>Répartition!C119</f>
        <v>Diplôme ISF</v>
      </c>
      <c r="D118" s="135" t="str">
        <f>Répartition!D119</f>
        <v>Thème</v>
      </c>
      <c r="E118" s="152"/>
      <c r="F118" s="45" t="s">
        <v>13</v>
      </c>
      <c r="G118" s="136" t="str">
        <f>Répartition!E119</f>
        <v>Diplôme ISF</v>
      </c>
      <c r="H118" s="135" t="str">
        <f>Répartition!F119</f>
        <v>Thème</v>
      </c>
      <c r="I118" s="152"/>
      <c r="J118" s="45" t="s">
        <v>13</v>
      </c>
      <c r="K118" s="136" t="str">
        <f>Répartition!G119</f>
        <v>Diplôme ISF</v>
      </c>
      <c r="L118" s="135" t="str">
        <f>Répartition!H119</f>
        <v>Thème</v>
      </c>
      <c r="M118" s="152"/>
      <c r="N118" s="45" t="s">
        <v>13</v>
      </c>
      <c r="O118" s="136" t="str">
        <f>Répartition!I119</f>
        <v>Diplôme ISF</v>
      </c>
      <c r="P118" s="135" t="str">
        <f>Répartition!J119</f>
        <v>Thème</v>
      </c>
      <c r="R118" s="130" t="s">
        <v>47</v>
      </c>
      <c r="S118" s="136" t="s">
        <v>102</v>
      </c>
      <c r="T118" s="135" t="s">
        <v>26</v>
      </c>
      <c r="U118" s="204"/>
      <c r="V118" s="43" t="str">
        <f t="shared" si="1"/>
        <v>Diplôme U.R 06Nature</v>
      </c>
      <c r="W118" s="203">
        <v>106</v>
      </c>
      <c r="X118" s="10"/>
    </row>
    <row r="119" spans="1:24" s="25" customFormat="1" ht="15" customHeight="1" x14ac:dyDescent="0.25">
      <c r="A119" s="1">
        <v>1</v>
      </c>
      <c r="B119" s="45" t="s">
        <v>14</v>
      </c>
      <c r="C119" s="136" t="str">
        <f>Répartition!C120</f>
        <v>Médaille d'Or FDT</v>
      </c>
      <c r="D119" s="135" t="str">
        <f>Répartition!D120</f>
        <v>Couleur</v>
      </c>
      <c r="E119" s="152"/>
      <c r="F119" s="45" t="s">
        <v>14</v>
      </c>
      <c r="G119" s="136" t="str">
        <f>Répartition!E120</f>
        <v>Médaille d'Or FDT</v>
      </c>
      <c r="H119" s="135" t="str">
        <f>Répartition!F120</f>
        <v>Couleur</v>
      </c>
      <c r="I119" s="152"/>
      <c r="J119" s="45" t="s">
        <v>14</v>
      </c>
      <c r="K119" s="136" t="str">
        <f>Répartition!G120</f>
        <v>Médaille d'Or FDT</v>
      </c>
      <c r="L119" s="135" t="str">
        <f>Répartition!H120</f>
        <v>Couleur</v>
      </c>
      <c r="M119" s="152"/>
      <c r="N119" s="45" t="s">
        <v>14</v>
      </c>
      <c r="O119" s="136" t="str">
        <f>Répartition!I120</f>
        <v>Médaille d'Or FDT</v>
      </c>
      <c r="P119" s="135" t="str">
        <f>Répartition!J120</f>
        <v>Couleur</v>
      </c>
      <c r="R119" s="130" t="s">
        <v>47</v>
      </c>
      <c r="S119" s="136" t="s">
        <v>48</v>
      </c>
      <c r="T119" s="135" t="s">
        <v>23</v>
      </c>
      <c r="U119" s="204"/>
      <c r="V119" s="43" t="str">
        <f t="shared" si="1"/>
        <v>Médaille Région Pays de la LoireCouleur</v>
      </c>
      <c r="W119" s="203">
        <v>107</v>
      </c>
      <c r="X119" s="10"/>
    </row>
    <row r="120" spans="1:24" s="25" customFormat="1" ht="15" customHeight="1" x14ac:dyDescent="0.25">
      <c r="A120" s="63">
        <v>2</v>
      </c>
      <c r="B120" s="45" t="s">
        <v>14</v>
      </c>
      <c r="C120" s="136" t="str">
        <f>Répartition!C121</f>
        <v>Médaille d'Or FDT</v>
      </c>
      <c r="D120" s="135" t="str">
        <f>Répartition!D121</f>
        <v>Nature</v>
      </c>
      <c r="E120" s="152"/>
      <c r="F120" s="45" t="s">
        <v>14</v>
      </c>
      <c r="G120" s="136" t="str">
        <f>Répartition!E121</f>
        <v>Médaille d'Or FDT</v>
      </c>
      <c r="H120" s="135" t="str">
        <f>Répartition!F121</f>
        <v>Nature</v>
      </c>
      <c r="I120" s="152"/>
      <c r="J120" s="45" t="s">
        <v>14</v>
      </c>
      <c r="K120" s="136" t="str">
        <f>Répartition!G121</f>
        <v>Médaille d'Or FDT</v>
      </c>
      <c r="L120" s="135" t="str">
        <f>Répartition!H121</f>
        <v>Nature</v>
      </c>
      <c r="M120" s="152"/>
      <c r="N120" s="45" t="s">
        <v>14</v>
      </c>
      <c r="O120" s="136" t="str">
        <f>Répartition!I121</f>
        <v>Médaille d'Or FDT</v>
      </c>
      <c r="P120" s="135" t="str">
        <f>Répartition!J121</f>
        <v>Nature</v>
      </c>
      <c r="R120" s="130" t="s">
        <v>47</v>
      </c>
      <c r="S120" s="136" t="s">
        <v>50</v>
      </c>
      <c r="T120" s="135" t="s">
        <v>26</v>
      </c>
      <c r="U120" s="204"/>
      <c r="V120" s="43" t="str">
        <f t="shared" si="1"/>
        <v>Médaille Crédit Mutuel LegéNature</v>
      </c>
      <c r="W120" s="203">
        <v>108</v>
      </c>
      <c r="X120" s="10"/>
    </row>
    <row r="121" spans="1:24" s="25" customFormat="1" ht="15" customHeight="1" x14ac:dyDescent="0.25">
      <c r="A121" s="1">
        <v>3</v>
      </c>
      <c r="B121" s="45" t="s">
        <v>14</v>
      </c>
      <c r="C121" s="136" t="str">
        <f>Répartition!C122</f>
        <v>Médaille d'Or FDT</v>
      </c>
      <c r="D121" s="135" t="str">
        <f>Répartition!D122</f>
        <v>Monochrome</v>
      </c>
      <c r="E121" s="152"/>
      <c r="F121" s="45" t="s">
        <v>14</v>
      </c>
      <c r="G121" s="136" t="str">
        <f>Répartition!E122</f>
        <v>Médaille d'Or FDT</v>
      </c>
      <c r="H121" s="135" t="str">
        <f>Répartition!F122</f>
        <v>Monochrome</v>
      </c>
      <c r="I121" s="152"/>
      <c r="J121" s="45" t="s">
        <v>14</v>
      </c>
      <c r="K121" s="136" t="str">
        <f>Répartition!G122</f>
        <v>Médaille d'Or FDT</v>
      </c>
      <c r="L121" s="135" t="str">
        <f>Répartition!H122</f>
        <v>Monochrome</v>
      </c>
      <c r="M121" s="152"/>
      <c r="N121" s="45" t="s">
        <v>14</v>
      </c>
      <c r="O121" s="136" t="str">
        <f>Répartition!I122</f>
        <v>Médaille d'Or FDT</v>
      </c>
      <c r="P121" s="135" t="str">
        <f>Répartition!J122</f>
        <v>Monochrome</v>
      </c>
      <c r="R121" s="130" t="s">
        <v>47</v>
      </c>
      <c r="S121" s="136" t="s">
        <v>49</v>
      </c>
      <c r="T121" s="135" t="s">
        <v>27</v>
      </c>
      <c r="U121" s="204"/>
      <c r="V121" s="43" t="str">
        <f t="shared" si="1"/>
        <v>Médaille de la Ville de LegéMonochrome</v>
      </c>
      <c r="W121" s="203">
        <v>109</v>
      </c>
      <c r="X121" s="10"/>
    </row>
    <row r="122" spans="1:24" s="64" customFormat="1" ht="15" x14ac:dyDescent="0.25">
      <c r="A122" s="1">
        <v>4</v>
      </c>
      <c r="B122" s="45" t="s">
        <v>14</v>
      </c>
      <c r="C122" s="136" t="str">
        <f>Répartition!C123</f>
        <v>Médaille d'Or FDT</v>
      </c>
      <c r="D122" s="135" t="str">
        <f>Répartition!D123</f>
        <v>Thème</v>
      </c>
      <c r="E122" s="152"/>
      <c r="F122" s="45" t="s">
        <v>14</v>
      </c>
      <c r="G122" s="136" t="str">
        <f>Répartition!E123</f>
        <v>Médaille d'Or FDT</v>
      </c>
      <c r="H122" s="135" t="str">
        <f>Répartition!F123</f>
        <v>Thème</v>
      </c>
      <c r="I122" s="152"/>
      <c r="J122" s="45" t="s">
        <v>14</v>
      </c>
      <c r="K122" s="136" t="str">
        <f>Répartition!G123</f>
        <v>Médaille d'Or FDT</v>
      </c>
      <c r="L122" s="135" t="str">
        <f>Répartition!H123</f>
        <v>Thème</v>
      </c>
      <c r="M122" s="152"/>
      <c r="N122" s="45" t="s">
        <v>14</v>
      </c>
      <c r="O122" s="136" t="str">
        <f>Répartition!I123</f>
        <v>Médaille d'Or FDT</v>
      </c>
      <c r="P122" s="135" t="str">
        <f>Répartition!J123</f>
        <v>Thème</v>
      </c>
      <c r="R122" s="130" t="s">
        <v>47</v>
      </c>
      <c r="S122" s="136" t="s">
        <v>49</v>
      </c>
      <c r="T122" s="135" t="s">
        <v>28</v>
      </c>
      <c r="U122" s="204"/>
      <c r="V122" s="43" t="str">
        <f t="shared" si="1"/>
        <v>Médaille de la Ville de LegéThème</v>
      </c>
      <c r="W122" s="203">
        <v>110</v>
      </c>
      <c r="X122" s="10"/>
    </row>
    <row r="123" spans="1:24" s="64" customFormat="1" ht="15" x14ac:dyDescent="0.25">
      <c r="A123" s="63">
        <v>5</v>
      </c>
      <c r="B123" s="45" t="s">
        <v>14</v>
      </c>
      <c r="C123" s="136" t="str">
        <f>Répartition!C124</f>
        <v>Médaille d'Argent FDT</v>
      </c>
      <c r="D123" s="135" t="str">
        <f>Répartition!D124</f>
        <v>Couleur</v>
      </c>
      <c r="E123" s="152"/>
      <c r="F123" s="45" t="s">
        <v>14</v>
      </c>
      <c r="G123" s="136" t="str">
        <f>Répartition!E124</f>
        <v>Médaille d'Argent FDT</v>
      </c>
      <c r="H123" s="135" t="str">
        <f>Répartition!F124</f>
        <v>Couleur</v>
      </c>
      <c r="I123" s="152"/>
      <c r="J123" s="45" t="s">
        <v>14</v>
      </c>
      <c r="K123" s="136" t="str">
        <f>Répartition!G124</f>
        <v>Médaille d'Argent FDT</v>
      </c>
      <c r="L123" s="135" t="str">
        <f>Répartition!H124</f>
        <v>Couleur</v>
      </c>
      <c r="M123" s="152"/>
      <c r="N123" s="45" t="s">
        <v>14</v>
      </c>
      <c r="O123" s="136" t="str">
        <f>Répartition!I124</f>
        <v>Médaille d'Argent FDT</v>
      </c>
      <c r="P123" s="135" t="str">
        <f>Répartition!J124</f>
        <v>Couleur</v>
      </c>
      <c r="R123" s="130" t="s">
        <v>47</v>
      </c>
      <c r="S123" s="136" t="s">
        <v>143</v>
      </c>
      <c r="T123" s="135" t="s">
        <v>23</v>
      </c>
      <c r="U123" s="204"/>
      <c r="V123" s="43" t="str">
        <f t="shared" si="1"/>
        <v>Médaille du Conseil Régional Basse NormandieCouleur</v>
      </c>
      <c r="W123" s="203">
        <v>111</v>
      </c>
      <c r="X123" s="10"/>
    </row>
    <row r="124" spans="1:24" s="64" customFormat="1" ht="15" x14ac:dyDescent="0.25">
      <c r="A124" s="1">
        <v>6</v>
      </c>
      <c r="B124" s="45" t="s">
        <v>14</v>
      </c>
      <c r="C124" s="136" t="str">
        <f>Répartition!C125</f>
        <v>Médaille d'Argent FDT</v>
      </c>
      <c r="D124" s="135" t="str">
        <f>Répartition!D125</f>
        <v>Nature</v>
      </c>
      <c r="E124" s="152"/>
      <c r="F124" s="45" t="s">
        <v>14</v>
      </c>
      <c r="G124" s="136" t="str">
        <f>Répartition!E125</f>
        <v>Médaille d'Argent FDT</v>
      </c>
      <c r="H124" s="135" t="str">
        <f>Répartition!F125</f>
        <v>Nature</v>
      </c>
      <c r="I124" s="152"/>
      <c r="J124" s="45" t="s">
        <v>14</v>
      </c>
      <c r="K124" s="136" t="str">
        <f>Répartition!G125</f>
        <v>Médaille d'Argent FDT</v>
      </c>
      <c r="L124" s="135" t="str">
        <f>Répartition!H125</f>
        <v>Nature</v>
      </c>
      <c r="M124" s="152"/>
      <c r="N124" s="45" t="s">
        <v>14</v>
      </c>
      <c r="O124" s="136" t="str">
        <f>Répartition!I125</f>
        <v>Médaille d'Argent FDT</v>
      </c>
      <c r="P124" s="135" t="str">
        <f>Répartition!J125</f>
        <v>Nature</v>
      </c>
      <c r="R124" s="130" t="s">
        <v>47</v>
      </c>
      <c r="S124" s="136" t="s">
        <v>143</v>
      </c>
      <c r="T124" s="135" t="s">
        <v>26</v>
      </c>
      <c r="U124" s="204"/>
      <c r="V124" s="43" t="str">
        <f t="shared" si="1"/>
        <v>Médaille du Conseil Régional Basse NormandieNature</v>
      </c>
      <c r="W124" s="203">
        <v>112</v>
      </c>
      <c r="X124" s="10"/>
    </row>
    <row r="125" spans="1:24" s="64" customFormat="1" ht="15" x14ac:dyDescent="0.25">
      <c r="A125" s="1">
        <v>7</v>
      </c>
      <c r="B125" s="45" t="s">
        <v>14</v>
      </c>
      <c r="C125" s="136" t="str">
        <f>Répartition!C126</f>
        <v>Médaille d'Argent FDT</v>
      </c>
      <c r="D125" s="135" t="str">
        <f>Répartition!D126</f>
        <v>Monochrome</v>
      </c>
      <c r="E125" s="152"/>
      <c r="F125" s="45" t="s">
        <v>14</v>
      </c>
      <c r="G125" s="136" t="str">
        <f>Répartition!E126</f>
        <v>Médaille d'Argent FDT</v>
      </c>
      <c r="H125" s="135" t="str">
        <f>Répartition!F126</f>
        <v>Monochrome</v>
      </c>
      <c r="I125" s="152"/>
      <c r="J125" s="45" t="s">
        <v>14</v>
      </c>
      <c r="K125" s="136" t="str">
        <f>Répartition!G126</f>
        <v>Médaille d'Argent FDT</v>
      </c>
      <c r="L125" s="135" t="str">
        <f>Répartition!H126</f>
        <v>Monochrome</v>
      </c>
      <c r="M125" s="152"/>
      <c r="N125" s="45" t="s">
        <v>14</v>
      </c>
      <c r="O125" s="136" t="str">
        <f>Répartition!I126</f>
        <v>Médaille d'Argent FDT</v>
      </c>
      <c r="P125" s="135" t="str">
        <f>Répartition!J126</f>
        <v>Monochrome</v>
      </c>
      <c r="R125" s="130" t="s">
        <v>47</v>
      </c>
      <c r="S125" s="136" t="s">
        <v>143</v>
      </c>
      <c r="T125" s="135" t="s">
        <v>27</v>
      </c>
      <c r="U125" s="204"/>
      <c r="V125" s="43" t="str">
        <f t="shared" si="1"/>
        <v>Médaille du Conseil Régional Basse NormandieMonochrome</v>
      </c>
      <c r="W125" s="203">
        <v>113</v>
      </c>
      <c r="X125" s="10"/>
    </row>
    <row r="126" spans="1:24" s="64" customFormat="1" ht="15" x14ac:dyDescent="0.25">
      <c r="A126" s="63">
        <v>8</v>
      </c>
      <c r="B126" s="45" t="s">
        <v>14</v>
      </c>
      <c r="C126" s="136" t="str">
        <f>Répartition!C127</f>
        <v>Médaille d'Argent FDT</v>
      </c>
      <c r="D126" s="135" t="str">
        <f>Répartition!D127</f>
        <v>Thème</v>
      </c>
      <c r="E126" s="152"/>
      <c r="F126" s="45" t="s">
        <v>14</v>
      </c>
      <c r="G126" s="136" t="str">
        <f>Répartition!E127</f>
        <v>Médaille d'Argent FDT</v>
      </c>
      <c r="H126" s="135" t="str">
        <f>Répartition!F127</f>
        <v>Thème</v>
      </c>
      <c r="I126" s="152"/>
      <c r="J126" s="45" t="s">
        <v>14</v>
      </c>
      <c r="K126" s="136" t="str">
        <f>Répartition!G127</f>
        <v>Médaille d'Argent FDT</v>
      </c>
      <c r="L126" s="135" t="str">
        <f>Répartition!H127</f>
        <v>Thème</v>
      </c>
      <c r="M126" s="152"/>
      <c r="N126" s="45" t="s">
        <v>14</v>
      </c>
      <c r="O126" s="136" t="str">
        <f>Répartition!I127</f>
        <v>Médaille d'Argent FDT</v>
      </c>
      <c r="P126" s="135" t="str">
        <f>Répartition!J127</f>
        <v>Thème</v>
      </c>
      <c r="R126" s="130" t="s">
        <v>47</v>
      </c>
      <c r="S126" s="136" t="s">
        <v>143</v>
      </c>
      <c r="T126" s="135" t="s">
        <v>28</v>
      </c>
      <c r="U126" s="204"/>
      <c r="V126" s="43" t="str">
        <f t="shared" si="1"/>
        <v>Médaille du Conseil Régional Basse NormandieThème</v>
      </c>
      <c r="W126" s="203">
        <v>114</v>
      </c>
      <c r="X126" s="10"/>
    </row>
    <row r="127" spans="1:24" s="64" customFormat="1" ht="15" x14ac:dyDescent="0.25">
      <c r="A127" s="1">
        <v>9</v>
      </c>
      <c r="B127" s="45" t="s">
        <v>14</v>
      </c>
      <c r="C127" s="136" t="str">
        <f>Répartition!C128</f>
        <v>Médaille de Bronze FDT</v>
      </c>
      <c r="D127" s="135" t="str">
        <f>Répartition!D128</f>
        <v>Couleur</v>
      </c>
      <c r="E127" s="152"/>
      <c r="F127" s="45" t="s">
        <v>14</v>
      </c>
      <c r="G127" s="136" t="str">
        <f>Répartition!E128</f>
        <v>Médaille de Bronze FDT</v>
      </c>
      <c r="H127" s="135" t="str">
        <f>Répartition!F128</f>
        <v>Couleur</v>
      </c>
      <c r="I127" s="152"/>
      <c r="J127" s="45" t="s">
        <v>14</v>
      </c>
      <c r="K127" s="136" t="str">
        <f>Répartition!G128</f>
        <v>Médaille de Bronze FDT</v>
      </c>
      <c r="L127" s="135" t="str">
        <f>Répartition!H128</f>
        <v>Couleur</v>
      </c>
      <c r="M127" s="152"/>
      <c r="N127" s="45" t="s">
        <v>14</v>
      </c>
      <c r="O127" s="136" t="str">
        <f>Répartition!I128</f>
        <v>Médaille de Bronze FDT</v>
      </c>
      <c r="P127" s="135" t="str">
        <f>Répartition!J128</f>
        <v>Couleur</v>
      </c>
      <c r="R127" s="130" t="s">
        <v>47</v>
      </c>
      <c r="S127" s="136" t="s">
        <v>101</v>
      </c>
      <c r="T127" s="135" t="s">
        <v>23</v>
      </c>
      <c r="U127" s="204"/>
      <c r="V127" s="43" t="str">
        <f t="shared" si="1"/>
        <v>Médaille de La GacilyCouleur</v>
      </c>
      <c r="W127" s="203">
        <v>115</v>
      </c>
      <c r="X127" s="10"/>
    </row>
    <row r="128" spans="1:24" s="64" customFormat="1" ht="15" x14ac:dyDescent="0.25">
      <c r="A128" s="1">
        <v>10</v>
      </c>
      <c r="B128" s="45" t="s">
        <v>14</v>
      </c>
      <c r="C128" s="136" t="str">
        <f>Répartition!C129</f>
        <v>Médaille de Bronze FDT</v>
      </c>
      <c r="D128" s="135" t="str">
        <f>Répartition!D129</f>
        <v>Nature</v>
      </c>
      <c r="E128" s="152"/>
      <c r="F128" s="45" t="s">
        <v>14</v>
      </c>
      <c r="G128" s="136" t="str">
        <f>Répartition!E129</f>
        <v>Médaille de Bronze FDT</v>
      </c>
      <c r="H128" s="135" t="str">
        <f>Répartition!F129</f>
        <v>Nature</v>
      </c>
      <c r="I128" s="152"/>
      <c r="J128" s="45" t="s">
        <v>14</v>
      </c>
      <c r="K128" s="136" t="str">
        <f>Répartition!G129</f>
        <v>Médaille de Bronze FDT</v>
      </c>
      <c r="L128" s="135" t="str">
        <f>Répartition!H129</f>
        <v>Nature</v>
      </c>
      <c r="M128" s="152"/>
      <c r="N128" s="45" t="s">
        <v>14</v>
      </c>
      <c r="O128" s="136" t="str">
        <f>Répartition!I129</f>
        <v>Médaille de Bronze FDT</v>
      </c>
      <c r="P128" s="135" t="str">
        <f>Répartition!J129</f>
        <v>Nature</v>
      </c>
      <c r="R128" s="130" t="s">
        <v>47</v>
      </c>
      <c r="S128" s="136" t="s">
        <v>101</v>
      </c>
      <c r="T128" s="135" t="s">
        <v>26</v>
      </c>
      <c r="U128" s="204"/>
      <c r="V128" s="43" t="str">
        <f t="shared" si="1"/>
        <v>Médaille de La GacilyNature</v>
      </c>
      <c r="W128" s="203">
        <v>116</v>
      </c>
      <c r="X128" s="10"/>
    </row>
    <row r="129" spans="1:24" s="64" customFormat="1" ht="15" x14ac:dyDescent="0.25">
      <c r="A129" s="63">
        <v>11</v>
      </c>
      <c r="B129" s="45" t="s">
        <v>14</v>
      </c>
      <c r="C129" s="136" t="str">
        <f>Répartition!C130</f>
        <v>Médaille de Bronze FDT</v>
      </c>
      <c r="D129" s="135" t="str">
        <f>Répartition!D130</f>
        <v>Monochrome</v>
      </c>
      <c r="E129" s="152"/>
      <c r="F129" s="45" t="s">
        <v>14</v>
      </c>
      <c r="G129" s="136" t="str">
        <f>Répartition!E130</f>
        <v>Médaille de Bronze FDT</v>
      </c>
      <c r="H129" s="135" t="str">
        <f>Répartition!F130</f>
        <v>Monochrome</v>
      </c>
      <c r="I129" s="152"/>
      <c r="J129" s="45" t="s">
        <v>14</v>
      </c>
      <c r="K129" s="136" t="str">
        <f>Répartition!G130</f>
        <v>Médaille de Bronze FDT</v>
      </c>
      <c r="L129" s="135" t="str">
        <f>Répartition!H130</f>
        <v>Monochrome</v>
      </c>
      <c r="M129" s="152"/>
      <c r="N129" s="45" t="s">
        <v>14</v>
      </c>
      <c r="O129" s="136" t="str">
        <f>Répartition!I130</f>
        <v>Médaille de Bronze FDT</v>
      </c>
      <c r="P129" s="135" t="str">
        <f>Répartition!J130</f>
        <v>Monochrome</v>
      </c>
      <c r="R129" s="130" t="s">
        <v>47</v>
      </c>
      <c r="S129" s="136" t="s">
        <v>101</v>
      </c>
      <c r="T129" s="135" t="s">
        <v>27</v>
      </c>
      <c r="U129" s="204"/>
      <c r="V129" s="43" t="str">
        <f t="shared" si="1"/>
        <v>Médaille de La GacilyMonochrome</v>
      </c>
      <c r="W129" s="203">
        <v>117</v>
      </c>
      <c r="X129" s="10"/>
    </row>
    <row r="130" spans="1:24" s="64" customFormat="1" ht="15" x14ac:dyDescent="0.25">
      <c r="A130" s="1">
        <v>12</v>
      </c>
      <c r="B130" s="45" t="s">
        <v>14</v>
      </c>
      <c r="C130" s="136" t="str">
        <f>Répartition!C131</f>
        <v>Médaille de Bronze FDT</v>
      </c>
      <c r="D130" s="135" t="str">
        <f>Répartition!D131</f>
        <v>Thème</v>
      </c>
      <c r="E130" s="152"/>
      <c r="F130" s="45" t="s">
        <v>14</v>
      </c>
      <c r="G130" s="136" t="str">
        <f>Répartition!E131</f>
        <v>Médaille de Bronze FDT</v>
      </c>
      <c r="H130" s="135" t="str">
        <f>Répartition!F131</f>
        <v>Thème</v>
      </c>
      <c r="I130" s="152"/>
      <c r="J130" s="45" t="s">
        <v>14</v>
      </c>
      <c r="K130" s="136" t="str">
        <f>Répartition!G131</f>
        <v>Médaille de Bronze FDT</v>
      </c>
      <c r="L130" s="135" t="str">
        <f>Répartition!H131</f>
        <v>Thème</v>
      </c>
      <c r="M130" s="152"/>
      <c r="N130" s="45" t="s">
        <v>14</v>
      </c>
      <c r="O130" s="136" t="str">
        <f>Répartition!I131</f>
        <v>Médaille de Bronze FDT</v>
      </c>
      <c r="P130" s="135" t="str">
        <f>Répartition!J131</f>
        <v>Thème</v>
      </c>
      <c r="R130" s="130" t="s">
        <v>47</v>
      </c>
      <c r="S130" s="136" t="s">
        <v>101</v>
      </c>
      <c r="T130" s="135" t="s">
        <v>28</v>
      </c>
      <c r="U130" s="204"/>
      <c r="V130" s="43" t="str">
        <f t="shared" si="1"/>
        <v>Médaille de La GacilyThème</v>
      </c>
      <c r="W130" s="203">
        <v>118</v>
      </c>
      <c r="X130" s="10"/>
    </row>
    <row r="131" spans="1:24" s="64" customFormat="1" ht="15" x14ac:dyDescent="0.25">
      <c r="A131" s="1">
        <v>13</v>
      </c>
      <c r="B131" s="45" t="s">
        <v>14</v>
      </c>
      <c r="C131" s="136" t="str">
        <f>Répartition!C132</f>
        <v>Diplôme FDT</v>
      </c>
      <c r="D131" s="135" t="str">
        <f>Répartition!D132</f>
        <v>Couleur</v>
      </c>
      <c r="E131" s="152"/>
      <c r="F131" s="45" t="s">
        <v>14</v>
      </c>
      <c r="G131" s="136" t="str">
        <f>Répartition!E132</f>
        <v>Diplôme FDT</v>
      </c>
      <c r="H131" s="135" t="str">
        <f>Répartition!F132</f>
        <v>Couleur</v>
      </c>
      <c r="I131" s="152"/>
      <c r="J131" s="45" t="s">
        <v>14</v>
      </c>
      <c r="K131" s="136" t="str">
        <f>Répartition!G132</f>
        <v>Diplôme FDT</v>
      </c>
      <c r="L131" s="135" t="str">
        <f>Répartition!H132</f>
        <v>Couleur</v>
      </c>
      <c r="M131" s="152"/>
      <c r="N131" s="45" t="s">
        <v>14</v>
      </c>
      <c r="O131" s="136" t="str">
        <f>Répartition!I132</f>
        <v>Diplôme FDT</v>
      </c>
      <c r="P131" s="135" t="str">
        <f>Répartition!J132</f>
        <v>Couleur</v>
      </c>
      <c r="R131" s="130" t="s">
        <v>47</v>
      </c>
      <c r="S131" s="136" t="s">
        <v>92</v>
      </c>
      <c r="T131" s="135" t="s">
        <v>28</v>
      </c>
      <c r="U131" s="204"/>
      <c r="V131" s="43" t="str">
        <f t="shared" si="1"/>
        <v>Médaille prix de la ville de Saint GervaisThème</v>
      </c>
      <c r="W131" s="203">
        <v>119</v>
      </c>
      <c r="X131" s="10"/>
    </row>
    <row r="132" spans="1:24" s="66" customFormat="1" ht="15" x14ac:dyDescent="0.25">
      <c r="A132" s="63">
        <v>14</v>
      </c>
      <c r="B132" s="45" t="s">
        <v>14</v>
      </c>
      <c r="C132" s="136" t="str">
        <f>Répartition!C133</f>
        <v>Diplôme FDT</v>
      </c>
      <c r="D132" s="135" t="str">
        <f>Répartition!D133</f>
        <v>Nature</v>
      </c>
      <c r="E132" s="152"/>
      <c r="F132" s="45" t="s">
        <v>14</v>
      </c>
      <c r="G132" s="136" t="str">
        <f>Répartition!E133</f>
        <v>Diplôme FDT</v>
      </c>
      <c r="H132" s="135" t="str">
        <f>Répartition!F133</f>
        <v>Nature</v>
      </c>
      <c r="I132" s="152"/>
      <c r="J132" s="45" t="s">
        <v>14</v>
      </c>
      <c r="K132" s="136" t="str">
        <f>Répartition!G133</f>
        <v>Diplôme FDT</v>
      </c>
      <c r="L132" s="135" t="str">
        <f>Répartition!H133</f>
        <v>Nature</v>
      </c>
      <c r="M132" s="152"/>
      <c r="N132" s="45" t="s">
        <v>14</v>
      </c>
      <c r="O132" s="136" t="str">
        <f>Répartition!I133</f>
        <v>Diplôme FDT</v>
      </c>
      <c r="P132" s="135" t="str">
        <f>Répartition!J133</f>
        <v>Nature</v>
      </c>
      <c r="R132" s="130" t="s">
        <v>47</v>
      </c>
      <c r="S132" s="136" t="s">
        <v>91</v>
      </c>
      <c r="T132" s="135" t="s">
        <v>27</v>
      </c>
      <c r="U132" s="204"/>
      <c r="V132" s="43" t="str">
        <f t="shared" si="1"/>
        <v>Médaille prix du Conseil Général  du GardMonochrome</v>
      </c>
      <c r="W132" s="203">
        <v>120</v>
      </c>
      <c r="X132" s="10"/>
    </row>
    <row r="133" spans="1:24" ht="15" x14ac:dyDescent="0.25">
      <c r="A133" s="1">
        <v>15</v>
      </c>
      <c r="B133" s="45" t="s">
        <v>14</v>
      </c>
      <c r="C133" s="136" t="str">
        <f>Répartition!C134</f>
        <v>Diplôme FDT</v>
      </c>
      <c r="D133" s="135" t="str">
        <f>Répartition!D134</f>
        <v>Monochrome</v>
      </c>
      <c r="E133" s="152"/>
      <c r="F133" s="45" t="s">
        <v>14</v>
      </c>
      <c r="G133" s="136" t="str">
        <f>Répartition!E134</f>
        <v>Diplôme FDT</v>
      </c>
      <c r="H133" s="135" t="str">
        <f>Répartition!F134</f>
        <v>Monochrome</v>
      </c>
      <c r="I133" s="152"/>
      <c r="J133" s="45" t="s">
        <v>14</v>
      </c>
      <c r="K133" s="136" t="str">
        <f>Répartition!G134</f>
        <v>Diplôme FDT</v>
      </c>
      <c r="L133" s="135" t="str">
        <f>Répartition!H134</f>
        <v>Monochrome</v>
      </c>
      <c r="M133" s="152"/>
      <c r="N133" s="45" t="s">
        <v>14</v>
      </c>
      <c r="O133" s="136" t="str">
        <f>Répartition!I134</f>
        <v>Diplôme FDT</v>
      </c>
      <c r="P133" s="135" t="str">
        <f>Répartition!J134</f>
        <v>Monochrome</v>
      </c>
      <c r="R133" s="130" t="s">
        <v>47</v>
      </c>
      <c r="S133" s="136" t="s">
        <v>89</v>
      </c>
      <c r="T133" s="135" t="s">
        <v>23</v>
      </c>
      <c r="U133" s="204"/>
      <c r="V133" s="43" t="str">
        <f t="shared" si="1"/>
        <v>Diplôme FDT : Prix ACBMCouleur</v>
      </c>
      <c r="W133" s="203">
        <v>121</v>
      </c>
    </row>
    <row r="134" spans="1:24" ht="15" x14ac:dyDescent="0.25">
      <c r="A134" s="1">
        <v>16</v>
      </c>
      <c r="B134" s="45" t="s">
        <v>14</v>
      </c>
      <c r="C134" s="136" t="str">
        <f>Répartition!C135</f>
        <v>Diplôme FDT</v>
      </c>
      <c r="D134" s="135" t="str">
        <f>Répartition!D135</f>
        <v>Thème</v>
      </c>
      <c r="E134" s="152"/>
      <c r="F134" s="45" t="s">
        <v>14</v>
      </c>
      <c r="G134" s="136" t="str">
        <f>Répartition!E135</f>
        <v>Diplôme FDT</v>
      </c>
      <c r="H134" s="135" t="str">
        <f>Répartition!F135</f>
        <v>Thème</v>
      </c>
      <c r="I134" s="152"/>
      <c r="J134" s="45" t="s">
        <v>14</v>
      </c>
      <c r="K134" s="136" t="str">
        <f>Répartition!G135</f>
        <v>Diplôme FDT</v>
      </c>
      <c r="L134" s="135" t="str">
        <f>Répartition!H135</f>
        <v>Thème</v>
      </c>
      <c r="M134" s="152"/>
      <c r="N134" s="45" t="s">
        <v>14</v>
      </c>
      <c r="O134" s="136" t="str">
        <f>Répartition!I135</f>
        <v>Diplôme FDT</v>
      </c>
      <c r="P134" s="135" t="str">
        <f>Répartition!J135</f>
        <v>Thème</v>
      </c>
      <c r="R134" s="130" t="s">
        <v>47</v>
      </c>
      <c r="S134" s="136" t="s">
        <v>90</v>
      </c>
      <c r="T134" s="135" t="s">
        <v>26</v>
      </c>
      <c r="U134" s="204"/>
      <c r="V134" s="43" t="str">
        <f t="shared" si="1"/>
        <v>Diplôme FDT : Prix P.C Bagnols MarcouleNature</v>
      </c>
      <c r="W134" s="203">
        <v>122</v>
      </c>
    </row>
    <row r="135" spans="1:24" ht="15" x14ac:dyDescent="0.25">
      <c r="A135" s="63">
        <v>17</v>
      </c>
      <c r="B135" s="45" t="s">
        <v>14</v>
      </c>
      <c r="C135" s="136" t="str">
        <f>Répartition!C136</f>
        <v>Diplôme FDT</v>
      </c>
      <c r="D135" s="135" t="str">
        <f>Répartition!D136</f>
        <v>Couleur</v>
      </c>
      <c r="E135" s="152"/>
      <c r="F135" s="45" t="s">
        <v>14</v>
      </c>
      <c r="G135" s="136" t="str">
        <f>Répartition!E136</f>
        <v>Diplôme FDT</v>
      </c>
      <c r="H135" s="135" t="str">
        <f>Répartition!F136</f>
        <v>Couleur</v>
      </c>
      <c r="I135" s="152"/>
      <c r="J135" s="45" t="s">
        <v>14</v>
      </c>
      <c r="K135" s="136" t="str">
        <f>Répartition!G136</f>
        <v>Diplôme FDT</v>
      </c>
      <c r="L135" s="135" t="str">
        <f>Répartition!H136</f>
        <v>Couleur</v>
      </c>
      <c r="M135" s="152"/>
      <c r="N135" s="45" t="s">
        <v>14</v>
      </c>
      <c r="O135" s="136" t="str">
        <f>Répartition!I136</f>
        <v>Diplôme FDT</v>
      </c>
      <c r="P135" s="135" t="str">
        <f>Répartition!J136</f>
        <v>Couleur</v>
      </c>
      <c r="R135" s="130"/>
      <c r="S135" s="136"/>
      <c r="T135" s="135"/>
      <c r="U135" s="204"/>
      <c r="W135" s="203"/>
    </row>
    <row r="136" spans="1:24" ht="15.75" thickBot="1" x14ac:dyDescent="0.3">
      <c r="A136" s="1">
        <v>18</v>
      </c>
      <c r="B136" s="45" t="s">
        <v>14</v>
      </c>
      <c r="C136" s="136" t="str">
        <f>Répartition!C137</f>
        <v>Diplôme FDT</v>
      </c>
      <c r="D136" s="135" t="str">
        <f>Répartition!D137</f>
        <v>Nature</v>
      </c>
      <c r="E136" s="152"/>
      <c r="F136" s="45" t="s">
        <v>14</v>
      </c>
      <c r="G136" s="136" t="str">
        <f>Répartition!E137</f>
        <v>Diplôme FDT</v>
      </c>
      <c r="H136" s="135" t="str">
        <f>Répartition!F137</f>
        <v>Nature</v>
      </c>
      <c r="I136" s="152"/>
      <c r="J136" s="45" t="s">
        <v>14</v>
      </c>
      <c r="K136" s="136" t="str">
        <f>Répartition!G137</f>
        <v>Diplôme FDT</v>
      </c>
      <c r="L136" s="135" t="str">
        <f>Répartition!H137</f>
        <v>Nature</v>
      </c>
      <c r="M136" s="152"/>
      <c r="N136" s="45" t="s">
        <v>14</v>
      </c>
      <c r="O136" s="136" t="str">
        <f>Répartition!I137</f>
        <v>Diplôme FDT</v>
      </c>
      <c r="P136" s="135" t="str">
        <f>Répartition!J137</f>
        <v>Nature</v>
      </c>
      <c r="R136" s="68"/>
      <c r="S136" s="137"/>
      <c r="T136" s="138"/>
      <c r="U136" s="204"/>
    </row>
    <row r="137" spans="1:24" ht="15" x14ac:dyDescent="0.25">
      <c r="A137" s="1">
        <v>19</v>
      </c>
      <c r="B137" s="45" t="s">
        <v>14</v>
      </c>
      <c r="C137" s="136" t="str">
        <f>Répartition!C138</f>
        <v>Diplôme FDT</v>
      </c>
      <c r="D137" s="135" t="str">
        <f>Répartition!D138</f>
        <v>Monochrome</v>
      </c>
      <c r="E137" s="152"/>
      <c r="F137" s="45" t="s">
        <v>14</v>
      </c>
      <c r="G137" s="136" t="str">
        <f>Répartition!E138</f>
        <v>Diplôme FDT</v>
      </c>
      <c r="H137" s="135" t="str">
        <f>Répartition!F138</f>
        <v>Monochrome</v>
      </c>
      <c r="I137" s="152"/>
      <c r="J137" s="45" t="s">
        <v>14</v>
      </c>
      <c r="K137" s="136" t="str">
        <f>Répartition!G138</f>
        <v>Diplôme FDT</v>
      </c>
      <c r="L137" s="135" t="str">
        <f>Répartition!H138</f>
        <v>Monochrome</v>
      </c>
      <c r="M137" s="152"/>
      <c r="N137" s="45" t="s">
        <v>14</v>
      </c>
      <c r="O137" s="136" t="str">
        <f>Répartition!I138</f>
        <v>Diplôme FDT</v>
      </c>
      <c r="P137" s="135" t="str">
        <f>Répartition!J138</f>
        <v>Monochrome</v>
      </c>
    </row>
    <row r="138" spans="1:24" ht="15" x14ac:dyDescent="0.25">
      <c r="A138" s="63">
        <v>20</v>
      </c>
      <c r="B138" s="45" t="s">
        <v>14</v>
      </c>
      <c r="C138" s="136" t="str">
        <f>Répartition!C139</f>
        <v>Diplôme FDT</v>
      </c>
      <c r="D138" s="135" t="str">
        <f>Répartition!D139</f>
        <v>Thème</v>
      </c>
      <c r="E138" s="152"/>
      <c r="F138" s="45" t="s">
        <v>14</v>
      </c>
      <c r="G138" s="136" t="str">
        <f>Répartition!E139</f>
        <v>Diplôme FDT</v>
      </c>
      <c r="H138" s="135" t="str">
        <f>Répartition!F139</f>
        <v>Thème</v>
      </c>
      <c r="I138" s="152"/>
      <c r="J138" s="45" t="s">
        <v>14</v>
      </c>
      <c r="K138" s="136" t="str">
        <f>Répartition!G139</f>
        <v>Diplôme FDT</v>
      </c>
      <c r="L138" s="135" t="str">
        <f>Répartition!H139</f>
        <v>Thème</v>
      </c>
      <c r="M138" s="152"/>
      <c r="N138" s="45" t="s">
        <v>14</v>
      </c>
      <c r="O138" s="136" t="str">
        <f>Répartition!I139</f>
        <v>Diplôme FDT</v>
      </c>
      <c r="P138" s="135" t="str">
        <f>Répartition!J139</f>
        <v>Thème</v>
      </c>
    </row>
    <row r="139" spans="1:24" ht="15" x14ac:dyDescent="0.25">
      <c r="A139" s="1">
        <v>21</v>
      </c>
      <c r="B139" s="45" t="s">
        <v>14</v>
      </c>
      <c r="C139" s="136" t="str">
        <f>Répartition!C140</f>
        <v>Diplôme FDT</v>
      </c>
      <c r="D139" s="135" t="str">
        <f>Répartition!D140</f>
        <v>Couleur</v>
      </c>
      <c r="E139" s="152"/>
      <c r="F139" s="45" t="s">
        <v>14</v>
      </c>
      <c r="G139" s="136" t="str">
        <f>Répartition!E140</f>
        <v>Diplôme FDT</v>
      </c>
      <c r="H139" s="135" t="str">
        <f>Répartition!F140</f>
        <v>Couleur</v>
      </c>
      <c r="I139" s="152"/>
      <c r="J139" s="45" t="s">
        <v>14</v>
      </c>
      <c r="K139" s="136" t="str">
        <f>Répartition!G140</f>
        <v>Diplôme FDT</v>
      </c>
      <c r="L139" s="135" t="str">
        <f>Répartition!H140</f>
        <v>Couleur</v>
      </c>
      <c r="M139" s="152"/>
      <c r="N139" s="45" t="s">
        <v>14</v>
      </c>
      <c r="O139" s="136" t="str">
        <f>Répartition!I140</f>
        <v>Diplôme FDT</v>
      </c>
      <c r="P139" s="135" t="str">
        <f>Répartition!J140</f>
        <v>Couleur</v>
      </c>
    </row>
    <row r="140" spans="1:24" ht="15" x14ac:dyDescent="0.25">
      <c r="A140" s="1">
        <v>22</v>
      </c>
      <c r="B140" s="45" t="s">
        <v>14</v>
      </c>
      <c r="C140" s="136" t="str">
        <f>Répartition!C141</f>
        <v>Diplôme FDT</v>
      </c>
      <c r="D140" s="135" t="str">
        <f>Répartition!D141</f>
        <v>Nature</v>
      </c>
      <c r="E140" s="152"/>
      <c r="F140" s="45" t="s">
        <v>14</v>
      </c>
      <c r="G140" s="136" t="str">
        <f>Répartition!E141</f>
        <v>Diplôme FDT</v>
      </c>
      <c r="H140" s="135" t="str">
        <f>Répartition!F141</f>
        <v>Nature</v>
      </c>
      <c r="I140" s="152"/>
      <c r="J140" s="45" t="s">
        <v>14</v>
      </c>
      <c r="K140" s="136" t="str">
        <f>Répartition!G141</f>
        <v>Diplôme FDT</v>
      </c>
      <c r="L140" s="135" t="str">
        <f>Répartition!H141</f>
        <v>Nature</v>
      </c>
      <c r="M140" s="152"/>
      <c r="N140" s="45" t="s">
        <v>14</v>
      </c>
      <c r="O140" s="136" t="str">
        <f>Répartition!I141</f>
        <v>Diplôme FDT</v>
      </c>
      <c r="P140" s="135" t="str">
        <f>Répartition!J141</f>
        <v>Nature</v>
      </c>
    </row>
    <row r="141" spans="1:24" ht="15" x14ac:dyDescent="0.25">
      <c r="A141" s="63">
        <v>23</v>
      </c>
      <c r="B141" s="45" t="s">
        <v>14</v>
      </c>
      <c r="C141" s="136" t="str">
        <f>Répartition!C142</f>
        <v>Diplôme FDT</v>
      </c>
      <c r="D141" s="135" t="str">
        <f>Répartition!D142</f>
        <v>Monochrome</v>
      </c>
      <c r="E141" s="152"/>
      <c r="F141" s="45" t="s">
        <v>14</v>
      </c>
      <c r="G141" s="136" t="str">
        <f>Répartition!E142</f>
        <v>Diplôme FDT</v>
      </c>
      <c r="H141" s="135" t="str">
        <f>Répartition!F142</f>
        <v>Monochrome</v>
      </c>
      <c r="I141" s="152"/>
      <c r="J141" s="45" t="s">
        <v>14</v>
      </c>
      <c r="K141" s="136" t="str">
        <f>Répartition!G142</f>
        <v>Diplôme FDT</v>
      </c>
      <c r="L141" s="135" t="str">
        <f>Répartition!H142</f>
        <v>Monochrome</v>
      </c>
      <c r="M141" s="152"/>
      <c r="N141" s="45" t="s">
        <v>14</v>
      </c>
      <c r="O141" s="136" t="str">
        <f>Répartition!I142</f>
        <v>Diplôme FDT</v>
      </c>
      <c r="P141" s="135" t="str">
        <f>Répartition!J142</f>
        <v>Monochrome</v>
      </c>
    </row>
    <row r="142" spans="1:24" ht="15" x14ac:dyDescent="0.25">
      <c r="A142" s="1">
        <v>24</v>
      </c>
      <c r="B142" s="45" t="s">
        <v>14</v>
      </c>
      <c r="C142" s="136" t="str">
        <f>Répartition!C143</f>
        <v>Diplôme FDT</v>
      </c>
      <c r="D142" s="135" t="str">
        <f>Répartition!D143</f>
        <v>Thème</v>
      </c>
      <c r="E142" s="152"/>
      <c r="F142" s="45" t="s">
        <v>14</v>
      </c>
      <c r="G142" s="136" t="str">
        <f>Répartition!E143</f>
        <v>Diplôme FDT</v>
      </c>
      <c r="H142" s="135" t="str">
        <f>Répartition!F143</f>
        <v>Thème</v>
      </c>
      <c r="I142" s="152"/>
      <c r="J142" s="45" t="s">
        <v>14</v>
      </c>
      <c r="K142" s="136" t="str">
        <f>Répartition!G143</f>
        <v>Diplôme FDT</v>
      </c>
      <c r="L142" s="135" t="str">
        <f>Répartition!H143</f>
        <v>Thème</v>
      </c>
      <c r="M142" s="152"/>
      <c r="N142" s="45" t="s">
        <v>14</v>
      </c>
      <c r="O142" s="136" t="str">
        <f>Répartition!I143</f>
        <v>Diplôme FDT</v>
      </c>
      <c r="P142" s="135" t="str">
        <f>Répartition!J143</f>
        <v>Thème</v>
      </c>
    </row>
    <row r="143" spans="1:24" ht="15" customHeight="1" x14ac:dyDescent="0.25">
      <c r="A143" s="1">
        <v>1</v>
      </c>
      <c r="B143" s="130" t="s">
        <v>47</v>
      </c>
      <c r="C143" s="136" t="str">
        <f>Répartition!C144</f>
        <v>Diplôme U.R 06</v>
      </c>
      <c r="D143" s="135" t="str">
        <f>Répartition!D144</f>
        <v>Couleur</v>
      </c>
      <c r="E143" s="152"/>
      <c r="F143" s="130" t="s">
        <v>47</v>
      </c>
      <c r="G143" s="136" t="str">
        <f>Répartition!E144</f>
        <v>Médaille du Conseil Régional</v>
      </c>
      <c r="H143" s="135" t="str">
        <f>Répartition!F144</f>
        <v>Couleur</v>
      </c>
      <c r="I143" s="152"/>
      <c r="J143" s="130" t="s">
        <v>47</v>
      </c>
      <c r="K143" s="136" t="str">
        <f>Répartition!G144</f>
        <v>Médaille de La Gacily</v>
      </c>
      <c r="L143" s="135" t="str">
        <f>Répartition!H144</f>
        <v>Couleur</v>
      </c>
      <c r="M143" s="152"/>
      <c r="N143" s="130" t="s">
        <v>47</v>
      </c>
      <c r="O143" s="136" t="str">
        <f>Répartition!I144</f>
        <v>Diplôme FDT : Prix ACBM</v>
      </c>
      <c r="P143" s="135" t="str">
        <f>Répartition!J144</f>
        <v>Couleur</v>
      </c>
    </row>
    <row r="144" spans="1:24" ht="15" x14ac:dyDescent="0.25">
      <c r="A144" s="1">
        <v>2</v>
      </c>
      <c r="B144" s="130" t="s">
        <v>47</v>
      </c>
      <c r="C144" s="136" t="str">
        <f>Répartition!C145</f>
        <v>Diplôme U.R 06</v>
      </c>
      <c r="D144" s="135" t="str">
        <f>Répartition!D145</f>
        <v>Nature</v>
      </c>
      <c r="E144" s="152"/>
      <c r="F144" s="130" t="s">
        <v>47</v>
      </c>
      <c r="G144" s="136" t="str">
        <f>Répartition!E145</f>
        <v>Médaille du Conseil Régional</v>
      </c>
      <c r="H144" s="135" t="str">
        <f>Répartition!F145</f>
        <v>Nature</v>
      </c>
      <c r="I144" s="152"/>
      <c r="J144" s="130" t="s">
        <v>47</v>
      </c>
      <c r="K144" s="136" t="str">
        <f>Répartition!G145</f>
        <v>Médaille de La Gacily</v>
      </c>
      <c r="L144" s="135" t="str">
        <f>Répartition!H145</f>
        <v>Nature</v>
      </c>
      <c r="M144" s="152"/>
      <c r="N144" s="130" t="s">
        <v>47</v>
      </c>
      <c r="O144" s="136" t="str">
        <f>Répartition!I145</f>
        <v>Diplôme FDT : Prix P.C Bagnols Marcoule</v>
      </c>
      <c r="P144" s="135" t="str">
        <f>Répartition!J145</f>
        <v>Nature</v>
      </c>
    </row>
    <row r="145" spans="1:16" ht="15" x14ac:dyDescent="0.25">
      <c r="A145" s="1">
        <v>3</v>
      </c>
      <c r="B145" s="130" t="s">
        <v>47</v>
      </c>
      <c r="C145" s="136" t="str">
        <f>Répartition!C146</f>
        <v>Diplôme U.R 06</v>
      </c>
      <c r="D145" s="135" t="str">
        <f>Répartition!D146</f>
        <v>Monochrome</v>
      </c>
      <c r="E145" s="152"/>
      <c r="F145" s="130" t="s">
        <v>47</v>
      </c>
      <c r="G145" s="136" t="str">
        <f>Répartition!E146</f>
        <v>Médaille du Conseil Régional</v>
      </c>
      <c r="H145" s="135" t="str">
        <f>Répartition!F146</f>
        <v>Monochrome</v>
      </c>
      <c r="I145" s="152"/>
      <c r="J145" s="130" t="s">
        <v>47</v>
      </c>
      <c r="K145" s="136" t="str">
        <f>Répartition!G146</f>
        <v>Médaille de La Gacily</v>
      </c>
      <c r="L145" s="135" t="str">
        <f>Répartition!H146</f>
        <v>Monochrome</v>
      </c>
      <c r="M145" s="152"/>
      <c r="N145" s="130" t="s">
        <v>47</v>
      </c>
      <c r="O145" s="136" t="str">
        <f>Répartition!I146</f>
        <v>Médaille prix du Conseil Général  du Gard</v>
      </c>
      <c r="P145" s="135" t="str">
        <f>Répartition!J146</f>
        <v>Monochrome</v>
      </c>
    </row>
    <row r="146" spans="1:16" ht="15" x14ac:dyDescent="0.25">
      <c r="A146" s="1">
        <v>4</v>
      </c>
      <c r="B146" s="130" t="s">
        <v>47</v>
      </c>
      <c r="C146" s="136" t="str">
        <f>Répartition!C147</f>
        <v>Diplôme U.R 06</v>
      </c>
      <c r="D146" s="135" t="str">
        <f>Répartition!D147</f>
        <v>Thème</v>
      </c>
      <c r="E146" s="152"/>
      <c r="F146" s="130" t="s">
        <v>47</v>
      </c>
      <c r="G146" s="136" t="str">
        <f>Répartition!E147</f>
        <v>Médaille du Conseil Régional</v>
      </c>
      <c r="H146" s="135" t="str">
        <f>Répartition!F147</f>
        <v>Thème</v>
      </c>
      <c r="I146" s="152"/>
      <c r="J146" s="130" t="s">
        <v>47</v>
      </c>
      <c r="K146" s="136" t="str">
        <f>Répartition!G147</f>
        <v>Médaille de La Gacily</v>
      </c>
      <c r="L146" s="135" t="str">
        <f>Répartition!H147</f>
        <v>Thème</v>
      </c>
      <c r="M146" s="152"/>
      <c r="N146" s="130" t="s">
        <v>47</v>
      </c>
      <c r="O146" s="136" t="str">
        <f>Répartition!I147</f>
        <v>Médaille prix de la ville de Saint Gervais</v>
      </c>
      <c r="P146" s="135" t="str">
        <f>Répartition!J147</f>
        <v>Thème</v>
      </c>
    </row>
    <row r="147" spans="1:16" ht="15" x14ac:dyDescent="0.25">
      <c r="B147" s="130" t="s">
        <v>47</v>
      </c>
      <c r="C147" s="136" t="str">
        <f>Répartition!C148</f>
        <v>Médaille Région Pays de la Loire</v>
      </c>
      <c r="D147" s="135" t="str">
        <f>Répartition!D148</f>
        <v>Couleur</v>
      </c>
      <c r="E147" s="152"/>
      <c r="F147" s="130" t="s">
        <v>47</v>
      </c>
      <c r="G147" s="136"/>
      <c r="H147" s="135"/>
      <c r="I147" s="152"/>
      <c r="J147" s="130" t="s">
        <v>47</v>
      </c>
      <c r="K147" s="136"/>
      <c r="L147" s="135"/>
      <c r="M147" s="152"/>
      <c r="N147" s="130" t="s">
        <v>47</v>
      </c>
      <c r="O147" s="136"/>
      <c r="P147" s="135"/>
    </row>
    <row r="148" spans="1:16" ht="15" x14ac:dyDescent="0.25">
      <c r="B148" s="130" t="s">
        <v>47</v>
      </c>
      <c r="C148" s="136" t="str">
        <f>Répartition!C149</f>
        <v>Médaille Crédit Mutuel Legé</v>
      </c>
      <c r="D148" s="135" t="str">
        <f>Répartition!D149</f>
        <v>Nature</v>
      </c>
      <c r="E148" s="152"/>
      <c r="F148" s="130" t="s">
        <v>47</v>
      </c>
      <c r="G148" s="136"/>
      <c r="H148" s="135"/>
      <c r="I148" s="152"/>
      <c r="J148" s="130" t="s">
        <v>47</v>
      </c>
      <c r="K148" s="139"/>
      <c r="L148" s="140"/>
      <c r="M148" s="152"/>
      <c r="N148" s="130" t="s">
        <v>47</v>
      </c>
      <c r="O148" s="139"/>
      <c r="P148" s="140"/>
    </row>
    <row r="149" spans="1:16" ht="15" x14ac:dyDescent="0.25">
      <c r="B149" s="130" t="s">
        <v>47</v>
      </c>
      <c r="C149" s="136" t="str">
        <f>Répartition!C150</f>
        <v>Médaille de la Ville de Legé</v>
      </c>
      <c r="D149" s="135" t="str">
        <f>Répartition!D150</f>
        <v>Monochrome</v>
      </c>
      <c r="E149" s="152"/>
      <c r="F149" s="130" t="s">
        <v>47</v>
      </c>
      <c r="G149" s="136"/>
      <c r="H149" s="135"/>
      <c r="I149" s="152"/>
      <c r="J149" s="130" t="s">
        <v>47</v>
      </c>
      <c r="K149" s="139"/>
      <c r="L149" s="140"/>
      <c r="M149" s="152"/>
      <c r="N149" s="130" t="s">
        <v>47</v>
      </c>
      <c r="O149" s="139"/>
      <c r="P149" s="140"/>
    </row>
    <row r="150" spans="1:16" ht="15" x14ac:dyDescent="0.25">
      <c r="B150" s="130" t="s">
        <v>47</v>
      </c>
      <c r="C150" s="136" t="str">
        <f>Répartition!C151</f>
        <v>Médaille de la Ville de Legé</v>
      </c>
      <c r="D150" s="135" t="str">
        <f>Répartition!D151</f>
        <v>Thème</v>
      </c>
      <c r="E150" s="152"/>
      <c r="F150" s="130" t="s">
        <v>47</v>
      </c>
      <c r="G150" s="139"/>
      <c r="H150" s="140"/>
      <c r="I150" s="152"/>
      <c r="J150" s="130" t="s">
        <v>47</v>
      </c>
      <c r="K150" s="139"/>
      <c r="L150" s="140"/>
      <c r="M150" s="152"/>
      <c r="N150" s="130" t="s">
        <v>47</v>
      </c>
      <c r="O150" s="139"/>
      <c r="P150" s="140"/>
    </row>
    <row r="151" spans="1:16" ht="15" x14ac:dyDescent="0.25">
      <c r="B151" s="67"/>
      <c r="C151" s="136"/>
      <c r="D151" s="135"/>
      <c r="E151" s="152"/>
      <c r="F151" s="67"/>
      <c r="G151" s="139"/>
      <c r="H151" s="140"/>
      <c r="I151" s="152"/>
      <c r="J151" s="67"/>
      <c r="K151" s="139"/>
      <c r="L151" s="140"/>
      <c r="M151" s="152"/>
      <c r="N151" s="67"/>
      <c r="O151" s="139"/>
      <c r="P151" s="140"/>
    </row>
    <row r="152" spans="1:16" ht="15.75" thickBot="1" x14ac:dyDescent="0.3">
      <c r="B152" s="68"/>
      <c r="C152" s="136"/>
      <c r="D152" s="135"/>
      <c r="E152" s="154"/>
      <c r="F152" s="68"/>
      <c r="G152" s="137"/>
      <c r="H152" s="138"/>
      <c r="I152" s="154"/>
      <c r="J152" s="68"/>
      <c r="K152" s="137"/>
      <c r="L152" s="138"/>
      <c r="M152" s="154"/>
      <c r="N152" s="68"/>
      <c r="O152" s="137"/>
      <c r="P152" s="138"/>
    </row>
    <row r="153" spans="1:16" ht="15" x14ac:dyDescent="0.25">
      <c r="B153" s="69"/>
      <c r="C153" s="70"/>
      <c r="D153" s="1"/>
      <c r="E153" s="1"/>
      <c r="F153" s="1"/>
      <c r="G153" s="66"/>
      <c r="H153" s="1"/>
      <c r="I153" s="1"/>
      <c r="J153" s="1"/>
      <c r="K153" s="66"/>
      <c r="L153" s="1"/>
      <c r="M153" s="1"/>
      <c r="N153" s="1"/>
      <c r="O153" s="66"/>
      <c r="P153" s="1"/>
    </row>
  </sheetData>
  <mergeCells count="6">
    <mergeCell ref="R9:T10"/>
    <mergeCell ref="C1:P1"/>
    <mergeCell ref="C3:D4"/>
    <mergeCell ref="G3:H4"/>
    <mergeCell ref="K3:L4"/>
    <mergeCell ref="O3:P4"/>
  </mergeCells>
  <conditionalFormatting sqref="G150:H151 K147:L151 O147:P151 L14:L146 P14:P146">
    <cfRule type="cellIs" dxfId="54" priority="139" operator="equal">
      <formula>"*-*-*-"</formula>
    </cfRule>
  </conditionalFormatting>
  <conditionalFormatting sqref="O152 K152 G152">
    <cfRule type="cellIs" dxfId="53" priority="136" operator="equal">
      <formula>"*-*-*-"</formula>
    </cfRule>
  </conditionalFormatting>
  <conditionalFormatting sqref="T135:U135 T25:U25 T117:U130 T39:U67 T83:U88">
    <cfRule type="cellIs" dxfId="31" priority="30" operator="equal">
      <formula>"*-*-*-"</formula>
    </cfRule>
  </conditionalFormatting>
  <conditionalFormatting sqref="T13:U13">
    <cfRule type="cellIs" dxfId="30" priority="29" operator="equal">
      <formula>"*-*-*-"</formula>
    </cfRule>
  </conditionalFormatting>
  <conditionalFormatting sqref="S38:U38 T111:U114">
    <cfRule type="cellIs" dxfId="29" priority="27" operator="equal">
      <formula>"*-*-*-"</formula>
    </cfRule>
  </conditionalFormatting>
  <conditionalFormatting sqref="S136">
    <cfRule type="cellIs" dxfId="28" priority="28" operator="equal">
      <formula>"*-*-*-"</formula>
    </cfRule>
  </conditionalFormatting>
  <conditionalFormatting sqref="T14:U17">
    <cfRule type="cellIs" dxfId="27" priority="26" operator="equal">
      <formula>"*-*-*-"</formula>
    </cfRule>
  </conditionalFormatting>
  <conditionalFormatting sqref="T34:U35">
    <cfRule type="cellIs" dxfId="26" priority="25" operator="equal">
      <formula>"*-*-*-"</formula>
    </cfRule>
  </conditionalFormatting>
  <conditionalFormatting sqref="T36:U37">
    <cfRule type="cellIs" dxfId="25" priority="24" operator="equal">
      <formula>"*-*-*-"</formula>
    </cfRule>
  </conditionalFormatting>
  <conditionalFormatting sqref="T18:U21">
    <cfRule type="cellIs" dxfId="24" priority="23" operator="equal">
      <formula>"*-*-*-"</formula>
    </cfRule>
  </conditionalFormatting>
  <conditionalFormatting sqref="T68:U70">
    <cfRule type="cellIs" dxfId="23" priority="22" operator="equal">
      <formula>"*-*-*-"</formula>
    </cfRule>
  </conditionalFormatting>
  <conditionalFormatting sqref="T93:U94">
    <cfRule type="cellIs" dxfId="22" priority="20" operator="equal">
      <formula>"*-*-*-"</formula>
    </cfRule>
  </conditionalFormatting>
  <conditionalFormatting sqref="T89:U89">
    <cfRule type="cellIs" dxfId="21" priority="19" operator="equal">
      <formula>"*-*-*-"</formula>
    </cfRule>
  </conditionalFormatting>
  <conditionalFormatting sqref="T90:U92">
    <cfRule type="cellIs" dxfId="20" priority="21" operator="equal">
      <formula>"*-*-*-"</formula>
    </cfRule>
  </conditionalFormatting>
  <conditionalFormatting sqref="T96:U98">
    <cfRule type="cellIs" dxfId="19" priority="18" operator="equal">
      <formula>"*-*-*-"</formula>
    </cfRule>
  </conditionalFormatting>
  <conditionalFormatting sqref="T95:U95">
    <cfRule type="cellIs" dxfId="18" priority="17" operator="equal">
      <formula>"*-*-*-"</formula>
    </cfRule>
  </conditionalFormatting>
  <conditionalFormatting sqref="T99:U101">
    <cfRule type="cellIs" dxfId="17" priority="16" operator="equal">
      <formula>"*-*-*-"</formula>
    </cfRule>
  </conditionalFormatting>
  <conditionalFormatting sqref="T102:U102">
    <cfRule type="cellIs" dxfId="16" priority="15" operator="equal">
      <formula>"*-*-*-"</formula>
    </cfRule>
  </conditionalFormatting>
  <conditionalFormatting sqref="T103:U106">
    <cfRule type="cellIs" dxfId="15" priority="14" operator="equal">
      <formula>"*-*-*-"</formula>
    </cfRule>
  </conditionalFormatting>
  <conditionalFormatting sqref="T107:U110">
    <cfRule type="cellIs" dxfId="14" priority="13" operator="equal">
      <formula>"*-*-*-"</formula>
    </cfRule>
  </conditionalFormatting>
  <conditionalFormatting sqref="T115:U116">
    <cfRule type="cellIs" dxfId="13" priority="12" operator="equal">
      <formula>"*-*-*-"</formula>
    </cfRule>
  </conditionalFormatting>
  <conditionalFormatting sqref="T133:U134">
    <cfRule type="cellIs" dxfId="12" priority="11" operator="equal">
      <formula>"*-*-*-"</formula>
    </cfRule>
  </conditionalFormatting>
  <conditionalFormatting sqref="T131:U132">
    <cfRule type="cellIs" dxfId="11" priority="10" operator="equal">
      <formula>"*-*-*-"</formula>
    </cfRule>
  </conditionalFormatting>
  <conditionalFormatting sqref="T22:U24">
    <cfRule type="cellIs" dxfId="10" priority="9" operator="equal">
      <formula>"*-*-*-"</formula>
    </cfRule>
  </conditionalFormatting>
  <conditionalFormatting sqref="T71:U71">
    <cfRule type="cellIs" dxfId="9" priority="8" operator="equal">
      <formula>"*-*-*-"</formula>
    </cfRule>
  </conditionalFormatting>
  <conditionalFormatting sqref="T72:U74">
    <cfRule type="cellIs" dxfId="8" priority="7" operator="equal">
      <formula>"*-*-*-"</formula>
    </cfRule>
  </conditionalFormatting>
  <conditionalFormatting sqref="T26:U29">
    <cfRule type="cellIs" dxfId="7" priority="6" operator="equal">
      <formula>"*-*-*-"</formula>
    </cfRule>
  </conditionalFormatting>
  <conditionalFormatting sqref="T75:U75">
    <cfRule type="cellIs" dxfId="6" priority="5" operator="equal">
      <formula>"*-*-*-"</formula>
    </cfRule>
  </conditionalFormatting>
  <conditionalFormatting sqref="T76:U78">
    <cfRule type="cellIs" dxfId="5" priority="4" operator="equal">
      <formula>"*-*-*-"</formula>
    </cfRule>
  </conditionalFormatting>
  <conditionalFormatting sqref="T30:U33">
    <cfRule type="cellIs" dxfId="4" priority="3" operator="equal">
      <formula>"*-*-*-"</formula>
    </cfRule>
  </conditionalFormatting>
  <conditionalFormatting sqref="T79:U79">
    <cfRule type="cellIs" dxfId="3" priority="2" operator="equal">
      <formula>"*-*-*-"</formula>
    </cfRule>
  </conditionalFormatting>
  <conditionalFormatting sqref="T80:U82">
    <cfRule type="cellIs" dxfId="2" priority="1" operator="equal">
      <formula>"*-*-*-"</formula>
    </cfRule>
  </conditionalFormatting>
  <pageMargins left="0.7" right="0.7" top="0.75" bottom="0.75" header="0.3" footer="0.3"/>
  <pageSetup paperSize="9" orientation="portrait" r:id="rId1"/>
  <ignoredErrors>
    <ignoredError sqref="C13:D150 G13:H146 K13:L146 O13:P14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K31"/>
  <sheetViews>
    <sheetView workbookViewId="0">
      <selection activeCell="F42" sqref="F42"/>
    </sheetView>
  </sheetViews>
  <sheetFormatPr baseColWidth="10" defaultColWidth="11.42578125" defaultRowHeight="15" x14ac:dyDescent="0.25"/>
  <cols>
    <col min="1" max="1" width="3.7109375" style="88" customWidth="1"/>
    <col min="2" max="2" width="22.140625" style="88" customWidth="1"/>
    <col min="3" max="3" width="13.42578125" style="88" bestFit="1" customWidth="1"/>
    <col min="4" max="9" width="12.7109375" style="88" customWidth="1"/>
    <col min="10" max="10" width="4" style="88" bestFit="1" customWidth="1"/>
    <col min="11" max="11" width="5.5703125" style="89" bestFit="1" customWidth="1"/>
    <col min="12" max="16384" width="11.42578125" style="88"/>
  </cols>
  <sheetData>
    <row r="1" spans="1:11" ht="15.75" thickBot="1" x14ac:dyDescent="0.3"/>
    <row r="2" spans="1:11" s="90" customFormat="1" ht="27" thickBot="1" x14ac:dyDescent="0.3">
      <c r="B2" s="193" t="s">
        <v>110</v>
      </c>
      <c r="C2" s="194"/>
      <c r="D2" s="194"/>
      <c r="E2" s="194"/>
      <c r="F2" s="194"/>
      <c r="G2" s="194"/>
      <c r="H2" s="194"/>
      <c r="I2" s="195"/>
      <c r="J2" s="91"/>
      <c r="K2" s="92"/>
    </row>
    <row r="3" spans="1:11" s="90" customFormat="1" ht="27" thickBot="1" x14ac:dyDescent="0.3">
      <c r="B3" s="93"/>
      <c r="C3" s="93"/>
      <c r="D3" s="93"/>
      <c r="E3" s="93"/>
      <c r="F3" s="93"/>
      <c r="G3" s="93"/>
      <c r="H3" s="93"/>
      <c r="I3" s="93"/>
      <c r="J3" s="91"/>
      <c r="K3" s="92"/>
    </row>
    <row r="4" spans="1:11" ht="15" customHeight="1" thickBot="1" x14ac:dyDescent="0.3">
      <c r="B4" s="196" t="s">
        <v>111</v>
      </c>
      <c r="C4" s="197"/>
      <c r="F4" s="94"/>
      <c r="G4" s="95"/>
    </row>
    <row r="5" spans="1:11" ht="15.75" thickBot="1" x14ac:dyDescent="0.3">
      <c r="C5" s="96" t="s">
        <v>0</v>
      </c>
      <c r="D5" s="96" t="s">
        <v>1</v>
      </c>
      <c r="E5" s="96" t="s">
        <v>2</v>
      </c>
      <c r="F5" s="96" t="s">
        <v>3</v>
      </c>
      <c r="G5" s="96" t="s">
        <v>4</v>
      </c>
      <c r="H5" s="96" t="s">
        <v>5</v>
      </c>
      <c r="I5" s="96" t="s">
        <v>6</v>
      </c>
      <c r="J5" s="97"/>
      <c r="K5" s="96" t="s">
        <v>7</v>
      </c>
    </row>
    <row r="6" spans="1:11" ht="5.0999999999999996" customHeight="1" thickBot="1" x14ac:dyDescent="0.3">
      <c r="C6" s="89"/>
      <c r="D6" s="89"/>
      <c r="E6" s="89"/>
      <c r="F6" s="89"/>
      <c r="G6" s="89"/>
      <c r="H6" s="89"/>
      <c r="I6" s="89"/>
      <c r="J6" s="89"/>
    </row>
    <row r="7" spans="1:11" x14ac:dyDescent="0.25">
      <c r="A7" s="98"/>
      <c r="B7" s="99" t="s">
        <v>8</v>
      </c>
      <c r="C7" s="118">
        <v>4</v>
      </c>
      <c r="D7" s="119"/>
      <c r="E7" s="118">
        <v>8</v>
      </c>
      <c r="F7" s="118">
        <v>8</v>
      </c>
      <c r="G7" s="118">
        <v>8</v>
      </c>
      <c r="H7" s="120" t="s">
        <v>9</v>
      </c>
      <c r="I7" s="118">
        <v>56</v>
      </c>
      <c r="J7" s="100">
        <f t="shared" ref="J7:J12" si="0">SUM(C7:I7)</f>
        <v>84</v>
      </c>
      <c r="K7" s="101" t="str">
        <f t="shared" ref="K7:K12" si="1">IF(J7=J20,"OK","KO")</f>
        <v>OK</v>
      </c>
    </row>
    <row r="8" spans="1:11" x14ac:dyDescent="0.25">
      <c r="A8" s="98"/>
      <c r="B8" s="102" t="s">
        <v>10</v>
      </c>
      <c r="C8" s="121" t="s">
        <v>9</v>
      </c>
      <c r="D8" s="122">
        <v>4</v>
      </c>
      <c r="E8" s="122">
        <v>16</v>
      </c>
      <c r="F8" s="122">
        <v>16</v>
      </c>
      <c r="G8" s="122">
        <v>16</v>
      </c>
      <c r="H8" s="122">
        <v>112</v>
      </c>
      <c r="I8" s="123" t="s">
        <v>9</v>
      </c>
      <c r="J8" s="100">
        <f t="shared" si="0"/>
        <v>164</v>
      </c>
      <c r="K8" s="101" t="str">
        <f t="shared" si="1"/>
        <v>OK</v>
      </c>
    </row>
    <row r="9" spans="1:11" x14ac:dyDescent="0.25">
      <c r="A9" s="98"/>
      <c r="B9" s="102" t="s">
        <v>11</v>
      </c>
      <c r="C9" s="121" t="s">
        <v>9</v>
      </c>
      <c r="D9" s="121"/>
      <c r="E9" s="122">
        <v>16</v>
      </c>
      <c r="F9" s="122">
        <v>16</v>
      </c>
      <c r="G9" s="122">
        <v>16</v>
      </c>
      <c r="H9" s="122">
        <v>32</v>
      </c>
      <c r="I9" s="123" t="s">
        <v>9</v>
      </c>
      <c r="J9" s="100">
        <f t="shared" si="0"/>
        <v>80</v>
      </c>
      <c r="K9" s="101" t="str">
        <f t="shared" si="1"/>
        <v>OK</v>
      </c>
    </row>
    <row r="10" spans="1:11" x14ac:dyDescent="0.25">
      <c r="A10" s="98"/>
      <c r="B10" s="102" t="s">
        <v>12</v>
      </c>
      <c r="C10" s="123" t="s">
        <v>9</v>
      </c>
      <c r="D10" s="123" t="s">
        <v>9</v>
      </c>
      <c r="E10" s="122">
        <v>4</v>
      </c>
      <c r="F10" s="122">
        <v>4</v>
      </c>
      <c r="G10" s="122">
        <v>4</v>
      </c>
      <c r="H10" s="122">
        <v>24</v>
      </c>
      <c r="I10" s="123" t="s">
        <v>9</v>
      </c>
      <c r="J10" s="100">
        <f t="shared" si="0"/>
        <v>36</v>
      </c>
      <c r="K10" s="101" t="str">
        <f t="shared" si="1"/>
        <v>OK</v>
      </c>
    </row>
    <row r="11" spans="1:11" x14ac:dyDescent="0.25">
      <c r="A11" s="98"/>
      <c r="B11" s="102" t="s">
        <v>13</v>
      </c>
      <c r="C11" s="123" t="s">
        <v>9</v>
      </c>
      <c r="D11" s="123" t="s">
        <v>9</v>
      </c>
      <c r="E11" s="122">
        <v>4</v>
      </c>
      <c r="F11" s="122">
        <v>4</v>
      </c>
      <c r="G11" s="122">
        <v>4</v>
      </c>
      <c r="H11" s="123" t="s">
        <v>9</v>
      </c>
      <c r="I11" s="123">
        <v>48</v>
      </c>
      <c r="J11" s="100">
        <f t="shared" si="0"/>
        <v>60</v>
      </c>
      <c r="K11" s="101" t="str">
        <f t="shared" si="1"/>
        <v>OK</v>
      </c>
    </row>
    <row r="12" spans="1:11" ht="15.75" thickBot="1" x14ac:dyDescent="0.3">
      <c r="A12" s="98"/>
      <c r="B12" s="102" t="s">
        <v>14</v>
      </c>
      <c r="C12" s="123" t="s">
        <v>9</v>
      </c>
      <c r="D12" s="123" t="s">
        <v>9</v>
      </c>
      <c r="E12" s="122">
        <v>16</v>
      </c>
      <c r="F12" s="122">
        <v>16</v>
      </c>
      <c r="G12" s="122">
        <v>16</v>
      </c>
      <c r="H12" s="121" t="s">
        <v>9</v>
      </c>
      <c r="I12" s="123">
        <v>48</v>
      </c>
      <c r="J12" s="100">
        <f t="shared" si="0"/>
        <v>96</v>
      </c>
      <c r="K12" s="101" t="str">
        <f t="shared" si="1"/>
        <v>OK</v>
      </c>
    </row>
    <row r="13" spans="1:11" ht="15.75" thickBot="1" x14ac:dyDescent="0.3">
      <c r="A13" s="98"/>
      <c r="B13" s="141"/>
      <c r="C13" s="103"/>
      <c r="D13" s="103"/>
      <c r="E13" s="103" t="s">
        <v>16</v>
      </c>
      <c r="F13" s="103" t="s">
        <v>17</v>
      </c>
      <c r="G13" s="103" t="s">
        <v>94</v>
      </c>
      <c r="H13" s="103" t="s">
        <v>19</v>
      </c>
      <c r="I13" s="103"/>
      <c r="J13" s="100"/>
      <c r="K13" s="101" t="str">
        <f t="shared" ref="K13:K14" si="2">IF(J13=J26,"OK","KO")</f>
        <v>OK</v>
      </c>
    </row>
    <row r="14" spans="1:11" ht="15.75" thickBot="1" x14ac:dyDescent="0.3">
      <c r="A14" s="98"/>
      <c r="B14" s="142" t="s">
        <v>15</v>
      </c>
      <c r="C14" s="105"/>
      <c r="D14" s="105"/>
      <c r="E14" s="124">
        <v>8</v>
      </c>
      <c r="F14" s="124">
        <v>4</v>
      </c>
      <c r="G14" s="124">
        <v>4</v>
      </c>
      <c r="H14" s="124">
        <v>4</v>
      </c>
      <c r="I14" s="105"/>
      <c r="J14" s="100">
        <f>SUM(C14:H14)</f>
        <v>20</v>
      </c>
      <c r="K14" s="101" t="str">
        <f t="shared" si="2"/>
        <v>OK</v>
      </c>
    </row>
    <row r="15" spans="1:11" x14ac:dyDescent="0.25">
      <c r="A15" s="98"/>
      <c r="B15" s="104"/>
      <c r="C15" s="100"/>
      <c r="D15" s="100"/>
      <c r="E15" s="100"/>
      <c r="F15" s="100"/>
      <c r="G15" s="100"/>
      <c r="H15" s="100"/>
      <c r="I15" s="100"/>
      <c r="J15" s="100">
        <f>SUM(J7:J14)</f>
        <v>540</v>
      </c>
      <c r="K15" s="100"/>
    </row>
    <row r="16" spans="1:11" ht="15.75" thickBot="1" x14ac:dyDescent="0.3">
      <c r="A16" s="98"/>
      <c r="C16" s="100"/>
      <c r="D16" s="100"/>
      <c r="E16" s="100"/>
      <c r="F16" s="100"/>
      <c r="G16" s="100"/>
      <c r="H16" s="100"/>
      <c r="I16" s="100"/>
      <c r="J16" s="106"/>
    </row>
    <row r="17" spans="1:11" ht="15.75" thickBot="1" x14ac:dyDescent="0.3">
      <c r="A17" s="98"/>
      <c r="B17" s="198" t="s">
        <v>20</v>
      </c>
      <c r="C17" s="199"/>
      <c r="D17" s="107"/>
      <c r="E17" s="98"/>
      <c r="F17" s="98"/>
      <c r="G17" s="98"/>
      <c r="H17" s="98"/>
      <c r="I17" s="98"/>
      <c r="J17" s="106"/>
      <c r="K17" s="108"/>
    </row>
    <row r="18" spans="1:11" ht="15.75" thickBot="1" x14ac:dyDescent="0.3">
      <c r="A18" s="98"/>
      <c r="B18" s="109"/>
      <c r="C18" s="103" t="s">
        <v>0</v>
      </c>
      <c r="D18" s="103" t="s">
        <v>1</v>
      </c>
      <c r="E18" s="103" t="s">
        <v>2</v>
      </c>
      <c r="F18" s="103" t="s">
        <v>3</v>
      </c>
      <c r="G18" s="103" t="s">
        <v>4</v>
      </c>
      <c r="H18" s="103" t="s">
        <v>5</v>
      </c>
      <c r="I18" s="103" t="s">
        <v>6</v>
      </c>
      <c r="J18" s="110"/>
      <c r="K18" s="110"/>
    </row>
    <row r="19" spans="1:11" ht="5.0999999999999996" customHeight="1" thickBot="1" x14ac:dyDescent="0.3">
      <c r="B19" s="109"/>
      <c r="C19" s="110"/>
      <c r="D19" s="110"/>
      <c r="E19" s="110"/>
      <c r="F19" s="110"/>
      <c r="G19" s="110"/>
      <c r="H19" s="110"/>
      <c r="I19" s="110"/>
      <c r="J19" s="110"/>
      <c r="K19" s="110"/>
    </row>
    <row r="20" spans="1:11" s="98" customFormat="1" ht="12.75" x14ac:dyDescent="0.25">
      <c r="B20" s="111" t="s">
        <v>8</v>
      </c>
      <c r="C20" s="125">
        <v>4</v>
      </c>
      <c r="D20" s="126" t="s">
        <v>9</v>
      </c>
      <c r="E20" s="125">
        <v>8</v>
      </c>
      <c r="F20" s="125">
        <v>8</v>
      </c>
      <c r="G20" s="125">
        <v>8</v>
      </c>
      <c r="H20" s="126" t="s">
        <v>9</v>
      </c>
      <c r="I20" s="125">
        <v>56</v>
      </c>
      <c r="J20" s="112">
        <f>SUM(C20:I20)</f>
        <v>84</v>
      </c>
      <c r="K20" s="113">
        <v>84</v>
      </c>
    </row>
    <row r="21" spans="1:11" s="98" customFormat="1" ht="12.75" x14ac:dyDescent="0.25">
      <c r="B21" s="114" t="s">
        <v>10</v>
      </c>
      <c r="C21" s="123" t="s">
        <v>9</v>
      </c>
      <c r="D21" s="127">
        <v>4</v>
      </c>
      <c r="E21" s="127">
        <v>16</v>
      </c>
      <c r="F21" s="127">
        <v>16</v>
      </c>
      <c r="G21" s="127">
        <v>16</v>
      </c>
      <c r="H21" s="127">
        <v>112</v>
      </c>
      <c r="I21" s="123" t="s">
        <v>9</v>
      </c>
      <c r="J21" s="112">
        <f>SUM(D21:I21)</f>
        <v>164</v>
      </c>
      <c r="K21" s="113">
        <v>164</v>
      </c>
    </row>
    <row r="22" spans="1:11" s="98" customFormat="1" ht="12.75" x14ac:dyDescent="0.25">
      <c r="B22" s="114" t="s">
        <v>11</v>
      </c>
      <c r="C22" s="123" t="s">
        <v>9</v>
      </c>
      <c r="D22" s="123" t="s">
        <v>9</v>
      </c>
      <c r="E22" s="127">
        <v>16</v>
      </c>
      <c r="F22" s="127">
        <v>16</v>
      </c>
      <c r="G22" s="127">
        <v>16</v>
      </c>
      <c r="H22" s="127">
        <v>32</v>
      </c>
      <c r="I22" s="123" t="s">
        <v>9</v>
      </c>
      <c r="J22" s="112">
        <f>SUM(E22:I22)</f>
        <v>80</v>
      </c>
      <c r="K22" s="113">
        <v>176</v>
      </c>
    </row>
    <row r="23" spans="1:11" s="98" customFormat="1" ht="12.75" x14ac:dyDescent="0.25">
      <c r="B23" s="114" t="s">
        <v>22</v>
      </c>
      <c r="C23" s="123" t="s">
        <v>9</v>
      </c>
      <c r="D23" s="123" t="s">
        <v>9</v>
      </c>
      <c r="E23" s="127">
        <v>4</v>
      </c>
      <c r="F23" s="127">
        <v>4</v>
      </c>
      <c r="G23" s="127">
        <v>4</v>
      </c>
      <c r="H23" s="127">
        <v>24</v>
      </c>
      <c r="I23" s="123" t="s">
        <v>9</v>
      </c>
      <c r="J23" s="112">
        <f>SUM(E23:I23)</f>
        <v>36</v>
      </c>
      <c r="K23" s="113">
        <v>44</v>
      </c>
    </row>
    <row r="24" spans="1:11" s="98" customFormat="1" ht="12.75" x14ac:dyDescent="0.25">
      <c r="B24" s="114" t="s">
        <v>13</v>
      </c>
      <c r="C24" s="123" t="s">
        <v>9</v>
      </c>
      <c r="D24" s="123" t="s">
        <v>9</v>
      </c>
      <c r="E24" s="127">
        <v>4</v>
      </c>
      <c r="F24" s="127">
        <v>4</v>
      </c>
      <c r="G24" s="127">
        <v>4</v>
      </c>
      <c r="H24" s="123" t="s">
        <v>9</v>
      </c>
      <c r="I24" s="127">
        <v>48</v>
      </c>
      <c r="J24" s="112">
        <f>SUM(E24:I24)</f>
        <v>60</v>
      </c>
      <c r="K24" s="113">
        <v>60</v>
      </c>
    </row>
    <row r="25" spans="1:11" s="98" customFormat="1" ht="13.5" thickBot="1" x14ac:dyDescent="0.3">
      <c r="B25" s="114" t="s">
        <v>14</v>
      </c>
      <c r="C25" s="123" t="s">
        <v>9</v>
      </c>
      <c r="D25" s="123" t="s">
        <v>9</v>
      </c>
      <c r="E25" s="127">
        <v>16</v>
      </c>
      <c r="F25" s="127">
        <v>16</v>
      </c>
      <c r="G25" s="127">
        <v>16</v>
      </c>
      <c r="H25" s="123" t="s">
        <v>9</v>
      </c>
      <c r="I25" s="127">
        <v>48</v>
      </c>
      <c r="J25" s="112">
        <f>SUM(E25:I25)</f>
        <v>96</v>
      </c>
      <c r="K25" s="113">
        <v>96</v>
      </c>
    </row>
    <row r="26" spans="1:11" s="98" customFormat="1" ht="13.5" thickBot="1" x14ac:dyDescent="0.3">
      <c r="B26" s="115"/>
      <c r="C26" s="103"/>
      <c r="D26" s="103"/>
      <c r="E26" s="103" t="s">
        <v>16</v>
      </c>
      <c r="F26" s="103" t="s">
        <v>17</v>
      </c>
      <c r="G26" s="103" t="s">
        <v>94</v>
      </c>
      <c r="H26" s="87" t="s">
        <v>19</v>
      </c>
      <c r="I26" s="103"/>
      <c r="J26" s="112"/>
      <c r="K26" s="113">
        <v>0</v>
      </c>
    </row>
    <row r="27" spans="1:11" s="98" customFormat="1" ht="13.5" thickBot="1" x14ac:dyDescent="0.3">
      <c r="B27" s="116" t="s">
        <v>47</v>
      </c>
      <c r="C27" s="105"/>
      <c r="D27" s="105"/>
      <c r="E27" s="124">
        <v>8</v>
      </c>
      <c r="F27" s="124">
        <v>4</v>
      </c>
      <c r="G27" s="124">
        <v>4</v>
      </c>
      <c r="H27" s="124">
        <v>4</v>
      </c>
      <c r="I27" s="105"/>
      <c r="J27" s="112">
        <f t="shared" ref="J27" si="3">SUM(E27:I27)</f>
        <v>20</v>
      </c>
      <c r="K27" s="113">
        <v>16</v>
      </c>
    </row>
    <row r="28" spans="1:11" s="98" customFormat="1" ht="12.75" x14ac:dyDescent="0.25">
      <c r="B28" s="117"/>
      <c r="C28" s="110"/>
      <c r="D28" s="110"/>
      <c r="E28" s="110"/>
      <c r="F28" s="110"/>
      <c r="G28" s="110"/>
      <c r="H28" s="110"/>
      <c r="I28" s="100" t="s">
        <v>21</v>
      </c>
      <c r="J28" s="100">
        <f>SUM(J20:J27)</f>
        <v>540</v>
      </c>
      <c r="K28" s="100">
        <f>SUM(K20:K27)</f>
        <v>640</v>
      </c>
    </row>
    <row r="31" spans="1:11" x14ac:dyDescent="0.25">
      <c r="I31" s="86"/>
    </row>
  </sheetData>
  <mergeCells count="3">
    <mergeCell ref="B2:I2"/>
    <mergeCell ref="B4:C4"/>
    <mergeCell ref="B17:C17"/>
  </mergeCells>
  <conditionalFormatting sqref="K7:K14">
    <cfRule type="cellIs" dxfId="1" priority="3" operator="equal">
      <formula>"KO"</formula>
    </cfRule>
    <cfRule type="cellIs" dxfId="0" priority="4" operator="equal">
      <formula>"OK"</formula>
    </cfRule>
  </conditionalFormatting>
  <pageMargins left="0.7" right="0.7" top="0.75" bottom="0.75" header="0.3" footer="0.3"/>
  <pageSetup paperSize="9" orientation="portrait" horizontalDpi="4294967293" r:id="rId1"/>
  <ignoredErrors>
    <ignoredError sqref="J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Méthode de classement</vt:lpstr>
      <vt:lpstr>Répartition</vt:lpstr>
      <vt:lpstr>Tableau médailles</vt:lpstr>
      <vt:lpstr>Récompenses Commandées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Cordial</cp:lastModifiedBy>
  <dcterms:created xsi:type="dcterms:W3CDTF">2021-02-22T10:54:30Z</dcterms:created>
  <dcterms:modified xsi:type="dcterms:W3CDTF">2023-11-16T16:29:32Z</dcterms:modified>
</cp:coreProperties>
</file>