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French Digital Tour\__FDT_2023\"/>
    </mc:Choice>
  </mc:AlternateContent>
  <bookViews>
    <workbookView xWindow="0" yWindow="0" windowWidth="28800" windowHeight="13800" activeTab="1"/>
  </bookViews>
  <sheets>
    <sheet name="Copie d'ecran" sheetId="4" r:id="rId1"/>
    <sheet name="Répartition" sheetId="3" r:id="rId2"/>
    <sheet name="Tableau médailles" sheetId="2" r:id="rId3"/>
    <sheet name="Médailles Commandées" sheetId="1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8" i="3" l="1"/>
  <c r="C95" i="3"/>
  <c r="C97" i="3"/>
  <c r="C96" i="3"/>
  <c r="C98" i="3"/>
  <c r="C61" i="3"/>
  <c r="C63" i="3"/>
  <c r="C62" i="3"/>
  <c r="C64" i="3"/>
  <c r="C77" i="3"/>
  <c r="C79" i="3"/>
  <c r="C78" i="3"/>
  <c r="C80" i="3"/>
  <c r="C116" i="3"/>
  <c r="C117" i="3"/>
  <c r="C118" i="3"/>
  <c r="C109" i="3"/>
  <c r="C125" i="3"/>
  <c r="C119" i="3"/>
  <c r="C131" i="3"/>
  <c r="C110" i="3"/>
  <c r="C126" i="3"/>
  <c r="C120" i="3"/>
  <c r="C132" i="3"/>
  <c r="C111" i="3"/>
  <c r="C127" i="3"/>
  <c r="C121" i="3"/>
  <c r="C133" i="3"/>
  <c r="C112" i="3"/>
  <c r="C128" i="3"/>
  <c r="C122" i="3"/>
  <c r="C134" i="3"/>
  <c r="C113" i="3"/>
  <c r="C114" i="3"/>
  <c r="C129" i="3"/>
  <c r="C123" i="3"/>
  <c r="C135" i="3"/>
  <c r="C115" i="3"/>
  <c r="C130" i="3"/>
  <c r="C124" i="3"/>
  <c r="C136" i="3"/>
  <c r="C103" i="3"/>
  <c r="C105" i="3"/>
  <c r="C104" i="3"/>
  <c r="C106" i="3"/>
  <c r="C69" i="3"/>
  <c r="C71" i="3"/>
  <c r="C70" i="3"/>
  <c r="C72" i="3"/>
  <c r="C85" i="3"/>
  <c r="C87" i="3"/>
  <c r="C86" i="3"/>
  <c r="C88" i="3"/>
  <c r="C143" i="3"/>
  <c r="C147" i="3"/>
  <c r="C145" i="3"/>
  <c r="C149" i="3"/>
  <c r="C144" i="3"/>
  <c r="C148" i="3"/>
  <c r="C146" i="3"/>
  <c r="C150" i="3"/>
  <c r="C101" i="3"/>
  <c r="C67" i="3"/>
  <c r="C83" i="3"/>
  <c r="C137" i="3"/>
  <c r="C140" i="3"/>
  <c r="C139" i="3"/>
  <c r="C142" i="3"/>
  <c r="C138" i="3"/>
  <c r="C141" i="3"/>
  <c r="C151" i="3"/>
  <c r="C99" i="3"/>
  <c r="C100" i="3"/>
  <c r="C65" i="3"/>
  <c r="C66" i="3"/>
  <c r="C81" i="3"/>
  <c r="C82" i="3"/>
  <c r="C26" i="3"/>
  <c r="C33" i="3"/>
  <c r="C30" i="3"/>
  <c r="C37" i="3"/>
  <c r="C27" i="3"/>
  <c r="C34" i="3"/>
  <c r="C31" i="3"/>
  <c r="C38" i="3"/>
  <c r="C28" i="3"/>
  <c r="C35" i="3"/>
  <c r="C32" i="3"/>
  <c r="C39" i="3"/>
  <c r="C29" i="3"/>
  <c r="C36" i="3"/>
  <c r="C102" i="3"/>
  <c r="C68" i="3"/>
  <c r="C84" i="3"/>
  <c r="C40" i="3"/>
  <c r="C46" i="3"/>
  <c r="C43" i="3"/>
  <c r="C49" i="3"/>
  <c r="C41" i="3"/>
  <c r="C47" i="3"/>
  <c r="C44" i="3"/>
  <c r="C50" i="3"/>
  <c r="C42" i="3"/>
  <c r="C48" i="3"/>
  <c r="C45" i="3"/>
  <c r="C51" i="3"/>
  <c r="C91" i="3"/>
  <c r="C93" i="3"/>
  <c r="C92" i="3"/>
  <c r="C94" i="3"/>
  <c r="C57" i="3"/>
  <c r="C59" i="3"/>
  <c r="C58" i="3"/>
  <c r="C60" i="3"/>
  <c r="C73" i="3"/>
  <c r="C75" i="3"/>
  <c r="C74" i="3"/>
  <c r="C76" i="3"/>
  <c r="C14" i="3"/>
  <c r="C20" i="3"/>
  <c r="C17" i="3"/>
  <c r="C23" i="3"/>
  <c r="C15" i="3"/>
  <c r="C21" i="3"/>
  <c r="C18" i="3"/>
  <c r="C24" i="3"/>
  <c r="C16" i="3"/>
  <c r="C22" i="3"/>
  <c r="C19" i="3"/>
  <c r="C25" i="3"/>
  <c r="C52" i="3"/>
  <c r="C54" i="3"/>
  <c r="C53" i="3"/>
  <c r="C55" i="3"/>
  <c r="C107" i="3"/>
  <c r="C56" i="3"/>
  <c r="C89" i="3"/>
  <c r="C90" i="3"/>
  <c r="S13" i="2"/>
  <c r="O147" i="3" l="1"/>
  <c r="R147" i="3" s="1"/>
  <c r="O146" i="3"/>
  <c r="R146" i="3" s="1"/>
  <c r="O145" i="3"/>
  <c r="R145" i="3" s="1"/>
  <c r="T144" i="3"/>
  <c r="O144" i="3"/>
  <c r="R144" i="3" s="1"/>
  <c r="Q123" i="3"/>
  <c r="O123" i="3"/>
  <c r="Q122" i="3"/>
  <c r="O122" i="3"/>
  <c r="Q121" i="3"/>
  <c r="O121" i="3"/>
  <c r="Q120" i="3"/>
  <c r="O120" i="3"/>
  <c r="Q108" i="3"/>
  <c r="O108" i="3"/>
  <c r="Q107" i="3"/>
  <c r="O107" i="3"/>
  <c r="Q106" i="3"/>
  <c r="O106" i="3"/>
  <c r="Q105" i="3"/>
  <c r="O105" i="3"/>
  <c r="Q88" i="3"/>
  <c r="O88" i="3"/>
  <c r="Q87" i="3"/>
  <c r="O87" i="3"/>
  <c r="Q86" i="3"/>
  <c r="O86" i="3"/>
  <c r="Q85" i="3"/>
  <c r="O85" i="3"/>
  <c r="Q84" i="3"/>
  <c r="Q78" i="3"/>
  <c r="O78" i="3"/>
  <c r="Q77" i="3"/>
  <c r="O77" i="3"/>
  <c r="Q76" i="3"/>
  <c r="O76" i="3"/>
  <c r="Q75" i="3"/>
  <c r="O75" i="3"/>
  <c r="Q58" i="3"/>
  <c r="O58" i="3"/>
  <c r="Q57" i="3"/>
  <c r="O57" i="3"/>
  <c r="Q56" i="3"/>
  <c r="O56" i="3"/>
  <c r="Q55" i="3"/>
  <c r="O55" i="3"/>
  <c r="Q22" i="3"/>
  <c r="O22" i="3"/>
  <c r="Q21" i="3"/>
  <c r="R21" i="3" s="1"/>
  <c r="Q20" i="3"/>
  <c r="O20" i="3"/>
  <c r="Q19" i="3"/>
  <c r="O19" i="3"/>
  <c r="Q18" i="3"/>
  <c r="O18" i="3"/>
  <c r="Q17" i="3"/>
  <c r="O17" i="3"/>
  <c r="K10" i="3"/>
  <c r="I10" i="3"/>
  <c r="G10" i="3"/>
  <c r="E10" i="3"/>
  <c r="K9" i="3"/>
  <c r="I9" i="3"/>
  <c r="G9" i="3"/>
  <c r="E9" i="3"/>
  <c r="K8" i="3"/>
  <c r="I8" i="3"/>
  <c r="G8" i="3"/>
  <c r="E8" i="3"/>
  <c r="K7" i="3"/>
  <c r="I7" i="3"/>
  <c r="G7" i="3"/>
  <c r="E7" i="3"/>
  <c r="K6" i="3"/>
  <c r="K11" i="3" s="1"/>
  <c r="I6" i="3"/>
  <c r="G6" i="3"/>
  <c r="G11" i="3" s="1"/>
  <c r="E6" i="3"/>
  <c r="E11" i="3" s="1"/>
  <c r="R88" i="3" l="1"/>
  <c r="T84" i="3"/>
  <c r="R17" i="3"/>
  <c r="R78" i="3"/>
  <c r="R19" i="3"/>
  <c r="T55" i="3"/>
  <c r="T75" i="3"/>
  <c r="R85" i="3"/>
  <c r="I11" i="3"/>
  <c r="R106" i="3"/>
  <c r="R87" i="3"/>
  <c r="R56" i="3"/>
  <c r="R75" i="3"/>
  <c r="R108" i="3"/>
  <c r="R123" i="3"/>
  <c r="R20" i="3"/>
  <c r="R76" i="3"/>
  <c r="R57" i="3"/>
  <c r="T105" i="3"/>
  <c r="R120" i="3"/>
  <c r="R77" i="3"/>
  <c r="R86" i="3"/>
  <c r="T120" i="3"/>
  <c r="T17" i="3"/>
  <c r="R22" i="3"/>
  <c r="R58" i="3"/>
  <c r="R121" i="3"/>
  <c r="R55" i="3"/>
  <c r="R107" i="3"/>
  <c r="R122" i="3"/>
  <c r="R18" i="3"/>
  <c r="R84" i="3"/>
  <c r="R105" i="3"/>
  <c r="J8" i="1"/>
  <c r="J25" i="1"/>
  <c r="U17" i="3" l="1"/>
  <c r="T149" i="3"/>
  <c r="J27" i="1"/>
  <c r="J14" i="1" l="1"/>
  <c r="U144" i="3" s="1"/>
  <c r="D10" i="2"/>
  <c r="D9" i="2"/>
  <c r="D8" i="2"/>
  <c r="D7" i="2"/>
  <c r="M6" i="2"/>
  <c r="J6" i="2"/>
  <c r="G6" i="2"/>
  <c r="D6" i="2"/>
  <c r="K28" i="1"/>
  <c r="M10" i="2" l="1"/>
  <c r="J10" i="2"/>
  <c r="G10" i="2"/>
  <c r="M9" i="2"/>
  <c r="J9" i="2"/>
  <c r="G9" i="2"/>
  <c r="M8" i="2"/>
  <c r="J8" i="2"/>
  <c r="G8" i="2"/>
  <c r="M7" i="2"/>
  <c r="J7" i="2"/>
  <c r="G7" i="2"/>
  <c r="D11" i="2"/>
  <c r="G11" i="2" l="1"/>
  <c r="J11" i="2"/>
  <c r="M11" i="2"/>
  <c r="K14" i="1" l="1"/>
  <c r="J21" i="1" l="1"/>
  <c r="J24" i="1"/>
  <c r="J22" i="1"/>
  <c r="J23" i="1"/>
  <c r="J20" i="1"/>
  <c r="K13" i="1"/>
  <c r="J12" i="1"/>
  <c r="J11" i="1"/>
  <c r="U105" i="3" s="1"/>
  <c r="J10" i="1"/>
  <c r="U75" i="3" s="1"/>
  <c r="J9" i="1"/>
  <c r="U55" i="3" s="1"/>
  <c r="J7" i="1"/>
  <c r="U84" i="3" s="1"/>
  <c r="K12" i="1" l="1"/>
  <c r="U120" i="3"/>
  <c r="K7" i="1"/>
  <c r="K9" i="1"/>
  <c r="K8" i="1"/>
  <c r="K10" i="1"/>
  <c r="K11" i="1"/>
  <c r="J28" i="1"/>
  <c r="J15" i="1"/>
</calcChain>
</file>

<file path=xl/sharedStrings.xml><?xml version="1.0" encoding="utf-8"?>
<sst xmlns="http://schemas.openxmlformats.org/spreadsheetml/2006/main" count="1983" uniqueCount="199">
  <si>
    <t>Trophée</t>
  </si>
  <si>
    <t>Pin's</t>
  </si>
  <si>
    <t>Médaille Or</t>
  </si>
  <si>
    <t>Mèdaille Ar</t>
  </si>
  <si>
    <t>Médaille Bz</t>
  </si>
  <si>
    <t>Rubans</t>
  </si>
  <si>
    <t>Diplôme</t>
  </si>
  <si>
    <t>Reçu</t>
  </si>
  <si>
    <t>FPF</t>
  </si>
  <si>
    <t>*-*-*-</t>
  </si>
  <si>
    <t>FIAP</t>
  </si>
  <si>
    <t>PSA</t>
  </si>
  <si>
    <t>GPU(UPI)</t>
  </si>
  <si>
    <t>ISF</t>
  </si>
  <si>
    <t>FDT</t>
  </si>
  <si>
    <t>DIVERS</t>
  </si>
  <si>
    <t>LEG</t>
  </si>
  <si>
    <t>SAC</t>
  </si>
  <si>
    <t>SMC</t>
  </si>
  <si>
    <t>BAG</t>
  </si>
  <si>
    <t>Médailles commandées</t>
  </si>
  <si>
    <t>Total</t>
  </si>
  <si>
    <t>Médailles reçues FDT 2021</t>
  </si>
  <si>
    <t>GPU</t>
  </si>
  <si>
    <t>Couleur</t>
  </si>
  <si>
    <t>Hiérarchie des
fédérations</t>
  </si>
  <si>
    <t>Pin's / Trophée / C.C</t>
  </si>
  <si>
    <t>Nature</t>
  </si>
  <si>
    <t>Monochrome</t>
  </si>
  <si>
    <t>Thème</t>
  </si>
  <si>
    <t>Récompenses</t>
  </si>
  <si>
    <t>Type de récompense</t>
  </si>
  <si>
    <t>Catégorie</t>
  </si>
  <si>
    <t>Dotation</t>
  </si>
  <si>
    <t>Prévu</t>
  </si>
  <si>
    <t>Réalisé</t>
  </si>
  <si>
    <t>Vérif</t>
  </si>
  <si>
    <t>4 Pins</t>
  </si>
  <si>
    <t>16 Or</t>
  </si>
  <si>
    <t>16 Argent</t>
  </si>
  <si>
    <t>16 Bronze</t>
  </si>
  <si>
    <t>12 CC</t>
  </si>
  <si>
    <t>4 Or</t>
  </si>
  <si>
    <t>4 Argent</t>
  </si>
  <si>
    <t>4 Bronze</t>
  </si>
  <si>
    <t>4 Trophées</t>
  </si>
  <si>
    <t>56 Diplômes</t>
  </si>
  <si>
    <t>24 Diplômes</t>
  </si>
  <si>
    <t>Spéciale</t>
  </si>
  <si>
    <t>Médaille Région Pays de la Loire</t>
  </si>
  <si>
    <t>Médaille de la Ville de Legé</t>
  </si>
  <si>
    <t>Médaille Crédit Mutuel Legé</t>
  </si>
  <si>
    <t>Pins FIAP au meilleur Auteur du Salon</t>
  </si>
  <si>
    <t>*-*-*-*</t>
  </si>
  <si>
    <t>Médaille d'Or FIAP</t>
  </si>
  <si>
    <t>Médaille d'Argent FIAP</t>
  </si>
  <si>
    <t>Médaille de Bronze FIAP</t>
  </si>
  <si>
    <t>Ruban FIAP coup de Cœur juge N°1</t>
  </si>
  <si>
    <t>Ruban FIAP coup de Cœur juge N°2</t>
  </si>
  <si>
    <t>Ruban FIAP coup de Cœur juge N°3</t>
  </si>
  <si>
    <t>Ruban FIAP</t>
  </si>
  <si>
    <t>Médaille d'Or PSA</t>
  </si>
  <si>
    <t>Médaille d'Argent PSA</t>
  </si>
  <si>
    <t>Médaille de Bronze PSA</t>
  </si>
  <si>
    <t>Ruban PSA</t>
  </si>
  <si>
    <t>Médaille d'Or GPU</t>
  </si>
  <si>
    <t>Médaille d'Argent GPU</t>
  </si>
  <si>
    <t>Médaille de Bronze GPU</t>
  </si>
  <si>
    <t>Ruban GPU</t>
  </si>
  <si>
    <t>Trophée FPF : Meilleur Auteur français</t>
  </si>
  <si>
    <t>Médaille d'Or FPF</t>
  </si>
  <si>
    <t>Médaille d'Argent FPF</t>
  </si>
  <si>
    <t>Médaille de Bronze FPF</t>
  </si>
  <si>
    <t>Diplôme FPF</t>
  </si>
  <si>
    <t>Médaille d'Or ISF</t>
  </si>
  <si>
    <t>Médaille d'Argent ISF</t>
  </si>
  <si>
    <t>Médaille de Bronze ISF</t>
  </si>
  <si>
    <t>Diplôme ISF</t>
  </si>
  <si>
    <t>Médaille d'Or FDT</t>
  </si>
  <si>
    <t>Médaille d'Argent FDT</t>
  </si>
  <si>
    <t>Médaille de Bronze FDT</t>
  </si>
  <si>
    <t>Diplôme FDT</t>
  </si>
  <si>
    <t>Zone FIAP de C14 à J57</t>
  </si>
  <si>
    <t>100 Rubans</t>
  </si>
  <si>
    <t>128 Rubans</t>
  </si>
  <si>
    <t>32 Rubans</t>
  </si>
  <si>
    <t>8 Or</t>
  </si>
  <si>
    <t>8 Argent</t>
  </si>
  <si>
    <t>8 Bronze</t>
  </si>
  <si>
    <t>48 Diplômes</t>
  </si>
  <si>
    <t>Diplôme FDT : Prix ACBM</t>
  </si>
  <si>
    <t>Diplôme FDT : Prix P.C Bagnols Marcoule</t>
  </si>
  <si>
    <t>Médaille prix du Conseil Général  du Gard</t>
  </si>
  <si>
    <t>Médaille prix de la ville de Saint Gervais</t>
  </si>
  <si>
    <t>Médaille du Conseil Régional</t>
  </si>
  <si>
    <t>LAG</t>
  </si>
  <si>
    <t>Zone GPU C78à J86</t>
  </si>
  <si>
    <t>Zone PSA C58 à J77</t>
  </si>
  <si>
    <t>Zone FPF C87à J107</t>
  </si>
  <si>
    <t>Récompense par club 2023</t>
  </si>
  <si>
    <t>Zone ISF C108 à J122</t>
  </si>
  <si>
    <t>Zone FDt C123 à J146</t>
  </si>
  <si>
    <t>Médaille de La Gacily</t>
  </si>
  <si>
    <t>Diplôme U.R 06</t>
  </si>
  <si>
    <t>Fédé</t>
  </si>
  <si>
    <t>Ordre voulu</t>
  </si>
  <si>
    <t>Récompense par club</t>
  </si>
  <si>
    <t>Cub 1</t>
  </si>
  <si>
    <t>Club 2</t>
  </si>
  <si>
    <t>Club 3</t>
  </si>
  <si>
    <t>Club 4</t>
  </si>
  <si>
    <t>Médailles 2023</t>
  </si>
  <si>
    <t>Pins FIAP au meilleur Auteur du Salon / *-*-*-*</t>
  </si>
  <si>
    <t>Médaille d'Or FIAP / Couleur</t>
  </si>
  <si>
    <t>Médaille d'Or FIAP / Nature</t>
  </si>
  <si>
    <t>Médaille d'Or FIAP / Monochrome</t>
  </si>
  <si>
    <t>Médaille d'Or FIAP / Thème</t>
  </si>
  <si>
    <t>Médaille d'Or PSA / Couleur</t>
  </si>
  <si>
    <t>Médaille d'Or PSA / Nature</t>
  </si>
  <si>
    <t>Médaille d'Or PSA / Monochrome</t>
  </si>
  <si>
    <t>Médaille d'Or PSA / Thème</t>
  </si>
  <si>
    <t>Médaille d'Or GPU / Thème</t>
  </si>
  <si>
    <t>Médaille d'Or ISF / Thème</t>
  </si>
  <si>
    <t>Médaille d'Or FPF / Thème</t>
  </si>
  <si>
    <t>Médaille d'Or FPF / Couleur</t>
  </si>
  <si>
    <t>Médaille d'Or FDT / Couleur</t>
  </si>
  <si>
    <t>Médaille d'Or FDT / Nature</t>
  </si>
  <si>
    <t>Médaille d'Or FDT / Monochrome</t>
  </si>
  <si>
    <t>Médaille d'Or FDT / Thème</t>
  </si>
  <si>
    <t>Trophée FPF : Meilleur Auteur français / *-*-*-*</t>
  </si>
  <si>
    <t>Médaille d'Argent FIAP / Couleur</t>
  </si>
  <si>
    <t>Médaille d'Argent FIAP / Nature</t>
  </si>
  <si>
    <t>Médaille d'Argent FIAP / Monochrome</t>
  </si>
  <si>
    <t>Médaille d'Argent FIAP / Thème</t>
  </si>
  <si>
    <t>Médaille d'Argent PSA / Couleur</t>
  </si>
  <si>
    <t>Médaille d'Argent PSA / Nature</t>
  </si>
  <si>
    <t>Médaille d'Argent PSA / Monochrome</t>
  </si>
  <si>
    <t>Médaille d'Argent PSA / Thème</t>
  </si>
  <si>
    <t>Médaille d'Argent GPU / Couleur</t>
  </si>
  <si>
    <t>Médaille d'Argent ISF / Couleur</t>
  </si>
  <si>
    <t>Médaille d'Argent FPF / Thème</t>
  </si>
  <si>
    <t>Médaille d'Argent FPF / Couleur</t>
  </si>
  <si>
    <t>Médaille d'Argent FDT / Couleur</t>
  </si>
  <si>
    <t>Médaille d'Argent FDT / Nature</t>
  </si>
  <si>
    <t>Médaille d'Argent FDT / Monochrome</t>
  </si>
  <si>
    <t>Médaille d'Argent FDT / Thème</t>
  </si>
  <si>
    <t>Médaille de Bronze FIAP / Couleur</t>
  </si>
  <si>
    <t>Médaille de Bronze FIAP / Nature</t>
  </si>
  <si>
    <t>Médaille de Bronze FIAP / Monochrome</t>
  </si>
  <si>
    <t>Médaille de Bronze FIAP / Thème</t>
  </si>
  <si>
    <t>Médaille de Bronze PSA / Couleur</t>
  </si>
  <si>
    <t>Médaille de Bronze PSA / Nature</t>
  </si>
  <si>
    <t>Médaille de Bronze PSA / Monochrome</t>
  </si>
  <si>
    <t>Médaille de Bronze PSA / Thème</t>
  </si>
  <si>
    <t>Médaille de Bronze GPU / Nature</t>
  </si>
  <si>
    <t>Médaille de Bronze ISF / Nature</t>
  </si>
  <si>
    <t>Médaille de Bronze FPF / Thème</t>
  </si>
  <si>
    <t>Médaille de Bronze FPF / Couleur</t>
  </si>
  <si>
    <t>Médaille de Bronze FDT / Couleur</t>
  </si>
  <si>
    <t>Médaille de Bronze FDT / Nature</t>
  </si>
  <si>
    <t>Médaille de Bronze FDT / Monochrome</t>
  </si>
  <si>
    <t>Médaille de Bronze FDT / Thème</t>
  </si>
  <si>
    <t>Ruban FIAP coup de Cœur juge N°1 / *-*-*-*</t>
  </si>
  <si>
    <t>Ruban FIAP coup de Cœur juge N°2 / *-*-*-*</t>
  </si>
  <si>
    <t>Ruban FIAP coup de Cœur juge N°3 / *-*-*-*</t>
  </si>
  <si>
    <t>Ruban FIAP / Couleur</t>
  </si>
  <si>
    <t>Ruban FIAP / Nature</t>
  </si>
  <si>
    <t>Ruban FIAP / Monochrome</t>
  </si>
  <si>
    <t>Ruban FIAP / Thème</t>
  </si>
  <si>
    <t>Ruban PSA / Couleur</t>
  </si>
  <si>
    <t>Ruban PSA / Nature</t>
  </si>
  <si>
    <t>Ruban PSA / Monochrome</t>
  </si>
  <si>
    <t>Ruban PSA / Thème</t>
  </si>
  <si>
    <t>Ruban GPU / Couleur</t>
  </si>
  <si>
    <t>Ruban GPU / Nature</t>
  </si>
  <si>
    <t>Ruban GPU / Monochrome</t>
  </si>
  <si>
    <t>Ruban GPU / Thème</t>
  </si>
  <si>
    <t>Diplôme ISF / Couleur</t>
  </si>
  <si>
    <t>Diplôme ISF / Nature</t>
  </si>
  <si>
    <t>Diplôme ISF / Monochrome</t>
  </si>
  <si>
    <t>Diplôme ISF / Thème</t>
  </si>
  <si>
    <t>Diplôme FPF / Couleur</t>
  </si>
  <si>
    <t>Diplôme FPF / Nature</t>
  </si>
  <si>
    <t>Diplôme FPF / Monochrome</t>
  </si>
  <si>
    <t>Diplôme FPF / Thème</t>
  </si>
  <si>
    <t>Diplôme FDT / Couleur</t>
  </si>
  <si>
    <t>Diplôme FDT / Nature</t>
  </si>
  <si>
    <t>Diplôme FDT / Monochrome</t>
  </si>
  <si>
    <t>Diplôme FDT / Thème</t>
  </si>
  <si>
    <t>Diplôme U.R 06 / Thème</t>
  </si>
  <si>
    <t>Diplôme U.R 06 / Monochrome</t>
  </si>
  <si>
    <t>Diplôme U.R 06 / Couleur</t>
  </si>
  <si>
    <t>Diplôme U.R 06 / Nature</t>
  </si>
  <si>
    <t>Médaille prix de la ville de Saint Gervais / Thème</t>
  </si>
  <si>
    <t>Médaille prix du Conseil Général  du Gard / Monochrome</t>
  </si>
  <si>
    <t>Diplôme FDT : Prix ACBM / Couleur</t>
  </si>
  <si>
    <t>Diplôme FDT : Prix P.C Bagnols Marcoule / Nature</t>
  </si>
  <si>
    <t xml:space="preserve"> / </t>
  </si>
  <si>
    <t>Tri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</si>
</sst>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color indexed="12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Arial"/>
      <family val="2"/>
    </font>
    <font>
      <b/>
      <sz val="14"/>
      <color rgb="FF0000FF"/>
      <name val="Arial"/>
      <family val="2"/>
    </font>
    <font>
      <b/>
      <i/>
      <sz val="12"/>
      <name val="Arial"/>
      <family val="2"/>
    </font>
    <font>
      <b/>
      <sz val="10"/>
      <color indexed="12"/>
      <name val="Arial"/>
      <family val="2"/>
    </font>
    <font>
      <b/>
      <sz val="20"/>
      <color rgb="FF0000FF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1"/>
      <name val="Calibri"/>
      <family val="2"/>
    </font>
    <font>
      <b/>
      <sz val="8"/>
      <color rgb="FF0000FF"/>
      <name val="Arial"/>
      <family val="2"/>
    </font>
    <font>
      <sz val="10"/>
      <name val="Arial"/>
      <family val="2"/>
    </font>
    <font>
      <b/>
      <sz val="12"/>
      <color rgb="FF0000FF"/>
      <name val="Arial"/>
      <family val="2"/>
    </font>
    <font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thin">
        <color rgb="FF0000FF"/>
      </bottom>
      <diagonal/>
    </border>
    <border>
      <left/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auto="1"/>
      </left>
      <right style="medium">
        <color auto="1"/>
      </right>
      <top style="medium">
        <color rgb="FF0000FF"/>
      </top>
      <bottom style="medium">
        <color auto="1"/>
      </bottom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thin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</borders>
  <cellStyleXfs count="3">
    <xf numFmtId="0" fontId="0" fillId="0" borderId="0"/>
    <xf numFmtId="0" fontId="1" fillId="0" borderId="0"/>
    <xf numFmtId="0" fontId="25" fillId="0" borderId="0"/>
  </cellStyleXfs>
  <cellXfs count="207">
    <xf numFmtId="0" fontId="0" fillId="0" borderId="0" xfId="0"/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18" fillId="2" borderId="2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18" fillId="2" borderId="27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8" fillId="2" borderId="29" xfId="0" applyFont="1" applyFill="1" applyBorder="1" applyAlignment="1" applyProtection="1">
      <alignment horizontal="center" vertical="center"/>
    </xf>
    <xf numFmtId="0" fontId="18" fillId="2" borderId="3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6" fillId="2" borderId="32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19" fillId="0" borderId="6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7" fillId="2" borderId="3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2" borderId="38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6" fillId="2" borderId="39" xfId="0" applyFont="1" applyFill="1" applyBorder="1" applyAlignment="1" applyProtection="1">
      <alignment horizontal="center" vertical="center"/>
    </xf>
    <xf numFmtId="0" fontId="7" fillId="4" borderId="11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/>
    </xf>
    <xf numFmtId="0" fontId="7" fillId="4" borderId="15" xfId="0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9" fillId="0" borderId="0" xfId="0" quotePrefix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6" fillId="2" borderId="42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</xf>
    <xf numFmtId="0" fontId="6" fillId="2" borderId="4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 textRotation="180"/>
    </xf>
    <xf numFmtId="0" fontId="8" fillId="0" borderId="0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0" fontId="16" fillId="2" borderId="39" xfId="0" applyFont="1" applyFill="1" applyBorder="1" applyAlignment="1" applyProtection="1">
      <alignment vertical="center" textRotation="180"/>
      <protection locked="0"/>
    </xf>
    <xf numFmtId="0" fontId="16" fillId="2" borderId="41" xfId="0" applyFont="1" applyFill="1" applyBorder="1" applyAlignment="1" applyProtection="1">
      <alignment vertical="center" textRotation="180"/>
      <protection locked="0"/>
    </xf>
    <xf numFmtId="0" fontId="2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9" fillId="5" borderId="9" xfId="0" applyFont="1" applyFill="1" applyBorder="1" applyAlignment="1" applyProtection="1">
      <alignment horizontal="left" vertical="center"/>
      <protection locked="0" hidden="1"/>
    </xf>
    <xf numFmtId="0" fontId="9" fillId="5" borderId="11" xfId="0" applyFont="1" applyFill="1" applyBorder="1" applyAlignment="1" applyProtection="1">
      <alignment horizontal="center" vertical="center"/>
      <protection locked="0" hidden="1"/>
    </xf>
    <xf numFmtId="0" fontId="9" fillId="5" borderId="11" xfId="0" applyFont="1" applyFill="1" applyBorder="1" applyAlignment="1" applyProtection="1">
      <alignment horizontal="left" vertical="center"/>
      <protection locked="0" hidden="1"/>
    </xf>
    <xf numFmtId="0" fontId="9" fillId="6" borderId="11" xfId="0" applyFont="1" applyFill="1" applyBorder="1" applyAlignment="1" applyProtection="1">
      <alignment horizontal="left" vertical="center"/>
      <protection locked="0" hidden="1"/>
    </xf>
    <xf numFmtId="0" fontId="9" fillId="6" borderId="11" xfId="0" applyFont="1" applyFill="1" applyBorder="1" applyAlignment="1" applyProtection="1">
      <alignment horizontal="center" vertical="center"/>
      <protection locked="0" hidden="1"/>
    </xf>
    <xf numFmtId="0" fontId="23" fillId="5" borderId="11" xfId="0" applyFont="1" applyFill="1" applyBorder="1" applyAlignment="1" applyProtection="1">
      <alignment vertical="center" wrapTex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10" fillId="2" borderId="13" xfId="1" applyFont="1" applyFill="1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8" fillId="0" borderId="6" xfId="0" applyFont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2" borderId="8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10" xfId="0" applyFont="1" applyFill="1" applyBorder="1" applyAlignment="1" applyProtection="1">
      <alignment vertical="center"/>
      <protection hidden="1"/>
    </xf>
    <xf numFmtId="0" fontId="6" fillId="2" borderId="12" xfId="0" applyFont="1" applyFill="1" applyBorder="1" applyAlignment="1" applyProtection="1">
      <alignment vertical="center"/>
      <protection hidden="1"/>
    </xf>
    <xf numFmtId="0" fontId="10" fillId="2" borderId="13" xfId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0" fillId="0" borderId="14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10" fillId="0" borderId="0" xfId="1" applyFont="1" applyAlignment="1" applyProtection="1">
      <alignment horizontal="center" vertical="center"/>
      <protection hidden="1"/>
    </xf>
    <xf numFmtId="0" fontId="10" fillId="2" borderId="9" xfId="1" applyFont="1" applyFill="1" applyBorder="1" applyAlignment="1" applyProtection="1">
      <alignment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0" fillId="2" borderId="11" xfId="1" applyFont="1" applyFill="1" applyBorder="1" applyAlignment="1" applyProtection="1">
      <alignment vertical="center"/>
      <protection hidden="1"/>
    </xf>
    <xf numFmtId="0" fontId="10" fillId="2" borderId="15" xfId="1" applyFont="1" applyFill="1" applyBorder="1" applyAlignment="1" applyProtection="1">
      <alignment vertical="center"/>
      <protection hidden="1"/>
    </xf>
    <xf numFmtId="0" fontId="10" fillId="2" borderId="14" xfId="1" applyFon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10" fillId="0" borderId="9" xfId="1" applyFont="1" applyFill="1" applyBorder="1" applyAlignment="1" applyProtection="1">
      <alignment horizontal="center" vertical="center"/>
      <protection locked="0"/>
    </xf>
    <xf numFmtId="0" fontId="10" fillId="3" borderId="9" xfId="1" applyFont="1" applyFill="1" applyBorder="1" applyAlignment="1" applyProtection="1">
      <alignment horizontal="center" vertical="center"/>
      <protection locked="0"/>
    </xf>
    <xf numFmtId="0" fontId="10" fillId="2" borderId="9" xfId="1" applyFont="1" applyFill="1" applyBorder="1" applyAlignment="1" applyProtection="1">
      <alignment horizontal="center" vertical="center"/>
      <protection locked="0"/>
    </xf>
    <xf numFmtId="0" fontId="10" fillId="3" borderId="11" xfId="1" applyFont="1" applyFill="1" applyBorder="1" applyAlignment="1" applyProtection="1">
      <alignment horizontal="center" vertical="center"/>
      <protection locked="0"/>
    </xf>
    <xf numFmtId="0" fontId="10" fillId="0" borderId="11" xfId="1" applyFont="1" applyFill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4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10" fillId="0" borderId="9" xfId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center" vertical="center"/>
      <protection locked="0"/>
    </xf>
    <xf numFmtId="0" fontId="9" fillId="5" borderId="14" xfId="0" applyFont="1" applyFill="1" applyBorder="1" applyAlignment="1" applyProtection="1">
      <alignment horizontal="left" vertical="center"/>
      <protection locked="0" hidden="1"/>
    </xf>
    <xf numFmtId="0" fontId="9" fillId="5" borderId="14" xfId="0" applyFont="1" applyFill="1" applyBorder="1" applyAlignment="1" applyProtection="1">
      <alignment horizontal="center" vertical="center"/>
      <protection locked="0" hidden="1"/>
    </xf>
    <xf numFmtId="0" fontId="24" fillId="2" borderId="39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/>
    </xf>
    <xf numFmtId="0" fontId="23" fillId="6" borderId="11" xfId="0" applyFont="1" applyFill="1" applyBorder="1" applyAlignment="1" applyProtection="1">
      <alignment vertical="center" wrapText="1"/>
      <protection locked="0" hidden="1"/>
    </xf>
    <xf numFmtId="0" fontId="7" fillId="2" borderId="13" xfId="2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left" vertical="center"/>
      <protection locked="0" hidden="1"/>
    </xf>
    <xf numFmtId="0" fontId="9" fillId="0" borderId="11" xfId="0" applyFont="1" applyFill="1" applyBorder="1" applyAlignment="1" applyProtection="1">
      <alignment horizontal="center" vertical="center"/>
      <protection locked="0" hidden="1"/>
    </xf>
    <xf numFmtId="0" fontId="9" fillId="0" borderId="11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23" fillId="0" borderId="11" xfId="0" applyFont="1" applyFill="1" applyBorder="1" applyAlignment="1" applyProtection="1">
      <alignment vertical="center" wrapText="1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9" fillId="0" borderId="45" xfId="0" applyFont="1" applyFill="1" applyBorder="1" applyAlignment="1" applyProtection="1">
      <alignment horizontal="center" vertical="center"/>
      <protection locked="0" hidden="1"/>
    </xf>
    <xf numFmtId="0" fontId="6" fillId="0" borderId="38" xfId="0" applyFont="1" applyFill="1" applyBorder="1" applyAlignment="1" applyProtection="1">
      <alignment horizontal="center" vertical="center"/>
      <protection locked="0"/>
    </xf>
    <xf numFmtId="0" fontId="6" fillId="0" borderId="39" xfId="0" applyFont="1" applyFill="1" applyBorder="1" applyAlignment="1" applyProtection="1">
      <alignment horizontal="center" vertical="center"/>
      <protection locked="0"/>
    </xf>
    <xf numFmtId="0" fontId="24" fillId="0" borderId="39" xfId="0" applyFont="1" applyFill="1" applyBorder="1" applyAlignment="1" applyProtection="1">
      <alignment horizontal="left" vertical="center"/>
      <protection locked="0"/>
    </xf>
    <xf numFmtId="0" fontId="16" fillId="0" borderId="39" xfId="0" applyFont="1" applyFill="1" applyBorder="1" applyAlignment="1" applyProtection="1">
      <alignment vertical="center" textRotation="180"/>
      <protection locked="0"/>
    </xf>
    <xf numFmtId="0" fontId="16" fillId="0" borderId="41" xfId="0" applyFont="1" applyFill="1" applyBorder="1" applyAlignment="1" applyProtection="1">
      <alignment vertical="center" textRotation="180"/>
      <protection locked="0"/>
    </xf>
    <xf numFmtId="0" fontId="3" fillId="2" borderId="46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</xf>
    <xf numFmtId="0" fontId="18" fillId="2" borderId="47" xfId="0" applyFont="1" applyFill="1" applyBorder="1" applyAlignment="1" applyProtection="1">
      <alignment horizontal="center" vertical="center"/>
    </xf>
    <xf numFmtId="0" fontId="8" fillId="2" borderId="35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7" fillId="0" borderId="39" xfId="0" applyFont="1" applyFill="1" applyBorder="1" applyAlignment="1" applyProtection="1">
      <alignment vertical="center" textRotation="180"/>
      <protection locked="0"/>
    </xf>
    <xf numFmtId="0" fontId="27" fillId="0" borderId="41" xfId="0" applyFont="1" applyFill="1" applyBorder="1" applyAlignment="1" applyProtection="1">
      <alignment vertical="center" textRotation="180"/>
      <protection locked="0"/>
    </xf>
    <xf numFmtId="0" fontId="9" fillId="0" borderId="39" xfId="0" applyFont="1" applyFill="1" applyBorder="1" applyAlignment="1" applyProtection="1">
      <alignment horizontal="left" vertical="center"/>
      <protection locked="0"/>
    </xf>
    <xf numFmtId="0" fontId="9" fillId="0" borderId="39" xfId="0" applyFont="1" applyFill="1" applyBorder="1" applyAlignment="1" applyProtection="1">
      <alignment horizontal="center" vertical="center"/>
      <protection locked="0"/>
    </xf>
    <xf numFmtId="0" fontId="9" fillId="0" borderId="38" xfId="0" applyFont="1" applyFill="1" applyBorder="1" applyAlignment="1" applyProtection="1">
      <alignment horizontal="left" vertical="center"/>
      <protection locked="0"/>
    </xf>
    <xf numFmtId="0" fontId="9" fillId="6" borderId="9" xfId="0" applyFont="1" applyFill="1" applyBorder="1" applyAlignment="1" applyProtection="1">
      <alignment horizontal="left" vertical="center"/>
      <protection locked="0" hidden="1"/>
    </xf>
    <xf numFmtId="0" fontId="21" fillId="0" borderId="0" xfId="0" applyFont="1" applyFill="1" applyBorder="1" applyAlignment="1" applyProtection="1">
      <alignment horizontal="center" vertical="center"/>
    </xf>
    <xf numFmtId="0" fontId="26" fillId="2" borderId="38" xfId="0" applyFont="1" applyFill="1" applyBorder="1" applyAlignment="1" applyProtection="1">
      <alignment horizontal="center" vertical="center" textRotation="180"/>
    </xf>
    <xf numFmtId="0" fontId="26" fillId="2" borderId="39" xfId="0" applyFont="1" applyFill="1" applyBorder="1" applyAlignment="1" applyProtection="1">
      <alignment horizontal="center" vertical="center" textRotation="180"/>
    </xf>
    <xf numFmtId="0" fontId="26" fillId="2" borderId="41" xfId="0" applyFont="1" applyFill="1" applyBorder="1" applyAlignment="1" applyProtection="1">
      <alignment horizontal="center" vertical="center" textRotation="180"/>
    </xf>
    <xf numFmtId="0" fontId="8" fillId="2" borderId="38" xfId="0" applyFont="1" applyFill="1" applyBorder="1" applyAlignment="1" applyProtection="1">
      <alignment horizontal="center" vertical="center"/>
    </xf>
    <xf numFmtId="0" fontId="8" fillId="2" borderId="39" xfId="0" applyFont="1" applyFill="1" applyBorder="1" applyAlignment="1" applyProtection="1">
      <alignment horizontal="center" vertical="center"/>
    </xf>
    <xf numFmtId="0" fontId="8" fillId="2" borderId="41" xfId="0" applyFont="1" applyFill="1" applyBorder="1" applyAlignment="1" applyProtection="1">
      <alignment horizontal="center" vertical="center"/>
    </xf>
    <xf numFmtId="0" fontId="16" fillId="2" borderId="38" xfId="0" applyFont="1" applyFill="1" applyBorder="1" applyAlignment="1" applyProtection="1">
      <alignment horizontal="center" vertical="center" textRotation="180"/>
    </xf>
    <xf numFmtId="0" fontId="16" fillId="2" borderId="39" xfId="0" applyFont="1" applyFill="1" applyBorder="1" applyAlignment="1" applyProtection="1">
      <alignment horizontal="center" vertical="center" textRotation="180"/>
    </xf>
    <xf numFmtId="0" fontId="16" fillId="2" borderId="41" xfId="0" applyFont="1" applyFill="1" applyBorder="1" applyAlignment="1" applyProtection="1">
      <alignment horizontal="center" vertical="center" textRotation="180"/>
    </xf>
    <xf numFmtId="0" fontId="6" fillId="2" borderId="19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19" fillId="2" borderId="17" xfId="0" applyFont="1" applyFill="1" applyBorder="1" applyAlignment="1" applyProtection="1">
      <alignment horizontal="center" vertical="center"/>
    </xf>
    <xf numFmtId="0" fontId="19" fillId="2" borderId="31" xfId="0" applyFont="1" applyFill="1" applyBorder="1" applyAlignment="1" applyProtection="1">
      <alignment horizontal="center" vertical="center"/>
    </xf>
    <xf numFmtId="0" fontId="19" fillId="2" borderId="18" xfId="0" applyFont="1" applyFill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center" vertical="center"/>
    </xf>
    <xf numFmtId="0" fontId="19" fillId="2" borderId="6" xfId="0" applyFont="1" applyFill="1" applyBorder="1" applyAlignment="1" applyProtection="1">
      <alignment horizontal="center" vertical="center"/>
    </xf>
    <xf numFmtId="0" fontId="19" fillId="2" borderId="20" xfId="0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 applyProtection="1">
      <alignment horizontal="center" vertical="center"/>
    </xf>
    <xf numFmtId="0" fontId="6" fillId="0" borderId="3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2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5" xfId="0" applyFont="1" applyFill="1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/>
    <cellStyle name="Normal 3" xfId="2"/>
  </cellStyles>
  <dxfs count="95"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5" tint="-0.24994659260841701"/>
      </font>
      <fill>
        <patternFill>
          <bgColor theme="5" tint="0.79998168889431442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180975</xdr:rowOff>
    </xdr:from>
    <xdr:to>
      <xdr:col>18</xdr:col>
      <xdr:colOff>171376</xdr:colOff>
      <xdr:row>35</xdr:row>
      <xdr:rowOff>183975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371475"/>
          <a:ext cx="13115851" cy="64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7" sqref="T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4"/>
  <sheetViews>
    <sheetView tabSelected="1" workbookViewId="0">
      <pane ySplit="13" topLeftCell="A14" activePane="bottomLeft" state="frozenSplit"/>
      <selection pane="bottomLeft" activeCell="C4" sqref="C4"/>
    </sheetView>
  </sheetViews>
  <sheetFormatPr baseColWidth="10" defaultRowHeight="18" x14ac:dyDescent="0.25"/>
  <cols>
    <col min="1" max="1" width="2.7109375" style="1" bestFit="1" customWidth="1"/>
    <col min="2" max="2" width="7.5703125" style="2" bestFit="1" customWidth="1"/>
    <col min="3" max="3" width="38.7109375" style="154" bestFit="1" customWidth="1"/>
    <col min="4" max="4" width="32.7109375" style="71" customWidth="1"/>
    <col min="5" max="5" width="11.7109375" style="64" bestFit="1" customWidth="1"/>
    <col min="6" max="6" width="32.7109375" style="10" customWidth="1"/>
    <col min="7" max="7" width="11.7109375" style="64" bestFit="1" customWidth="1"/>
    <col min="8" max="8" width="33.42578125" style="10" bestFit="1" customWidth="1"/>
    <col min="9" max="9" width="11.7109375" style="64" bestFit="1" customWidth="1"/>
    <col min="10" max="10" width="36.42578125" style="10" bestFit="1" customWidth="1"/>
    <col min="11" max="11" width="11.7109375" style="64" bestFit="1" customWidth="1"/>
    <col min="12" max="12" width="7.140625" style="6" customWidth="1"/>
    <col min="13" max="13" width="5.7109375" style="6" customWidth="1"/>
    <col min="14" max="14" width="12.7109375" style="6" customWidth="1"/>
    <col min="15" max="15" width="7.7109375" style="7" customWidth="1"/>
    <col min="16" max="16" width="1.7109375" style="8" customWidth="1"/>
    <col min="17" max="17" width="7.7109375" style="7" customWidth="1"/>
    <col min="18" max="18" width="3.7109375" style="9" customWidth="1"/>
    <col min="19" max="19" width="1.7109375" style="10" customWidth="1"/>
    <col min="20" max="20" width="5.7109375" style="75" customWidth="1"/>
    <col min="21" max="21" width="5.7109375" style="10" customWidth="1"/>
    <col min="22" max="22" width="1.7109375" style="10" customWidth="1"/>
    <col min="23" max="24" width="11.42578125" style="10"/>
    <col min="25" max="25" width="1.7109375" style="10" customWidth="1"/>
    <col min="26" max="16384" width="11.42578125" style="10"/>
  </cols>
  <sheetData>
    <row r="1" spans="1:25" ht="5.0999999999999996" customHeight="1" thickBot="1" x14ac:dyDescent="0.3">
      <c r="D1" s="3"/>
      <c r="E1" s="4"/>
      <c r="F1" s="5"/>
      <c r="G1" s="4"/>
      <c r="H1" s="5"/>
      <c r="I1" s="4"/>
      <c r="J1" s="5"/>
      <c r="K1" s="4"/>
    </row>
    <row r="2" spans="1:25" ht="30" customHeight="1" thickBot="1" x14ac:dyDescent="0.3">
      <c r="D2" s="185" t="s">
        <v>99</v>
      </c>
      <c r="E2" s="186"/>
      <c r="F2" s="186"/>
      <c r="G2" s="186"/>
      <c r="H2" s="186"/>
      <c r="I2" s="186"/>
      <c r="J2" s="186"/>
      <c r="K2" s="187"/>
      <c r="L2" s="11"/>
      <c r="M2" s="11"/>
      <c r="N2" s="11"/>
      <c r="T2" s="76"/>
      <c r="U2" s="12"/>
      <c r="W2" s="188" t="s">
        <v>25</v>
      </c>
      <c r="X2" s="189"/>
    </row>
    <row r="3" spans="1:25" s="17" customFormat="1" ht="5.0999999999999996" customHeight="1" thickBot="1" x14ac:dyDescent="0.3">
      <c r="A3" s="13"/>
      <c r="B3" s="14"/>
      <c r="C3" s="154"/>
      <c r="D3" s="15"/>
      <c r="E3" s="16"/>
      <c r="F3" s="16"/>
      <c r="G3" s="16"/>
      <c r="H3" s="16"/>
      <c r="I3" s="16"/>
      <c r="J3" s="16"/>
      <c r="K3" s="16"/>
      <c r="L3" s="11"/>
      <c r="M3" s="11"/>
      <c r="N3" s="11"/>
      <c r="O3" s="7"/>
      <c r="P3" s="8"/>
      <c r="Q3" s="7"/>
      <c r="R3" s="9"/>
      <c r="S3" s="10"/>
      <c r="T3" s="76"/>
      <c r="U3" s="12"/>
      <c r="W3" s="190"/>
      <c r="X3" s="191"/>
    </row>
    <row r="4" spans="1:25" s="17" customFormat="1" ht="15" customHeight="1" x14ac:dyDescent="0.25">
      <c r="A4" s="13"/>
      <c r="B4" s="14"/>
      <c r="C4" s="154"/>
      <c r="D4" s="192" t="s">
        <v>107</v>
      </c>
      <c r="E4" s="193"/>
      <c r="F4" s="192" t="s">
        <v>108</v>
      </c>
      <c r="G4" s="193"/>
      <c r="H4" s="192" t="s">
        <v>109</v>
      </c>
      <c r="I4" s="193"/>
      <c r="J4" s="192" t="s">
        <v>110</v>
      </c>
      <c r="K4" s="193"/>
      <c r="L4" s="11"/>
      <c r="M4" s="11"/>
      <c r="N4" s="11"/>
      <c r="O4" s="7"/>
      <c r="P4" s="8"/>
      <c r="Q4" s="7"/>
      <c r="R4" s="9"/>
      <c r="S4" s="10"/>
      <c r="T4" s="76"/>
      <c r="U4" s="12"/>
      <c r="W4" s="196" t="s">
        <v>10</v>
      </c>
      <c r="X4" s="197"/>
    </row>
    <row r="5" spans="1:25" s="17" customFormat="1" ht="15" customHeight="1" thickBot="1" x14ac:dyDescent="0.3">
      <c r="A5" s="13"/>
      <c r="B5" s="14"/>
      <c r="C5" s="154"/>
      <c r="D5" s="194"/>
      <c r="E5" s="195"/>
      <c r="F5" s="194"/>
      <c r="G5" s="195"/>
      <c r="H5" s="194"/>
      <c r="I5" s="195"/>
      <c r="J5" s="194"/>
      <c r="K5" s="195"/>
      <c r="L5" s="11"/>
      <c r="M5" s="11"/>
      <c r="N5" s="11"/>
      <c r="O5" s="7"/>
      <c r="P5" s="8"/>
      <c r="Q5" s="7"/>
      <c r="R5" s="9"/>
      <c r="S5" s="10"/>
      <c r="T5" s="76"/>
      <c r="U5" s="12"/>
      <c r="W5" s="174" t="s">
        <v>11</v>
      </c>
      <c r="X5" s="175"/>
    </row>
    <row r="6" spans="1:25" s="17" customFormat="1" ht="15" customHeight="1" x14ac:dyDescent="0.25">
      <c r="A6" s="13"/>
      <c r="B6" s="14"/>
      <c r="C6" s="154"/>
      <c r="D6" s="18" t="s">
        <v>26</v>
      </c>
      <c r="E6" s="19">
        <f>COUNTIF($E$14:$E$151,"*-*-*-*")</f>
        <v>5</v>
      </c>
      <c r="F6" s="18" t="s">
        <v>26</v>
      </c>
      <c r="G6" s="19">
        <f>COUNTIF($G$14:$G$147,"*-*-*-*")</f>
        <v>5</v>
      </c>
      <c r="H6" s="18" t="s">
        <v>26</v>
      </c>
      <c r="I6" s="19">
        <f>COUNTIF($I$14:$I$147,"*-*-*-*")</f>
        <v>5</v>
      </c>
      <c r="J6" s="18" t="s">
        <v>26</v>
      </c>
      <c r="K6" s="19">
        <f>COUNTIF($K$14:$K$147,"*-*-*-*")</f>
        <v>5</v>
      </c>
      <c r="L6" s="11"/>
      <c r="M6" s="11"/>
      <c r="N6" s="11"/>
      <c r="O6" s="7"/>
      <c r="P6" s="8"/>
      <c r="Q6" s="7"/>
      <c r="R6" s="9"/>
      <c r="S6" s="10"/>
      <c r="T6" s="76"/>
      <c r="U6" s="12"/>
      <c r="W6" s="174" t="s">
        <v>23</v>
      </c>
      <c r="X6" s="175"/>
    </row>
    <row r="7" spans="1:25" s="25" customFormat="1" ht="15" customHeight="1" x14ac:dyDescent="0.25">
      <c r="A7" s="20"/>
      <c r="B7" s="21"/>
      <c r="C7" s="153"/>
      <c r="D7" s="22" t="s">
        <v>24</v>
      </c>
      <c r="E7" s="23">
        <f>COUNTIF($E$14:$E$151,"Couleur")</f>
        <v>37</v>
      </c>
      <c r="F7" s="22" t="s">
        <v>24</v>
      </c>
      <c r="G7" s="23">
        <f>COUNTIF($G$14:$G$149,"Couleur")</f>
        <v>30</v>
      </c>
      <c r="H7" s="22" t="s">
        <v>24</v>
      </c>
      <c r="I7" s="23">
        <f>COUNTIF($I$14:$I$149,"Couleur")</f>
        <v>32</v>
      </c>
      <c r="J7" s="22" t="s">
        <v>24</v>
      </c>
      <c r="K7" s="23">
        <f>COUNTIF($K$14:$K$149,"Couleur")</f>
        <v>36</v>
      </c>
      <c r="L7" s="24"/>
      <c r="M7" s="24"/>
      <c r="N7" s="24"/>
      <c r="O7" s="9"/>
      <c r="P7" s="8"/>
      <c r="Q7" s="9"/>
      <c r="R7" s="9"/>
      <c r="S7" s="17"/>
      <c r="T7" s="76"/>
      <c r="U7" s="12"/>
      <c r="W7" s="174" t="s">
        <v>8</v>
      </c>
      <c r="X7" s="175"/>
    </row>
    <row r="8" spans="1:25" s="25" customFormat="1" ht="15" customHeight="1" x14ac:dyDescent="0.25">
      <c r="A8" s="20"/>
      <c r="B8" s="21"/>
      <c r="C8" s="153"/>
      <c r="D8" s="22" t="s">
        <v>27</v>
      </c>
      <c r="E8" s="23">
        <f>COUNTIF($E$14:$E$151,"Nature")</f>
        <v>36</v>
      </c>
      <c r="F8" s="22" t="s">
        <v>27</v>
      </c>
      <c r="G8" s="23">
        <f>COUNTIF($G$14:$G$149,"Nature")</f>
        <v>35</v>
      </c>
      <c r="H8" s="22" t="s">
        <v>27</v>
      </c>
      <c r="I8" s="23">
        <f>COUNTIF($I$14:$I$149,"Nature")</f>
        <v>29</v>
      </c>
      <c r="J8" s="22" t="s">
        <v>27</v>
      </c>
      <c r="K8" s="23">
        <f>COUNTIF($K$14:$K$149,"Nature")</f>
        <v>31</v>
      </c>
      <c r="L8" s="24"/>
      <c r="M8" s="24"/>
      <c r="N8" s="24"/>
      <c r="O8" s="9"/>
      <c r="P8" s="8"/>
      <c r="Q8" s="9"/>
      <c r="R8" s="9"/>
      <c r="S8" s="17"/>
      <c r="T8" s="76"/>
      <c r="U8" s="12"/>
      <c r="W8" s="174" t="s">
        <v>13</v>
      </c>
      <c r="X8" s="175"/>
    </row>
    <row r="9" spans="1:25" s="25" customFormat="1" ht="15" customHeight="1" thickBot="1" x14ac:dyDescent="0.3">
      <c r="A9" s="20"/>
      <c r="B9" s="2"/>
      <c r="C9" s="154"/>
      <c r="D9" s="26" t="s">
        <v>28</v>
      </c>
      <c r="E9" s="23">
        <f>COUNTIF($E$14:$E$151,"Monochrome")</f>
        <v>31</v>
      </c>
      <c r="F9" s="26" t="s">
        <v>28</v>
      </c>
      <c r="G9" s="23">
        <f>COUNTIF($G$14:$G$149,"Monochrome")</f>
        <v>34</v>
      </c>
      <c r="H9" s="26" t="s">
        <v>28</v>
      </c>
      <c r="I9" s="23">
        <f>COUNTIF($I$14:$I$149,"Monochrome")</f>
        <v>34</v>
      </c>
      <c r="J9" s="26" t="s">
        <v>28</v>
      </c>
      <c r="K9" s="23">
        <f>COUNTIF($K$14:$K$149,"Monochrome")</f>
        <v>28</v>
      </c>
      <c r="L9" s="24"/>
      <c r="M9" s="24"/>
      <c r="N9" s="24"/>
      <c r="O9" s="9"/>
      <c r="P9" s="8"/>
      <c r="Q9" s="9"/>
      <c r="R9" s="9"/>
      <c r="S9" s="17"/>
      <c r="T9" s="76"/>
      <c r="U9" s="12"/>
      <c r="W9" s="174" t="s">
        <v>14</v>
      </c>
      <c r="X9" s="175"/>
    </row>
    <row r="10" spans="1:25" s="30" customFormat="1" ht="15" customHeight="1" thickBot="1" x14ac:dyDescent="0.3">
      <c r="A10" s="20"/>
      <c r="B10" s="27"/>
      <c r="C10" s="155"/>
      <c r="D10" s="28" t="s">
        <v>29</v>
      </c>
      <c r="E10" s="29">
        <f>COUNTIF($E$14:$E$151,"Thème")</f>
        <v>29</v>
      </c>
      <c r="F10" s="28" t="s">
        <v>29</v>
      </c>
      <c r="G10" s="29">
        <f>COUNTIF($G$14:$G$149,"Thème")</f>
        <v>30</v>
      </c>
      <c r="H10" s="28" t="s">
        <v>29</v>
      </c>
      <c r="I10" s="29">
        <f>COUNTIF($I$14:$I$149,"Thème")</f>
        <v>34</v>
      </c>
      <c r="J10" s="28" t="s">
        <v>29</v>
      </c>
      <c r="K10" s="29">
        <f>COUNTIF($K$14:$K$149,"Thème")</f>
        <v>34</v>
      </c>
      <c r="L10" s="24"/>
      <c r="M10" s="24"/>
      <c r="N10" s="176" t="s">
        <v>30</v>
      </c>
      <c r="O10" s="177"/>
      <c r="P10" s="177"/>
      <c r="Q10" s="177"/>
      <c r="R10" s="177"/>
      <c r="S10" s="177"/>
      <c r="T10" s="177"/>
      <c r="U10" s="178"/>
      <c r="W10" s="182" t="s">
        <v>13</v>
      </c>
      <c r="X10" s="183"/>
    </row>
    <row r="11" spans="1:25" ht="15" customHeight="1" thickBot="1" x14ac:dyDescent="0.3">
      <c r="D11" s="31" t="s">
        <v>21</v>
      </c>
      <c r="E11" s="32">
        <f>SUM(E6:E10)</f>
        <v>138</v>
      </c>
      <c r="F11" s="31" t="s">
        <v>21</v>
      </c>
      <c r="G11" s="32">
        <f>SUM(G6:G10)</f>
        <v>134</v>
      </c>
      <c r="H11" s="31" t="s">
        <v>21</v>
      </c>
      <c r="I11" s="32">
        <f>SUM(I6:I10)</f>
        <v>134</v>
      </c>
      <c r="J11" s="31" t="s">
        <v>21</v>
      </c>
      <c r="K11" s="32">
        <f>SUM(K6:K10)</f>
        <v>134</v>
      </c>
      <c r="L11" s="33"/>
      <c r="M11" s="33"/>
      <c r="N11" s="179"/>
      <c r="O11" s="180"/>
      <c r="P11" s="180"/>
      <c r="Q11" s="180"/>
      <c r="R11" s="180"/>
      <c r="S11" s="180"/>
      <c r="T11" s="180"/>
      <c r="U11" s="181"/>
      <c r="W11" s="184"/>
      <c r="X11" s="184"/>
    </row>
    <row r="12" spans="1:25" s="12" customFormat="1" ht="5.0999999999999996" customHeight="1" thickBot="1" x14ac:dyDescent="0.3">
      <c r="A12" s="34"/>
      <c r="B12" s="27"/>
      <c r="C12" s="155"/>
      <c r="D12" s="35"/>
      <c r="E12" s="36"/>
      <c r="F12" s="35"/>
      <c r="G12" s="36"/>
      <c r="H12" s="35"/>
      <c r="I12" s="36"/>
      <c r="J12" s="35"/>
      <c r="K12" s="36"/>
      <c r="L12" s="33"/>
      <c r="M12" s="33"/>
      <c r="N12" s="37"/>
      <c r="O12" s="37"/>
      <c r="P12" s="38"/>
      <c r="Q12" s="37"/>
      <c r="R12" s="37"/>
      <c r="S12" s="38"/>
      <c r="T12" s="37"/>
      <c r="U12" s="37"/>
      <c r="W12" s="44"/>
      <c r="X12" s="44"/>
    </row>
    <row r="13" spans="1:25" s="25" customFormat="1" ht="15" customHeight="1" thickBot="1" x14ac:dyDescent="0.3">
      <c r="A13" s="34"/>
      <c r="B13" s="20"/>
      <c r="C13" s="153" t="s">
        <v>198</v>
      </c>
      <c r="D13" s="39" t="s">
        <v>31</v>
      </c>
      <c r="E13" s="39" t="s">
        <v>32</v>
      </c>
      <c r="F13" s="39" t="s">
        <v>31</v>
      </c>
      <c r="G13" s="39" t="s">
        <v>32</v>
      </c>
      <c r="H13" s="39" t="s">
        <v>31</v>
      </c>
      <c r="I13" s="39" t="s">
        <v>32</v>
      </c>
      <c r="J13" s="39" t="s">
        <v>31</v>
      </c>
      <c r="K13" s="39" t="s">
        <v>32</v>
      </c>
      <c r="L13" s="24"/>
      <c r="M13" s="24"/>
      <c r="N13" s="40" t="s">
        <v>33</v>
      </c>
      <c r="O13" s="40" t="s">
        <v>34</v>
      </c>
      <c r="P13" s="24"/>
      <c r="Q13" s="172" t="s">
        <v>35</v>
      </c>
      <c r="R13" s="173"/>
      <c r="T13" s="40" t="s">
        <v>21</v>
      </c>
      <c r="U13" s="40" t="s">
        <v>36</v>
      </c>
    </row>
    <row r="14" spans="1:25" s="25" customFormat="1" ht="15" customHeight="1" x14ac:dyDescent="0.25">
      <c r="A14" s="1">
        <v>1</v>
      </c>
      <c r="B14" s="41" t="s">
        <v>10</v>
      </c>
      <c r="C14" s="160" t="str">
        <f t="shared" ref="C14:C45" si="0">D14&amp;" "&amp;E14</f>
        <v>Diplôme FDT Couleur</v>
      </c>
      <c r="D14" s="161" t="s">
        <v>81</v>
      </c>
      <c r="E14" s="84" t="s">
        <v>24</v>
      </c>
      <c r="F14" s="80" t="s">
        <v>52</v>
      </c>
      <c r="G14" s="81" t="s">
        <v>53</v>
      </c>
      <c r="H14" s="80" t="s">
        <v>52</v>
      </c>
      <c r="I14" s="81" t="s">
        <v>53</v>
      </c>
      <c r="J14" s="80" t="s">
        <v>52</v>
      </c>
      <c r="K14" s="81" t="s">
        <v>53</v>
      </c>
      <c r="L14" s="24">
        <v>1</v>
      </c>
      <c r="M14" s="24"/>
      <c r="N14" s="24"/>
      <c r="O14" s="42"/>
      <c r="P14" s="24"/>
      <c r="Q14" s="42"/>
      <c r="R14" s="42"/>
      <c r="S14" s="43"/>
      <c r="T14" s="42"/>
      <c r="U14" s="42"/>
      <c r="V14" s="30"/>
      <c r="Y14" s="44"/>
    </row>
    <row r="15" spans="1:25" s="25" customFormat="1" ht="15" customHeight="1" x14ac:dyDescent="0.25">
      <c r="A15" s="34">
        <v>2</v>
      </c>
      <c r="B15" s="45" t="s">
        <v>10</v>
      </c>
      <c r="C15" s="158" t="str">
        <f t="shared" si="0"/>
        <v>Diplôme FDT Couleur</v>
      </c>
      <c r="D15" s="83" t="s">
        <v>81</v>
      </c>
      <c r="E15" s="84" t="s">
        <v>24</v>
      </c>
      <c r="F15" s="82" t="s">
        <v>54</v>
      </c>
      <c r="G15" s="81" t="s">
        <v>24</v>
      </c>
      <c r="H15" s="82" t="s">
        <v>54</v>
      </c>
      <c r="I15" s="81" t="s">
        <v>24</v>
      </c>
      <c r="J15" s="82" t="s">
        <v>54</v>
      </c>
      <c r="K15" s="81" t="s">
        <v>24</v>
      </c>
      <c r="L15" s="24">
        <v>2</v>
      </c>
      <c r="M15" s="24"/>
      <c r="N15" s="24"/>
      <c r="O15" s="42"/>
      <c r="P15" s="24"/>
      <c r="Q15" s="42"/>
      <c r="R15" s="42"/>
      <c r="S15" s="43"/>
      <c r="T15" s="42"/>
      <c r="U15" s="42"/>
      <c r="V15" s="30"/>
      <c r="Y15" s="44"/>
    </row>
    <row r="16" spans="1:25" s="44" customFormat="1" ht="15" customHeight="1" thickBot="1" x14ac:dyDescent="0.3">
      <c r="A16" s="1">
        <v>3</v>
      </c>
      <c r="B16" s="45" t="s">
        <v>10</v>
      </c>
      <c r="C16" s="158" t="str">
        <f t="shared" si="0"/>
        <v>Diplôme FDT Couleur</v>
      </c>
      <c r="D16" s="83" t="s">
        <v>81</v>
      </c>
      <c r="E16" s="84" t="s">
        <v>24</v>
      </c>
      <c r="F16" s="82" t="s">
        <v>54</v>
      </c>
      <c r="G16" s="81" t="s">
        <v>27</v>
      </c>
      <c r="H16" s="82" t="s">
        <v>54</v>
      </c>
      <c r="I16" s="81" t="s">
        <v>27</v>
      </c>
      <c r="J16" s="82" t="s">
        <v>54</v>
      </c>
      <c r="K16" s="81" t="s">
        <v>27</v>
      </c>
      <c r="L16" s="24">
        <v>3</v>
      </c>
      <c r="M16" s="24"/>
      <c r="N16" s="24"/>
      <c r="O16" s="42"/>
      <c r="P16" s="24"/>
      <c r="Q16" s="42"/>
      <c r="R16" s="42"/>
      <c r="S16" s="30"/>
      <c r="T16" s="42"/>
      <c r="U16" s="42"/>
      <c r="V16" s="43"/>
      <c r="W16" s="25"/>
      <c r="X16" s="25"/>
    </row>
    <row r="17" spans="1:22" s="25" customFormat="1" ht="15" customHeight="1" x14ac:dyDescent="0.25">
      <c r="A17" s="1">
        <v>4</v>
      </c>
      <c r="B17" s="45" t="s">
        <v>10</v>
      </c>
      <c r="C17" s="158" t="str">
        <f t="shared" si="0"/>
        <v>Diplôme FDT Monochrome</v>
      </c>
      <c r="D17" s="83" t="s">
        <v>81</v>
      </c>
      <c r="E17" s="84" t="s">
        <v>28</v>
      </c>
      <c r="F17" s="82" t="s">
        <v>54</v>
      </c>
      <c r="G17" s="81" t="s">
        <v>28</v>
      </c>
      <c r="H17" s="82" t="s">
        <v>54</v>
      </c>
      <c r="I17" s="81" t="s">
        <v>28</v>
      </c>
      <c r="J17" s="82" t="s">
        <v>54</v>
      </c>
      <c r="K17" s="81" t="s">
        <v>28</v>
      </c>
      <c r="L17" s="24">
        <v>4</v>
      </c>
      <c r="M17" s="169" t="s">
        <v>10</v>
      </c>
      <c r="N17" s="46" t="s">
        <v>37</v>
      </c>
      <c r="O17" s="47">
        <f>'Médailles Commandées'!D8</f>
        <v>4</v>
      </c>
      <c r="P17" s="48"/>
      <c r="Q17" s="47">
        <f>COUNTIF($D$14:$K$54,"Pins FIAP au meilleur Auteur du Salon")</f>
        <v>3</v>
      </c>
      <c r="R17" s="24" t="str">
        <f t="shared" ref="R17:R22" si="1">IF(O17=Q17,"OK","KO")</f>
        <v>KO</v>
      </c>
      <c r="T17" s="166">
        <f>SUM(Q17:Q22)</f>
        <v>123</v>
      </c>
      <c r="U17" s="166" t="str">
        <f>IF(T17='Médailles Commandées'!J8,"OK","KO")</f>
        <v>KO</v>
      </c>
      <c r="V17" s="43"/>
    </row>
    <row r="18" spans="1:22" s="25" customFormat="1" ht="15" customHeight="1" x14ac:dyDescent="0.25">
      <c r="A18" s="34">
        <v>5</v>
      </c>
      <c r="B18" s="45" t="s">
        <v>10</v>
      </c>
      <c r="C18" s="158" t="str">
        <f t="shared" si="0"/>
        <v>Diplôme FDT Monochrome</v>
      </c>
      <c r="D18" s="83" t="s">
        <v>81</v>
      </c>
      <c r="E18" s="84" t="s">
        <v>28</v>
      </c>
      <c r="F18" s="82" t="s">
        <v>54</v>
      </c>
      <c r="G18" s="81" t="s">
        <v>29</v>
      </c>
      <c r="H18" s="82" t="s">
        <v>54</v>
      </c>
      <c r="I18" s="81" t="s">
        <v>29</v>
      </c>
      <c r="J18" s="82" t="s">
        <v>54</v>
      </c>
      <c r="K18" s="81" t="s">
        <v>29</v>
      </c>
      <c r="L18" s="24">
        <v>5</v>
      </c>
      <c r="M18" s="170"/>
      <c r="N18" s="49" t="s">
        <v>38</v>
      </c>
      <c r="O18" s="50">
        <f>'Médailles Commandées'!E8</f>
        <v>16</v>
      </c>
      <c r="P18" s="48"/>
      <c r="Q18" s="50">
        <f>COUNTIF($D$14:$K$54,"Médaille d'Or FIAP")</f>
        <v>12</v>
      </c>
      <c r="R18" s="24" t="str">
        <f t="shared" si="1"/>
        <v>KO</v>
      </c>
      <c r="T18" s="167"/>
      <c r="U18" s="167"/>
      <c r="V18" s="51"/>
    </row>
    <row r="19" spans="1:22" s="25" customFormat="1" ht="15" customHeight="1" x14ac:dyDescent="0.25">
      <c r="A19" s="1">
        <v>6</v>
      </c>
      <c r="B19" s="45" t="s">
        <v>10</v>
      </c>
      <c r="C19" s="158" t="str">
        <f t="shared" si="0"/>
        <v>Diplôme FDT Monochrome</v>
      </c>
      <c r="D19" s="83" t="s">
        <v>81</v>
      </c>
      <c r="E19" s="84" t="s">
        <v>28</v>
      </c>
      <c r="F19" s="82" t="s">
        <v>55</v>
      </c>
      <c r="G19" s="81" t="s">
        <v>24</v>
      </c>
      <c r="H19" s="82" t="s">
        <v>55</v>
      </c>
      <c r="I19" s="81" t="s">
        <v>24</v>
      </c>
      <c r="J19" s="82" t="s">
        <v>55</v>
      </c>
      <c r="K19" s="81" t="s">
        <v>24</v>
      </c>
      <c r="L19" s="24">
        <v>6</v>
      </c>
      <c r="M19" s="170"/>
      <c r="N19" s="49" t="s">
        <v>39</v>
      </c>
      <c r="O19" s="50">
        <f>'Médailles Commandées'!F8</f>
        <v>16</v>
      </c>
      <c r="P19" s="48"/>
      <c r="Q19" s="50">
        <f>COUNTIF($D$14:$K$54,"Médaille d'Argent FIAP")</f>
        <v>12</v>
      </c>
      <c r="R19" s="24" t="str">
        <f t="shared" si="1"/>
        <v>KO</v>
      </c>
      <c r="T19" s="167"/>
      <c r="U19" s="167"/>
      <c r="V19" s="51"/>
    </row>
    <row r="20" spans="1:22" s="25" customFormat="1" ht="15" customHeight="1" x14ac:dyDescent="0.25">
      <c r="A20" s="1">
        <v>7</v>
      </c>
      <c r="B20" s="45" t="s">
        <v>10</v>
      </c>
      <c r="C20" s="158" t="str">
        <f t="shared" si="0"/>
        <v>Diplôme FDT Nature</v>
      </c>
      <c r="D20" s="83" t="s">
        <v>81</v>
      </c>
      <c r="E20" s="84" t="s">
        <v>27</v>
      </c>
      <c r="F20" s="82" t="s">
        <v>55</v>
      </c>
      <c r="G20" s="81" t="s">
        <v>27</v>
      </c>
      <c r="H20" s="82" t="s">
        <v>55</v>
      </c>
      <c r="I20" s="81" t="s">
        <v>27</v>
      </c>
      <c r="J20" s="82" t="s">
        <v>55</v>
      </c>
      <c r="K20" s="81" t="s">
        <v>27</v>
      </c>
      <c r="L20" s="24">
        <v>7</v>
      </c>
      <c r="M20" s="170"/>
      <c r="N20" s="49" t="s">
        <v>40</v>
      </c>
      <c r="O20" s="50">
        <f>'Médailles Commandées'!G8</f>
        <v>16</v>
      </c>
      <c r="P20" s="48"/>
      <c r="Q20" s="50">
        <f>COUNTIF($D$14:$K$54,"Médaille de Bronze FIAP")</f>
        <v>12</v>
      </c>
      <c r="R20" s="24" t="str">
        <f t="shared" si="1"/>
        <v>KO</v>
      </c>
      <c r="T20" s="167"/>
      <c r="U20" s="167"/>
      <c r="V20" s="51"/>
    </row>
    <row r="21" spans="1:22" s="25" customFormat="1" ht="15" customHeight="1" x14ac:dyDescent="0.25">
      <c r="A21" s="34">
        <v>8</v>
      </c>
      <c r="B21" s="45" t="s">
        <v>10</v>
      </c>
      <c r="C21" s="158" t="str">
        <f t="shared" si="0"/>
        <v>Diplôme FDT Nature</v>
      </c>
      <c r="D21" s="83" t="s">
        <v>81</v>
      </c>
      <c r="E21" s="84" t="s">
        <v>27</v>
      </c>
      <c r="F21" s="82" t="s">
        <v>55</v>
      </c>
      <c r="G21" s="81" t="s">
        <v>28</v>
      </c>
      <c r="H21" s="82" t="s">
        <v>55</v>
      </c>
      <c r="I21" s="81" t="s">
        <v>28</v>
      </c>
      <c r="J21" s="82" t="s">
        <v>55</v>
      </c>
      <c r="K21" s="81" t="s">
        <v>28</v>
      </c>
      <c r="L21" s="24">
        <v>8</v>
      </c>
      <c r="M21" s="170"/>
      <c r="N21" s="49" t="s">
        <v>41</v>
      </c>
      <c r="O21" s="52">
        <v>12</v>
      </c>
      <c r="P21" s="48"/>
      <c r="Q21" s="50">
        <f>COUNTIF($D$14:$K$54,"Ruban FIAP coup de Cœur juge N°1")+COUNTIF($D$14:$K$54,"Ruban FIAP coup de Cœur juge N°2")+COUNTIF($D$14:$K$54,"Ruban FIAP coup de Cœur juge N°3")</f>
        <v>9</v>
      </c>
      <c r="R21" s="24" t="str">
        <f t="shared" si="1"/>
        <v>KO</v>
      </c>
      <c r="T21" s="167"/>
      <c r="U21" s="167"/>
      <c r="V21" s="43"/>
    </row>
    <row r="22" spans="1:22" s="25" customFormat="1" ht="15" customHeight="1" thickBot="1" x14ac:dyDescent="0.3">
      <c r="A22" s="1">
        <v>9</v>
      </c>
      <c r="B22" s="45" t="s">
        <v>10</v>
      </c>
      <c r="C22" s="158" t="str">
        <f t="shared" si="0"/>
        <v>Diplôme FDT Nature</v>
      </c>
      <c r="D22" s="83" t="s">
        <v>81</v>
      </c>
      <c r="E22" s="84" t="s">
        <v>27</v>
      </c>
      <c r="F22" s="82" t="s">
        <v>55</v>
      </c>
      <c r="G22" s="81" t="s">
        <v>29</v>
      </c>
      <c r="H22" s="82" t="s">
        <v>55</v>
      </c>
      <c r="I22" s="81" t="s">
        <v>29</v>
      </c>
      <c r="J22" s="82" t="s">
        <v>55</v>
      </c>
      <c r="K22" s="81" t="s">
        <v>29</v>
      </c>
      <c r="L22" s="24">
        <v>9</v>
      </c>
      <c r="M22" s="171"/>
      <c r="N22" s="53" t="s">
        <v>83</v>
      </c>
      <c r="O22" s="54">
        <f>'Médailles Commandées'!$H$8-O21</f>
        <v>100</v>
      </c>
      <c r="P22" s="48"/>
      <c r="Q22" s="54">
        <f>COUNTIF($D$14:$K$54,"Ruban FIAP")</f>
        <v>75</v>
      </c>
      <c r="R22" s="24" t="str">
        <f t="shared" si="1"/>
        <v>KO</v>
      </c>
      <c r="T22" s="168"/>
      <c r="U22" s="168"/>
      <c r="V22" s="43"/>
    </row>
    <row r="23" spans="1:22" s="25" customFormat="1" ht="15" customHeight="1" x14ac:dyDescent="0.25">
      <c r="A23" s="1">
        <v>10</v>
      </c>
      <c r="B23" s="45" t="s">
        <v>10</v>
      </c>
      <c r="C23" s="158" t="str">
        <f t="shared" si="0"/>
        <v>Diplôme FDT Thème</v>
      </c>
      <c r="D23" s="83" t="s">
        <v>81</v>
      </c>
      <c r="E23" s="84" t="s">
        <v>29</v>
      </c>
      <c r="F23" s="82" t="s">
        <v>56</v>
      </c>
      <c r="G23" s="81" t="s">
        <v>24</v>
      </c>
      <c r="H23" s="82" t="s">
        <v>56</v>
      </c>
      <c r="I23" s="81" t="s">
        <v>24</v>
      </c>
      <c r="J23" s="82" t="s">
        <v>56</v>
      </c>
      <c r="K23" s="81" t="s">
        <v>24</v>
      </c>
      <c r="L23" s="24">
        <v>10</v>
      </c>
      <c r="M23" s="162" t="s">
        <v>82</v>
      </c>
      <c r="N23" s="162"/>
      <c r="O23" s="162"/>
      <c r="P23" s="162"/>
      <c r="Q23" s="162"/>
      <c r="R23" s="162"/>
      <c r="S23" s="162"/>
      <c r="T23" s="162"/>
      <c r="U23" s="162"/>
      <c r="V23" s="43"/>
    </row>
    <row r="24" spans="1:22" s="25" customFormat="1" ht="15" customHeight="1" x14ac:dyDescent="0.25">
      <c r="A24" s="34">
        <v>11</v>
      </c>
      <c r="B24" s="45" t="s">
        <v>10</v>
      </c>
      <c r="C24" s="158" t="str">
        <f t="shared" si="0"/>
        <v>Diplôme FDT Thème</v>
      </c>
      <c r="D24" s="83" t="s">
        <v>81</v>
      </c>
      <c r="E24" s="84" t="s">
        <v>29</v>
      </c>
      <c r="F24" s="82" t="s">
        <v>56</v>
      </c>
      <c r="G24" s="81" t="s">
        <v>27</v>
      </c>
      <c r="H24" s="82" t="s">
        <v>56</v>
      </c>
      <c r="I24" s="81" t="s">
        <v>27</v>
      </c>
      <c r="J24" s="82" t="s">
        <v>56</v>
      </c>
      <c r="K24" s="81" t="s">
        <v>27</v>
      </c>
      <c r="L24" s="24">
        <v>11</v>
      </c>
      <c r="M24" s="55"/>
      <c r="N24" s="24"/>
      <c r="O24" s="24"/>
      <c r="P24" s="24"/>
      <c r="Q24" s="24"/>
      <c r="R24" s="24"/>
      <c r="S24" s="44"/>
      <c r="T24" s="42"/>
      <c r="U24" s="42"/>
      <c r="V24" s="43"/>
    </row>
    <row r="25" spans="1:22" s="25" customFormat="1" ht="15" customHeight="1" x14ac:dyDescent="0.25">
      <c r="A25" s="1">
        <v>12</v>
      </c>
      <c r="B25" s="45" t="s">
        <v>10</v>
      </c>
      <c r="C25" s="158" t="str">
        <f t="shared" si="0"/>
        <v>Diplôme FDT Thème</v>
      </c>
      <c r="D25" s="83" t="s">
        <v>81</v>
      </c>
      <c r="E25" s="84" t="s">
        <v>29</v>
      </c>
      <c r="F25" s="82" t="s">
        <v>56</v>
      </c>
      <c r="G25" s="81" t="s">
        <v>28</v>
      </c>
      <c r="H25" s="82" t="s">
        <v>56</v>
      </c>
      <c r="I25" s="81" t="s">
        <v>28</v>
      </c>
      <c r="J25" s="82" t="s">
        <v>56</v>
      </c>
      <c r="K25" s="81" t="s">
        <v>28</v>
      </c>
      <c r="L25" s="24">
        <v>12</v>
      </c>
      <c r="M25" s="24"/>
      <c r="N25" s="24"/>
      <c r="O25" s="24"/>
      <c r="P25" s="24"/>
      <c r="Q25" s="24"/>
      <c r="R25" s="24"/>
      <c r="T25" s="42"/>
      <c r="U25" s="42"/>
      <c r="V25" s="43"/>
    </row>
    <row r="26" spans="1:22" s="25" customFormat="1" ht="15" customHeight="1" x14ac:dyDescent="0.25">
      <c r="A26" s="1">
        <v>13</v>
      </c>
      <c r="B26" s="45" t="s">
        <v>10</v>
      </c>
      <c r="C26" s="158" t="str">
        <f t="shared" si="0"/>
        <v>Diplôme FPF Couleur</v>
      </c>
      <c r="D26" s="83" t="s">
        <v>73</v>
      </c>
      <c r="E26" s="84" t="s">
        <v>24</v>
      </c>
      <c r="F26" s="82" t="s">
        <v>56</v>
      </c>
      <c r="G26" s="81" t="s">
        <v>29</v>
      </c>
      <c r="H26" s="82" t="s">
        <v>56</v>
      </c>
      <c r="I26" s="81" t="s">
        <v>29</v>
      </c>
      <c r="J26" s="82" t="s">
        <v>56</v>
      </c>
      <c r="K26" s="81" t="s">
        <v>29</v>
      </c>
      <c r="L26" s="24">
        <v>13</v>
      </c>
      <c r="M26" s="24"/>
      <c r="N26" s="24"/>
      <c r="O26" s="24"/>
      <c r="P26" s="24"/>
      <c r="Q26" s="24"/>
      <c r="R26" s="24"/>
      <c r="T26" s="42"/>
      <c r="U26" s="42"/>
    </row>
    <row r="27" spans="1:22" s="25" customFormat="1" ht="15" customHeight="1" x14ac:dyDescent="0.25">
      <c r="A27" s="34">
        <v>14</v>
      </c>
      <c r="B27" s="45" t="s">
        <v>10</v>
      </c>
      <c r="C27" s="158" t="str">
        <f t="shared" si="0"/>
        <v>Diplôme FPF Couleur</v>
      </c>
      <c r="D27" s="83" t="s">
        <v>73</v>
      </c>
      <c r="E27" s="84" t="s">
        <v>24</v>
      </c>
      <c r="F27" s="82" t="s">
        <v>57</v>
      </c>
      <c r="G27" s="81" t="s">
        <v>53</v>
      </c>
      <c r="H27" s="82" t="s">
        <v>57</v>
      </c>
      <c r="I27" s="81" t="s">
        <v>53</v>
      </c>
      <c r="J27" s="82" t="s">
        <v>57</v>
      </c>
      <c r="K27" s="81" t="s">
        <v>53</v>
      </c>
      <c r="L27" s="24">
        <v>14</v>
      </c>
      <c r="M27" s="24"/>
      <c r="N27" s="24"/>
      <c r="O27" s="24"/>
      <c r="P27" s="24"/>
      <c r="Q27" s="24"/>
      <c r="R27" s="24"/>
      <c r="T27" s="42"/>
      <c r="U27" s="42"/>
    </row>
    <row r="28" spans="1:22" s="25" customFormat="1" ht="15" customHeight="1" x14ac:dyDescent="0.25">
      <c r="A28" s="1">
        <v>15</v>
      </c>
      <c r="B28" s="45" t="s">
        <v>10</v>
      </c>
      <c r="C28" s="158" t="str">
        <f t="shared" si="0"/>
        <v>Diplôme FPF Couleur</v>
      </c>
      <c r="D28" s="83" t="s">
        <v>73</v>
      </c>
      <c r="E28" s="84" t="s">
        <v>24</v>
      </c>
      <c r="F28" s="82" t="s">
        <v>58</v>
      </c>
      <c r="G28" s="81" t="s">
        <v>53</v>
      </c>
      <c r="H28" s="82" t="s">
        <v>58</v>
      </c>
      <c r="I28" s="81" t="s">
        <v>53</v>
      </c>
      <c r="J28" s="82" t="s">
        <v>58</v>
      </c>
      <c r="K28" s="81" t="s">
        <v>53</v>
      </c>
      <c r="L28" s="24">
        <v>15</v>
      </c>
      <c r="M28" s="24"/>
      <c r="N28" s="24"/>
      <c r="O28" s="24"/>
      <c r="P28" s="24"/>
      <c r="Q28" s="24"/>
      <c r="R28" s="24"/>
      <c r="T28" s="42"/>
      <c r="U28" s="42"/>
    </row>
    <row r="29" spans="1:22" s="25" customFormat="1" ht="15" customHeight="1" x14ac:dyDescent="0.25">
      <c r="A29" s="1">
        <v>16</v>
      </c>
      <c r="B29" s="45" t="s">
        <v>10</v>
      </c>
      <c r="C29" s="158" t="str">
        <f t="shared" si="0"/>
        <v>Diplôme FPF Couleur</v>
      </c>
      <c r="D29" s="83" t="s">
        <v>73</v>
      </c>
      <c r="E29" s="84" t="s">
        <v>24</v>
      </c>
      <c r="F29" s="82" t="s">
        <v>59</v>
      </c>
      <c r="G29" s="81" t="s">
        <v>53</v>
      </c>
      <c r="H29" s="82" t="s">
        <v>59</v>
      </c>
      <c r="I29" s="81" t="s">
        <v>53</v>
      </c>
      <c r="J29" s="82" t="s">
        <v>59</v>
      </c>
      <c r="K29" s="81" t="s">
        <v>53</v>
      </c>
      <c r="L29" s="24">
        <v>16</v>
      </c>
      <c r="M29" s="24"/>
      <c r="N29" s="24"/>
      <c r="O29" s="24"/>
      <c r="P29" s="24"/>
      <c r="Q29" s="24"/>
      <c r="R29" s="24"/>
      <c r="T29" s="42"/>
      <c r="U29" s="42"/>
    </row>
    <row r="30" spans="1:22" s="25" customFormat="1" ht="15" customHeight="1" x14ac:dyDescent="0.25">
      <c r="A30" s="34">
        <v>17</v>
      </c>
      <c r="B30" s="45" t="s">
        <v>10</v>
      </c>
      <c r="C30" s="158" t="str">
        <f t="shared" si="0"/>
        <v>Diplôme FPF Monochrome</v>
      </c>
      <c r="D30" s="83" t="s">
        <v>73</v>
      </c>
      <c r="E30" s="84" t="s">
        <v>28</v>
      </c>
      <c r="F30" s="82" t="s">
        <v>60</v>
      </c>
      <c r="G30" s="81" t="s">
        <v>24</v>
      </c>
      <c r="H30" s="82" t="s">
        <v>60</v>
      </c>
      <c r="I30" s="81" t="s">
        <v>24</v>
      </c>
      <c r="J30" s="82" t="s">
        <v>60</v>
      </c>
      <c r="K30" s="81" t="s">
        <v>24</v>
      </c>
      <c r="L30" s="24">
        <v>17</v>
      </c>
      <c r="M30" s="24"/>
      <c r="N30" s="24"/>
      <c r="O30" s="24"/>
      <c r="P30" s="24"/>
      <c r="Q30" s="24"/>
      <c r="R30" s="24"/>
      <c r="T30" s="42"/>
      <c r="U30" s="42"/>
    </row>
    <row r="31" spans="1:22" s="25" customFormat="1" ht="15" customHeight="1" x14ac:dyDescent="0.25">
      <c r="A31" s="1">
        <v>18</v>
      </c>
      <c r="B31" s="45" t="s">
        <v>10</v>
      </c>
      <c r="C31" s="158" t="str">
        <f t="shared" si="0"/>
        <v>Diplôme FPF Monochrome</v>
      </c>
      <c r="D31" s="83" t="s">
        <v>73</v>
      </c>
      <c r="E31" s="84" t="s">
        <v>28</v>
      </c>
      <c r="F31" s="82" t="s">
        <v>60</v>
      </c>
      <c r="G31" s="81" t="s">
        <v>27</v>
      </c>
      <c r="H31" s="82" t="s">
        <v>60</v>
      </c>
      <c r="I31" s="81" t="s">
        <v>27</v>
      </c>
      <c r="J31" s="82" t="s">
        <v>60</v>
      </c>
      <c r="K31" s="81" t="s">
        <v>27</v>
      </c>
      <c r="L31" s="24">
        <v>18</v>
      </c>
      <c r="M31" s="24"/>
      <c r="N31" s="24"/>
      <c r="O31" s="56"/>
      <c r="P31" s="24"/>
      <c r="Q31" s="24"/>
      <c r="R31" s="24"/>
      <c r="T31" s="77"/>
    </row>
    <row r="32" spans="1:22" s="25" customFormat="1" ht="15" customHeight="1" x14ac:dyDescent="0.25">
      <c r="A32" s="1">
        <v>19</v>
      </c>
      <c r="B32" s="45" t="s">
        <v>10</v>
      </c>
      <c r="C32" s="158" t="str">
        <f t="shared" si="0"/>
        <v>Diplôme FPF Monochrome</v>
      </c>
      <c r="D32" s="83" t="s">
        <v>73</v>
      </c>
      <c r="E32" s="84" t="s">
        <v>28</v>
      </c>
      <c r="F32" s="82" t="s">
        <v>60</v>
      </c>
      <c r="G32" s="81" t="s">
        <v>28</v>
      </c>
      <c r="H32" s="82" t="s">
        <v>60</v>
      </c>
      <c r="I32" s="81" t="s">
        <v>28</v>
      </c>
      <c r="J32" s="82" t="s">
        <v>60</v>
      </c>
      <c r="K32" s="81" t="s">
        <v>28</v>
      </c>
      <c r="L32" s="24">
        <v>19</v>
      </c>
      <c r="M32" s="24"/>
      <c r="N32" s="24"/>
      <c r="O32" s="24"/>
      <c r="P32" s="24"/>
      <c r="Q32" s="24"/>
      <c r="R32" s="24"/>
      <c r="T32" s="77"/>
    </row>
    <row r="33" spans="1:24" s="25" customFormat="1" ht="15" customHeight="1" x14ac:dyDescent="0.25">
      <c r="A33" s="34">
        <v>20</v>
      </c>
      <c r="B33" s="45" t="s">
        <v>10</v>
      </c>
      <c r="C33" s="158" t="str">
        <f t="shared" si="0"/>
        <v>Diplôme FPF Nature</v>
      </c>
      <c r="D33" s="83" t="s">
        <v>73</v>
      </c>
      <c r="E33" s="84" t="s">
        <v>27</v>
      </c>
      <c r="F33" s="82" t="s">
        <v>60</v>
      </c>
      <c r="G33" s="81" t="s">
        <v>29</v>
      </c>
      <c r="H33" s="82" t="s">
        <v>60</v>
      </c>
      <c r="I33" s="81" t="s">
        <v>29</v>
      </c>
      <c r="J33" s="82" t="s">
        <v>60</v>
      </c>
      <c r="K33" s="81" t="s">
        <v>29</v>
      </c>
      <c r="L33" s="24">
        <v>20</v>
      </c>
      <c r="M33" s="24"/>
      <c r="N33" s="24"/>
      <c r="O33" s="24"/>
      <c r="P33" s="24"/>
      <c r="Q33" s="24"/>
      <c r="R33" s="24"/>
      <c r="T33" s="77"/>
    </row>
    <row r="34" spans="1:24" s="25" customFormat="1" ht="15" customHeight="1" x14ac:dyDescent="0.25">
      <c r="A34" s="1">
        <v>21</v>
      </c>
      <c r="B34" s="45" t="s">
        <v>10</v>
      </c>
      <c r="C34" s="158" t="str">
        <f t="shared" si="0"/>
        <v>Diplôme FPF Nature</v>
      </c>
      <c r="D34" s="83" t="s">
        <v>73</v>
      </c>
      <c r="E34" s="84" t="s">
        <v>27</v>
      </c>
      <c r="F34" s="82" t="s">
        <v>60</v>
      </c>
      <c r="G34" s="81" t="s">
        <v>24</v>
      </c>
      <c r="H34" s="82" t="s">
        <v>60</v>
      </c>
      <c r="I34" s="81" t="s">
        <v>24</v>
      </c>
      <c r="J34" s="82" t="s">
        <v>60</v>
      </c>
      <c r="K34" s="81" t="s">
        <v>24</v>
      </c>
      <c r="L34" s="24">
        <v>21</v>
      </c>
      <c r="M34" s="24"/>
      <c r="N34" s="24"/>
      <c r="O34" s="24"/>
      <c r="P34" s="24"/>
      <c r="Q34" s="24"/>
      <c r="R34" s="24"/>
      <c r="T34" s="77"/>
    </row>
    <row r="35" spans="1:24" s="25" customFormat="1" ht="15" customHeight="1" x14ac:dyDescent="0.25">
      <c r="A35" s="1">
        <v>22</v>
      </c>
      <c r="B35" s="45" t="s">
        <v>10</v>
      </c>
      <c r="C35" s="158" t="str">
        <f t="shared" si="0"/>
        <v>Diplôme FPF Nature</v>
      </c>
      <c r="D35" s="83" t="s">
        <v>73</v>
      </c>
      <c r="E35" s="84" t="s">
        <v>27</v>
      </c>
      <c r="F35" s="82" t="s">
        <v>60</v>
      </c>
      <c r="G35" s="81" t="s">
        <v>27</v>
      </c>
      <c r="H35" s="82" t="s">
        <v>60</v>
      </c>
      <c r="I35" s="81" t="s">
        <v>27</v>
      </c>
      <c r="J35" s="82" t="s">
        <v>60</v>
      </c>
      <c r="K35" s="81" t="s">
        <v>27</v>
      </c>
      <c r="L35" s="24">
        <v>22</v>
      </c>
      <c r="M35" s="24"/>
      <c r="N35" s="24"/>
      <c r="O35" s="24"/>
      <c r="P35" s="24"/>
      <c r="Q35" s="24"/>
      <c r="R35" s="24"/>
      <c r="T35" s="77"/>
    </row>
    <row r="36" spans="1:24" s="25" customFormat="1" ht="15" customHeight="1" x14ac:dyDescent="0.25">
      <c r="A36" s="34">
        <v>23</v>
      </c>
      <c r="B36" s="45" t="s">
        <v>10</v>
      </c>
      <c r="C36" s="158" t="str">
        <f t="shared" si="0"/>
        <v>Diplôme FPF Nature</v>
      </c>
      <c r="D36" s="83" t="s">
        <v>73</v>
      </c>
      <c r="E36" s="84" t="s">
        <v>27</v>
      </c>
      <c r="F36" s="82" t="s">
        <v>60</v>
      </c>
      <c r="G36" s="81" t="s">
        <v>28</v>
      </c>
      <c r="H36" s="82" t="s">
        <v>60</v>
      </c>
      <c r="I36" s="81" t="s">
        <v>28</v>
      </c>
      <c r="J36" s="82" t="s">
        <v>60</v>
      </c>
      <c r="K36" s="81" t="s">
        <v>28</v>
      </c>
      <c r="L36" s="24">
        <v>23</v>
      </c>
      <c r="M36" s="24"/>
      <c r="N36" s="24"/>
      <c r="O36" s="24"/>
      <c r="P36" s="24"/>
      <c r="Q36" s="24"/>
      <c r="R36" s="24"/>
      <c r="T36" s="77"/>
    </row>
    <row r="37" spans="1:24" s="25" customFormat="1" ht="15" customHeight="1" x14ac:dyDescent="0.25">
      <c r="A37" s="1">
        <v>24</v>
      </c>
      <c r="B37" s="45" t="s">
        <v>10</v>
      </c>
      <c r="C37" s="158" t="str">
        <f t="shared" si="0"/>
        <v>Diplôme FPF Thème</v>
      </c>
      <c r="D37" s="83" t="s">
        <v>73</v>
      </c>
      <c r="E37" s="84" t="s">
        <v>29</v>
      </c>
      <c r="F37" s="82" t="s">
        <v>60</v>
      </c>
      <c r="G37" s="81" t="s">
        <v>29</v>
      </c>
      <c r="H37" s="82" t="s">
        <v>60</v>
      </c>
      <c r="I37" s="81" t="s">
        <v>29</v>
      </c>
      <c r="J37" s="82" t="s">
        <v>60</v>
      </c>
      <c r="K37" s="81" t="s">
        <v>29</v>
      </c>
      <c r="L37" s="24">
        <v>24</v>
      </c>
      <c r="M37" s="24"/>
      <c r="N37" s="24"/>
      <c r="O37" s="24"/>
      <c r="P37" s="24"/>
      <c r="Q37" s="24"/>
      <c r="R37" s="24"/>
      <c r="T37" s="77"/>
    </row>
    <row r="38" spans="1:24" s="25" customFormat="1" ht="15" customHeight="1" x14ac:dyDescent="0.25">
      <c r="A38" s="1">
        <v>25</v>
      </c>
      <c r="B38" s="45" t="s">
        <v>10</v>
      </c>
      <c r="C38" s="158" t="str">
        <f t="shared" si="0"/>
        <v>Diplôme FPF Thème</v>
      </c>
      <c r="D38" s="83" t="s">
        <v>73</v>
      </c>
      <c r="E38" s="84" t="s">
        <v>29</v>
      </c>
      <c r="F38" s="82" t="s">
        <v>60</v>
      </c>
      <c r="G38" s="81" t="s">
        <v>24</v>
      </c>
      <c r="H38" s="82" t="s">
        <v>60</v>
      </c>
      <c r="I38" s="81" t="s">
        <v>24</v>
      </c>
      <c r="J38" s="82" t="s">
        <v>60</v>
      </c>
      <c r="K38" s="81" t="s">
        <v>24</v>
      </c>
      <c r="L38" s="24">
        <v>25</v>
      </c>
      <c r="M38" s="24"/>
      <c r="N38" s="24"/>
      <c r="O38" s="24"/>
      <c r="P38" s="24"/>
      <c r="Q38" s="24"/>
      <c r="R38" s="24"/>
      <c r="T38" s="77"/>
    </row>
    <row r="39" spans="1:24" s="25" customFormat="1" ht="15" customHeight="1" x14ac:dyDescent="0.25">
      <c r="A39" s="34">
        <v>26</v>
      </c>
      <c r="B39" s="45" t="s">
        <v>10</v>
      </c>
      <c r="C39" s="158" t="str">
        <f t="shared" si="0"/>
        <v>Diplôme FPF Thème</v>
      </c>
      <c r="D39" s="83" t="s">
        <v>73</v>
      </c>
      <c r="E39" s="84" t="s">
        <v>29</v>
      </c>
      <c r="F39" s="82" t="s">
        <v>60</v>
      </c>
      <c r="G39" s="81" t="s">
        <v>27</v>
      </c>
      <c r="H39" s="82" t="s">
        <v>60</v>
      </c>
      <c r="I39" s="81" t="s">
        <v>27</v>
      </c>
      <c r="J39" s="82" t="s">
        <v>60</v>
      </c>
      <c r="K39" s="81" t="s">
        <v>27</v>
      </c>
      <c r="L39" s="24">
        <v>26</v>
      </c>
      <c r="M39" s="24"/>
      <c r="N39" s="24"/>
      <c r="O39" s="24"/>
      <c r="P39" s="24"/>
      <c r="Q39" s="24"/>
      <c r="R39" s="24"/>
      <c r="T39" s="77"/>
    </row>
    <row r="40" spans="1:24" s="25" customFormat="1" ht="15" customHeight="1" x14ac:dyDescent="0.25">
      <c r="A40" s="1">
        <v>27</v>
      </c>
      <c r="B40" s="45" t="s">
        <v>10</v>
      </c>
      <c r="C40" s="158" t="str">
        <f t="shared" si="0"/>
        <v>Diplôme ISF Couleur</v>
      </c>
      <c r="D40" s="82" t="s">
        <v>77</v>
      </c>
      <c r="E40" s="81" t="s">
        <v>24</v>
      </c>
      <c r="F40" s="82" t="s">
        <v>60</v>
      </c>
      <c r="G40" s="81" t="s">
        <v>28</v>
      </c>
      <c r="H40" s="82" t="s">
        <v>60</v>
      </c>
      <c r="I40" s="81" t="s">
        <v>28</v>
      </c>
      <c r="J40" s="82" t="s">
        <v>60</v>
      </c>
      <c r="K40" s="81" t="s">
        <v>28</v>
      </c>
      <c r="L40" s="24">
        <v>27</v>
      </c>
      <c r="M40" s="24"/>
      <c r="N40" s="24"/>
      <c r="O40" s="24"/>
      <c r="P40" s="24"/>
      <c r="Q40" s="24"/>
      <c r="R40" s="24"/>
      <c r="T40" s="77"/>
    </row>
    <row r="41" spans="1:24" s="25" customFormat="1" ht="15" customHeight="1" x14ac:dyDescent="0.25">
      <c r="A41" s="1">
        <v>28</v>
      </c>
      <c r="B41" s="45" t="s">
        <v>10</v>
      </c>
      <c r="C41" s="158" t="str">
        <f t="shared" si="0"/>
        <v>Diplôme ISF Couleur</v>
      </c>
      <c r="D41" s="82" t="s">
        <v>77</v>
      </c>
      <c r="E41" s="81" t="s">
        <v>24</v>
      </c>
      <c r="F41" s="82" t="s">
        <v>60</v>
      </c>
      <c r="G41" s="81" t="s">
        <v>29</v>
      </c>
      <c r="H41" s="82" t="s">
        <v>60</v>
      </c>
      <c r="I41" s="81" t="s">
        <v>29</v>
      </c>
      <c r="J41" s="82" t="s">
        <v>60</v>
      </c>
      <c r="K41" s="81" t="s">
        <v>29</v>
      </c>
      <c r="L41" s="24">
        <v>28</v>
      </c>
      <c r="M41" s="24"/>
      <c r="N41" s="24"/>
      <c r="O41" s="24"/>
      <c r="P41" s="24"/>
      <c r="Q41" s="24"/>
      <c r="R41" s="24"/>
      <c r="T41" s="77"/>
    </row>
    <row r="42" spans="1:24" s="25" customFormat="1" ht="15" customHeight="1" x14ac:dyDescent="0.25">
      <c r="A42" s="34">
        <v>29</v>
      </c>
      <c r="B42" s="45" t="s">
        <v>10</v>
      </c>
      <c r="C42" s="158" t="str">
        <f t="shared" si="0"/>
        <v>Diplôme ISF Couleur</v>
      </c>
      <c r="D42" s="82" t="s">
        <v>77</v>
      </c>
      <c r="E42" s="81" t="s">
        <v>24</v>
      </c>
      <c r="F42" s="82" t="s">
        <v>60</v>
      </c>
      <c r="G42" s="81" t="s">
        <v>24</v>
      </c>
      <c r="H42" s="82" t="s">
        <v>60</v>
      </c>
      <c r="I42" s="81" t="s">
        <v>24</v>
      </c>
      <c r="J42" s="82" t="s">
        <v>60</v>
      </c>
      <c r="K42" s="81" t="s">
        <v>24</v>
      </c>
      <c r="L42" s="24">
        <v>29</v>
      </c>
      <c r="M42" s="24"/>
      <c r="N42" s="24"/>
      <c r="O42" s="24"/>
      <c r="P42" s="24"/>
      <c r="Q42" s="24"/>
      <c r="R42" s="24"/>
      <c r="T42" s="77"/>
      <c r="W42" s="44"/>
      <c r="X42" s="44"/>
    </row>
    <row r="43" spans="1:24" s="25" customFormat="1" ht="15" customHeight="1" x14ac:dyDescent="0.25">
      <c r="A43" s="1">
        <v>30</v>
      </c>
      <c r="B43" s="45" t="s">
        <v>10</v>
      </c>
      <c r="C43" s="158" t="str">
        <f t="shared" si="0"/>
        <v>Diplôme ISF Monochrome</v>
      </c>
      <c r="D43" s="82" t="s">
        <v>77</v>
      </c>
      <c r="E43" s="81" t="s">
        <v>28</v>
      </c>
      <c r="F43" s="82" t="s">
        <v>60</v>
      </c>
      <c r="G43" s="81" t="s">
        <v>27</v>
      </c>
      <c r="H43" s="82" t="s">
        <v>60</v>
      </c>
      <c r="I43" s="81" t="s">
        <v>27</v>
      </c>
      <c r="J43" s="82" t="s">
        <v>60</v>
      </c>
      <c r="K43" s="81" t="s">
        <v>27</v>
      </c>
      <c r="L43" s="24">
        <v>30</v>
      </c>
      <c r="M43" s="24"/>
      <c r="N43" s="24"/>
      <c r="O43" s="24"/>
      <c r="P43" s="24"/>
      <c r="Q43" s="24"/>
      <c r="R43" s="24"/>
      <c r="T43" s="77"/>
    </row>
    <row r="44" spans="1:24" s="25" customFormat="1" ht="15" customHeight="1" x14ac:dyDescent="0.25">
      <c r="A44" s="1">
        <v>31</v>
      </c>
      <c r="B44" s="45" t="s">
        <v>10</v>
      </c>
      <c r="C44" s="158" t="str">
        <f t="shared" si="0"/>
        <v>Diplôme ISF Monochrome</v>
      </c>
      <c r="D44" s="82" t="s">
        <v>77</v>
      </c>
      <c r="E44" s="81" t="s">
        <v>28</v>
      </c>
      <c r="F44" s="82" t="s">
        <v>60</v>
      </c>
      <c r="G44" s="81" t="s">
        <v>28</v>
      </c>
      <c r="H44" s="82" t="s">
        <v>60</v>
      </c>
      <c r="I44" s="81" t="s">
        <v>28</v>
      </c>
      <c r="J44" s="82" t="s">
        <v>60</v>
      </c>
      <c r="K44" s="81" t="s">
        <v>28</v>
      </c>
      <c r="L44" s="24">
        <v>31</v>
      </c>
      <c r="M44" s="24"/>
      <c r="N44" s="24"/>
      <c r="O44" s="24"/>
      <c r="P44" s="24"/>
      <c r="Q44" s="24"/>
      <c r="R44" s="24"/>
      <c r="T44" s="77"/>
    </row>
    <row r="45" spans="1:24" s="25" customFormat="1" ht="15" customHeight="1" x14ac:dyDescent="0.25">
      <c r="A45" s="34">
        <v>32</v>
      </c>
      <c r="B45" s="45" t="s">
        <v>10</v>
      </c>
      <c r="C45" s="158" t="str">
        <f t="shared" si="0"/>
        <v>Diplôme ISF Monochrome</v>
      </c>
      <c r="D45" s="82" t="s">
        <v>77</v>
      </c>
      <c r="E45" s="81" t="s">
        <v>28</v>
      </c>
      <c r="F45" s="82" t="s">
        <v>60</v>
      </c>
      <c r="G45" s="81" t="s">
        <v>29</v>
      </c>
      <c r="H45" s="82" t="s">
        <v>60</v>
      </c>
      <c r="I45" s="81" t="s">
        <v>29</v>
      </c>
      <c r="J45" s="82" t="s">
        <v>60</v>
      </c>
      <c r="K45" s="81" t="s">
        <v>29</v>
      </c>
      <c r="L45" s="24">
        <v>32</v>
      </c>
      <c r="M45" s="24"/>
      <c r="N45" s="24"/>
      <c r="O45" s="24"/>
      <c r="P45" s="24"/>
      <c r="Q45" s="24"/>
      <c r="R45" s="24"/>
      <c r="T45" s="77"/>
    </row>
    <row r="46" spans="1:24" s="25" customFormat="1" ht="15" customHeight="1" x14ac:dyDescent="0.25">
      <c r="A46" s="1">
        <v>33</v>
      </c>
      <c r="B46" s="45" t="s">
        <v>10</v>
      </c>
      <c r="C46" s="158" t="str">
        <f t="shared" ref="C46:C77" si="2">D46&amp;" "&amp;E46</f>
        <v>Diplôme ISF Nature</v>
      </c>
      <c r="D46" s="82" t="s">
        <v>77</v>
      </c>
      <c r="E46" s="81" t="s">
        <v>27</v>
      </c>
      <c r="F46" s="82" t="s">
        <v>60</v>
      </c>
      <c r="G46" s="81" t="s">
        <v>24</v>
      </c>
      <c r="H46" s="82" t="s">
        <v>60</v>
      </c>
      <c r="I46" s="81" t="s">
        <v>24</v>
      </c>
      <c r="J46" s="82" t="s">
        <v>60</v>
      </c>
      <c r="K46" s="81" t="s">
        <v>24</v>
      </c>
      <c r="L46" s="24">
        <v>33</v>
      </c>
      <c r="M46" s="24"/>
      <c r="N46" s="24"/>
      <c r="O46" s="24"/>
      <c r="P46" s="24"/>
      <c r="Q46" s="24"/>
      <c r="R46" s="24"/>
      <c r="T46" s="77"/>
    </row>
    <row r="47" spans="1:24" s="25" customFormat="1" ht="15" customHeight="1" x14ac:dyDescent="0.25">
      <c r="A47" s="1">
        <v>34</v>
      </c>
      <c r="B47" s="45" t="s">
        <v>10</v>
      </c>
      <c r="C47" s="158" t="str">
        <f t="shared" si="2"/>
        <v>Diplôme ISF Nature</v>
      </c>
      <c r="D47" s="82" t="s">
        <v>77</v>
      </c>
      <c r="E47" s="81" t="s">
        <v>27</v>
      </c>
      <c r="F47" s="82" t="s">
        <v>60</v>
      </c>
      <c r="G47" s="81" t="s">
        <v>24</v>
      </c>
      <c r="H47" s="82" t="s">
        <v>60</v>
      </c>
      <c r="I47" s="81" t="s">
        <v>24</v>
      </c>
      <c r="J47" s="82" t="s">
        <v>60</v>
      </c>
      <c r="K47" s="81" t="s">
        <v>24</v>
      </c>
      <c r="L47" s="24">
        <v>34</v>
      </c>
      <c r="M47" s="24"/>
      <c r="N47" s="24"/>
      <c r="O47" s="24"/>
      <c r="P47" s="24"/>
      <c r="Q47" s="24"/>
      <c r="R47" s="24"/>
      <c r="T47" s="77"/>
    </row>
    <row r="48" spans="1:24" s="25" customFormat="1" ht="15" customHeight="1" x14ac:dyDescent="0.25">
      <c r="A48" s="34">
        <v>35</v>
      </c>
      <c r="B48" s="45" t="s">
        <v>10</v>
      </c>
      <c r="C48" s="158" t="str">
        <f t="shared" si="2"/>
        <v>Diplôme ISF Nature</v>
      </c>
      <c r="D48" s="82" t="s">
        <v>77</v>
      </c>
      <c r="E48" s="81" t="s">
        <v>27</v>
      </c>
      <c r="F48" s="82" t="s">
        <v>60</v>
      </c>
      <c r="G48" s="81" t="s">
        <v>27</v>
      </c>
      <c r="H48" s="82" t="s">
        <v>60</v>
      </c>
      <c r="I48" s="81" t="s">
        <v>27</v>
      </c>
      <c r="J48" s="82" t="s">
        <v>60</v>
      </c>
      <c r="K48" s="81" t="s">
        <v>27</v>
      </c>
      <c r="L48" s="24">
        <v>35</v>
      </c>
      <c r="M48" s="24"/>
      <c r="N48" s="24"/>
      <c r="O48" s="24"/>
      <c r="P48" s="24"/>
      <c r="Q48" s="24"/>
      <c r="R48" s="24"/>
      <c r="T48" s="77"/>
    </row>
    <row r="49" spans="1:24" s="25" customFormat="1" ht="15" customHeight="1" x14ac:dyDescent="0.25">
      <c r="A49" s="1">
        <v>36</v>
      </c>
      <c r="B49" s="45" t="s">
        <v>10</v>
      </c>
      <c r="C49" s="158" t="str">
        <f t="shared" si="2"/>
        <v>Diplôme ISF Thème</v>
      </c>
      <c r="D49" s="82" t="s">
        <v>77</v>
      </c>
      <c r="E49" s="81" t="s">
        <v>29</v>
      </c>
      <c r="F49" s="82" t="s">
        <v>60</v>
      </c>
      <c r="G49" s="81" t="s">
        <v>28</v>
      </c>
      <c r="H49" s="82" t="s">
        <v>60</v>
      </c>
      <c r="I49" s="81" t="s">
        <v>28</v>
      </c>
      <c r="J49" s="82" t="s">
        <v>60</v>
      </c>
      <c r="K49" s="81" t="s">
        <v>28</v>
      </c>
      <c r="L49" s="24">
        <v>36</v>
      </c>
      <c r="M49" s="24"/>
      <c r="N49" s="24"/>
      <c r="O49" s="24"/>
      <c r="P49" s="24"/>
      <c r="Q49" s="24"/>
      <c r="R49" s="24"/>
      <c r="T49" s="77"/>
    </row>
    <row r="50" spans="1:24" s="25" customFormat="1" ht="15" customHeight="1" x14ac:dyDescent="0.25">
      <c r="A50" s="1">
        <v>37</v>
      </c>
      <c r="B50" s="45" t="s">
        <v>10</v>
      </c>
      <c r="C50" s="158" t="str">
        <f t="shared" si="2"/>
        <v>Diplôme ISF Thème</v>
      </c>
      <c r="D50" s="82" t="s">
        <v>77</v>
      </c>
      <c r="E50" s="81" t="s">
        <v>29</v>
      </c>
      <c r="F50" s="82" t="s">
        <v>60</v>
      </c>
      <c r="G50" s="81" t="s">
        <v>29</v>
      </c>
      <c r="H50" s="82" t="s">
        <v>60</v>
      </c>
      <c r="I50" s="81" t="s">
        <v>29</v>
      </c>
      <c r="J50" s="82" t="s">
        <v>60</v>
      </c>
      <c r="K50" s="81" t="s">
        <v>29</v>
      </c>
      <c r="L50" s="24">
        <v>37</v>
      </c>
      <c r="M50" s="24"/>
      <c r="N50" s="24"/>
      <c r="O50" s="24"/>
      <c r="P50" s="24"/>
      <c r="Q50" s="24"/>
      <c r="R50" s="24"/>
      <c r="T50" s="77"/>
    </row>
    <row r="51" spans="1:24" s="25" customFormat="1" ht="15" customHeight="1" x14ac:dyDescent="0.25">
      <c r="A51" s="1">
        <v>38</v>
      </c>
      <c r="B51" s="45" t="s">
        <v>10</v>
      </c>
      <c r="C51" s="158" t="str">
        <f t="shared" si="2"/>
        <v>Diplôme ISF Thème</v>
      </c>
      <c r="D51" s="82" t="s">
        <v>77</v>
      </c>
      <c r="E51" s="81" t="s">
        <v>29</v>
      </c>
      <c r="F51" s="82" t="s">
        <v>60</v>
      </c>
      <c r="G51" s="81" t="s">
        <v>24</v>
      </c>
      <c r="H51" s="82" t="s">
        <v>60</v>
      </c>
      <c r="I51" s="81" t="s">
        <v>24</v>
      </c>
      <c r="J51" s="82" t="s">
        <v>60</v>
      </c>
      <c r="K51" s="81" t="s">
        <v>24</v>
      </c>
      <c r="L51" s="24">
        <v>38</v>
      </c>
      <c r="M51" s="24"/>
      <c r="N51" s="24"/>
      <c r="O51" s="24"/>
      <c r="P51" s="24"/>
      <c r="Q51" s="24"/>
      <c r="R51" s="24"/>
      <c r="T51" s="77"/>
    </row>
    <row r="52" spans="1:24" s="25" customFormat="1" ht="15" customHeight="1" x14ac:dyDescent="0.25">
      <c r="A52" s="34">
        <v>39</v>
      </c>
      <c r="B52" s="45" t="s">
        <v>10</v>
      </c>
      <c r="C52" s="158" t="str">
        <f t="shared" si="2"/>
        <v>Diplôme U.R 06 Couleur</v>
      </c>
      <c r="D52" s="83" t="s">
        <v>103</v>
      </c>
      <c r="E52" s="84" t="s">
        <v>24</v>
      </c>
      <c r="F52" s="82" t="s">
        <v>60</v>
      </c>
      <c r="G52" s="81" t="s">
        <v>27</v>
      </c>
      <c r="H52" s="82" t="s">
        <v>60</v>
      </c>
      <c r="I52" s="81" t="s">
        <v>27</v>
      </c>
      <c r="J52" s="82" t="s">
        <v>60</v>
      </c>
      <c r="K52" s="81" t="s">
        <v>27</v>
      </c>
      <c r="L52" s="24">
        <v>39</v>
      </c>
      <c r="M52" s="24"/>
      <c r="N52" s="24"/>
      <c r="O52" s="24"/>
      <c r="P52" s="24"/>
      <c r="Q52" s="24"/>
      <c r="R52" s="24"/>
      <c r="T52" s="77"/>
      <c r="W52" s="44"/>
      <c r="X52" s="44"/>
    </row>
    <row r="53" spans="1:24" s="25" customFormat="1" ht="15" customHeight="1" x14ac:dyDescent="0.25">
      <c r="A53" s="1">
        <v>40</v>
      </c>
      <c r="B53" s="45" t="s">
        <v>10</v>
      </c>
      <c r="C53" s="158" t="str">
        <f t="shared" si="2"/>
        <v>Diplôme U.R 06 Monochrome</v>
      </c>
      <c r="D53" s="83" t="s">
        <v>103</v>
      </c>
      <c r="E53" s="84" t="s">
        <v>28</v>
      </c>
      <c r="F53" s="82" t="s">
        <v>60</v>
      </c>
      <c r="G53" s="81" t="s">
        <v>28</v>
      </c>
      <c r="H53" s="82" t="s">
        <v>60</v>
      </c>
      <c r="I53" s="81" t="s">
        <v>28</v>
      </c>
      <c r="J53" s="82" t="s">
        <v>60</v>
      </c>
      <c r="K53" s="81" t="s">
        <v>28</v>
      </c>
      <c r="L53" s="24">
        <v>40</v>
      </c>
      <c r="M53" s="24"/>
      <c r="N53" s="24"/>
      <c r="O53" s="24"/>
      <c r="P53" s="24"/>
      <c r="Q53" s="24"/>
      <c r="R53" s="24"/>
      <c r="T53" s="77"/>
      <c r="U53" s="44"/>
    </row>
    <row r="54" spans="1:24" s="25" customFormat="1" ht="15" customHeight="1" thickBot="1" x14ac:dyDescent="0.3">
      <c r="A54" s="1">
        <v>41</v>
      </c>
      <c r="B54" s="45" t="s">
        <v>10</v>
      </c>
      <c r="C54" s="158" t="str">
        <f t="shared" si="2"/>
        <v>Diplôme U.R 06 Nature</v>
      </c>
      <c r="D54" s="83" t="s">
        <v>103</v>
      </c>
      <c r="E54" s="84" t="s">
        <v>27</v>
      </c>
      <c r="F54" s="82" t="s">
        <v>60</v>
      </c>
      <c r="G54" s="81" t="s">
        <v>29</v>
      </c>
      <c r="H54" s="82" t="s">
        <v>60</v>
      </c>
      <c r="I54" s="81" t="s">
        <v>29</v>
      </c>
      <c r="J54" s="82" t="s">
        <v>60</v>
      </c>
      <c r="K54" s="81" t="s">
        <v>29</v>
      </c>
      <c r="L54" s="24">
        <v>41</v>
      </c>
      <c r="M54" s="24"/>
      <c r="N54" s="24"/>
      <c r="O54" s="24"/>
      <c r="P54" s="24"/>
      <c r="Q54" s="24"/>
      <c r="R54" s="24"/>
      <c r="T54" s="77"/>
      <c r="U54" s="44"/>
    </row>
    <row r="55" spans="1:24" s="25" customFormat="1" ht="15" customHeight="1" x14ac:dyDescent="0.25">
      <c r="A55" s="1">
        <v>1</v>
      </c>
      <c r="B55" s="45" t="s">
        <v>11</v>
      </c>
      <c r="C55" s="158" t="str">
        <f t="shared" si="2"/>
        <v>Diplôme U.R 06 Thème</v>
      </c>
      <c r="D55" s="83" t="s">
        <v>103</v>
      </c>
      <c r="E55" s="84" t="s">
        <v>29</v>
      </c>
      <c r="F55" s="83" t="s">
        <v>61</v>
      </c>
      <c r="G55" s="84" t="s">
        <v>24</v>
      </c>
      <c r="H55" s="83" t="s">
        <v>61</v>
      </c>
      <c r="I55" s="84" t="s">
        <v>24</v>
      </c>
      <c r="J55" s="83" t="s">
        <v>61</v>
      </c>
      <c r="K55" s="84" t="s">
        <v>24</v>
      </c>
      <c r="L55" s="24">
        <v>42</v>
      </c>
      <c r="M55" s="169" t="s">
        <v>11</v>
      </c>
      <c r="N55" s="46" t="s">
        <v>38</v>
      </c>
      <c r="O55" s="47">
        <f>'Médailles Commandées'!E9</f>
        <v>16</v>
      </c>
      <c r="P55" s="24"/>
      <c r="Q55" s="47">
        <f>COUNTIF($D$55:$K$74,"Médaille d'Or PSA")</f>
        <v>12</v>
      </c>
      <c r="R55" s="24" t="str">
        <f t="shared" ref="R55:R58" si="3">IF(O55=Q55,"OK","KO")</f>
        <v>KO</v>
      </c>
      <c r="T55" s="166">
        <f>SUM(Q55:Q58)</f>
        <v>64</v>
      </c>
      <c r="U55" s="166" t="str">
        <f>IF(T55='Médailles Commandées'!J9,"OK","KO")</f>
        <v>KO</v>
      </c>
      <c r="W55" s="44"/>
      <c r="X55" s="44"/>
    </row>
    <row r="56" spans="1:24" s="25" customFormat="1" ht="15" customHeight="1" x14ac:dyDescent="0.25">
      <c r="A56" s="1">
        <v>2</v>
      </c>
      <c r="B56" s="45" t="s">
        <v>11</v>
      </c>
      <c r="C56" s="158" t="str">
        <f t="shared" si="2"/>
        <v>Médaille Crédit Mutuel Legé Nature</v>
      </c>
      <c r="D56" s="133" t="s">
        <v>51</v>
      </c>
      <c r="E56" s="84" t="s">
        <v>27</v>
      </c>
      <c r="F56" s="83" t="s">
        <v>61</v>
      </c>
      <c r="G56" s="84" t="s">
        <v>27</v>
      </c>
      <c r="H56" s="83" t="s">
        <v>61</v>
      </c>
      <c r="I56" s="84" t="s">
        <v>27</v>
      </c>
      <c r="J56" s="83" t="s">
        <v>61</v>
      </c>
      <c r="K56" s="84" t="s">
        <v>27</v>
      </c>
      <c r="L56" s="24">
        <v>43</v>
      </c>
      <c r="M56" s="170"/>
      <c r="N56" s="49" t="s">
        <v>39</v>
      </c>
      <c r="O56" s="50">
        <f>'Médailles Commandées'!F9</f>
        <v>16</v>
      </c>
      <c r="P56" s="24"/>
      <c r="Q56" s="50">
        <f>COUNTIF($D$55:$K$74,"Médaille d'Argent PSA")</f>
        <v>16</v>
      </c>
      <c r="R56" s="24" t="str">
        <f t="shared" si="3"/>
        <v>OK</v>
      </c>
      <c r="T56" s="167"/>
      <c r="U56" s="167"/>
      <c r="V56" s="44"/>
    </row>
    <row r="57" spans="1:24" s="25" customFormat="1" ht="15" customHeight="1" x14ac:dyDescent="0.25">
      <c r="A57" s="1">
        <v>3</v>
      </c>
      <c r="B57" s="45" t="s">
        <v>11</v>
      </c>
      <c r="C57" s="158" t="str">
        <f t="shared" si="2"/>
        <v>Médaille d'Argent FDT Couleur</v>
      </c>
      <c r="D57" s="83" t="s">
        <v>79</v>
      </c>
      <c r="E57" s="84" t="s">
        <v>24</v>
      </c>
      <c r="F57" s="83" t="s">
        <v>61</v>
      </c>
      <c r="G57" s="84" t="s">
        <v>28</v>
      </c>
      <c r="H57" s="83" t="s">
        <v>61</v>
      </c>
      <c r="I57" s="84" t="s">
        <v>28</v>
      </c>
      <c r="J57" s="83" t="s">
        <v>61</v>
      </c>
      <c r="K57" s="84" t="s">
        <v>28</v>
      </c>
      <c r="L57" s="24">
        <v>44</v>
      </c>
      <c r="M57" s="170"/>
      <c r="N57" s="49" t="s">
        <v>40</v>
      </c>
      <c r="O57" s="50">
        <f>'Médailles Commandées'!G9</f>
        <v>16</v>
      </c>
      <c r="P57" s="24"/>
      <c r="Q57" s="50">
        <f>COUNTIF($D$55:$K$74,"Médaille de Bronze PSA")</f>
        <v>12</v>
      </c>
      <c r="R57" s="24" t="str">
        <f t="shared" si="3"/>
        <v>KO</v>
      </c>
      <c r="T57" s="167"/>
      <c r="U57" s="167"/>
      <c r="V57" s="44"/>
    </row>
    <row r="58" spans="1:24" s="25" customFormat="1" ht="15" customHeight="1" thickBot="1" x14ac:dyDescent="0.3">
      <c r="A58" s="1">
        <v>4</v>
      </c>
      <c r="B58" s="45" t="s">
        <v>11</v>
      </c>
      <c r="C58" s="158" t="str">
        <f t="shared" si="2"/>
        <v>Médaille d'Argent FDT Monochrome</v>
      </c>
      <c r="D58" s="83" t="s">
        <v>79</v>
      </c>
      <c r="E58" s="84" t="s">
        <v>28</v>
      </c>
      <c r="F58" s="83" t="s">
        <v>61</v>
      </c>
      <c r="G58" s="84" t="s">
        <v>29</v>
      </c>
      <c r="H58" s="83" t="s">
        <v>61</v>
      </c>
      <c r="I58" s="84" t="s">
        <v>29</v>
      </c>
      <c r="J58" s="83" t="s">
        <v>61</v>
      </c>
      <c r="K58" s="84" t="s">
        <v>29</v>
      </c>
      <c r="L58" s="24">
        <v>45</v>
      </c>
      <c r="M58" s="171"/>
      <c r="N58" s="53" t="s">
        <v>84</v>
      </c>
      <c r="O58" s="54">
        <f>'Médailles Commandées'!H9</f>
        <v>32</v>
      </c>
      <c r="P58" s="24"/>
      <c r="Q58" s="54">
        <f>COUNTIF($D$55:$K$74,"Ruban PSA")</f>
        <v>24</v>
      </c>
      <c r="R58" s="24" t="str">
        <f t="shared" si="3"/>
        <v>KO</v>
      </c>
      <c r="T58" s="168"/>
      <c r="U58" s="168"/>
      <c r="V58" s="44"/>
    </row>
    <row r="59" spans="1:24" s="25" customFormat="1" ht="15" customHeight="1" x14ac:dyDescent="0.25">
      <c r="A59" s="1">
        <v>5</v>
      </c>
      <c r="B59" s="45" t="s">
        <v>11</v>
      </c>
      <c r="C59" s="158" t="str">
        <f t="shared" si="2"/>
        <v>Médaille d'Argent FDT Nature</v>
      </c>
      <c r="D59" s="83" t="s">
        <v>79</v>
      </c>
      <c r="E59" s="84" t="s">
        <v>27</v>
      </c>
      <c r="F59" s="83" t="s">
        <v>62</v>
      </c>
      <c r="G59" s="84" t="s">
        <v>24</v>
      </c>
      <c r="H59" s="83" t="s">
        <v>62</v>
      </c>
      <c r="I59" s="84" t="s">
        <v>24</v>
      </c>
      <c r="J59" s="83" t="s">
        <v>62</v>
      </c>
      <c r="K59" s="84" t="s">
        <v>24</v>
      </c>
      <c r="L59" s="24">
        <v>46</v>
      </c>
      <c r="M59" s="162" t="s">
        <v>97</v>
      </c>
      <c r="N59" s="162"/>
      <c r="O59" s="162"/>
      <c r="P59" s="162"/>
      <c r="Q59" s="162"/>
      <c r="R59" s="162"/>
      <c r="S59" s="162"/>
      <c r="T59" s="162"/>
      <c r="U59" s="162"/>
      <c r="V59" s="44"/>
    </row>
    <row r="60" spans="1:24" s="44" customFormat="1" ht="15" customHeight="1" x14ac:dyDescent="0.25">
      <c r="A60" s="1">
        <v>6</v>
      </c>
      <c r="B60" s="45" t="s">
        <v>11</v>
      </c>
      <c r="C60" s="158" t="str">
        <f t="shared" si="2"/>
        <v>Médaille d'Argent FDT Thème</v>
      </c>
      <c r="D60" s="83" t="s">
        <v>79</v>
      </c>
      <c r="E60" s="84" t="s">
        <v>29</v>
      </c>
      <c r="F60" s="83" t="s">
        <v>62</v>
      </c>
      <c r="G60" s="84" t="s">
        <v>27</v>
      </c>
      <c r="H60" s="83" t="s">
        <v>62</v>
      </c>
      <c r="I60" s="84" t="s">
        <v>27</v>
      </c>
      <c r="J60" s="83" t="s">
        <v>62</v>
      </c>
      <c r="K60" s="84" t="s">
        <v>27</v>
      </c>
      <c r="L60" s="24">
        <v>47</v>
      </c>
      <c r="M60" s="24"/>
      <c r="N60" s="24"/>
      <c r="O60" s="24"/>
      <c r="P60" s="24"/>
      <c r="Q60" s="24"/>
      <c r="R60" s="24"/>
      <c r="S60" s="30"/>
      <c r="T60" s="78"/>
      <c r="U60" s="30"/>
      <c r="W60" s="25"/>
      <c r="X60" s="25"/>
    </row>
    <row r="61" spans="1:24" s="25" customFormat="1" ht="15" customHeight="1" x14ac:dyDescent="0.25">
      <c r="A61" s="1">
        <v>7</v>
      </c>
      <c r="B61" s="45" t="s">
        <v>11</v>
      </c>
      <c r="C61" s="158" t="str">
        <f t="shared" si="2"/>
        <v>Médaille d'Argent FIAP Couleur</v>
      </c>
      <c r="D61" s="82" t="s">
        <v>55</v>
      </c>
      <c r="E61" s="81" t="s">
        <v>24</v>
      </c>
      <c r="F61" s="83" t="s">
        <v>62</v>
      </c>
      <c r="G61" s="84" t="s">
        <v>28</v>
      </c>
      <c r="H61" s="83" t="s">
        <v>62</v>
      </c>
      <c r="I61" s="84" t="s">
        <v>28</v>
      </c>
      <c r="J61" s="83" t="s">
        <v>62</v>
      </c>
      <c r="K61" s="84" t="s">
        <v>28</v>
      </c>
      <c r="L61" s="24">
        <v>48</v>
      </c>
      <c r="M61" s="24"/>
      <c r="N61" s="24"/>
      <c r="O61" s="24"/>
      <c r="P61" s="24"/>
      <c r="Q61" s="24"/>
      <c r="R61" s="24"/>
      <c r="S61" s="30"/>
      <c r="T61" s="57"/>
      <c r="U61" s="57"/>
      <c r="V61" s="44"/>
    </row>
    <row r="62" spans="1:24" s="25" customFormat="1" ht="15" customHeight="1" x14ac:dyDescent="0.25">
      <c r="A62" s="1">
        <v>8</v>
      </c>
      <c r="B62" s="45" t="s">
        <v>11</v>
      </c>
      <c r="C62" s="158" t="str">
        <f t="shared" si="2"/>
        <v>Médaille d'Argent FIAP Monochrome</v>
      </c>
      <c r="D62" s="82" t="s">
        <v>55</v>
      </c>
      <c r="E62" s="81" t="s">
        <v>28</v>
      </c>
      <c r="F62" s="83" t="s">
        <v>62</v>
      </c>
      <c r="G62" s="84" t="s">
        <v>29</v>
      </c>
      <c r="H62" s="83" t="s">
        <v>62</v>
      </c>
      <c r="I62" s="84" t="s">
        <v>29</v>
      </c>
      <c r="J62" s="83" t="s">
        <v>62</v>
      </c>
      <c r="K62" s="84" t="s">
        <v>29</v>
      </c>
      <c r="L62" s="24">
        <v>49</v>
      </c>
      <c r="M62" s="24"/>
      <c r="N62" s="24"/>
      <c r="O62" s="24"/>
      <c r="P62" s="24"/>
      <c r="Q62" s="24"/>
      <c r="R62" s="24"/>
      <c r="S62" s="30"/>
      <c r="T62" s="57"/>
      <c r="U62" s="57"/>
      <c r="V62" s="44"/>
    </row>
    <row r="63" spans="1:24" s="25" customFormat="1" ht="15" customHeight="1" x14ac:dyDescent="0.25">
      <c r="A63" s="1">
        <v>9</v>
      </c>
      <c r="B63" s="45" t="s">
        <v>11</v>
      </c>
      <c r="C63" s="158" t="str">
        <f t="shared" si="2"/>
        <v>Médaille d'Argent FIAP Nature</v>
      </c>
      <c r="D63" s="82" t="s">
        <v>55</v>
      </c>
      <c r="E63" s="81" t="s">
        <v>27</v>
      </c>
      <c r="F63" s="83" t="s">
        <v>63</v>
      </c>
      <c r="G63" s="84" t="s">
        <v>24</v>
      </c>
      <c r="H63" s="83" t="s">
        <v>63</v>
      </c>
      <c r="I63" s="84" t="s">
        <v>24</v>
      </c>
      <c r="J63" s="83" t="s">
        <v>63</v>
      </c>
      <c r="K63" s="84" t="s">
        <v>24</v>
      </c>
      <c r="L63" s="24">
        <v>50</v>
      </c>
      <c r="M63" s="24"/>
      <c r="N63" s="24"/>
      <c r="O63" s="24"/>
      <c r="P63" s="24"/>
      <c r="Q63" s="24"/>
      <c r="R63" s="24"/>
      <c r="S63" s="30"/>
      <c r="T63" s="57"/>
      <c r="U63" s="57"/>
      <c r="V63" s="44"/>
    </row>
    <row r="64" spans="1:24" s="25" customFormat="1" ht="15" customHeight="1" x14ac:dyDescent="0.25">
      <c r="A64" s="1">
        <v>10</v>
      </c>
      <c r="B64" s="45" t="s">
        <v>11</v>
      </c>
      <c r="C64" s="158" t="str">
        <f t="shared" si="2"/>
        <v>Médaille d'Argent FIAP Thème</v>
      </c>
      <c r="D64" s="82" t="s">
        <v>55</v>
      </c>
      <c r="E64" s="81" t="s">
        <v>29</v>
      </c>
      <c r="F64" s="83" t="s">
        <v>63</v>
      </c>
      <c r="G64" s="84" t="s">
        <v>27</v>
      </c>
      <c r="H64" s="83" t="s">
        <v>63</v>
      </c>
      <c r="I64" s="84" t="s">
        <v>27</v>
      </c>
      <c r="J64" s="83" t="s">
        <v>63</v>
      </c>
      <c r="K64" s="84" t="s">
        <v>27</v>
      </c>
      <c r="L64" s="24">
        <v>51</v>
      </c>
      <c r="M64" s="24"/>
      <c r="N64" s="24"/>
      <c r="O64" s="24"/>
      <c r="P64" s="24"/>
      <c r="Q64" s="24"/>
      <c r="R64" s="24"/>
      <c r="S64" s="30"/>
      <c r="T64" s="57"/>
      <c r="U64" s="57"/>
      <c r="V64" s="44"/>
    </row>
    <row r="65" spans="1:24" s="25" customFormat="1" ht="15" customHeight="1" x14ac:dyDescent="0.25">
      <c r="A65" s="1">
        <v>11</v>
      </c>
      <c r="B65" s="45" t="s">
        <v>11</v>
      </c>
      <c r="C65" s="158" t="str">
        <f t="shared" si="2"/>
        <v>Médaille d'Argent FPF Couleur</v>
      </c>
      <c r="D65" s="83" t="s">
        <v>71</v>
      </c>
      <c r="E65" s="84" t="s">
        <v>24</v>
      </c>
      <c r="F65" s="83" t="s">
        <v>63</v>
      </c>
      <c r="G65" s="84" t="s">
        <v>28</v>
      </c>
      <c r="H65" s="83" t="s">
        <v>63</v>
      </c>
      <c r="I65" s="84" t="s">
        <v>28</v>
      </c>
      <c r="J65" s="83" t="s">
        <v>63</v>
      </c>
      <c r="K65" s="84" t="s">
        <v>28</v>
      </c>
      <c r="L65" s="24">
        <v>52</v>
      </c>
      <c r="M65" s="24"/>
      <c r="N65" s="24"/>
      <c r="O65" s="24"/>
      <c r="P65" s="30"/>
      <c r="Q65" s="24"/>
      <c r="R65" s="24"/>
      <c r="S65" s="30"/>
      <c r="T65" s="78"/>
      <c r="U65" s="30"/>
      <c r="V65" s="44"/>
    </row>
    <row r="66" spans="1:24" s="25" customFormat="1" ht="15" customHeight="1" x14ac:dyDescent="0.25">
      <c r="A66" s="1">
        <v>12</v>
      </c>
      <c r="B66" s="45" t="s">
        <v>11</v>
      </c>
      <c r="C66" s="158" t="str">
        <f t="shared" si="2"/>
        <v>Médaille d'Argent FPF Nature</v>
      </c>
      <c r="D66" s="83" t="s">
        <v>71</v>
      </c>
      <c r="E66" s="84" t="s">
        <v>27</v>
      </c>
      <c r="F66" s="83" t="s">
        <v>63</v>
      </c>
      <c r="G66" s="84" t="s">
        <v>29</v>
      </c>
      <c r="H66" s="83" t="s">
        <v>63</v>
      </c>
      <c r="I66" s="84" t="s">
        <v>29</v>
      </c>
      <c r="J66" s="83" t="s">
        <v>63</v>
      </c>
      <c r="K66" s="84" t="s">
        <v>29</v>
      </c>
      <c r="L66" s="24">
        <v>53</v>
      </c>
      <c r="M66" s="24"/>
      <c r="N66" s="24"/>
      <c r="O66" s="24"/>
      <c r="P66" s="24"/>
      <c r="Q66" s="24"/>
      <c r="R66" s="24"/>
      <c r="S66" s="30"/>
      <c r="T66" s="78"/>
      <c r="U66" s="30"/>
      <c r="V66" s="44"/>
    </row>
    <row r="67" spans="1:24" s="25" customFormat="1" ht="15" customHeight="1" x14ac:dyDescent="0.25">
      <c r="A67" s="1">
        <v>13</v>
      </c>
      <c r="B67" s="45" t="s">
        <v>11</v>
      </c>
      <c r="C67" s="158" t="str">
        <f t="shared" si="2"/>
        <v>Médaille d'Argent GPU Nature</v>
      </c>
      <c r="D67" s="82" t="s">
        <v>66</v>
      </c>
      <c r="E67" s="81" t="s">
        <v>27</v>
      </c>
      <c r="F67" s="83" t="s">
        <v>64</v>
      </c>
      <c r="G67" s="84" t="s">
        <v>24</v>
      </c>
      <c r="H67" s="83" t="s">
        <v>64</v>
      </c>
      <c r="I67" s="84" t="s">
        <v>24</v>
      </c>
      <c r="J67" s="83" t="s">
        <v>64</v>
      </c>
      <c r="K67" s="84" t="s">
        <v>24</v>
      </c>
      <c r="L67" s="24">
        <v>54</v>
      </c>
      <c r="M67" s="24"/>
      <c r="N67" s="24"/>
      <c r="O67" s="24"/>
      <c r="P67" s="24"/>
      <c r="Q67" s="24"/>
      <c r="R67" s="24"/>
      <c r="S67" s="30"/>
      <c r="T67" s="57"/>
      <c r="U67" s="57"/>
      <c r="V67" s="44"/>
    </row>
    <row r="68" spans="1:24" s="25" customFormat="1" ht="15" customHeight="1" x14ac:dyDescent="0.25">
      <c r="A68" s="1">
        <v>14</v>
      </c>
      <c r="B68" s="45" t="s">
        <v>11</v>
      </c>
      <c r="C68" s="158" t="str">
        <f t="shared" si="2"/>
        <v>Médaille d'Argent ISF Nature</v>
      </c>
      <c r="D68" s="82" t="s">
        <v>75</v>
      </c>
      <c r="E68" s="81" t="s">
        <v>27</v>
      </c>
      <c r="F68" s="83" t="s">
        <v>64</v>
      </c>
      <c r="G68" s="84" t="s">
        <v>27</v>
      </c>
      <c r="H68" s="83" t="s">
        <v>64</v>
      </c>
      <c r="I68" s="84" t="s">
        <v>27</v>
      </c>
      <c r="J68" s="83" t="s">
        <v>64</v>
      </c>
      <c r="K68" s="84" t="s">
        <v>27</v>
      </c>
      <c r="L68" s="24">
        <v>55</v>
      </c>
      <c r="M68" s="24"/>
      <c r="N68" s="24"/>
      <c r="O68" s="24"/>
      <c r="P68" s="24"/>
      <c r="Q68" s="24"/>
      <c r="R68" s="24"/>
      <c r="S68" s="30"/>
      <c r="T68" s="57"/>
      <c r="U68" s="57"/>
      <c r="V68" s="44"/>
    </row>
    <row r="69" spans="1:24" s="25" customFormat="1" ht="15" customHeight="1" x14ac:dyDescent="0.25">
      <c r="A69" s="1">
        <v>15</v>
      </c>
      <c r="B69" s="45" t="s">
        <v>11</v>
      </c>
      <c r="C69" s="158" t="str">
        <f t="shared" si="2"/>
        <v>Médaille d'Argent PSA Couleur</v>
      </c>
      <c r="D69" s="83" t="s">
        <v>62</v>
      </c>
      <c r="E69" s="84" t="s">
        <v>24</v>
      </c>
      <c r="F69" s="83" t="s">
        <v>64</v>
      </c>
      <c r="G69" s="84" t="s">
        <v>28</v>
      </c>
      <c r="H69" s="83" t="s">
        <v>64</v>
      </c>
      <c r="I69" s="84" t="s">
        <v>28</v>
      </c>
      <c r="J69" s="83" t="s">
        <v>64</v>
      </c>
      <c r="K69" s="84" t="s">
        <v>28</v>
      </c>
      <c r="L69" s="24">
        <v>56</v>
      </c>
      <c r="M69" s="24"/>
      <c r="N69" s="24"/>
      <c r="O69" s="24"/>
      <c r="P69" s="24"/>
      <c r="Q69" s="24"/>
      <c r="R69" s="24"/>
      <c r="S69" s="30"/>
      <c r="T69" s="57"/>
      <c r="U69" s="57"/>
      <c r="V69" s="44"/>
    </row>
    <row r="70" spans="1:24" s="44" customFormat="1" ht="15" customHeight="1" x14ac:dyDescent="0.25">
      <c r="A70" s="1">
        <v>16</v>
      </c>
      <c r="B70" s="45" t="s">
        <v>11</v>
      </c>
      <c r="C70" s="158" t="str">
        <f t="shared" si="2"/>
        <v>Médaille d'Argent PSA Monochrome</v>
      </c>
      <c r="D70" s="83" t="s">
        <v>62</v>
      </c>
      <c r="E70" s="84" t="s">
        <v>28</v>
      </c>
      <c r="F70" s="83" t="s">
        <v>64</v>
      </c>
      <c r="G70" s="84" t="s">
        <v>29</v>
      </c>
      <c r="H70" s="83" t="s">
        <v>64</v>
      </c>
      <c r="I70" s="84" t="s">
        <v>29</v>
      </c>
      <c r="J70" s="83" t="s">
        <v>64</v>
      </c>
      <c r="K70" s="84" t="s">
        <v>29</v>
      </c>
      <c r="L70" s="24">
        <v>57</v>
      </c>
      <c r="M70" s="24"/>
      <c r="N70" s="24"/>
      <c r="O70" s="24"/>
      <c r="P70" s="24"/>
      <c r="Q70" s="24"/>
      <c r="R70" s="24"/>
      <c r="S70" s="30"/>
      <c r="T70" s="57"/>
      <c r="U70" s="57"/>
      <c r="W70" s="25"/>
      <c r="X70" s="25"/>
    </row>
    <row r="71" spans="1:24" s="25" customFormat="1" ht="15" customHeight="1" x14ac:dyDescent="0.25">
      <c r="A71" s="1">
        <v>17</v>
      </c>
      <c r="B71" s="45" t="s">
        <v>11</v>
      </c>
      <c r="C71" s="158" t="str">
        <f t="shared" si="2"/>
        <v>Médaille d'Argent PSA Nature</v>
      </c>
      <c r="D71" s="83" t="s">
        <v>62</v>
      </c>
      <c r="E71" s="84" t="s">
        <v>27</v>
      </c>
      <c r="F71" s="83" t="s">
        <v>64</v>
      </c>
      <c r="G71" s="84" t="s">
        <v>24</v>
      </c>
      <c r="H71" s="83" t="s">
        <v>64</v>
      </c>
      <c r="I71" s="84" t="s">
        <v>24</v>
      </c>
      <c r="J71" s="83" t="s">
        <v>64</v>
      </c>
      <c r="K71" s="84" t="s">
        <v>24</v>
      </c>
      <c r="L71" s="24">
        <v>58</v>
      </c>
      <c r="M71" s="24"/>
      <c r="N71" s="24"/>
      <c r="O71" s="24"/>
      <c r="P71" s="24"/>
      <c r="Q71" s="24"/>
      <c r="R71" s="24"/>
      <c r="S71" s="30"/>
      <c r="T71" s="57"/>
      <c r="U71" s="57"/>
      <c r="V71" s="44"/>
    </row>
    <row r="72" spans="1:24" s="25" customFormat="1" ht="15" customHeight="1" x14ac:dyDescent="0.25">
      <c r="A72" s="1">
        <v>18</v>
      </c>
      <c r="B72" s="45" t="s">
        <v>11</v>
      </c>
      <c r="C72" s="158" t="str">
        <f t="shared" si="2"/>
        <v>Médaille d'Argent PSA Thème</v>
      </c>
      <c r="D72" s="83" t="s">
        <v>62</v>
      </c>
      <c r="E72" s="84" t="s">
        <v>29</v>
      </c>
      <c r="F72" s="83" t="s">
        <v>64</v>
      </c>
      <c r="G72" s="84" t="s">
        <v>27</v>
      </c>
      <c r="H72" s="83" t="s">
        <v>64</v>
      </c>
      <c r="I72" s="84" t="s">
        <v>27</v>
      </c>
      <c r="J72" s="83" t="s">
        <v>64</v>
      </c>
      <c r="K72" s="84" t="s">
        <v>27</v>
      </c>
      <c r="L72" s="24">
        <v>59</v>
      </c>
      <c r="M72" s="24"/>
      <c r="N72" s="24"/>
      <c r="O72" s="24"/>
      <c r="P72" s="24"/>
      <c r="Q72" s="24"/>
      <c r="R72" s="24"/>
      <c r="S72" s="30"/>
      <c r="T72" s="57"/>
      <c r="U72" s="57"/>
      <c r="V72" s="44"/>
    </row>
    <row r="73" spans="1:24" s="25" customFormat="1" ht="15" customHeight="1" x14ac:dyDescent="0.25">
      <c r="A73" s="1">
        <v>19</v>
      </c>
      <c r="B73" s="45" t="s">
        <v>11</v>
      </c>
      <c r="C73" s="158" t="str">
        <f t="shared" si="2"/>
        <v>Médaille de Bronze FDT Couleur</v>
      </c>
      <c r="D73" s="83" t="s">
        <v>80</v>
      </c>
      <c r="E73" s="84" t="s">
        <v>24</v>
      </c>
      <c r="F73" s="83" t="s">
        <v>64</v>
      </c>
      <c r="G73" s="84" t="s">
        <v>28</v>
      </c>
      <c r="H73" s="83" t="s">
        <v>64</v>
      </c>
      <c r="I73" s="84" t="s">
        <v>28</v>
      </c>
      <c r="J73" s="83" t="s">
        <v>64</v>
      </c>
      <c r="K73" s="84" t="s">
        <v>28</v>
      </c>
      <c r="L73" s="24">
        <v>60</v>
      </c>
      <c r="M73" s="24"/>
      <c r="N73" s="24"/>
      <c r="O73" s="24"/>
      <c r="P73" s="24"/>
      <c r="Q73" s="24"/>
      <c r="R73" s="24"/>
      <c r="S73" s="30"/>
      <c r="T73" s="57"/>
      <c r="U73" s="57"/>
      <c r="V73" s="44"/>
    </row>
    <row r="74" spans="1:24" s="25" customFormat="1" ht="15" customHeight="1" thickBot="1" x14ac:dyDescent="0.3">
      <c r="A74" s="1">
        <v>20</v>
      </c>
      <c r="B74" s="45" t="s">
        <v>11</v>
      </c>
      <c r="C74" s="158" t="str">
        <f t="shared" si="2"/>
        <v>Médaille de Bronze FDT Monochrome</v>
      </c>
      <c r="D74" s="83" t="s">
        <v>80</v>
      </c>
      <c r="E74" s="84" t="s">
        <v>28</v>
      </c>
      <c r="F74" s="83" t="s">
        <v>64</v>
      </c>
      <c r="G74" s="84" t="s">
        <v>29</v>
      </c>
      <c r="H74" s="83" t="s">
        <v>64</v>
      </c>
      <c r="I74" s="84" t="s">
        <v>29</v>
      </c>
      <c r="J74" s="83" t="s">
        <v>64</v>
      </c>
      <c r="K74" s="84" t="s">
        <v>29</v>
      </c>
      <c r="L74" s="24">
        <v>61</v>
      </c>
      <c r="M74" s="24"/>
      <c r="N74" s="24"/>
      <c r="O74" s="24"/>
      <c r="P74" s="24"/>
      <c r="Q74" s="24"/>
      <c r="R74" s="24"/>
      <c r="S74" s="30"/>
      <c r="T74" s="57"/>
      <c r="U74" s="57"/>
      <c r="V74" s="44"/>
    </row>
    <row r="75" spans="1:24" s="25" customFormat="1" ht="15" customHeight="1" x14ac:dyDescent="0.25">
      <c r="A75" s="1">
        <v>1</v>
      </c>
      <c r="B75" s="45" t="s">
        <v>23</v>
      </c>
      <c r="C75" s="158" t="str">
        <f t="shared" si="2"/>
        <v>Médaille de Bronze FDT Nature</v>
      </c>
      <c r="D75" s="83" t="s">
        <v>80</v>
      </c>
      <c r="E75" s="84" t="s">
        <v>27</v>
      </c>
      <c r="F75" s="82" t="s">
        <v>65</v>
      </c>
      <c r="G75" s="81" t="s">
        <v>27</v>
      </c>
      <c r="H75" s="82" t="s">
        <v>65</v>
      </c>
      <c r="I75" s="81" t="s">
        <v>28</v>
      </c>
      <c r="J75" s="82" t="s">
        <v>65</v>
      </c>
      <c r="K75" s="81" t="s">
        <v>29</v>
      </c>
      <c r="L75" s="24">
        <v>62</v>
      </c>
      <c r="M75" s="169" t="s">
        <v>23</v>
      </c>
      <c r="N75" s="46" t="s">
        <v>42</v>
      </c>
      <c r="O75" s="47">
        <f>'Médailles Commandées'!E10</f>
        <v>4</v>
      </c>
      <c r="P75" s="24"/>
      <c r="Q75" s="47">
        <f>COUNTIF($D$75:$K$83,"Médaille d'Or GPU")</f>
        <v>3</v>
      </c>
      <c r="R75" s="24" t="str">
        <f t="shared" ref="R75:R78" si="4">IF(O75=Q75,"OK","KO")</f>
        <v>KO</v>
      </c>
      <c r="T75" s="166">
        <f>SUM(Q75:Q78)</f>
        <v>28</v>
      </c>
      <c r="U75" s="166" t="str">
        <f>IF(T75='Médailles Commandées'!J10,"OK","KO")</f>
        <v>KO</v>
      </c>
      <c r="V75" s="44"/>
    </row>
    <row r="76" spans="1:24" s="25" customFormat="1" ht="15" customHeight="1" x14ac:dyDescent="0.25">
      <c r="A76" s="1">
        <v>2</v>
      </c>
      <c r="B76" s="45" t="s">
        <v>23</v>
      </c>
      <c r="C76" s="158" t="str">
        <f t="shared" si="2"/>
        <v>Médaille de Bronze FDT Thème</v>
      </c>
      <c r="D76" s="83" t="s">
        <v>80</v>
      </c>
      <c r="E76" s="84" t="s">
        <v>29</v>
      </c>
      <c r="F76" s="82" t="s">
        <v>66</v>
      </c>
      <c r="G76" s="81" t="s">
        <v>28</v>
      </c>
      <c r="H76" s="82" t="s">
        <v>66</v>
      </c>
      <c r="I76" s="81" t="s">
        <v>29</v>
      </c>
      <c r="J76" s="82" t="s">
        <v>66</v>
      </c>
      <c r="K76" s="81" t="s">
        <v>24</v>
      </c>
      <c r="L76" s="24">
        <v>63</v>
      </c>
      <c r="M76" s="170"/>
      <c r="N76" s="49" t="s">
        <v>43</v>
      </c>
      <c r="O76" s="50">
        <f>'Médailles Commandées'!F10</f>
        <v>4</v>
      </c>
      <c r="P76" s="24"/>
      <c r="Q76" s="50">
        <f>COUNTIF($D$75:$K$83,"Médaille d'Argent GPU")</f>
        <v>3</v>
      </c>
      <c r="R76" s="24" t="str">
        <f t="shared" si="4"/>
        <v>KO</v>
      </c>
      <c r="T76" s="167"/>
      <c r="U76" s="167"/>
      <c r="V76" s="44"/>
    </row>
    <row r="77" spans="1:24" s="25" customFormat="1" ht="15" customHeight="1" x14ac:dyDescent="0.25">
      <c r="A77" s="1">
        <v>3</v>
      </c>
      <c r="B77" s="45" t="s">
        <v>23</v>
      </c>
      <c r="C77" s="158" t="str">
        <f t="shared" si="2"/>
        <v>Médaille de Bronze FIAP Couleur</v>
      </c>
      <c r="D77" s="82" t="s">
        <v>56</v>
      </c>
      <c r="E77" s="81" t="s">
        <v>24</v>
      </c>
      <c r="F77" s="82" t="s">
        <v>67</v>
      </c>
      <c r="G77" s="81" t="s">
        <v>29</v>
      </c>
      <c r="H77" s="82" t="s">
        <v>67</v>
      </c>
      <c r="I77" s="81" t="s">
        <v>24</v>
      </c>
      <c r="J77" s="82" t="s">
        <v>67</v>
      </c>
      <c r="K77" s="81" t="s">
        <v>27</v>
      </c>
      <c r="L77" s="24">
        <v>64</v>
      </c>
      <c r="M77" s="170"/>
      <c r="N77" s="49" t="s">
        <v>44</v>
      </c>
      <c r="O77" s="50">
        <f>'Médailles Commandées'!G10</f>
        <v>4</v>
      </c>
      <c r="P77" s="24"/>
      <c r="Q77" s="50">
        <f>COUNTIF($D$75:$K$83,"Médaille de Bronze GPU")</f>
        <v>4</v>
      </c>
      <c r="R77" s="24" t="str">
        <f t="shared" si="4"/>
        <v>OK</v>
      </c>
      <c r="T77" s="167"/>
      <c r="U77" s="167"/>
      <c r="V77" s="44"/>
    </row>
    <row r="78" spans="1:24" s="25" customFormat="1" ht="15" customHeight="1" thickBot="1" x14ac:dyDescent="0.3">
      <c r="A78" s="1">
        <v>4</v>
      </c>
      <c r="B78" s="45" t="s">
        <v>23</v>
      </c>
      <c r="C78" s="158" t="str">
        <f t="shared" ref="C78:C109" si="5">D78&amp;" "&amp;E78</f>
        <v>Médaille de Bronze FIAP Monochrome</v>
      </c>
      <c r="D78" s="82" t="s">
        <v>56</v>
      </c>
      <c r="E78" s="81" t="s">
        <v>28</v>
      </c>
      <c r="F78" s="82" t="s">
        <v>68</v>
      </c>
      <c r="G78" s="81" t="s">
        <v>24</v>
      </c>
      <c r="H78" s="82" t="s">
        <v>68</v>
      </c>
      <c r="I78" s="81" t="s">
        <v>24</v>
      </c>
      <c r="J78" s="82" t="s">
        <v>68</v>
      </c>
      <c r="K78" s="81" t="s">
        <v>24</v>
      </c>
      <c r="L78" s="24">
        <v>65</v>
      </c>
      <c r="M78" s="171"/>
      <c r="N78" s="53" t="s">
        <v>85</v>
      </c>
      <c r="O78" s="54">
        <f>'Médailles Commandées'!H10</f>
        <v>24</v>
      </c>
      <c r="P78" s="24"/>
      <c r="Q78" s="54">
        <f>COUNTIF($D$75:$K$83,"Ruban GPU")</f>
        <v>18</v>
      </c>
      <c r="R78" s="24" t="str">
        <f t="shared" si="4"/>
        <v>KO</v>
      </c>
      <c r="T78" s="168"/>
      <c r="U78" s="168"/>
      <c r="V78" s="44"/>
    </row>
    <row r="79" spans="1:24" s="25" customFormat="1" ht="15" customHeight="1" x14ac:dyDescent="0.25">
      <c r="A79" s="1">
        <v>5</v>
      </c>
      <c r="B79" s="45" t="s">
        <v>23</v>
      </c>
      <c r="C79" s="158" t="str">
        <f t="shared" si="5"/>
        <v>Médaille de Bronze FIAP Nature</v>
      </c>
      <c r="D79" s="82" t="s">
        <v>56</v>
      </c>
      <c r="E79" s="81" t="s">
        <v>27</v>
      </c>
      <c r="F79" s="82" t="s">
        <v>68</v>
      </c>
      <c r="G79" s="81" t="s">
        <v>27</v>
      </c>
      <c r="H79" s="82" t="s">
        <v>68</v>
      </c>
      <c r="I79" s="81" t="s">
        <v>27</v>
      </c>
      <c r="J79" s="82" t="s">
        <v>68</v>
      </c>
      <c r="K79" s="81" t="s">
        <v>27</v>
      </c>
      <c r="L79" s="24">
        <v>66</v>
      </c>
      <c r="M79" s="162" t="s">
        <v>96</v>
      </c>
      <c r="N79" s="162"/>
      <c r="O79" s="162"/>
      <c r="P79" s="162"/>
      <c r="Q79" s="162"/>
      <c r="R79" s="162"/>
      <c r="S79" s="162"/>
      <c r="T79" s="162"/>
      <c r="U79" s="162"/>
      <c r="W79" s="44"/>
      <c r="X79" s="44"/>
    </row>
    <row r="80" spans="1:24" s="25" customFormat="1" ht="15" customHeight="1" x14ac:dyDescent="0.25">
      <c r="A80" s="1">
        <v>6</v>
      </c>
      <c r="B80" s="45" t="s">
        <v>23</v>
      </c>
      <c r="C80" s="158" t="str">
        <f t="shared" si="5"/>
        <v>Médaille de Bronze FIAP Thème</v>
      </c>
      <c r="D80" s="82" t="s">
        <v>56</v>
      </c>
      <c r="E80" s="81" t="s">
        <v>29</v>
      </c>
      <c r="F80" s="82" t="s">
        <v>68</v>
      </c>
      <c r="G80" s="81" t="s">
        <v>28</v>
      </c>
      <c r="H80" s="82" t="s">
        <v>68</v>
      </c>
      <c r="I80" s="81" t="s">
        <v>28</v>
      </c>
      <c r="J80" s="82" t="s">
        <v>68</v>
      </c>
      <c r="K80" s="81" t="s">
        <v>28</v>
      </c>
      <c r="L80" s="24">
        <v>67</v>
      </c>
      <c r="M80" s="24"/>
      <c r="N80" s="24"/>
      <c r="O80" s="24"/>
      <c r="P80" s="24"/>
      <c r="Q80" s="24"/>
      <c r="R80" s="24"/>
      <c r="S80" s="30"/>
      <c r="T80" s="57"/>
      <c r="U80" s="57"/>
      <c r="W80" s="44"/>
      <c r="X80" s="44"/>
    </row>
    <row r="81" spans="1:24" s="25" customFormat="1" ht="15" customHeight="1" x14ac:dyDescent="0.25">
      <c r="A81" s="1">
        <v>7</v>
      </c>
      <c r="B81" s="45" t="s">
        <v>23</v>
      </c>
      <c r="C81" s="158" t="str">
        <f t="shared" si="5"/>
        <v>Médaille de Bronze FPF Couleur</v>
      </c>
      <c r="D81" s="83" t="s">
        <v>72</v>
      </c>
      <c r="E81" s="84" t="s">
        <v>24</v>
      </c>
      <c r="F81" s="82" t="s">
        <v>68</v>
      </c>
      <c r="G81" s="81" t="s">
        <v>29</v>
      </c>
      <c r="H81" s="82" t="s">
        <v>68</v>
      </c>
      <c r="I81" s="81" t="s">
        <v>29</v>
      </c>
      <c r="J81" s="82" t="s">
        <v>68</v>
      </c>
      <c r="K81" s="81" t="s">
        <v>29</v>
      </c>
      <c r="L81" s="24">
        <v>68</v>
      </c>
      <c r="M81" s="132"/>
      <c r="N81" s="132"/>
      <c r="O81" s="132"/>
      <c r="P81" s="132"/>
      <c r="Q81" s="132"/>
      <c r="R81" s="132"/>
      <c r="S81" s="132"/>
      <c r="T81" s="132"/>
      <c r="U81" s="132"/>
      <c r="W81" s="44"/>
      <c r="X81" s="44"/>
    </row>
    <row r="82" spans="1:24" s="25" customFormat="1" ht="15" customHeight="1" x14ac:dyDescent="0.25">
      <c r="A82" s="1">
        <v>8</v>
      </c>
      <c r="B82" s="45" t="s">
        <v>23</v>
      </c>
      <c r="C82" s="158" t="str">
        <f t="shared" si="5"/>
        <v>Médaille de Bronze FPF Nature</v>
      </c>
      <c r="D82" s="83" t="s">
        <v>72</v>
      </c>
      <c r="E82" s="84" t="s">
        <v>27</v>
      </c>
      <c r="F82" s="82" t="s">
        <v>68</v>
      </c>
      <c r="G82" s="81" t="s">
        <v>24</v>
      </c>
      <c r="H82" s="82" t="s">
        <v>68</v>
      </c>
      <c r="I82" s="81" t="s">
        <v>24</v>
      </c>
      <c r="J82" s="82" t="s">
        <v>68</v>
      </c>
      <c r="K82" s="81" t="s">
        <v>24</v>
      </c>
      <c r="L82" s="24">
        <v>69</v>
      </c>
      <c r="M82" s="132"/>
      <c r="N82" s="132"/>
      <c r="O82" s="132"/>
      <c r="P82" s="132"/>
      <c r="Q82" s="132"/>
      <c r="R82" s="132"/>
      <c r="S82" s="132"/>
      <c r="T82" s="132"/>
      <c r="U82" s="132"/>
      <c r="W82" s="44"/>
      <c r="X82" s="44"/>
    </row>
    <row r="83" spans="1:24" s="25" customFormat="1" ht="15" customHeight="1" thickBot="1" x14ac:dyDescent="0.3">
      <c r="A83" s="1">
        <v>9</v>
      </c>
      <c r="B83" s="45" t="s">
        <v>23</v>
      </c>
      <c r="C83" s="158" t="str">
        <f t="shared" si="5"/>
        <v>Médaille de Bronze GPU Monochrome</v>
      </c>
      <c r="D83" s="82" t="s">
        <v>67</v>
      </c>
      <c r="E83" s="81" t="s">
        <v>28</v>
      </c>
      <c r="F83" s="82" t="s">
        <v>68</v>
      </c>
      <c r="G83" s="81" t="s">
        <v>27</v>
      </c>
      <c r="H83" s="82" t="s">
        <v>68</v>
      </c>
      <c r="I83" s="81" t="s">
        <v>27</v>
      </c>
      <c r="J83" s="82" t="s">
        <v>68</v>
      </c>
      <c r="K83" s="81" t="s">
        <v>27</v>
      </c>
      <c r="L83" s="24">
        <v>70</v>
      </c>
      <c r="M83" s="132"/>
      <c r="N83" s="132"/>
      <c r="O83" s="132"/>
      <c r="P83" s="132"/>
      <c r="Q83" s="132"/>
      <c r="R83" s="132"/>
      <c r="S83" s="132"/>
      <c r="T83" s="132"/>
      <c r="U83" s="132"/>
      <c r="W83" s="44"/>
      <c r="X83" s="44"/>
    </row>
    <row r="84" spans="1:24" s="25" customFormat="1" ht="15" customHeight="1" x14ac:dyDescent="0.25">
      <c r="A84" s="1">
        <v>1</v>
      </c>
      <c r="B84" s="45" t="s">
        <v>8</v>
      </c>
      <c r="C84" s="158" t="str">
        <f t="shared" si="5"/>
        <v>Médaille de Bronze ISF Monochrome</v>
      </c>
      <c r="D84" s="82" t="s">
        <v>76</v>
      </c>
      <c r="E84" s="81" t="s">
        <v>28</v>
      </c>
      <c r="F84" s="83" t="s">
        <v>69</v>
      </c>
      <c r="G84" s="84" t="s">
        <v>53</v>
      </c>
      <c r="H84" s="83" t="s">
        <v>69</v>
      </c>
      <c r="I84" s="84" t="s">
        <v>53</v>
      </c>
      <c r="J84" s="83" t="s">
        <v>69</v>
      </c>
      <c r="K84" s="84" t="s">
        <v>53</v>
      </c>
      <c r="L84" s="24">
        <v>71</v>
      </c>
      <c r="M84" s="169" t="s">
        <v>8</v>
      </c>
      <c r="N84" s="58" t="s">
        <v>45</v>
      </c>
      <c r="O84" s="47">
        <v>4</v>
      </c>
      <c r="P84" s="24"/>
      <c r="Q84" s="47">
        <f>COUNTIF($D$84:$K$104,"Trophée FPF : Meilleur Auteur français")</f>
        <v>3</v>
      </c>
      <c r="R84" s="24" t="str">
        <f t="shared" ref="R84:R88" si="6">IF(O84=Q84,"OK","KO")</f>
        <v>KO</v>
      </c>
      <c r="T84" s="166">
        <f>SUM(Q84:Q88)</f>
        <v>65</v>
      </c>
      <c r="U84" s="166" t="str">
        <f>IF(T84='Médailles Commandées'!J7,"OK","KO")</f>
        <v>KO</v>
      </c>
      <c r="W84" s="44"/>
      <c r="X84" s="44"/>
    </row>
    <row r="85" spans="1:24" s="25" customFormat="1" ht="15" customHeight="1" x14ac:dyDescent="0.25">
      <c r="A85" s="1">
        <v>2</v>
      </c>
      <c r="B85" s="45" t="s">
        <v>8</v>
      </c>
      <c r="C85" s="158" t="str">
        <f t="shared" si="5"/>
        <v>Médaille de Bronze PSA Couleur</v>
      </c>
      <c r="D85" s="83" t="s">
        <v>63</v>
      </c>
      <c r="E85" s="84" t="s">
        <v>24</v>
      </c>
      <c r="F85" s="83" t="s">
        <v>70</v>
      </c>
      <c r="G85" s="84" t="s">
        <v>27</v>
      </c>
      <c r="H85" s="83" t="s">
        <v>70</v>
      </c>
      <c r="I85" s="84" t="s">
        <v>28</v>
      </c>
      <c r="J85" s="83" t="s">
        <v>70</v>
      </c>
      <c r="K85" s="84" t="s">
        <v>29</v>
      </c>
      <c r="L85" s="24">
        <v>72</v>
      </c>
      <c r="M85" s="170"/>
      <c r="N85" s="59" t="s">
        <v>86</v>
      </c>
      <c r="O85" s="50">
        <f>'Médailles Commandées'!$E$7</f>
        <v>8</v>
      </c>
      <c r="P85" s="24"/>
      <c r="Q85" s="50">
        <f>COUNTIF($D$84:$K$104,"Médaille d'Or FPF")</f>
        <v>8</v>
      </c>
      <c r="R85" s="24" t="str">
        <f t="shared" si="6"/>
        <v>OK</v>
      </c>
      <c r="T85" s="167"/>
      <c r="U85" s="167"/>
    </row>
    <row r="86" spans="1:24" s="25" customFormat="1" ht="15" customHeight="1" x14ac:dyDescent="0.25">
      <c r="A86" s="1">
        <v>3</v>
      </c>
      <c r="B86" s="45" t="s">
        <v>8</v>
      </c>
      <c r="C86" s="158" t="str">
        <f t="shared" si="5"/>
        <v>Médaille de Bronze PSA Monochrome</v>
      </c>
      <c r="D86" s="83" t="s">
        <v>63</v>
      </c>
      <c r="E86" s="84" t="s">
        <v>28</v>
      </c>
      <c r="F86" s="83" t="s">
        <v>70</v>
      </c>
      <c r="G86" s="84" t="s">
        <v>28</v>
      </c>
      <c r="H86" s="83" t="s">
        <v>70</v>
      </c>
      <c r="I86" s="84" t="s">
        <v>29</v>
      </c>
      <c r="J86" s="83" t="s">
        <v>70</v>
      </c>
      <c r="K86" s="84" t="s">
        <v>24</v>
      </c>
      <c r="L86" s="24">
        <v>73</v>
      </c>
      <c r="M86" s="170"/>
      <c r="N86" s="59" t="s">
        <v>87</v>
      </c>
      <c r="O86" s="50">
        <f>'Médailles Commandées'!$F$7</f>
        <v>8</v>
      </c>
      <c r="P86" s="24"/>
      <c r="Q86" s="50">
        <f>COUNTIF($D$84:$K$104,"Médaille d'Argent FPF")</f>
        <v>6</v>
      </c>
      <c r="R86" s="24" t="str">
        <f t="shared" si="6"/>
        <v>KO</v>
      </c>
      <c r="T86" s="167"/>
      <c r="U86" s="167"/>
    </row>
    <row r="87" spans="1:24" s="25" customFormat="1" ht="15" customHeight="1" x14ac:dyDescent="0.25">
      <c r="A87" s="1">
        <v>4</v>
      </c>
      <c r="B87" s="45" t="s">
        <v>8</v>
      </c>
      <c r="C87" s="158" t="str">
        <f t="shared" si="5"/>
        <v>Médaille de Bronze PSA Nature</v>
      </c>
      <c r="D87" s="83" t="s">
        <v>63</v>
      </c>
      <c r="E87" s="84" t="s">
        <v>27</v>
      </c>
      <c r="F87" s="83" t="s">
        <v>71</v>
      </c>
      <c r="G87" s="84" t="s">
        <v>27</v>
      </c>
      <c r="H87" s="83" t="s">
        <v>71</v>
      </c>
      <c r="I87" s="84" t="s">
        <v>28</v>
      </c>
      <c r="J87" s="83" t="s">
        <v>71</v>
      </c>
      <c r="K87" s="84" t="s">
        <v>29</v>
      </c>
      <c r="L87" s="24">
        <v>74</v>
      </c>
      <c r="M87" s="170"/>
      <c r="N87" s="59" t="s">
        <v>88</v>
      </c>
      <c r="O87" s="50">
        <f>'Médailles Commandées'!$G$7</f>
        <v>8</v>
      </c>
      <c r="P87" s="24"/>
      <c r="Q87" s="50">
        <f>COUNTIF($D$84:$K$104,"Médaille de Bronze FPF")</f>
        <v>6</v>
      </c>
      <c r="R87" s="24" t="str">
        <f t="shared" si="6"/>
        <v>KO</v>
      </c>
      <c r="T87" s="167"/>
      <c r="U87" s="167"/>
    </row>
    <row r="88" spans="1:24" s="25" customFormat="1" ht="15" customHeight="1" thickBot="1" x14ac:dyDescent="0.3">
      <c r="A88" s="1">
        <v>5</v>
      </c>
      <c r="B88" s="45" t="s">
        <v>8</v>
      </c>
      <c r="C88" s="158" t="str">
        <f t="shared" si="5"/>
        <v>Médaille de Bronze PSA Thème</v>
      </c>
      <c r="D88" s="83" t="s">
        <v>63</v>
      </c>
      <c r="E88" s="84" t="s">
        <v>29</v>
      </c>
      <c r="F88" s="83" t="s">
        <v>71</v>
      </c>
      <c r="G88" s="84" t="s">
        <v>28</v>
      </c>
      <c r="H88" s="83" t="s">
        <v>71</v>
      </c>
      <c r="I88" s="84" t="s">
        <v>29</v>
      </c>
      <c r="J88" s="83" t="s">
        <v>71</v>
      </c>
      <c r="K88" s="84" t="s">
        <v>24</v>
      </c>
      <c r="L88" s="24">
        <v>75</v>
      </c>
      <c r="M88" s="171"/>
      <c r="N88" s="60" t="s">
        <v>46</v>
      </c>
      <c r="O88" s="50">
        <f>'Médailles Commandées'!$I$7</f>
        <v>56</v>
      </c>
      <c r="P88" s="24"/>
      <c r="Q88" s="50">
        <f>COUNTIF($D$84:$K$104,"Diplôme FPF")</f>
        <v>42</v>
      </c>
      <c r="R88" s="24" t="str">
        <f t="shared" si="6"/>
        <v>KO</v>
      </c>
      <c r="T88" s="168"/>
      <c r="U88" s="168"/>
    </row>
    <row r="89" spans="1:24" s="25" customFormat="1" ht="15" customHeight="1" x14ac:dyDescent="0.25">
      <c r="A89" s="1">
        <v>6</v>
      </c>
      <c r="B89" s="45" t="s">
        <v>8</v>
      </c>
      <c r="C89" s="158" t="str">
        <f t="shared" si="5"/>
        <v>Médaille de la Ville de Legé Monochrome</v>
      </c>
      <c r="D89" s="133" t="s">
        <v>50</v>
      </c>
      <c r="E89" s="84" t="s">
        <v>28</v>
      </c>
      <c r="F89" s="83" t="s">
        <v>72</v>
      </c>
      <c r="G89" s="84" t="s">
        <v>27</v>
      </c>
      <c r="H89" s="83" t="s">
        <v>72</v>
      </c>
      <c r="I89" s="84" t="s">
        <v>28</v>
      </c>
      <c r="J89" s="83" t="s">
        <v>72</v>
      </c>
      <c r="K89" s="84" t="s">
        <v>29</v>
      </c>
      <c r="L89" s="24">
        <v>76</v>
      </c>
      <c r="M89" s="162" t="s">
        <v>98</v>
      </c>
      <c r="N89" s="162"/>
      <c r="O89" s="162"/>
      <c r="P89" s="162"/>
      <c r="Q89" s="162"/>
      <c r="R89" s="162"/>
      <c r="S89" s="162"/>
      <c r="T89" s="162"/>
      <c r="U89" s="162"/>
    </row>
    <row r="90" spans="1:24" s="25" customFormat="1" ht="15" customHeight="1" x14ac:dyDescent="0.25">
      <c r="A90" s="1">
        <v>7</v>
      </c>
      <c r="B90" s="45" t="s">
        <v>8</v>
      </c>
      <c r="C90" s="158" t="str">
        <f t="shared" si="5"/>
        <v>Médaille de la Ville de Legé Thème</v>
      </c>
      <c r="D90" s="133" t="s">
        <v>50</v>
      </c>
      <c r="E90" s="84" t="s">
        <v>29</v>
      </c>
      <c r="F90" s="83" t="s">
        <v>72</v>
      </c>
      <c r="G90" s="84" t="s">
        <v>28</v>
      </c>
      <c r="H90" s="83" t="s">
        <v>72</v>
      </c>
      <c r="I90" s="84" t="s">
        <v>29</v>
      </c>
      <c r="J90" s="83" t="s">
        <v>72</v>
      </c>
      <c r="K90" s="84" t="s">
        <v>24</v>
      </c>
      <c r="L90" s="24">
        <v>77</v>
      </c>
      <c r="M90" s="61"/>
      <c r="N90" s="42"/>
      <c r="O90" s="24"/>
      <c r="P90" s="24"/>
      <c r="Q90" s="24"/>
      <c r="R90" s="24"/>
      <c r="S90" s="43"/>
      <c r="T90" s="62"/>
      <c r="U90" s="62"/>
    </row>
    <row r="91" spans="1:24" s="25" customFormat="1" ht="15" customHeight="1" x14ac:dyDescent="0.25">
      <c r="A91" s="1">
        <v>8</v>
      </c>
      <c r="B91" s="45" t="s">
        <v>8</v>
      </c>
      <c r="C91" s="158" t="str">
        <f t="shared" si="5"/>
        <v>Médaille d'Or FDT Couleur</v>
      </c>
      <c r="D91" s="83" t="s">
        <v>78</v>
      </c>
      <c r="E91" s="84" t="s">
        <v>24</v>
      </c>
      <c r="F91" s="83" t="s">
        <v>73</v>
      </c>
      <c r="G91" s="84" t="s">
        <v>24</v>
      </c>
      <c r="H91" s="83" t="s">
        <v>73</v>
      </c>
      <c r="I91" s="84" t="s">
        <v>24</v>
      </c>
      <c r="J91" s="83" t="s">
        <v>73</v>
      </c>
      <c r="K91" s="84" t="s">
        <v>24</v>
      </c>
      <c r="L91" s="24">
        <v>78</v>
      </c>
      <c r="M91" s="61"/>
      <c r="N91" s="42"/>
      <c r="O91" s="24"/>
      <c r="P91" s="24"/>
      <c r="Q91" s="24"/>
      <c r="R91" s="24"/>
      <c r="S91" s="43"/>
      <c r="T91" s="62"/>
      <c r="U91" s="62"/>
    </row>
    <row r="92" spans="1:24" s="25" customFormat="1" ht="15" customHeight="1" x14ac:dyDescent="0.25">
      <c r="A92" s="1">
        <v>9</v>
      </c>
      <c r="B92" s="45" t="s">
        <v>8</v>
      </c>
      <c r="C92" s="158" t="str">
        <f t="shared" si="5"/>
        <v>Médaille d'Or FDT Monochrome</v>
      </c>
      <c r="D92" s="83" t="s">
        <v>78</v>
      </c>
      <c r="E92" s="84" t="s">
        <v>28</v>
      </c>
      <c r="F92" s="83" t="s">
        <v>73</v>
      </c>
      <c r="G92" s="84" t="s">
        <v>27</v>
      </c>
      <c r="H92" s="83" t="s">
        <v>73</v>
      </c>
      <c r="I92" s="84" t="s">
        <v>27</v>
      </c>
      <c r="J92" s="83" t="s">
        <v>73</v>
      </c>
      <c r="K92" s="84" t="s">
        <v>27</v>
      </c>
      <c r="L92" s="24">
        <v>79</v>
      </c>
      <c r="M92" s="61"/>
      <c r="N92" s="42"/>
      <c r="O92" s="24"/>
      <c r="P92" s="24"/>
      <c r="Q92" s="24"/>
      <c r="R92" s="24"/>
      <c r="S92" s="43"/>
      <c r="T92" s="62"/>
      <c r="U92" s="62"/>
    </row>
    <row r="93" spans="1:24" s="25" customFormat="1" ht="15" customHeight="1" x14ac:dyDescent="0.25">
      <c r="A93" s="1">
        <v>10</v>
      </c>
      <c r="B93" s="45" t="s">
        <v>8</v>
      </c>
      <c r="C93" s="158" t="str">
        <f t="shared" si="5"/>
        <v>Médaille d'Or FDT Nature</v>
      </c>
      <c r="D93" s="83" t="s">
        <v>78</v>
      </c>
      <c r="E93" s="84" t="s">
        <v>27</v>
      </c>
      <c r="F93" s="83" t="s">
        <v>73</v>
      </c>
      <c r="G93" s="84" t="s">
        <v>28</v>
      </c>
      <c r="H93" s="83" t="s">
        <v>73</v>
      </c>
      <c r="I93" s="84" t="s">
        <v>28</v>
      </c>
      <c r="J93" s="83" t="s">
        <v>73</v>
      </c>
      <c r="K93" s="84" t="s">
        <v>28</v>
      </c>
      <c r="L93" s="24">
        <v>80</v>
      </c>
      <c r="M93" s="61"/>
      <c r="N93" s="42"/>
      <c r="O93" s="24"/>
      <c r="P93" s="24"/>
      <c r="Q93" s="24"/>
      <c r="R93" s="24"/>
      <c r="S93" s="43"/>
      <c r="T93" s="62"/>
      <c r="U93" s="62"/>
    </row>
    <row r="94" spans="1:24" s="25" customFormat="1" ht="15" customHeight="1" x14ac:dyDescent="0.25">
      <c r="A94" s="1">
        <v>11</v>
      </c>
      <c r="B94" s="45" t="s">
        <v>8</v>
      </c>
      <c r="C94" s="158" t="str">
        <f t="shared" si="5"/>
        <v>Médaille d'Or FDT Thème</v>
      </c>
      <c r="D94" s="83" t="s">
        <v>78</v>
      </c>
      <c r="E94" s="84" t="s">
        <v>29</v>
      </c>
      <c r="F94" s="83" t="s">
        <v>73</v>
      </c>
      <c r="G94" s="84" t="s">
        <v>29</v>
      </c>
      <c r="H94" s="83" t="s">
        <v>73</v>
      </c>
      <c r="I94" s="84" t="s">
        <v>29</v>
      </c>
      <c r="J94" s="83" t="s">
        <v>73</v>
      </c>
      <c r="K94" s="84" t="s">
        <v>29</v>
      </c>
      <c r="L94" s="24">
        <v>81</v>
      </c>
      <c r="M94" s="61"/>
      <c r="N94" s="42"/>
      <c r="O94" s="24"/>
      <c r="P94" s="24"/>
      <c r="Q94" s="24"/>
      <c r="R94" s="24"/>
      <c r="S94" s="43"/>
      <c r="T94" s="62"/>
      <c r="U94" s="62"/>
    </row>
    <row r="95" spans="1:24" s="25" customFormat="1" ht="15" customHeight="1" x14ac:dyDescent="0.25">
      <c r="A95" s="1">
        <v>12</v>
      </c>
      <c r="B95" s="45" t="s">
        <v>8</v>
      </c>
      <c r="C95" s="158" t="str">
        <f t="shared" si="5"/>
        <v>Médaille d'Or FIAP Couleur</v>
      </c>
      <c r="D95" s="82" t="s">
        <v>54</v>
      </c>
      <c r="E95" s="81" t="s">
        <v>24</v>
      </c>
      <c r="F95" s="83" t="s">
        <v>73</v>
      </c>
      <c r="G95" s="84" t="s">
        <v>24</v>
      </c>
      <c r="H95" s="83" t="s">
        <v>73</v>
      </c>
      <c r="I95" s="84" t="s">
        <v>24</v>
      </c>
      <c r="J95" s="83" t="s">
        <v>73</v>
      </c>
      <c r="K95" s="84" t="s">
        <v>24</v>
      </c>
      <c r="L95" s="24">
        <v>82</v>
      </c>
      <c r="M95" s="61"/>
      <c r="N95" s="42"/>
      <c r="O95" s="24"/>
      <c r="P95" s="24"/>
      <c r="Q95" s="24"/>
      <c r="R95" s="24"/>
      <c r="S95" s="43"/>
      <c r="T95" s="62"/>
      <c r="U95" s="62"/>
      <c r="V95" s="10"/>
    </row>
    <row r="96" spans="1:24" s="25" customFormat="1" ht="15" customHeight="1" x14ac:dyDescent="0.25">
      <c r="A96" s="1">
        <v>13</v>
      </c>
      <c r="B96" s="45" t="s">
        <v>8</v>
      </c>
      <c r="C96" s="158" t="str">
        <f t="shared" si="5"/>
        <v>Médaille d'Or FIAP Monochrome</v>
      </c>
      <c r="D96" s="82" t="s">
        <v>54</v>
      </c>
      <c r="E96" s="81" t="s">
        <v>28</v>
      </c>
      <c r="F96" s="83" t="s">
        <v>73</v>
      </c>
      <c r="G96" s="84" t="s">
        <v>27</v>
      </c>
      <c r="H96" s="83" t="s">
        <v>73</v>
      </c>
      <c r="I96" s="84" t="s">
        <v>27</v>
      </c>
      <c r="J96" s="83" t="s">
        <v>73</v>
      </c>
      <c r="K96" s="84" t="s">
        <v>27</v>
      </c>
      <c r="L96" s="24">
        <v>83</v>
      </c>
      <c r="M96" s="61"/>
      <c r="N96" s="42"/>
      <c r="O96" s="24"/>
      <c r="P96" s="24"/>
      <c r="Q96" s="24"/>
      <c r="R96" s="24"/>
      <c r="S96" s="43"/>
      <c r="T96" s="62"/>
      <c r="U96" s="62"/>
      <c r="V96" s="10"/>
    </row>
    <row r="97" spans="1:24" s="25" customFormat="1" ht="15" customHeight="1" x14ac:dyDescent="0.25">
      <c r="A97" s="1">
        <v>14</v>
      </c>
      <c r="B97" s="45" t="s">
        <v>8</v>
      </c>
      <c r="C97" s="158" t="str">
        <f t="shared" si="5"/>
        <v>Médaille d'Or FIAP Nature</v>
      </c>
      <c r="D97" s="82" t="s">
        <v>54</v>
      </c>
      <c r="E97" s="81" t="s">
        <v>27</v>
      </c>
      <c r="F97" s="83" t="s">
        <v>73</v>
      </c>
      <c r="G97" s="84" t="s">
        <v>28</v>
      </c>
      <c r="H97" s="83" t="s">
        <v>73</v>
      </c>
      <c r="I97" s="84" t="s">
        <v>28</v>
      </c>
      <c r="J97" s="83" t="s">
        <v>73</v>
      </c>
      <c r="K97" s="84" t="s">
        <v>28</v>
      </c>
      <c r="L97" s="24">
        <v>84</v>
      </c>
      <c r="M97" s="61"/>
      <c r="N97" s="42"/>
      <c r="O97" s="24"/>
      <c r="P97" s="24"/>
      <c r="Q97" s="24"/>
      <c r="R97" s="24"/>
      <c r="S97" s="43"/>
      <c r="T97" s="62"/>
      <c r="U97" s="62"/>
      <c r="V97" s="10"/>
    </row>
    <row r="98" spans="1:24" s="25" customFormat="1" ht="15" customHeight="1" x14ac:dyDescent="0.25">
      <c r="A98" s="1">
        <v>15</v>
      </c>
      <c r="B98" s="45" t="s">
        <v>8</v>
      </c>
      <c r="C98" s="158" t="str">
        <f t="shared" si="5"/>
        <v>Médaille d'Or FIAP Thème</v>
      </c>
      <c r="D98" s="82" t="s">
        <v>54</v>
      </c>
      <c r="E98" s="81" t="s">
        <v>29</v>
      </c>
      <c r="F98" s="83" t="s">
        <v>73</v>
      </c>
      <c r="G98" s="84" t="s">
        <v>29</v>
      </c>
      <c r="H98" s="83" t="s">
        <v>73</v>
      </c>
      <c r="I98" s="84" t="s">
        <v>29</v>
      </c>
      <c r="J98" s="83" t="s">
        <v>73</v>
      </c>
      <c r="K98" s="84" t="s">
        <v>29</v>
      </c>
      <c r="L98" s="24">
        <v>85</v>
      </c>
      <c r="M98" s="61"/>
      <c r="N98" s="42"/>
      <c r="O98" s="24"/>
      <c r="P98" s="24"/>
      <c r="Q98" s="24"/>
      <c r="R98" s="24"/>
      <c r="S98" s="43"/>
      <c r="T98" s="62"/>
      <c r="U98" s="62"/>
      <c r="V98" s="10"/>
    </row>
    <row r="99" spans="1:24" s="25" customFormat="1" ht="15" customHeight="1" x14ac:dyDescent="0.25">
      <c r="A99" s="1">
        <v>16</v>
      </c>
      <c r="B99" s="45" t="s">
        <v>8</v>
      </c>
      <c r="C99" s="158" t="str">
        <f t="shared" si="5"/>
        <v>Médaille d'Or FPF Couleur</v>
      </c>
      <c r="D99" s="83" t="s">
        <v>70</v>
      </c>
      <c r="E99" s="84" t="s">
        <v>24</v>
      </c>
      <c r="F99" s="83" t="s">
        <v>73</v>
      </c>
      <c r="G99" s="84" t="s">
        <v>24</v>
      </c>
      <c r="H99" s="83" t="s">
        <v>73</v>
      </c>
      <c r="I99" s="84" t="s">
        <v>24</v>
      </c>
      <c r="J99" s="83" t="s">
        <v>73</v>
      </c>
      <c r="K99" s="84" t="s">
        <v>24</v>
      </c>
      <c r="L99" s="24">
        <v>86</v>
      </c>
      <c r="M99" s="61"/>
      <c r="N99" s="42"/>
      <c r="O99" s="24"/>
      <c r="P99" s="24"/>
      <c r="Q99" s="24"/>
      <c r="R99" s="24"/>
      <c r="S99" s="43"/>
      <c r="T99" s="62"/>
      <c r="U99" s="62"/>
      <c r="V99" s="10"/>
    </row>
    <row r="100" spans="1:24" s="44" customFormat="1" ht="15" customHeight="1" x14ac:dyDescent="0.25">
      <c r="A100" s="1">
        <v>17</v>
      </c>
      <c r="B100" s="45" t="s">
        <v>8</v>
      </c>
      <c r="C100" s="158" t="str">
        <f t="shared" si="5"/>
        <v>Médaille d'Or FPF Nature</v>
      </c>
      <c r="D100" s="83" t="s">
        <v>70</v>
      </c>
      <c r="E100" s="84" t="s">
        <v>27</v>
      </c>
      <c r="F100" s="83" t="s">
        <v>73</v>
      </c>
      <c r="G100" s="84" t="s">
        <v>27</v>
      </c>
      <c r="H100" s="83" t="s">
        <v>73</v>
      </c>
      <c r="I100" s="84" t="s">
        <v>27</v>
      </c>
      <c r="J100" s="83" t="s">
        <v>73</v>
      </c>
      <c r="K100" s="84" t="s">
        <v>27</v>
      </c>
      <c r="L100" s="24">
        <v>87</v>
      </c>
      <c r="M100" s="61"/>
      <c r="N100" s="42"/>
      <c r="O100" s="24"/>
      <c r="P100" s="24"/>
      <c r="Q100" s="24"/>
      <c r="R100" s="24"/>
      <c r="S100" s="43"/>
      <c r="T100" s="62"/>
      <c r="U100" s="62"/>
      <c r="V100" s="10"/>
      <c r="W100" s="25"/>
      <c r="X100" s="25"/>
    </row>
    <row r="101" spans="1:24" s="44" customFormat="1" ht="15" customHeight="1" x14ac:dyDescent="0.25">
      <c r="A101" s="1">
        <v>18</v>
      </c>
      <c r="B101" s="45" t="s">
        <v>8</v>
      </c>
      <c r="C101" s="158" t="str">
        <f t="shared" si="5"/>
        <v>Médaille d'Or GPU Couleur</v>
      </c>
      <c r="D101" s="82" t="s">
        <v>65</v>
      </c>
      <c r="E101" s="81" t="s">
        <v>24</v>
      </c>
      <c r="F101" s="83" t="s">
        <v>73</v>
      </c>
      <c r="G101" s="84" t="s">
        <v>28</v>
      </c>
      <c r="H101" s="83" t="s">
        <v>73</v>
      </c>
      <c r="I101" s="84" t="s">
        <v>28</v>
      </c>
      <c r="J101" s="83" t="s">
        <v>73</v>
      </c>
      <c r="K101" s="84" t="s">
        <v>28</v>
      </c>
      <c r="L101" s="24">
        <v>88</v>
      </c>
      <c r="M101" s="61"/>
      <c r="N101" s="42"/>
      <c r="O101" s="24"/>
      <c r="P101" s="24"/>
      <c r="Q101" s="24"/>
      <c r="R101" s="24"/>
      <c r="S101" s="43"/>
      <c r="T101" s="62"/>
      <c r="U101" s="62"/>
      <c r="V101" s="10"/>
      <c r="W101" s="25"/>
      <c r="X101" s="25"/>
    </row>
    <row r="102" spans="1:24" s="44" customFormat="1" ht="15" customHeight="1" x14ac:dyDescent="0.25">
      <c r="A102" s="1">
        <v>19</v>
      </c>
      <c r="B102" s="45" t="s">
        <v>8</v>
      </c>
      <c r="C102" s="158" t="str">
        <f t="shared" si="5"/>
        <v>Médaille d'Or ISF Couleur</v>
      </c>
      <c r="D102" s="82" t="s">
        <v>74</v>
      </c>
      <c r="E102" s="81" t="s">
        <v>24</v>
      </c>
      <c r="F102" s="83" t="s">
        <v>73</v>
      </c>
      <c r="G102" s="84" t="s">
        <v>29</v>
      </c>
      <c r="H102" s="83" t="s">
        <v>73</v>
      </c>
      <c r="I102" s="84" t="s">
        <v>29</v>
      </c>
      <c r="J102" s="83" t="s">
        <v>73</v>
      </c>
      <c r="K102" s="84" t="s">
        <v>29</v>
      </c>
      <c r="L102" s="24">
        <v>89</v>
      </c>
      <c r="M102" s="61"/>
      <c r="N102" s="42"/>
      <c r="O102" s="24"/>
      <c r="P102" s="24"/>
      <c r="Q102" s="24"/>
      <c r="R102" s="24"/>
      <c r="S102" s="43"/>
      <c r="T102" s="62"/>
      <c r="U102" s="62"/>
      <c r="V102" s="10"/>
      <c r="W102" s="25"/>
      <c r="X102" s="25"/>
    </row>
    <row r="103" spans="1:24" s="44" customFormat="1" ht="15" customHeight="1" x14ac:dyDescent="0.25">
      <c r="A103" s="1">
        <v>20</v>
      </c>
      <c r="B103" s="45" t="s">
        <v>8</v>
      </c>
      <c r="C103" s="158" t="str">
        <f t="shared" si="5"/>
        <v>Médaille d'Or PSA Couleur</v>
      </c>
      <c r="D103" s="83" t="s">
        <v>61</v>
      </c>
      <c r="E103" s="84" t="s">
        <v>24</v>
      </c>
      <c r="F103" s="83" t="s">
        <v>73</v>
      </c>
      <c r="G103" s="84" t="s">
        <v>27</v>
      </c>
      <c r="H103" s="83" t="s">
        <v>73</v>
      </c>
      <c r="I103" s="84" t="s">
        <v>28</v>
      </c>
      <c r="J103" s="83" t="s">
        <v>73</v>
      </c>
      <c r="K103" s="84" t="s">
        <v>29</v>
      </c>
      <c r="L103" s="24">
        <v>90</v>
      </c>
      <c r="M103" s="25"/>
      <c r="N103" s="25"/>
      <c r="O103" s="25"/>
      <c r="P103" s="25"/>
      <c r="Q103" s="25"/>
      <c r="R103" s="25"/>
      <c r="S103" s="25"/>
      <c r="T103" s="77"/>
      <c r="U103" s="25"/>
      <c r="V103" s="10"/>
      <c r="W103" s="25"/>
      <c r="X103" s="25"/>
    </row>
    <row r="104" spans="1:24" s="44" customFormat="1" ht="15" customHeight="1" thickBot="1" x14ac:dyDescent="0.3">
      <c r="A104" s="1">
        <v>21</v>
      </c>
      <c r="B104" s="45" t="s">
        <v>8</v>
      </c>
      <c r="C104" s="158" t="str">
        <f t="shared" si="5"/>
        <v>Médaille d'Or PSA Monochrome</v>
      </c>
      <c r="D104" s="83" t="s">
        <v>61</v>
      </c>
      <c r="E104" s="84" t="s">
        <v>28</v>
      </c>
      <c r="F104" s="83" t="s">
        <v>73</v>
      </c>
      <c r="G104" s="84" t="s">
        <v>28</v>
      </c>
      <c r="H104" s="83" t="s">
        <v>73</v>
      </c>
      <c r="I104" s="84" t="s">
        <v>29</v>
      </c>
      <c r="J104" s="83" t="s">
        <v>73</v>
      </c>
      <c r="K104" s="84" t="s">
        <v>24</v>
      </c>
      <c r="L104" s="24">
        <v>91</v>
      </c>
      <c r="M104" s="24"/>
      <c r="N104" s="24"/>
      <c r="O104" s="24"/>
      <c r="P104" s="24"/>
      <c r="Q104" s="24"/>
      <c r="R104" s="24"/>
      <c r="S104" s="25"/>
      <c r="T104" s="77"/>
      <c r="U104" s="25"/>
      <c r="V104" s="10"/>
      <c r="W104" s="25"/>
      <c r="X104" s="25"/>
    </row>
    <row r="105" spans="1:24" s="44" customFormat="1" ht="15" customHeight="1" x14ac:dyDescent="0.25">
      <c r="A105" s="1">
        <v>1</v>
      </c>
      <c r="B105" s="45" t="s">
        <v>13</v>
      </c>
      <c r="C105" s="158" t="str">
        <f t="shared" si="5"/>
        <v>Médaille d'Or PSA Nature</v>
      </c>
      <c r="D105" s="83" t="s">
        <v>61</v>
      </c>
      <c r="E105" s="84" t="s">
        <v>27</v>
      </c>
      <c r="F105" s="82" t="s">
        <v>74</v>
      </c>
      <c r="G105" s="81" t="s">
        <v>27</v>
      </c>
      <c r="H105" s="82" t="s">
        <v>74</v>
      </c>
      <c r="I105" s="81" t="s">
        <v>28</v>
      </c>
      <c r="J105" s="82" t="s">
        <v>74</v>
      </c>
      <c r="K105" s="81" t="s">
        <v>29</v>
      </c>
      <c r="L105" s="24">
        <v>92</v>
      </c>
      <c r="M105" s="169" t="s">
        <v>13</v>
      </c>
      <c r="N105" s="46" t="s">
        <v>42</v>
      </c>
      <c r="O105" s="47">
        <f>'Médailles Commandées'!$E$11</f>
        <v>4</v>
      </c>
      <c r="P105" s="48"/>
      <c r="Q105" s="47">
        <f>COUNTIF($D$105:$K$119,"Médaille d'Or ISF")</f>
        <v>3</v>
      </c>
      <c r="R105" s="24" t="str">
        <f t="shared" ref="R105:R108" si="7">IF(O105=Q105,"OK","KO")</f>
        <v>KO</v>
      </c>
      <c r="S105" s="25"/>
      <c r="T105" s="166">
        <f>SUM(Q105:Q108)</f>
        <v>45</v>
      </c>
      <c r="U105" s="166" t="str">
        <f>IF(T105='Médailles Commandées'!J11,"OK","KO")</f>
        <v>KO</v>
      </c>
      <c r="V105" s="10"/>
      <c r="W105" s="25"/>
      <c r="X105" s="25"/>
    </row>
    <row r="106" spans="1:24" s="44" customFormat="1" ht="15" customHeight="1" x14ac:dyDescent="0.25">
      <c r="A106" s="1">
        <v>2</v>
      </c>
      <c r="B106" s="45" t="s">
        <v>13</v>
      </c>
      <c r="C106" s="158" t="str">
        <f t="shared" si="5"/>
        <v>Médaille d'Or PSA Thème</v>
      </c>
      <c r="D106" s="83" t="s">
        <v>61</v>
      </c>
      <c r="E106" s="84" t="s">
        <v>29</v>
      </c>
      <c r="F106" s="82" t="s">
        <v>75</v>
      </c>
      <c r="G106" s="81" t="s">
        <v>28</v>
      </c>
      <c r="H106" s="82" t="s">
        <v>75</v>
      </c>
      <c r="I106" s="81" t="s">
        <v>29</v>
      </c>
      <c r="J106" s="82" t="s">
        <v>75</v>
      </c>
      <c r="K106" s="81" t="s">
        <v>24</v>
      </c>
      <c r="L106" s="24">
        <v>93</v>
      </c>
      <c r="M106" s="170"/>
      <c r="N106" s="49" t="s">
        <v>43</v>
      </c>
      <c r="O106" s="50">
        <f>'Médailles Commandées'!$F$11</f>
        <v>4</v>
      </c>
      <c r="P106" s="48"/>
      <c r="Q106" s="50">
        <f>COUNTIF($D$105:$K$119,"Médaille d'Argent ISF")</f>
        <v>3</v>
      </c>
      <c r="R106" s="24" t="str">
        <f t="shared" si="7"/>
        <v>KO</v>
      </c>
      <c r="S106" s="25"/>
      <c r="T106" s="167"/>
      <c r="U106" s="167"/>
      <c r="V106" s="10"/>
      <c r="W106" s="25"/>
      <c r="X106" s="25"/>
    </row>
    <row r="107" spans="1:24" s="44" customFormat="1" ht="15" customHeight="1" x14ac:dyDescent="0.25">
      <c r="A107" s="63">
        <v>3</v>
      </c>
      <c r="B107" s="45" t="s">
        <v>13</v>
      </c>
      <c r="C107" s="158" t="str">
        <f t="shared" si="5"/>
        <v>Médaille Région Pays de la Loire Couleur</v>
      </c>
      <c r="D107" s="133" t="s">
        <v>49</v>
      </c>
      <c r="E107" s="84" t="s">
        <v>24</v>
      </c>
      <c r="F107" s="82" t="s">
        <v>76</v>
      </c>
      <c r="G107" s="81" t="s">
        <v>29</v>
      </c>
      <c r="H107" s="82" t="s">
        <v>76</v>
      </c>
      <c r="I107" s="81" t="s">
        <v>24</v>
      </c>
      <c r="J107" s="82" t="s">
        <v>76</v>
      </c>
      <c r="K107" s="81" t="s">
        <v>27</v>
      </c>
      <c r="L107" s="24">
        <v>94</v>
      </c>
      <c r="M107" s="170"/>
      <c r="N107" s="49" t="s">
        <v>44</v>
      </c>
      <c r="O107" s="50">
        <f>'Médailles Commandées'!$G$11</f>
        <v>4</v>
      </c>
      <c r="P107" s="48"/>
      <c r="Q107" s="50">
        <f>COUNTIF($D$105:$K$119,"Médaille de Bronze ISF")</f>
        <v>3</v>
      </c>
      <c r="R107" s="24" t="str">
        <f t="shared" si="7"/>
        <v>KO</v>
      </c>
      <c r="S107" s="25"/>
      <c r="T107" s="167"/>
      <c r="U107" s="167"/>
      <c r="V107" s="10"/>
      <c r="W107" s="25"/>
      <c r="X107" s="25"/>
    </row>
    <row r="108" spans="1:24" s="44" customFormat="1" ht="15" customHeight="1" thickBot="1" x14ac:dyDescent="0.3">
      <c r="A108" s="1">
        <v>4</v>
      </c>
      <c r="B108" s="45" t="s">
        <v>13</v>
      </c>
      <c r="C108" s="159" t="str">
        <f t="shared" si="5"/>
        <v>Pins FIAP au meilleur Auteur du Salon *-*-*-*</v>
      </c>
      <c r="D108" s="82" t="s">
        <v>52</v>
      </c>
      <c r="E108" s="81" t="s">
        <v>53</v>
      </c>
      <c r="F108" s="82" t="s">
        <v>77</v>
      </c>
      <c r="G108" s="81" t="s">
        <v>24</v>
      </c>
      <c r="H108" s="82" t="s">
        <v>77</v>
      </c>
      <c r="I108" s="81" t="s">
        <v>24</v>
      </c>
      <c r="J108" s="82" t="s">
        <v>77</v>
      </c>
      <c r="K108" s="81" t="s">
        <v>24</v>
      </c>
      <c r="L108" s="24">
        <v>95</v>
      </c>
      <c r="M108" s="171"/>
      <c r="N108" s="53" t="s">
        <v>47</v>
      </c>
      <c r="O108" s="54">
        <f>'Médailles Commandées'!$I$11</f>
        <v>48</v>
      </c>
      <c r="P108" s="48"/>
      <c r="Q108" s="54">
        <f>COUNTIF($D$105:$K$119,"Diplôme ISF")</f>
        <v>36</v>
      </c>
      <c r="R108" s="24" t="str">
        <f t="shared" si="7"/>
        <v>KO</v>
      </c>
      <c r="S108" s="25"/>
      <c r="T108" s="168"/>
      <c r="U108" s="168"/>
      <c r="V108" s="10"/>
      <c r="W108" s="25"/>
      <c r="X108" s="25"/>
    </row>
    <row r="109" spans="1:24" s="25" customFormat="1" ht="15" customHeight="1" x14ac:dyDescent="0.25">
      <c r="A109" s="1">
        <v>5</v>
      </c>
      <c r="B109" s="45" t="s">
        <v>13</v>
      </c>
      <c r="C109" s="158" t="str">
        <f t="shared" si="5"/>
        <v>Ruban FIAP Couleur</v>
      </c>
      <c r="D109" s="82" t="s">
        <v>60</v>
      </c>
      <c r="E109" s="81" t="s">
        <v>24</v>
      </c>
      <c r="F109" s="82" t="s">
        <v>77</v>
      </c>
      <c r="G109" s="81" t="s">
        <v>27</v>
      </c>
      <c r="H109" s="82" t="s">
        <v>77</v>
      </c>
      <c r="I109" s="81" t="s">
        <v>27</v>
      </c>
      <c r="J109" s="82" t="s">
        <v>77</v>
      </c>
      <c r="K109" s="81" t="s">
        <v>27</v>
      </c>
      <c r="L109" s="24">
        <v>96</v>
      </c>
      <c r="M109" s="162" t="s">
        <v>100</v>
      </c>
      <c r="N109" s="162"/>
      <c r="O109" s="162"/>
      <c r="P109" s="162"/>
      <c r="Q109" s="162"/>
      <c r="R109" s="162"/>
      <c r="S109" s="162"/>
      <c r="T109" s="162"/>
      <c r="U109" s="162"/>
      <c r="V109" s="10"/>
      <c r="W109" s="44"/>
      <c r="X109" s="44"/>
    </row>
    <row r="110" spans="1:24" s="25" customFormat="1" ht="15" customHeight="1" x14ac:dyDescent="0.25">
      <c r="A110" s="63">
        <v>6</v>
      </c>
      <c r="B110" s="45" t="s">
        <v>13</v>
      </c>
      <c r="C110" s="158" t="str">
        <f t="shared" ref="C110:C141" si="8">D110&amp;" "&amp;E110</f>
        <v>Ruban FIAP Couleur</v>
      </c>
      <c r="D110" s="82" t="s">
        <v>60</v>
      </c>
      <c r="E110" s="81" t="s">
        <v>24</v>
      </c>
      <c r="F110" s="82" t="s">
        <v>77</v>
      </c>
      <c r="G110" s="81" t="s">
        <v>28</v>
      </c>
      <c r="H110" s="82" t="s">
        <v>77</v>
      </c>
      <c r="I110" s="81" t="s">
        <v>28</v>
      </c>
      <c r="J110" s="82" t="s">
        <v>77</v>
      </c>
      <c r="K110" s="81" t="s">
        <v>28</v>
      </c>
      <c r="L110" s="24">
        <v>97</v>
      </c>
      <c r="M110" s="132"/>
      <c r="N110" s="132"/>
      <c r="O110" s="132"/>
      <c r="P110" s="132"/>
      <c r="Q110" s="132"/>
      <c r="R110" s="132"/>
      <c r="S110" s="132"/>
      <c r="T110" s="132"/>
      <c r="U110" s="132"/>
      <c r="V110" s="10"/>
    </row>
    <row r="111" spans="1:24" s="25" customFormat="1" ht="15" customHeight="1" x14ac:dyDescent="0.25">
      <c r="A111" s="1">
        <v>7</v>
      </c>
      <c r="B111" s="45" t="s">
        <v>13</v>
      </c>
      <c r="C111" s="158" t="str">
        <f t="shared" si="8"/>
        <v>Ruban FIAP Couleur</v>
      </c>
      <c r="D111" s="82" t="s">
        <v>60</v>
      </c>
      <c r="E111" s="81" t="s">
        <v>24</v>
      </c>
      <c r="F111" s="82" t="s">
        <v>77</v>
      </c>
      <c r="G111" s="81" t="s">
        <v>29</v>
      </c>
      <c r="H111" s="82" t="s">
        <v>77</v>
      </c>
      <c r="I111" s="81" t="s">
        <v>29</v>
      </c>
      <c r="J111" s="82" t="s">
        <v>77</v>
      </c>
      <c r="K111" s="81" t="s">
        <v>29</v>
      </c>
      <c r="L111" s="24">
        <v>98</v>
      </c>
      <c r="M111" s="132"/>
      <c r="N111" s="132"/>
      <c r="O111" s="132"/>
      <c r="P111" s="132"/>
      <c r="Q111" s="132"/>
      <c r="R111" s="132"/>
      <c r="S111" s="132"/>
      <c r="T111" s="132"/>
      <c r="U111" s="132"/>
      <c r="V111" s="10"/>
      <c r="W111" s="64"/>
      <c r="X111" s="64"/>
    </row>
    <row r="112" spans="1:24" s="25" customFormat="1" ht="15" customHeight="1" x14ac:dyDescent="0.25">
      <c r="A112" s="1">
        <v>8</v>
      </c>
      <c r="B112" s="45" t="s">
        <v>13</v>
      </c>
      <c r="C112" s="158" t="str">
        <f t="shared" si="8"/>
        <v>Ruban FIAP Couleur</v>
      </c>
      <c r="D112" s="82" t="s">
        <v>60</v>
      </c>
      <c r="E112" s="81" t="s">
        <v>24</v>
      </c>
      <c r="F112" s="82" t="s">
        <v>77</v>
      </c>
      <c r="G112" s="81" t="s">
        <v>24</v>
      </c>
      <c r="H112" s="82" t="s">
        <v>77</v>
      </c>
      <c r="I112" s="81" t="s">
        <v>24</v>
      </c>
      <c r="J112" s="82" t="s">
        <v>77</v>
      </c>
      <c r="K112" s="81" t="s">
        <v>24</v>
      </c>
      <c r="L112" s="24">
        <v>99</v>
      </c>
      <c r="M112" s="132"/>
      <c r="N112" s="132"/>
      <c r="O112" s="132"/>
      <c r="P112" s="132"/>
      <c r="Q112" s="132"/>
      <c r="R112" s="132"/>
      <c r="S112" s="132"/>
      <c r="T112" s="132"/>
      <c r="U112" s="132"/>
      <c r="V112" s="10"/>
      <c r="W112" s="64"/>
      <c r="X112" s="64"/>
    </row>
    <row r="113" spans="1:24" s="25" customFormat="1" ht="15" customHeight="1" x14ac:dyDescent="0.25">
      <c r="A113" s="63">
        <v>9</v>
      </c>
      <c r="B113" s="45" t="s">
        <v>13</v>
      </c>
      <c r="C113" s="158" t="str">
        <f t="shared" si="8"/>
        <v>Ruban FIAP Couleur</v>
      </c>
      <c r="D113" s="82" t="s">
        <v>60</v>
      </c>
      <c r="E113" s="81" t="s">
        <v>24</v>
      </c>
      <c r="F113" s="82" t="s">
        <v>77</v>
      </c>
      <c r="G113" s="81" t="s">
        <v>27</v>
      </c>
      <c r="H113" s="82" t="s">
        <v>77</v>
      </c>
      <c r="I113" s="81" t="s">
        <v>27</v>
      </c>
      <c r="J113" s="82" t="s">
        <v>77</v>
      </c>
      <c r="K113" s="81" t="s">
        <v>27</v>
      </c>
      <c r="L113" s="24">
        <v>100</v>
      </c>
      <c r="M113" s="132"/>
      <c r="N113" s="132"/>
      <c r="O113" s="132"/>
      <c r="P113" s="132"/>
      <c r="Q113" s="132"/>
      <c r="R113" s="132"/>
      <c r="S113" s="132"/>
      <c r="T113" s="132"/>
      <c r="U113" s="132"/>
      <c r="V113" s="10"/>
      <c r="W113" s="10"/>
      <c r="X113" s="10"/>
    </row>
    <row r="114" spans="1:24" s="25" customFormat="1" ht="15" customHeight="1" x14ac:dyDescent="0.25">
      <c r="A114" s="1">
        <v>10</v>
      </c>
      <c r="B114" s="45" t="s">
        <v>13</v>
      </c>
      <c r="C114" s="158" t="str">
        <f t="shared" si="8"/>
        <v>Ruban FIAP Couleur</v>
      </c>
      <c r="D114" s="82" t="s">
        <v>60</v>
      </c>
      <c r="E114" s="81" t="s">
        <v>24</v>
      </c>
      <c r="F114" s="82" t="s">
        <v>77</v>
      </c>
      <c r="G114" s="81" t="s">
        <v>28</v>
      </c>
      <c r="H114" s="82" t="s">
        <v>77</v>
      </c>
      <c r="I114" s="81" t="s">
        <v>28</v>
      </c>
      <c r="J114" s="82" t="s">
        <v>77</v>
      </c>
      <c r="K114" s="81" t="s">
        <v>28</v>
      </c>
      <c r="L114" s="24">
        <v>101</v>
      </c>
      <c r="M114" s="132"/>
      <c r="N114" s="132"/>
      <c r="O114" s="132"/>
      <c r="P114" s="132"/>
      <c r="Q114" s="132"/>
      <c r="R114" s="132"/>
      <c r="S114" s="132"/>
      <c r="T114" s="132"/>
      <c r="U114" s="132"/>
      <c r="V114" s="10"/>
      <c r="W114" s="10"/>
      <c r="X114" s="10"/>
    </row>
    <row r="115" spans="1:24" s="25" customFormat="1" ht="15" customHeight="1" x14ac:dyDescent="0.25">
      <c r="A115" s="1">
        <v>11</v>
      </c>
      <c r="B115" s="45" t="s">
        <v>13</v>
      </c>
      <c r="C115" s="158" t="str">
        <f t="shared" si="8"/>
        <v>Ruban FIAP Couleur</v>
      </c>
      <c r="D115" s="82" t="s">
        <v>60</v>
      </c>
      <c r="E115" s="81" t="s">
        <v>24</v>
      </c>
      <c r="F115" s="82" t="s">
        <v>77</v>
      </c>
      <c r="G115" s="81" t="s">
        <v>29</v>
      </c>
      <c r="H115" s="82" t="s">
        <v>77</v>
      </c>
      <c r="I115" s="81" t="s">
        <v>29</v>
      </c>
      <c r="J115" s="82" t="s">
        <v>77</v>
      </c>
      <c r="K115" s="81" t="s">
        <v>29</v>
      </c>
      <c r="L115" s="24">
        <v>102</v>
      </c>
      <c r="M115" s="132"/>
      <c r="N115" s="132"/>
      <c r="O115" s="132"/>
      <c r="P115" s="132"/>
      <c r="Q115" s="132"/>
      <c r="R115" s="132"/>
      <c r="S115" s="132"/>
      <c r="T115" s="132"/>
      <c r="U115" s="132"/>
      <c r="V115" s="10"/>
      <c r="W115" s="10"/>
      <c r="X115" s="10"/>
    </row>
    <row r="116" spans="1:24" s="25" customFormat="1" ht="15" customHeight="1" x14ac:dyDescent="0.25">
      <c r="A116" s="63">
        <v>12</v>
      </c>
      <c r="B116" s="45" t="s">
        <v>13</v>
      </c>
      <c r="C116" s="158" t="str">
        <f t="shared" si="8"/>
        <v>Ruban FIAP coup de Cœur juge N°1 *-*-*-*</v>
      </c>
      <c r="D116" s="82" t="s">
        <v>57</v>
      </c>
      <c r="E116" s="81" t="s">
        <v>53</v>
      </c>
      <c r="F116" s="82" t="s">
        <v>77</v>
      </c>
      <c r="G116" s="81" t="s">
        <v>24</v>
      </c>
      <c r="H116" s="82" t="s">
        <v>77</v>
      </c>
      <c r="I116" s="81" t="s">
        <v>24</v>
      </c>
      <c r="J116" s="82" t="s">
        <v>77</v>
      </c>
      <c r="K116" s="81" t="s">
        <v>24</v>
      </c>
      <c r="L116" s="24">
        <v>103</v>
      </c>
      <c r="M116" s="132"/>
      <c r="N116" s="132"/>
      <c r="O116" s="132"/>
      <c r="P116" s="132"/>
      <c r="Q116" s="132"/>
      <c r="R116" s="132"/>
      <c r="S116" s="132"/>
      <c r="T116" s="132"/>
      <c r="U116" s="132"/>
      <c r="V116" s="10"/>
      <c r="W116" s="10"/>
      <c r="X116" s="10"/>
    </row>
    <row r="117" spans="1:24" s="25" customFormat="1" ht="15" customHeight="1" x14ac:dyDescent="0.25">
      <c r="A117" s="1">
        <v>13</v>
      </c>
      <c r="B117" s="45" t="s">
        <v>13</v>
      </c>
      <c r="C117" s="158" t="str">
        <f t="shared" si="8"/>
        <v>Ruban FIAP coup de Cœur juge N°2 *-*-*-*</v>
      </c>
      <c r="D117" s="82" t="s">
        <v>58</v>
      </c>
      <c r="E117" s="81" t="s">
        <v>53</v>
      </c>
      <c r="F117" s="82" t="s">
        <v>77</v>
      </c>
      <c r="G117" s="81" t="s">
        <v>27</v>
      </c>
      <c r="H117" s="82" t="s">
        <v>77</v>
      </c>
      <c r="I117" s="81" t="s">
        <v>27</v>
      </c>
      <c r="J117" s="82" t="s">
        <v>77</v>
      </c>
      <c r="K117" s="81" t="s">
        <v>27</v>
      </c>
      <c r="L117" s="24">
        <v>104</v>
      </c>
      <c r="M117" s="132"/>
      <c r="N117" s="132"/>
      <c r="O117" s="132"/>
      <c r="P117" s="132"/>
      <c r="Q117" s="132"/>
      <c r="R117" s="132"/>
      <c r="S117" s="132"/>
      <c r="T117" s="132"/>
      <c r="U117" s="132"/>
      <c r="V117" s="10"/>
      <c r="W117" s="10"/>
      <c r="X117" s="10"/>
    </row>
    <row r="118" spans="1:24" s="25" customFormat="1" ht="15" customHeight="1" x14ac:dyDescent="0.25">
      <c r="A118" s="1">
        <v>14</v>
      </c>
      <c r="B118" s="45" t="s">
        <v>13</v>
      </c>
      <c r="C118" s="158" t="str">
        <f t="shared" si="8"/>
        <v>Ruban FIAP coup de Cœur juge N°3 *-*-*-*</v>
      </c>
      <c r="D118" s="82" t="s">
        <v>59</v>
      </c>
      <c r="E118" s="81" t="s">
        <v>53</v>
      </c>
      <c r="F118" s="82" t="s">
        <v>77</v>
      </c>
      <c r="G118" s="81" t="s">
        <v>28</v>
      </c>
      <c r="H118" s="82" t="s">
        <v>77</v>
      </c>
      <c r="I118" s="81" t="s">
        <v>28</v>
      </c>
      <c r="J118" s="82" t="s">
        <v>77</v>
      </c>
      <c r="K118" s="81" t="s">
        <v>28</v>
      </c>
      <c r="L118" s="24">
        <v>105</v>
      </c>
      <c r="M118" s="132"/>
      <c r="N118" s="132"/>
      <c r="O118" s="132"/>
      <c r="P118" s="132"/>
      <c r="Q118" s="132"/>
      <c r="R118" s="132"/>
      <c r="S118" s="132"/>
      <c r="T118" s="132"/>
      <c r="U118" s="132"/>
      <c r="V118" s="10"/>
      <c r="W118" s="10"/>
      <c r="X118" s="10"/>
    </row>
    <row r="119" spans="1:24" s="25" customFormat="1" ht="15" customHeight="1" thickBot="1" x14ac:dyDescent="0.3">
      <c r="A119" s="63">
        <v>15</v>
      </c>
      <c r="B119" s="45" t="s">
        <v>13</v>
      </c>
      <c r="C119" s="158" t="str">
        <f t="shared" si="8"/>
        <v>Ruban FIAP Monochrome</v>
      </c>
      <c r="D119" s="82" t="s">
        <v>60</v>
      </c>
      <c r="E119" s="81" t="s">
        <v>28</v>
      </c>
      <c r="F119" s="82" t="s">
        <v>77</v>
      </c>
      <c r="G119" s="81" t="s">
        <v>29</v>
      </c>
      <c r="H119" s="82" t="s">
        <v>77</v>
      </c>
      <c r="I119" s="81" t="s">
        <v>29</v>
      </c>
      <c r="J119" s="82" t="s">
        <v>77</v>
      </c>
      <c r="K119" s="81" t="s">
        <v>29</v>
      </c>
      <c r="L119" s="24">
        <v>106</v>
      </c>
      <c r="M119" s="6"/>
      <c r="N119" s="6"/>
      <c r="O119" s="7"/>
      <c r="P119" s="8"/>
      <c r="Q119" s="7"/>
      <c r="R119" s="9"/>
      <c r="S119" s="10"/>
      <c r="T119" s="75"/>
      <c r="U119" s="10"/>
      <c r="V119" s="10"/>
      <c r="W119" s="10"/>
      <c r="X119" s="10"/>
    </row>
    <row r="120" spans="1:24" s="25" customFormat="1" ht="15" customHeight="1" x14ac:dyDescent="0.25">
      <c r="A120" s="1">
        <v>1</v>
      </c>
      <c r="B120" s="45" t="s">
        <v>14</v>
      </c>
      <c r="C120" s="158" t="str">
        <f t="shared" si="8"/>
        <v>Ruban FIAP Monochrome</v>
      </c>
      <c r="D120" s="82" t="s">
        <v>60</v>
      </c>
      <c r="E120" s="81" t="s">
        <v>28</v>
      </c>
      <c r="F120" s="83" t="s">
        <v>78</v>
      </c>
      <c r="G120" s="84" t="s">
        <v>24</v>
      </c>
      <c r="H120" s="83" t="s">
        <v>78</v>
      </c>
      <c r="I120" s="84" t="s">
        <v>24</v>
      </c>
      <c r="J120" s="83" t="s">
        <v>78</v>
      </c>
      <c r="K120" s="84" t="s">
        <v>24</v>
      </c>
      <c r="L120" s="24">
        <v>107</v>
      </c>
      <c r="M120" s="169" t="s">
        <v>14</v>
      </c>
      <c r="N120" s="46" t="s">
        <v>42</v>
      </c>
      <c r="O120" s="47">
        <f>'Médailles Commandées'!$E$12</f>
        <v>16</v>
      </c>
      <c r="P120" s="48"/>
      <c r="Q120" s="47">
        <f>COUNTIF($D$120:$K$143,"Médaille d'Or FDT")</f>
        <v>12</v>
      </c>
      <c r="R120" s="24" t="str">
        <f t="shared" ref="R120:R123" si="9">IF(O120=Q120,"OK","KO")</f>
        <v>KO</v>
      </c>
      <c r="T120" s="166">
        <f>SUM(Q120:Q123)</f>
        <v>72</v>
      </c>
      <c r="U120" s="166" t="str">
        <f>IF(T120='Médailles Commandées'!J12,"OK","KO")</f>
        <v>KO</v>
      </c>
      <c r="V120" s="10"/>
      <c r="W120" s="10"/>
      <c r="X120" s="10"/>
    </row>
    <row r="121" spans="1:24" s="25" customFormat="1" ht="15" customHeight="1" x14ac:dyDescent="0.25">
      <c r="A121" s="63">
        <v>2</v>
      </c>
      <c r="B121" s="45" t="s">
        <v>14</v>
      </c>
      <c r="C121" s="158" t="str">
        <f t="shared" si="8"/>
        <v>Ruban FIAP Monochrome</v>
      </c>
      <c r="D121" s="82" t="s">
        <v>60</v>
      </c>
      <c r="E121" s="81" t="s">
        <v>28</v>
      </c>
      <c r="F121" s="83" t="s">
        <v>78</v>
      </c>
      <c r="G121" s="84" t="s">
        <v>27</v>
      </c>
      <c r="H121" s="83" t="s">
        <v>78</v>
      </c>
      <c r="I121" s="84" t="s">
        <v>27</v>
      </c>
      <c r="J121" s="83" t="s">
        <v>78</v>
      </c>
      <c r="K121" s="84" t="s">
        <v>27</v>
      </c>
      <c r="L121" s="24">
        <v>108</v>
      </c>
      <c r="M121" s="170"/>
      <c r="N121" s="49" t="s">
        <v>43</v>
      </c>
      <c r="O121" s="50">
        <f>'Médailles Commandées'!$F$12</f>
        <v>16</v>
      </c>
      <c r="P121" s="48"/>
      <c r="Q121" s="50">
        <f>COUNTIF($D$120:$K$143,"Médaille d'Argent FDT")</f>
        <v>12</v>
      </c>
      <c r="R121" s="24" t="str">
        <f t="shared" si="9"/>
        <v>KO</v>
      </c>
      <c r="T121" s="167"/>
      <c r="U121" s="167"/>
      <c r="V121" s="10"/>
      <c r="W121" s="10"/>
      <c r="X121" s="10"/>
    </row>
    <row r="122" spans="1:24" s="25" customFormat="1" ht="15" customHeight="1" x14ac:dyDescent="0.25">
      <c r="A122" s="1">
        <v>3</v>
      </c>
      <c r="B122" s="45" t="s">
        <v>14</v>
      </c>
      <c r="C122" s="158" t="str">
        <f t="shared" si="8"/>
        <v>Ruban FIAP Monochrome</v>
      </c>
      <c r="D122" s="82" t="s">
        <v>60</v>
      </c>
      <c r="E122" s="81" t="s">
        <v>28</v>
      </c>
      <c r="F122" s="83" t="s">
        <v>78</v>
      </c>
      <c r="G122" s="84" t="s">
        <v>28</v>
      </c>
      <c r="H122" s="83" t="s">
        <v>78</v>
      </c>
      <c r="I122" s="84" t="s">
        <v>28</v>
      </c>
      <c r="J122" s="83" t="s">
        <v>78</v>
      </c>
      <c r="K122" s="84" t="s">
        <v>28</v>
      </c>
      <c r="L122" s="24">
        <v>109</v>
      </c>
      <c r="M122" s="170"/>
      <c r="N122" s="49" t="s">
        <v>44</v>
      </c>
      <c r="O122" s="50">
        <f>'Médailles Commandées'!$G$12</f>
        <v>16</v>
      </c>
      <c r="P122" s="48"/>
      <c r="Q122" s="50">
        <f>COUNTIF($D$120:$K$143,"Médaille de Bronze FDT")</f>
        <v>12</v>
      </c>
      <c r="R122" s="24" t="str">
        <f t="shared" si="9"/>
        <v>KO</v>
      </c>
      <c r="T122" s="167"/>
      <c r="U122" s="167"/>
      <c r="V122" s="10"/>
      <c r="W122" s="10"/>
      <c r="X122" s="10"/>
    </row>
    <row r="123" spans="1:24" s="64" customFormat="1" ht="15.75" thickBot="1" x14ac:dyDescent="0.3">
      <c r="A123" s="1">
        <v>4</v>
      </c>
      <c r="B123" s="45" t="s">
        <v>14</v>
      </c>
      <c r="C123" s="158" t="str">
        <f t="shared" si="8"/>
        <v>Ruban FIAP Monochrome</v>
      </c>
      <c r="D123" s="82" t="s">
        <v>60</v>
      </c>
      <c r="E123" s="81" t="s">
        <v>28</v>
      </c>
      <c r="F123" s="83" t="s">
        <v>78</v>
      </c>
      <c r="G123" s="84" t="s">
        <v>29</v>
      </c>
      <c r="H123" s="83" t="s">
        <v>78</v>
      </c>
      <c r="I123" s="84" t="s">
        <v>29</v>
      </c>
      <c r="J123" s="83" t="s">
        <v>78</v>
      </c>
      <c r="K123" s="84" t="s">
        <v>29</v>
      </c>
      <c r="L123" s="24">
        <v>110</v>
      </c>
      <c r="M123" s="171"/>
      <c r="N123" s="53" t="s">
        <v>89</v>
      </c>
      <c r="O123" s="54">
        <f>'Médailles Commandées'!$I$12</f>
        <v>48</v>
      </c>
      <c r="P123" s="48"/>
      <c r="Q123" s="54">
        <f>COUNTIF($D$120:$K$143,"Diplôme FDT")</f>
        <v>36</v>
      </c>
      <c r="R123" s="24" t="str">
        <f t="shared" si="9"/>
        <v>KO</v>
      </c>
      <c r="S123" s="25"/>
      <c r="T123" s="168"/>
      <c r="U123" s="168"/>
      <c r="V123" s="10"/>
      <c r="W123" s="10"/>
      <c r="X123" s="10"/>
    </row>
    <row r="124" spans="1:24" s="64" customFormat="1" ht="15" x14ac:dyDescent="0.25">
      <c r="A124" s="63">
        <v>5</v>
      </c>
      <c r="B124" s="45" t="s">
        <v>14</v>
      </c>
      <c r="C124" s="158" t="str">
        <f t="shared" si="8"/>
        <v>Ruban FIAP Monochrome</v>
      </c>
      <c r="D124" s="82" t="s">
        <v>60</v>
      </c>
      <c r="E124" s="81" t="s">
        <v>28</v>
      </c>
      <c r="F124" s="83" t="s">
        <v>79</v>
      </c>
      <c r="G124" s="84" t="s">
        <v>24</v>
      </c>
      <c r="H124" s="83" t="s">
        <v>79</v>
      </c>
      <c r="I124" s="84" t="s">
        <v>24</v>
      </c>
      <c r="J124" s="83" t="s">
        <v>79</v>
      </c>
      <c r="K124" s="84" t="s">
        <v>24</v>
      </c>
      <c r="L124" s="24">
        <v>111</v>
      </c>
      <c r="M124" s="162" t="s">
        <v>101</v>
      </c>
      <c r="N124" s="162"/>
      <c r="O124" s="162"/>
      <c r="P124" s="162"/>
      <c r="Q124" s="162"/>
      <c r="R124" s="162"/>
      <c r="S124" s="162"/>
      <c r="T124" s="162"/>
      <c r="U124" s="162"/>
      <c r="V124" s="10"/>
      <c r="W124" s="10"/>
      <c r="X124" s="10"/>
    </row>
    <row r="125" spans="1:24" s="64" customFormat="1" ht="15.75" x14ac:dyDescent="0.25">
      <c r="A125" s="1">
        <v>6</v>
      </c>
      <c r="B125" s="45" t="s">
        <v>14</v>
      </c>
      <c r="C125" s="158" t="str">
        <f t="shared" si="8"/>
        <v>Ruban FIAP Nature</v>
      </c>
      <c r="D125" s="82" t="s">
        <v>60</v>
      </c>
      <c r="E125" s="81" t="s">
        <v>27</v>
      </c>
      <c r="F125" s="83" t="s">
        <v>79</v>
      </c>
      <c r="G125" s="84" t="s">
        <v>27</v>
      </c>
      <c r="H125" s="83" t="s">
        <v>79</v>
      </c>
      <c r="I125" s="84" t="s">
        <v>27</v>
      </c>
      <c r="J125" s="83" t="s">
        <v>79</v>
      </c>
      <c r="K125" s="84" t="s">
        <v>27</v>
      </c>
      <c r="L125" s="24">
        <v>112</v>
      </c>
      <c r="M125" s="6"/>
      <c r="N125" s="6"/>
      <c r="O125" s="7"/>
      <c r="P125" s="8"/>
      <c r="Q125" s="7"/>
      <c r="R125" s="9"/>
      <c r="S125" s="10"/>
      <c r="T125" s="75"/>
      <c r="U125" s="10"/>
      <c r="V125" s="10"/>
      <c r="W125" s="10"/>
      <c r="X125" s="10"/>
    </row>
    <row r="126" spans="1:24" s="64" customFormat="1" ht="15.75" x14ac:dyDescent="0.25">
      <c r="A126" s="1">
        <v>7</v>
      </c>
      <c r="B126" s="45" t="s">
        <v>14</v>
      </c>
      <c r="C126" s="158" t="str">
        <f t="shared" si="8"/>
        <v>Ruban FIAP Nature</v>
      </c>
      <c r="D126" s="82" t="s">
        <v>60</v>
      </c>
      <c r="E126" s="81" t="s">
        <v>27</v>
      </c>
      <c r="F126" s="83" t="s">
        <v>79</v>
      </c>
      <c r="G126" s="84" t="s">
        <v>28</v>
      </c>
      <c r="H126" s="83" t="s">
        <v>79</v>
      </c>
      <c r="I126" s="84" t="s">
        <v>28</v>
      </c>
      <c r="J126" s="83" t="s">
        <v>79</v>
      </c>
      <c r="K126" s="84" t="s">
        <v>28</v>
      </c>
      <c r="L126" s="24">
        <v>113</v>
      </c>
      <c r="M126" s="6"/>
      <c r="N126" s="6"/>
      <c r="O126" s="7"/>
      <c r="P126" s="8"/>
      <c r="Q126" s="7"/>
      <c r="R126" s="9"/>
      <c r="S126" s="10"/>
      <c r="T126" s="75"/>
      <c r="U126" s="10"/>
      <c r="V126" s="10"/>
      <c r="W126" s="10"/>
      <c r="X126" s="10"/>
    </row>
    <row r="127" spans="1:24" s="64" customFormat="1" ht="15.75" x14ac:dyDescent="0.25">
      <c r="A127" s="63">
        <v>8</v>
      </c>
      <c r="B127" s="45" t="s">
        <v>14</v>
      </c>
      <c r="C127" s="158" t="str">
        <f t="shared" si="8"/>
        <v>Ruban FIAP Nature</v>
      </c>
      <c r="D127" s="82" t="s">
        <v>60</v>
      </c>
      <c r="E127" s="81" t="s">
        <v>27</v>
      </c>
      <c r="F127" s="83" t="s">
        <v>79</v>
      </c>
      <c r="G127" s="84" t="s">
        <v>29</v>
      </c>
      <c r="H127" s="83" t="s">
        <v>79</v>
      </c>
      <c r="I127" s="84" t="s">
        <v>29</v>
      </c>
      <c r="J127" s="83" t="s">
        <v>79</v>
      </c>
      <c r="K127" s="84" t="s">
        <v>29</v>
      </c>
      <c r="L127" s="24">
        <v>114</v>
      </c>
      <c r="M127" s="6"/>
      <c r="N127" s="6"/>
      <c r="O127" s="7"/>
      <c r="P127" s="8"/>
      <c r="Q127" s="7"/>
      <c r="R127" s="9"/>
      <c r="S127" s="10"/>
      <c r="T127" s="75"/>
      <c r="U127" s="10"/>
      <c r="V127" s="10"/>
      <c r="W127" s="10"/>
      <c r="X127" s="10"/>
    </row>
    <row r="128" spans="1:24" s="64" customFormat="1" ht="15.75" x14ac:dyDescent="0.25">
      <c r="A128" s="1">
        <v>9</v>
      </c>
      <c r="B128" s="45" t="s">
        <v>14</v>
      </c>
      <c r="C128" s="158" t="str">
        <f t="shared" si="8"/>
        <v>Ruban FIAP Nature</v>
      </c>
      <c r="D128" s="82" t="s">
        <v>60</v>
      </c>
      <c r="E128" s="81" t="s">
        <v>27</v>
      </c>
      <c r="F128" s="83" t="s">
        <v>80</v>
      </c>
      <c r="G128" s="84" t="s">
        <v>24</v>
      </c>
      <c r="H128" s="83" t="s">
        <v>80</v>
      </c>
      <c r="I128" s="84" t="s">
        <v>24</v>
      </c>
      <c r="J128" s="83" t="s">
        <v>80</v>
      </c>
      <c r="K128" s="84" t="s">
        <v>24</v>
      </c>
      <c r="L128" s="24">
        <v>115</v>
      </c>
      <c r="M128" s="6"/>
      <c r="N128" s="6"/>
      <c r="O128" s="7"/>
      <c r="P128" s="8"/>
      <c r="Q128" s="7"/>
      <c r="R128" s="9"/>
      <c r="S128" s="10"/>
      <c r="T128" s="75"/>
      <c r="U128" s="10"/>
      <c r="V128" s="10"/>
      <c r="W128" s="10"/>
      <c r="X128" s="10"/>
    </row>
    <row r="129" spans="1:24" s="64" customFormat="1" ht="15.75" x14ac:dyDescent="0.25">
      <c r="A129" s="1">
        <v>10</v>
      </c>
      <c r="B129" s="45" t="s">
        <v>14</v>
      </c>
      <c r="C129" s="158" t="str">
        <f t="shared" si="8"/>
        <v>Ruban FIAP Nature</v>
      </c>
      <c r="D129" s="82" t="s">
        <v>60</v>
      </c>
      <c r="E129" s="81" t="s">
        <v>27</v>
      </c>
      <c r="F129" s="83" t="s">
        <v>80</v>
      </c>
      <c r="G129" s="84" t="s">
        <v>27</v>
      </c>
      <c r="H129" s="83" t="s">
        <v>80</v>
      </c>
      <c r="I129" s="84" t="s">
        <v>27</v>
      </c>
      <c r="J129" s="83" t="s">
        <v>80</v>
      </c>
      <c r="K129" s="84" t="s">
        <v>27</v>
      </c>
      <c r="L129" s="24">
        <v>116</v>
      </c>
      <c r="M129" s="6"/>
      <c r="N129" s="6"/>
      <c r="O129" s="7"/>
      <c r="P129" s="8"/>
      <c r="Q129" s="7"/>
      <c r="R129" s="9"/>
      <c r="S129" s="10"/>
      <c r="T129" s="75"/>
      <c r="U129" s="10"/>
      <c r="V129" s="10"/>
      <c r="W129" s="10"/>
      <c r="X129" s="10"/>
    </row>
    <row r="130" spans="1:24" s="64" customFormat="1" ht="15.75" x14ac:dyDescent="0.25">
      <c r="A130" s="63">
        <v>11</v>
      </c>
      <c r="B130" s="45" t="s">
        <v>14</v>
      </c>
      <c r="C130" s="158" t="str">
        <f t="shared" si="8"/>
        <v>Ruban FIAP Nature</v>
      </c>
      <c r="D130" s="82" t="s">
        <v>60</v>
      </c>
      <c r="E130" s="81" t="s">
        <v>27</v>
      </c>
      <c r="F130" s="83" t="s">
        <v>80</v>
      </c>
      <c r="G130" s="84" t="s">
        <v>28</v>
      </c>
      <c r="H130" s="83" t="s">
        <v>80</v>
      </c>
      <c r="I130" s="84" t="s">
        <v>28</v>
      </c>
      <c r="J130" s="83" t="s">
        <v>80</v>
      </c>
      <c r="K130" s="84" t="s">
        <v>28</v>
      </c>
      <c r="L130" s="24">
        <v>117</v>
      </c>
      <c r="M130" s="6"/>
      <c r="N130" s="6"/>
      <c r="O130" s="7"/>
      <c r="P130" s="8"/>
      <c r="Q130" s="7"/>
      <c r="R130" s="9"/>
      <c r="S130" s="10"/>
      <c r="T130" s="75"/>
      <c r="U130" s="10"/>
      <c r="V130" s="10"/>
      <c r="W130" s="66"/>
      <c r="X130" s="66"/>
    </row>
    <row r="131" spans="1:24" s="64" customFormat="1" ht="15.75" x14ac:dyDescent="0.25">
      <c r="A131" s="1">
        <v>12</v>
      </c>
      <c r="B131" s="45" t="s">
        <v>14</v>
      </c>
      <c r="C131" s="158" t="str">
        <f t="shared" si="8"/>
        <v>Ruban FIAP Thème</v>
      </c>
      <c r="D131" s="82" t="s">
        <v>60</v>
      </c>
      <c r="E131" s="81" t="s">
        <v>29</v>
      </c>
      <c r="F131" s="83" t="s">
        <v>80</v>
      </c>
      <c r="G131" s="84" t="s">
        <v>29</v>
      </c>
      <c r="H131" s="83" t="s">
        <v>80</v>
      </c>
      <c r="I131" s="84" t="s">
        <v>29</v>
      </c>
      <c r="J131" s="83" t="s">
        <v>80</v>
      </c>
      <c r="K131" s="84" t="s">
        <v>29</v>
      </c>
      <c r="L131" s="24">
        <v>118</v>
      </c>
      <c r="M131" s="6"/>
      <c r="N131" s="6"/>
      <c r="O131" s="7"/>
      <c r="P131" s="8"/>
      <c r="Q131" s="7"/>
      <c r="R131" s="9"/>
      <c r="S131" s="10"/>
      <c r="T131" s="75"/>
      <c r="U131" s="10"/>
      <c r="V131" s="10"/>
      <c r="W131" s="10"/>
      <c r="X131" s="10"/>
    </row>
    <row r="132" spans="1:24" s="64" customFormat="1" ht="15.75" x14ac:dyDescent="0.25">
      <c r="A132" s="1">
        <v>13</v>
      </c>
      <c r="B132" s="45" t="s">
        <v>14</v>
      </c>
      <c r="C132" s="158" t="str">
        <f t="shared" si="8"/>
        <v>Ruban FIAP Thème</v>
      </c>
      <c r="D132" s="82" t="s">
        <v>60</v>
      </c>
      <c r="E132" s="81" t="s">
        <v>29</v>
      </c>
      <c r="F132" s="83" t="s">
        <v>81</v>
      </c>
      <c r="G132" s="84" t="s">
        <v>24</v>
      </c>
      <c r="H132" s="83" t="s">
        <v>81</v>
      </c>
      <c r="I132" s="84" t="s">
        <v>24</v>
      </c>
      <c r="J132" s="83" t="s">
        <v>81</v>
      </c>
      <c r="K132" s="84" t="s">
        <v>24</v>
      </c>
      <c r="L132" s="24">
        <v>119</v>
      </c>
      <c r="M132" s="6"/>
      <c r="N132" s="6"/>
      <c r="O132" s="7"/>
      <c r="P132" s="8"/>
      <c r="Q132" s="7"/>
      <c r="R132" s="9"/>
      <c r="S132" s="10"/>
      <c r="T132" s="75"/>
      <c r="U132" s="10"/>
      <c r="V132" s="10"/>
      <c r="W132" s="10"/>
      <c r="X132" s="10"/>
    </row>
    <row r="133" spans="1:24" s="66" customFormat="1" ht="15.75" x14ac:dyDescent="0.25">
      <c r="A133" s="63">
        <v>14</v>
      </c>
      <c r="B133" s="45" t="s">
        <v>14</v>
      </c>
      <c r="C133" s="158" t="str">
        <f t="shared" si="8"/>
        <v>Ruban FIAP Thème</v>
      </c>
      <c r="D133" s="82" t="s">
        <v>60</v>
      </c>
      <c r="E133" s="81" t="s">
        <v>29</v>
      </c>
      <c r="F133" s="83" t="s">
        <v>81</v>
      </c>
      <c r="G133" s="84" t="s">
        <v>27</v>
      </c>
      <c r="H133" s="83" t="s">
        <v>81</v>
      </c>
      <c r="I133" s="84" t="s">
        <v>27</v>
      </c>
      <c r="J133" s="83" t="s">
        <v>81</v>
      </c>
      <c r="K133" s="84" t="s">
        <v>27</v>
      </c>
      <c r="L133" s="24">
        <v>120</v>
      </c>
      <c r="M133" s="6"/>
      <c r="N133" s="6"/>
      <c r="O133" s="7"/>
      <c r="P133" s="8"/>
      <c r="Q133" s="7"/>
      <c r="R133" s="9"/>
      <c r="S133" s="10"/>
      <c r="T133" s="75"/>
      <c r="U133" s="10"/>
      <c r="W133" s="10"/>
      <c r="X133" s="10"/>
    </row>
    <row r="134" spans="1:24" ht="15.75" x14ac:dyDescent="0.25">
      <c r="A134" s="1">
        <v>15</v>
      </c>
      <c r="B134" s="45" t="s">
        <v>14</v>
      </c>
      <c r="C134" s="158" t="str">
        <f t="shared" si="8"/>
        <v>Ruban FIAP Thème</v>
      </c>
      <c r="D134" s="82" t="s">
        <v>60</v>
      </c>
      <c r="E134" s="81" t="s">
        <v>29</v>
      </c>
      <c r="F134" s="83" t="s">
        <v>81</v>
      </c>
      <c r="G134" s="84" t="s">
        <v>28</v>
      </c>
      <c r="H134" s="83" t="s">
        <v>81</v>
      </c>
      <c r="I134" s="84" t="s">
        <v>28</v>
      </c>
      <c r="J134" s="83" t="s">
        <v>81</v>
      </c>
      <c r="K134" s="84" t="s">
        <v>28</v>
      </c>
      <c r="L134" s="24">
        <v>121</v>
      </c>
    </row>
    <row r="135" spans="1:24" ht="15.75" x14ac:dyDescent="0.25">
      <c r="A135" s="1">
        <v>16</v>
      </c>
      <c r="B135" s="45" t="s">
        <v>14</v>
      </c>
      <c r="C135" s="158" t="str">
        <f t="shared" si="8"/>
        <v>Ruban FIAP Thème</v>
      </c>
      <c r="D135" s="82" t="s">
        <v>60</v>
      </c>
      <c r="E135" s="81" t="s">
        <v>29</v>
      </c>
      <c r="F135" s="83" t="s">
        <v>81</v>
      </c>
      <c r="G135" s="84" t="s">
        <v>29</v>
      </c>
      <c r="H135" s="83" t="s">
        <v>81</v>
      </c>
      <c r="I135" s="84" t="s">
        <v>29</v>
      </c>
      <c r="J135" s="83" t="s">
        <v>81</v>
      </c>
      <c r="K135" s="84" t="s">
        <v>29</v>
      </c>
      <c r="L135" s="24">
        <v>122</v>
      </c>
    </row>
    <row r="136" spans="1:24" ht="15.75" x14ac:dyDescent="0.25">
      <c r="A136" s="63">
        <v>17</v>
      </c>
      <c r="B136" s="45" t="s">
        <v>14</v>
      </c>
      <c r="C136" s="158" t="str">
        <f t="shared" si="8"/>
        <v>Ruban FIAP Thème</v>
      </c>
      <c r="D136" s="82" t="s">
        <v>60</v>
      </c>
      <c r="E136" s="81" t="s">
        <v>29</v>
      </c>
      <c r="F136" s="83" t="s">
        <v>81</v>
      </c>
      <c r="G136" s="84" t="s">
        <v>24</v>
      </c>
      <c r="H136" s="83" t="s">
        <v>81</v>
      </c>
      <c r="I136" s="84" t="s">
        <v>24</v>
      </c>
      <c r="J136" s="83" t="s">
        <v>81</v>
      </c>
      <c r="K136" s="84" t="s">
        <v>24</v>
      </c>
      <c r="L136" s="24">
        <v>123</v>
      </c>
    </row>
    <row r="137" spans="1:24" ht="15.75" x14ac:dyDescent="0.25">
      <c r="A137" s="1">
        <v>18</v>
      </c>
      <c r="B137" s="45" t="s">
        <v>14</v>
      </c>
      <c r="C137" s="158" t="str">
        <f t="shared" si="8"/>
        <v>Ruban GPU Couleur</v>
      </c>
      <c r="D137" s="82" t="s">
        <v>68</v>
      </c>
      <c r="E137" s="81" t="s">
        <v>24</v>
      </c>
      <c r="F137" s="83" t="s">
        <v>81</v>
      </c>
      <c r="G137" s="84" t="s">
        <v>27</v>
      </c>
      <c r="H137" s="83" t="s">
        <v>81</v>
      </c>
      <c r="I137" s="84" t="s">
        <v>27</v>
      </c>
      <c r="J137" s="83" t="s">
        <v>81</v>
      </c>
      <c r="K137" s="84" t="s">
        <v>27</v>
      </c>
      <c r="L137" s="24">
        <v>124</v>
      </c>
    </row>
    <row r="138" spans="1:24" ht="15.75" x14ac:dyDescent="0.25">
      <c r="A138" s="1">
        <v>19</v>
      </c>
      <c r="B138" s="45" t="s">
        <v>14</v>
      </c>
      <c r="C138" s="158" t="str">
        <f t="shared" si="8"/>
        <v>Ruban GPU Couleur</v>
      </c>
      <c r="D138" s="82" t="s">
        <v>68</v>
      </c>
      <c r="E138" s="81" t="s">
        <v>24</v>
      </c>
      <c r="F138" s="83" t="s">
        <v>81</v>
      </c>
      <c r="G138" s="84" t="s">
        <v>28</v>
      </c>
      <c r="H138" s="83" t="s">
        <v>81</v>
      </c>
      <c r="I138" s="84" t="s">
        <v>28</v>
      </c>
      <c r="J138" s="83" t="s">
        <v>81</v>
      </c>
      <c r="K138" s="84" t="s">
        <v>28</v>
      </c>
      <c r="L138" s="24">
        <v>125</v>
      </c>
    </row>
    <row r="139" spans="1:24" ht="15.75" x14ac:dyDescent="0.25">
      <c r="A139" s="63">
        <v>20</v>
      </c>
      <c r="B139" s="45" t="s">
        <v>14</v>
      </c>
      <c r="C139" s="158" t="str">
        <f t="shared" si="8"/>
        <v>Ruban GPU Monochrome</v>
      </c>
      <c r="D139" s="82" t="s">
        <v>68</v>
      </c>
      <c r="E139" s="81" t="s">
        <v>28</v>
      </c>
      <c r="F139" s="83" t="s">
        <v>81</v>
      </c>
      <c r="G139" s="84" t="s">
        <v>29</v>
      </c>
      <c r="H139" s="83" t="s">
        <v>81</v>
      </c>
      <c r="I139" s="84" t="s">
        <v>29</v>
      </c>
      <c r="J139" s="83" t="s">
        <v>81</v>
      </c>
      <c r="K139" s="84" t="s">
        <v>29</v>
      </c>
      <c r="L139" s="24">
        <v>126</v>
      </c>
    </row>
    <row r="140" spans="1:24" ht="15.75" x14ac:dyDescent="0.25">
      <c r="A140" s="1">
        <v>21</v>
      </c>
      <c r="B140" s="45" t="s">
        <v>14</v>
      </c>
      <c r="C140" s="158" t="str">
        <f t="shared" si="8"/>
        <v>Ruban GPU Nature</v>
      </c>
      <c r="D140" s="82" t="s">
        <v>68</v>
      </c>
      <c r="E140" s="81" t="s">
        <v>27</v>
      </c>
      <c r="F140" s="83" t="s">
        <v>81</v>
      </c>
      <c r="G140" s="84" t="s">
        <v>24</v>
      </c>
      <c r="H140" s="83" t="s">
        <v>81</v>
      </c>
      <c r="I140" s="84" t="s">
        <v>24</v>
      </c>
      <c r="J140" s="83" t="s">
        <v>81</v>
      </c>
      <c r="K140" s="84" t="s">
        <v>24</v>
      </c>
      <c r="L140" s="24">
        <v>127</v>
      </c>
    </row>
    <row r="141" spans="1:24" ht="15.75" x14ac:dyDescent="0.25">
      <c r="A141" s="1">
        <v>22</v>
      </c>
      <c r="B141" s="45" t="s">
        <v>14</v>
      </c>
      <c r="C141" s="158" t="str">
        <f t="shared" si="8"/>
        <v>Ruban GPU Nature</v>
      </c>
      <c r="D141" s="82" t="s">
        <v>68</v>
      </c>
      <c r="E141" s="81" t="s">
        <v>27</v>
      </c>
      <c r="F141" s="83" t="s">
        <v>81</v>
      </c>
      <c r="G141" s="84" t="s">
        <v>27</v>
      </c>
      <c r="H141" s="83" t="s">
        <v>81</v>
      </c>
      <c r="I141" s="84" t="s">
        <v>27</v>
      </c>
      <c r="J141" s="83" t="s">
        <v>81</v>
      </c>
      <c r="K141" s="84" t="s">
        <v>27</v>
      </c>
      <c r="L141" s="24">
        <v>128</v>
      </c>
    </row>
    <row r="142" spans="1:24" ht="15.75" x14ac:dyDescent="0.25">
      <c r="A142" s="63">
        <v>23</v>
      </c>
      <c r="B142" s="45" t="s">
        <v>14</v>
      </c>
      <c r="C142" s="158" t="str">
        <f t="shared" ref="C142:C173" si="10">D142&amp;" "&amp;E142</f>
        <v>Ruban GPU Thème</v>
      </c>
      <c r="D142" s="82" t="s">
        <v>68</v>
      </c>
      <c r="E142" s="81" t="s">
        <v>29</v>
      </c>
      <c r="F142" s="83" t="s">
        <v>81</v>
      </c>
      <c r="G142" s="84" t="s">
        <v>28</v>
      </c>
      <c r="H142" s="83" t="s">
        <v>81</v>
      </c>
      <c r="I142" s="84" t="s">
        <v>28</v>
      </c>
      <c r="J142" s="83" t="s">
        <v>81</v>
      </c>
      <c r="K142" s="84" t="s">
        <v>28</v>
      </c>
      <c r="L142" s="24">
        <v>129</v>
      </c>
    </row>
    <row r="143" spans="1:24" ht="16.5" thickBot="1" x14ac:dyDescent="0.3">
      <c r="A143" s="1">
        <v>24</v>
      </c>
      <c r="B143" s="45" t="s">
        <v>14</v>
      </c>
      <c r="C143" s="158" t="str">
        <f t="shared" si="10"/>
        <v>Ruban PSA Couleur</v>
      </c>
      <c r="D143" s="83" t="s">
        <v>64</v>
      </c>
      <c r="E143" s="84" t="s">
        <v>24</v>
      </c>
      <c r="F143" s="83" t="s">
        <v>81</v>
      </c>
      <c r="G143" s="84" t="s">
        <v>29</v>
      </c>
      <c r="H143" s="83" t="s">
        <v>81</v>
      </c>
      <c r="I143" s="84" t="s">
        <v>29</v>
      </c>
      <c r="J143" s="83" t="s">
        <v>81</v>
      </c>
      <c r="K143" s="84" t="s">
        <v>29</v>
      </c>
      <c r="L143" s="24">
        <v>130</v>
      </c>
    </row>
    <row r="144" spans="1:24" ht="15" x14ac:dyDescent="0.25">
      <c r="A144" s="1">
        <v>1</v>
      </c>
      <c r="B144" s="131" t="s">
        <v>48</v>
      </c>
      <c r="C144" s="158" t="str">
        <f t="shared" si="10"/>
        <v>Ruban PSA Couleur</v>
      </c>
      <c r="D144" s="83" t="s">
        <v>64</v>
      </c>
      <c r="E144" s="84" t="s">
        <v>24</v>
      </c>
      <c r="F144" s="82" t="s">
        <v>94</v>
      </c>
      <c r="G144" s="81" t="s">
        <v>24</v>
      </c>
      <c r="H144" s="82" t="s">
        <v>102</v>
      </c>
      <c r="I144" s="81" t="s">
        <v>24</v>
      </c>
      <c r="J144" s="82" t="s">
        <v>90</v>
      </c>
      <c r="K144" s="81" t="s">
        <v>24</v>
      </c>
      <c r="L144" s="24">
        <v>1</v>
      </c>
      <c r="M144" s="163" t="s">
        <v>48</v>
      </c>
      <c r="N144" s="46" t="s">
        <v>16</v>
      </c>
      <c r="O144" s="47">
        <f>'Médailles Commandées'!$E$14</f>
        <v>4</v>
      </c>
      <c r="P144" s="48"/>
      <c r="Q144" s="47">
        <v>4</v>
      </c>
      <c r="R144" s="24" t="str">
        <f t="shared" ref="R144:R147" si="11">IF(O144=Q144,"OK","KO")</f>
        <v>OK</v>
      </c>
      <c r="S144" s="25"/>
      <c r="T144" s="166">
        <f>SUM(Q144:Q148)</f>
        <v>16</v>
      </c>
      <c r="U144" s="166" t="str">
        <f>IF(T144='Médailles Commandées'!J14,"OK","KO")</f>
        <v>OK</v>
      </c>
    </row>
    <row r="145" spans="1:21" ht="15" x14ac:dyDescent="0.25">
      <c r="A145" s="1">
        <v>2</v>
      </c>
      <c r="B145" s="131" t="s">
        <v>48</v>
      </c>
      <c r="C145" s="158" t="str">
        <f t="shared" si="10"/>
        <v>Ruban PSA Monochrome</v>
      </c>
      <c r="D145" s="83" t="s">
        <v>64</v>
      </c>
      <c r="E145" s="84" t="s">
        <v>28</v>
      </c>
      <c r="F145" s="82" t="s">
        <v>94</v>
      </c>
      <c r="G145" s="81" t="s">
        <v>27</v>
      </c>
      <c r="H145" s="82" t="s">
        <v>102</v>
      </c>
      <c r="I145" s="81" t="s">
        <v>27</v>
      </c>
      <c r="J145" s="82" t="s">
        <v>91</v>
      </c>
      <c r="K145" s="81" t="s">
        <v>27</v>
      </c>
      <c r="L145" s="24">
        <v>2</v>
      </c>
      <c r="M145" s="164"/>
      <c r="N145" s="49" t="s">
        <v>17</v>
      </c>
      <c r="O145" s="50">
        <f>'Médailles Commandées'!$F$14</f>
        <v>4</v>
      </c>
      <c r="P145" s="48"/>
      <c r="Q145" s="50">
        <v>4</v>
      </c>
      <c r="R145" s="24" t="str">
        <f t="shared" si="11"/>
        <v>OK</v>
      </c>
      <c r="S145" s="25"/>
      <c r="T145" s="167"/>
      <c r="U145" s="167"/>
    </row>
    <row r="146" spans="1:21" ht="15" x14ac:dyDescent="0.25">
      <c r="A146" s="1">
        <v>3</v>
      </c>
      <c r="B146" s="131" t="s">
        <v>48</v>
      </c>
      <c r="C146" s="158" t="str">
        <f t="shared" si="10"/>
        <v>Ruban PSA Monochrome</v>
      </c>
      <c r="D146" s="83" t="s">
        <v>64</v>
      </c>
      <c r="E146" s="84" t="s">
        <v>28</v>
      </c>
      <c r="F146" s="82" t="s">
        <v>94</v>
      </c>
      <c r="G146" s="81" t="s">
        <v>28</v>
      </c>
      <c r="H146" s="82" t="s">
        <v>102</v>
      </c>
      <c r="I146" s="81" t="s">
        <v>28</v>
      </c>
      <c r="J146" s="82" t="s">
        <v>92</v>
      </c>
      <c r="K146" s="81" t="s">
        <v>28</v>
      </c>
      <c r="L146" s="24">
        <v>3</v>
      </c>
      <c r="M146" s="164"/>
      <c r="N146" s="49" t="s">
        <v>18</v>
      </c>
      <c r="O146" s="50">
        <f>'Médailles Commandées'!$G$14</f>
        <v>4</v>
      </c>
      <c r="P146" s="48"/>
      <c r="Q146" s="50">
        <v>4</v>
      </c>
      <c r="R146" s="24" t="str">
        <f t="shared" si="11"/>
        <v>OK</v>
      </c>
      <c r="S146" s="25"/>
      <c r="T146" s="167"/>
      <c r="U146" s="167"/>
    </row>
    <row r="147" spans="1:21" ht="15.75" thickBot="1" x14ac:dyDescent="0.3">
      <c r="A147" s="1">
        <v>4</v>
      </c>
      <c r="B147" s="131" t="s">
        <v>48</v>
      </c>
      <c r="C147" s="158" t="str">
        <f t="shared" si="10"/>
        <v>Ruban PSA Nature</v>
      </c>
      <c r="D147" s="83" t="s">
        <v>64</v>
      </c>
      <c r="E147" s="84" t="s">
        <v>27</v>
      </c>
      <c r="F147" s="82" t="s">
        <v>94</v>
      </c>
      <c r="G147" s="81" t="s">
        <v>29</v>
      </c>
      <c r="H147" s="82" t="s">
        <v>102</v>
      </c>
      <c r="I147" s="81" t="s">
        <v>29</v>
      </c>
      <c r="J147" s="82" t="s">
        <v>93</v>
      </c>
      <c r="K147" s="81" t="s">
        <v>29</v>
      </c>
      <c r="L147" s="24">
        <v>4</v>
      </c>
      <c r="M147" s="165"/>
      <c r="N147" s="53" t="s">
        <v>19</v>
      </c>
      <c r="O147" s="54">
        <f>'Médailles Commandées'!$H$14</f>
        <v>4</v>
      </c>
      <c r="P147" s="48"/>
      <c r="Q147" s="54">
        <v>4</v>
      </c>
      <c r="R147" s="24" t="str">
        <f t="shared" si="11"/>
        <v>OK</v>
      </c>
      <c r="S147" s="25"/>
      <c r="T147" s="168"/>
      <c r="U147" s="168"/>
    </row>
    <row r="148" spans="1:21" ht="15.75" x14ac:dyDescent="0.25">
      <c r="B148" s="131" t="s">
        <v>48</v>
      </c>
      <c r="C148" s="158" t="str">
        <f t="shared" si="10"/>
        <v>Ruban PSA Nature</v>
      </c>
      <c r="D148" s="83" t="s">
        <v>64</v>
      </c>
      <c r="E148" s="84" t="s">
        <v>27</v>
      </c>
      <c r="F148" s="82"/>
      <c r="G148" s="81"/>
      <c r="H148" s="82"/>
      <c r="I148" s="81"/>
      <c r="J148" s="82"/>
      <c r="K148" s="81"/>
    </row>
    <row r="149" spans="1:21" ht="16.5" thickBot="1" x14ac:dyDescent="0.3">
      <c r="B149" s="131" t="s">
        <v>48</v>
      </c>
      <c r="C149" s="158" t="str">
        <f t="shared" si="10"/>
        <v>Ruban PSA Thème</v>
      </c>
      <c r="D149" s="83" t="s">
        <v>64</v>
      </c>
      <c r="E149" s="84" t="s">
        <v>29</v>
      </c>
      <c r="F149" s="129"/>
      <c r="G149" s="130"/>
      <c r="H149" s="129"/>
      <c r="I149" s="130"/>
      <c r="J149" s="129"/>
      <c r="K149" s="130"/>
      <c r="T149" s="75">
        <f>T120+T105+T84+T75+T55+T17+T144</f>
        <v>413</v>
      </c>
    </row>
    <row r="150" spans="1:21" ht="15.75" x14ac:dyDescent="0.25">
      <c r="B150" s="131" t="s">
        <v>48</v>
      </c>
      <c r="C150" s="158" t="str">
        <f t="shared" si="10"/>
        <v>Ruban PSA Thème</v>
      </c>
      <c r="D150" s="83" t="s">
        <v>64</v>
      </c>
      <c r="E150" s="84" t="s">
        <v>29</v>
      </c>
      <c r="F150" s="66"/>
      <c r="G150" s="1"/>
      <c r="H150" s="66"/>
      <c r="I150" s="1"/>
      <c r="J150" s="66"/>
      <c r="K150" s="1"/>
    </row>
    <row r="151" spans="1:21" ht="15.75" x14ac:dyDescent="0.25">
      <c r="B151" s="131" t="s">
        <v>48</v>
      </c>
      <c r="C151" s="158" t="str">
        <f t="shared" si="10"/>
        <v>Trophée FPF : Meilleur Auteur français *-*-*-*</v>
      </c>
      <c r="D151" s="83" t="s">
        <v>69</v>
      </c>
      <c r="E151" s="84" t="s">
        <v>53</v>
      </c>
      <c r="M151" s="65"/>
      <c r="N151" s="65"/>
      <c r="O151" s="72"/>
      <c r="P151" s="73"/>
      <c r="Q151" s="72"/>
      <c r="R151" s="74"/>
      <c r="S151" s="66"/>
      <c r="T151" s="79"/>
      <c r="U151" s="66"/>
    </row>
    <row r="152" spans="1:21" ht="15.75" x14ac:dyDescent="0.25">
      <c r="B152" s="67"/>
      <c r="C152" s="156"/>
      <c r="D152" s="85"/>
      <c r="E152" s="81"/>
    </row>
    <row r="153" spans="1:21" ht="16.5" thickBot="1" x14ac:dyDescent="0.3">
      <c r="B153" s="68"/>
      <c r="C153" s="157"/>
      <c r="D153" s="129"/>
      <c r="E153" s="130"/>
    </row>
    <row r="154" spans="1:21" ht="15.75" x14ac:dyDescent="0.25">
      <c r="B154" s="69"/>
      <c r="C154" s="13"/>
      <c r="D154" s="70"/>
      <c r="E154" s="1"/>
    </row>
  </sheetData>
  <sortState ref="C14:E151">
    <sortCondition ref="C14:C151" customList="Pins FIAP au meilleur Auteur du Salon / *-*-*-*,Médaille d'Or FIAP / Couleur,Médaille d'Or FIAP / Nature,Médaille d'Or FIAP / Monochrome,Médaille d'Or FIAP / Thème,Médaille d'Or PSA / Couleur,Médaille d'Or PSA / Nature,Médaille d'Or PSA / Monochrome,Médaille d'Or PSA / Thème,Médaille d'Or GPU / Thème,Médaille d'Or ISF / Thème,Médaille d'Or FPF / Thème,Médaille d'Or FPF / Couleur,Médaille d'Or FDT / Couleur,Médaille d'Or FDT / Nature,Médaille d'Or FDT / Monochrome,Médaille d'Or FDT / Thème,Trophée FPF : Meilleur Auteur français / *-*-*-*,Médaille d'Argent FIAP / Couleur,Médaille d'Argent FIAP / Nature,Médaille d'Argent FIAP / Monochrome,Médaille d'Argent FIAP / Thème,Médaille d'Argent PSA / Couleur,Médaille d'Argent PSA / Nature,Médaille d'Argent PSA / Monochrome,Médaille d'Argent PSA / Thème,Médaille d'Argent GPU / Couleur,Médaille d'Argent ISF / Couleur,Médaille d'Argent FPF / Thème,Médaille d'Argent FPF / Couleur,Médaille d'Argent FDT / Couleur,Médaille d'Argent FDT / Nature,Médaille d'Argent FDT / Monochrome,Médaille d'Argent FDT / Thème,Médaille de Bronze FIAP / Couleur,Médaille de Bronze FIAP / Nature,Médaille de Bronze FIAP / Monochrome,Médaille de Bronze FIAP / Thème,Médaille de Bronze PSA / Couleur,Médaille de Bronze PSA / Nature,Médaille de Bronze PSA / Monochrome,Médaille de Bronze PSA / Thème,Médaille de Bronze GPU / Nature,Médaille de Bronze ISF / Nature,Médaille de Bronze FPF / Thème,Médaille de Bronze FPF / Couleur,Médaille de Bronze FDT / Couleur,Médaille de Bronze FDT / Nature,Médaille de Bronze FDT / Monochrome,Médaille de Bronze FDT / Thème,Ruban FIAP coup de Cœur juge N°1 / *-*-*-*,Ruban FIAP coup de Cœur juge N°2 / *-*-*-*,Ruban FIAP coup de Cœur juge N°3 / *-*-*-*,Ruban FIAP / Couleur,Ruban FIAP / Nature,Ruban FIAP / Monochrome,Ruban FIAP / Thème,Ruban FIAP / Couleur,Ruban FIAP / Nature,Ruban FIAP / Monochrome,Ruban FIAP / Thème,Ruban FIAP / Couleur,Ruban FIAP / Nature,Ruban FIAP / Monochrome,Ruban FIAP / Thème,Ruban FIAP / Couleur"/>
  </sortState>
  <mergeCells count="43">
    <mergeCell ref="D2:K2"/>
    <mergeCell ref="W2:X3"/>
    <mergeCell ref="D4:E5"/>
    <mergeCell ref="F4:G5"/>
    <mergeCell ref="H4:I5"/>
    <mergeCell ref="J4:K5"/>
    <mergeCell ref="W4:X4"/>
    <mergeCell ref="W5:X5"/>
    <mergeCell ref="W6:X6"/>
    <mergeCell ref="W7:X7"/>
    <mergeCell ref="W8:X8"/>
    <mergeCell ref="W9:X9"/>
    <mergeCell ref="N10:U11"/>
    <mergeCell ref="W10:X10"/>
    <mergeCell ref="W11:X11"/>
    <mergeCell ref="M84:M88"/>
    <mergeCell ref="T84:T88"/>
    <mergeCell ref="U84:U88"/>
    <mergeCell ref="Q13:R13"/>
    <mergeCell ref="M17:M22"/>
    <mergeCell ref="T17:T22"/>
    <mergeCell ref="U17:U22"/>
    <mergeCell ref="M23:U23"/>
    <mergeCell ref="M55:M58"/>
    <mergeCell ref="T55:T58"/>
    <mergeCell ref="U55:U58"/>
    <mergeCell ref="M59:U59"/>
    <mergeCell ref="M75:M78"/>
    <mergeCell ref="T75:T78"/>
    <mergeCell ref="U75:U78"/>
    <mergeCell ref="M79:U79"/>
    <mergeCell ref="M124:U124"/>
    <mergeCell ref="M144:M147"/>
    <mergeCell ref="T144:T147"/>
    <mergeCell ref="U144:U147"/>
    <mergeCell ref="M89:U89"/>
    <mergeCell ref="M105:M108"/>
    <mergeCell ref="T105:T108"/>
    <mergeCell ref="U105:U108"/>
    <mergeCell ref="M109:U109"/>
    <mergeCell ref="M120:M123"/>
    <mergeCell ref="T120:T123"/>
    <mergeCell ref="U120:U123"/>
  </mergeCells>
  <conditionalFormatting sqref="U67 U74 R17:R22 R80 R105:R108 U105 R67:R74 R95:R102 U95:U102">
    <cfRule type="cellIs" dxfId="94" priority="46" operator="equal">
      <formula>"KO"</formula>
    </cfRule>
    <cfRule type="cellIs" dxfId="93" priority="47" operator="equal">
      <formula>"OK"</formula>
    </cfRule>
  </conditionalFormatting>
  <conditionalFormatting sqref="R55:R58">
    <cfRule type="cellIs" dxfId="92" priority="44" operator="equal">
      <formula>"KO"</formula>
    </cfRule>
    <cfRule type="cellIs" dxfId="91" priority="45" operator="equal">
      <formula>"OK"</formula>
    </cfRule>
  </conditionalFormatting>
  <conditionalFormatting sqref="R61:R65">
    <cfRule type="cellIs" dxfId="90" priority="42" operator="equal">
      <formula>"KO"</formula>
    </cfRule>
    <cfRule type="cellIs" dxfId="89" priority="43" operator="equal">
      <formula>"OK"</formula>
    </cfRule>
  </conditionalFormatting>
  <conditionalFormatting sqref="U61:U64 U55:U58 U17">
    <cfRule type="cellIs" dxfId="88" priority="39" operator="equal">
      <formula>"KO"</formula>
    </cfRule>
    <cfRule type="cellIs" dxfId="87" priority="40" operator="equal">
      <formula>"OK"</formula>
    </cfRule>
  </conditionalFormatting>
  <conditionalFormatting sqref="D153 H144:H147 J144:J145 K84:K86 I84:I86 G84:G86 E84:E86 E14:E50 G14:G50 I14:I50 K14:K50 E55:E81 G55:G81 I55:I81 K55:K81 F148:K148 F144:F147 E144:E152">
    <cfRule type="cellIs" dxfId="86" priority="41" operator="equal">
      <formula>"*-*-*-"</formula>
    </cfRule>
  </conditionalFormatting>
  <conditionalFormatting sqref="J149 H149 F149">
    <cfRule type="cellIs" dxfId="85" priority="38" operator="equal">
      <formula>"*-*-*-"</formula>
    </cfRule>
  </conditionalFormatting>
  <conditionalFormatting sqref="R75:R78">
    <cfRule type="cellIs" dxfId="84" priority="36" operator="equal">
      <formula>"KO"</formula>
    </cfRule>
    <cfRule type="cellIs" dxfId="83" priority="37" operator="equal">
      <formula>"OK"</formula>
    </cfRule>
  </conditionalFormatting>
  <conditionalFormatting sqref="U75:U78">
    <cfRule type="cellIs" dxfId="82" priority="34" operator="equal">
      <formula>"KO"</formula>
    </cfRule>
    <cfRule type="cellIs" dxfId="81" priority="35" operator="equal">
      <formula>"OK"</formula>
    </cfRule>
  </conditionalFormatting>
  <conditionalFormatting sqref="R90:R94 R84:R88">
    <cfRule type="cellIs" dxfId="80" priority="32" operator="equal">
      <formula>"KO"</formula>
    </cfRule>
    <cfRule type="cellIs" dxfId="79" priority="33" operator="equal">
      <formula>"OK"</formula>
    </cfRule>
  </conditionalFormatting>
  <conditionalFormatting sqref="U84 U90:U94">
    <cfRule type="cellIs" dxfId="78" priority="30" operator="equal">
      <formula>"KO"</formula>
    </cfRule>
    <cfRule type="cellIs" dxfId="77" priority="31" operator="equal">
      <formula>"OK"</formula>
    </cfRule>
  </conditionalFormatting>
  <conditionalFormatting sqref="R120:R123">
    <cfRule type="cellIs" dxfId="76" priority="28" operator="equal">
      <formula>"KO"</formula>
    </cfRule>
    <cfRule type="cellIs" dxfId="75" priority="29" operator="equal">
      <formula>"OK"</formula>
    </cfRule>
  </conditionalFormatting>
  <conditionalFormatting sqref="U120:U123">
    <cfRule type="cellIs" dxfId="74" priority="26" operator="equal">
      <formula>"KO"</formula>
    </cfRule>
    <cfRule type="cellIs" dxfId="73" priority="27" operator="equal">
      <formula>"OK"</formula>
    </cfRule>
  </conditionalFormatting>
  <conditionalFormatting sqref="K144:K147 I144:I147 G144:G147">
    <cfRule type="cellIs" dxfId="72" priority="24" operator="equal">
      <formula>"*-*-*-"</formula>
    </cfRule>
  </conditionalFormatting>
  <conditionalFormatting sqref="J146:J147">
    <cfRule type="cellIs" dxfId="71" priority="25" operator="equal">
      <formula>"*-*-*-"</formula>
    </cfRule>
  </conditionalFormatting>
  <conditionalFormatting sqref="E116:E119">
    <cfRule type="cellIs" dxfId="70" priority="22" operator="equal">
      <formula>"*-*-*-"</formula>
    </cfRule>
  </conditionalFormatting>
  <conditionalFormatting sqref="K120:K131 I120:I131 G120:G131 E120:E131 E140:E143 G140:G143 I140:I143 K140:K143">
    <cfRule type="cellIs" dxfId="69" priority="21" operator="equal">
      <formula>"*-*-*-"</formula>
    </cfRule>
  </conditionalFormatting>
  <conditionalFormatting sqref="E87:E88 G87:G88 I87:I88 K87:K88">
    <cfRule type="cellIs" dxfId="68" priority="20" operator="equal">
      <formula>"*-*-*-"</formula>
    </cfRule>
  </conditionalFormatting>
  <conditionalFormatting sqref="E89:E90 G89:G90 I89:I90 K89:K90">
    <cfRule type="cellIs" dxfId="67" priority="19" operator="equal">
      <formula>"*-*-*-"</formula>
    </cfRule>
  </conditionalFormatting>
  <conditionalFormatting sqref="E95:E98 G95:G98 I95:I98 K95:K98">
    <cfRule type="cellIs" dxfId="66" priority="18" operator="equal">
      <formula>"*-*-*-"</formula>
    </cfRule>
  </conditionalFormatting>
  <conditionalFormatting sqref="E99:E102 G99:G102 I99:I102 K99:K102">
    <cfRule type="cellIs" dxfId="65" priority="17" operator="equal">
      <formula>"*-*-*-"</formula>
    </cfRule>
  </conditionalFormatting>
  <conditionalFormatting sqref="E103:E104">
    <cfRule type="cellIs" dxfId="64" priority="16" operator="equal">
      <formula>"*-*-*-"</formula>
    </cfRule>
  </conditionalFormatting>
  <conditionalFormatting sqref="G103:G104">
    <cfRule type="cellIs" dxfId="63" priority="15" operator="equal">
      <formula>"*-*-*-"</formula>
    </cfRule>
  </conditionalFormatting>
  <conditionalFormatting sqref="I103:I104">
    <cfRule type="cellIs" dxfId="62" priority="14" operator="equal">
      <formula>"*-*-*-"</formula>
    </cfRule>
  </conditionalFormatting>
  <conditionalFormatting sqref="K103:K104">
    <cfRule type="cellIs" dxfId="61" priority="13" operator="equal">
      <formula>"*-*-*-"</formula>
    </cfRule>
  </conditionalFormatting>
  <conditionalFormatting sqref="K108:K111 I108:I111 G108:G111">
    <cfRule type="cellIs" dxfId="60" priority="12" operator="equal">
      <formula>"*-*-*-"</formula>
    </cfRule>
  </conditionalFormatting>
  <conditionalFormatting sqref="E108:E111">
    <cfRule type="cellIs" dxfId="59" priority="11" operator="equal">
      <formula>"*-*-*-"</formula>
    </cfRule>
  </conditionalFormatting>
  <conditionalFormatting sqref="K112:K115 I112:I115 G112:G115">
    <cfRule type="cellIs" dxfId="58" priority="10" operator="equal">
      <formula>"*-*-*-"</formula>
    </cfRule>
  </conditionalFormatting>
  <conditionalFormatting sqref="E112:E115">
    <cfRule type="cellIs" dxfId="57" priority="9" operator="equal">
      <formula>"*-*-*-"</formula>
    </cfRule>
  </conditionalFormatting>
  <conditionalFormatting sqref="E132:E135 G132:G135 I132:I135 K132:K135">
    <cfRule type="cellIs" dxfId="56" priority="8" operator="equal">
      <formula>"*-*-*-"</formula>
    </cfRule>
  </conditionalFormatting>
  <conditionalFormatting sqref="E91:E94 G91:G94 I91:I94 K91:K94 E105:E107 G105:G107 I105:I107 K105:K107 K116:K119 I116:I119 G116:G119">
    <cfRule type="cellIs" dxfId="55" priority="23" operator="equal">
      <formula>"*-*-*-"</formula>
    </cfRule>
  </conditionalFormatting>
  <conditionalFormatting sqref="E136:E139 G136:G139 I136:I139 K136:K139">
    <cfRule type="cellIs" dxfId="54" priority="7" operator="equal">
      <formula>"*-*-*-"</formula>
    </cfRule>
  </conditionalFormatting>
  <conditionalFormatting sqref="E82:E83 G82:G83 I82:I83 K82:K83">
    <cfRule type="cellIs" dxfId="53" priority="6" operator="equal">
      <formula>"*-*-*-"</formula>
    </cfRule>
  </conditionalFormatting>
  <conditionalFormatting sqref="R144:R147">
    <cfRule type="cellIs" dxfId="52" priority="4" operator="equal">
      <formula>"KO"</formula>
    </cfRule>
    <cfRule type="cellIs" dxfId="51" priority="5" operator="equal">
      <formula>"OK"</formula>
    </cfRule>
  </conditionalFormatting>
  <conditionalFormatting sqref="U144:U147">
    <cfRule type="cellIs" dxfId="50" priority="2" operator="equal">
      <formula>"KO"</formula>
    </cfRule>
    <cfRule type="cellIs" dxfId="49" priority="3" operator="equal">
      <formula>"OK"</formula>
    </cfRule>
  </conditionalFormatting>
  <conditionalFormatting sqref="E51:E54 G51:G54 I51:I54 K51:K54">
    <cfRule type="cellIs" dxfId="48" priority="1" operator="equal">
      <formula>"*-*-*-"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S154"/>
  <sheetViews>
    <sheetView topLeftCell="F1" workbookViewId="0">
      <pane ySplit="13" topLeftCell="A14" activePane="bottomLeft" state="frozenSplit"/>
      <selection pane="bottomLeft" activeCell="S14" sqref="S14"/>
    </sheetView>
  </sheetViews>
  <sheetFormatPr baseColWidth="10" defaultRowHeight="18" x14ac:dyDescent="0.25"/>
  <cols>
    <col min="1" max="1" width="2.7109375" style="1" bestFit="1" customWidth="1"/>
    <col min="2" max="2" width="7.7109375" style="2" customWidth="1"/>
    <col min="3" max="3" width="32.7109375" style="71" customWidth="1"/>
    <col min="4" max="4" width="11.7109375" style="64" bestFit="1" customWidth="1"/>
    <col min="5" max="5" width="7.7109375" style="64" customWidth="1"/>
    <col min="6" max="6" width="32.7109375" style="10" customWidth="1"/>
    <col min="7" max="7" width="11.7109375" style="64" bestFit="1" customWidth="1"/>
    <col min="8" max="8" width="7.7109375" style="64" customWidth="1"/>
    <col min="9" max="9" width="33.42578125" style="10" bestFit="1" customWidth="1"/>
    <col min="10" max="10" width="11.7109375" style="64" bestFit="1" customWidth="1"/>
    <col min="11" max="11" width="7.7109375" style="64" customWidth="1"/>
    <col min="12" max="12" width="36.42578125" style="10" bestFit="1" customWidth="1"/>
    <col min="13" max="13" width="11.7109375" style="64" bestFit="1" customWidth="1"/>
    <col min="14" max="14" width="2.7109375" style="10" customWidth="1"/>
    <col min="15" max="15" width="7.5703125" style="10" bestFit="1" customWidth="1"/>
    <col min="16" max="16" width="36.42578125" style="10" bestFit="1" customWidth="1"/>
    <col min="17" max="17" width="11.7109375" style="10" bestFit="1" customWidth="1"/>
    <col min="18" max="18" width="2.7109375" style="10" customWidth="1"/>
    <col min="19" max="19" width="48.85546875" style="10" bestFit="1" customWidth="1"/>
    <col min="20" max="16384" width="11.42578125" style="10"/>
  </cols>
  <sheetData>
    <row r="1" spans="1:19" ht="5.0999999999999996" customHeight="1" thickBot="1" x14ac:dyDescent="0.3">
      <c r="C1" s="3"/>
      <c r="D1" s="4"/>
      <c r="E1" s="4"/>
      <c r="F1" s="5"/>
      <c r="G1" s="4"/>
      <c r="H1" s="4"/>
      <c r="I1" s="5"/>
      <c r="J1" s="4"/>
      <c r="K1" s="4"/>
      <c r="L1" s="5"/>
      <c r="M1" s="4"/>
    </row>
    <row r="2" spans="1:19" ht="30" customHeight="1" thickBot="1" x14ac:dyDescent="0.3">
      <c r="C2" s="185" t="s">
        <v>106</v>
      </c>
      <c r="D2" s="186"/>
      <c r="E2" s="186"/>
      <c r="F2" s="186"/>
      <c r="G2" s="186"/>
      <c r="H2" s="186"/>
      <c r="I2" s="186"/>
      <c r="J2" s="186"/>
      <c r="K2" s="186"/>
      <c r="L2" s="186"/>
      <c r="M2" s="187"/>
    </row>
    <row r="3" spans="1:19" s="17" customFormat="1" ht="5.0999999999999996" customHeight="1" thickBot="1" x14ac:dyDescent="0.3">
      <c r="A3" s="13"/>
      <c r="B3" s="14"/>
      <c r="C3" s="15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1:19" s="17" customFormat="1" ht="15" customHeight="1" x14ac:dyDescent="0.25">
      <c r="A4" s="13"/>
      <c r="B4" s="149"/>
      <c r="C4" s="192" t="s">
        <v>107</v>
      </c>
      <c r="D4" s="193"/>
      <c r="E4" s="149"/>
      <c r="F4" s="192" t="s">
        <v>108</v>
      </c>
      <c r="G4" s="193"/>
      <c r="H4" s="149"/>
      <c r="I4" s="192" t="s">
        <v>109</v>
      </c>
      <c r="J4" s="193"/>
      <c r="K4" s="149"/>
      <c r="L4" s="192" t="s">
        <v>110</v>
      </c>
      <c r="M4" s="193"/>
    </row>
    <row r="5" spans="1:19" s="17" customFormat="1" ht="15" customHeight="1" thickBot="1" x14ac:dyDescent="0.3">
      <c r="A5" s="13"/>
      <c r="B5" s="150"/>
      <c r="C5" s="194"/>
      <c r="D5" s="195"/>
      <c r="E5" s="150"/>
      <c r="F5" s="194"/>
      <c r="G5" s="195"/>
      <c r="H5" s="150"/>
      <c r="I5" s="194"/>
      <c r="J5" s="195"/>
      <c r="K5" s="150"/>
      <c r="L5" s="194"/>
      <c r="M5" s="195"/>
    </row>
    <row r="6" spans="1:19" s="17" customFormat="1" ht="15" customHeight="1" x14ac:dyDescent="0.25">
      <c r="A6" s="13"/>
      <c r="B6" s="151"/>
      <c r="C6" s="18" t="s">
        <v>26</v>
      </c>
      <c r="D6" s="19">
        <f>COUNTIF($D$14:$D$151,"*-*-*-*")</f>
        <v>0</v>
      </c>
      <c r="E6" s="151"/>
      <c r="F6" s="18" t="s">
        <v>26</v>
      </c>
      <c r="G6" s="19">
        <f>COUNTIF($G$14:$G$147,"*-*-*-*")</f>
        <v>0</v>
      </c>
      <c r="H6" s="151"/>
      <c r="I6" s="18" t="s">
        <v>26</v>
      </c>
      <c r="J6" s="19">
        <f>COUNTIF($J$14:$J$147,"*-*-*-*")</f>
        <v>0</v>
      </c>
      <c r="K6" s="151"/>
      <c r="L6" s="18" t="s">
        <v>26</v>
      </c>
      <c r="M6" s="19">
        <f>COUNTIF($M$14:$M$147,"*-*-*-*")</f>
        <v>0</v>
      </c>
      <c r="O6" s="25"/>
      <c r="P6" s="25"/>
      <c r="Q6" s="25"/>
    </row>
    <row r="7" spans="1:19" s="25" customFormat="1" ht="15" customHeight="1" x14ac:dyDescent="0.25">
      <c r="A7" s="20"/>
      <c r="B7" s="151"/>
      <c r="C7" s="22" t="s">
        <v>24</v>
      </c>
      <c r="D7" s="23">
        <f>COUNTIF($D$14:$D$151,"Couleur")</f>
        <v>0</v>
      </c>
      <c r="E7" s="151"/>
      <c r="F7" s="22" t="s">
        <v>24</v>
      </c>
      <c r="G7" s="23">
        <f>COUNTIF($G$14:$G$153,"Couleur")</f>
        <v>0</v>
      </c>
      <c r="H7" s="151"/>
      <c r="I7" s="22" t="s">
        <v>24</v>
      </c>
      <c r="J7" s="23">
        <f>COUNTIF($J$14:$J$153,"Couleur")</f>
        <v>0</v>
      </c>
      <c r="K7" s="151"/>
      <c r="L7" s="22" t="s">
        <v>24</v>
      </c>
      <c r="M7" s="23">
        <f>COUNTIF($M$14:$M$153,"Couleur")</f>
        <v>0</v>
      </c>
    </row>
    <row r="8" spans="1:19" s="25" customFormat="1" ht="15" customHeight="1" thickBot="1" x14ac:dyDescent="0.3">
      <c r="A8" s="20"/>
      <c r="B8" s="151"/>
      <c r="C8" s="22" t="s">
        <v>27</v>
      </c>
      <c r="D8" s="23">
        <f>COUNTIF($D$14:$D$151,"Nature")</f>
        <v>0</v>
      </c>
      <c r="E8" s="151"/>
      <c r="F8" s="22" t="s">
        <v>27</v>
      </c>
      <c r="G8" s="23">
        <f>COUNTIF($G$14:$G$153,"Nature")</f>
        <v>0</v>
      </c>
      <c r="H8" s="151"/>
      <c r="I8" s="22" t="s">
        <v>27</v>
      </c>
      <c r="J8" s="23">
        <f>COUNTIF($J$14:$J$153,"Nature")</f>
        <v>0</v>
      </c>
      <c r="K8" s="151"/>
      <c r="L8" s="22" t="s">
        <v>27</v>
      </c>
      <c r="M8" s="23">
        <f>COUNTIF($M$14:$M$153,"Nature")</f>
        <v>0</v>
      </c>
    </row>
    <row r="9" spans="1:19" s="25" customFormat="1" ht="15" customHeight="1" x14ac:dyDescent="0.25">
      <c r="A9" s="20"/>
      <c r="B9" s="151"/>
      <c r="C9" s="26" t="s">
        <v>28</v>
      </c>
      <c r="D9" s="23">
        <f>COUNTIF($D$14:$D$151,"Monochrome")</f>
        <v>0</v>
      </c>
      <c r="E9" s="151"/>
      <c r="F9" s="26" t="s">
        <v>28</v>
      </c>
      <c r="G9" s="23">
        <f>COUNTIF($G$14:$G$153,"Monochrome")</f>
        <v>0</v>
      </c>
      <c r="H9" s="151"/>
      <c r="I9" s="26" t="s">
        <v>28</v>
      </c>
      <c r="J9" s="23">
        <f>COUNTIF($J$14:$J$153,"Monochrome")</f>
        <v>0</v>
      </c>
      <c r="K9" s="151"/>
      <c r="L9" s="26" t="s">
        <v>28</v>
      </c>
      <c r="M9" s="23">
        <f>COUNTIF($M$14:$M$153,"Monochrome")</f>
        <v>0</v>
      </c>
      <c r="O9" s="192" t="s">
        <v>105</v>
      </c>
      <c r="P9" s="198"/>
      <c r="Q9" s="193"/>
    </row>
    <row r="10" spans="1:19" s="30" customFormat="1" ht="15" customHeight="1" thickBot="1" x14ac:dyDescent="0.3">
      <c r="A10" s="20"/>
      <c r="B10" s="151"/>
      <c r="C10" s="28" t="s">
        <v>29</v>
      </c>
      <c r="D10" s="29">
        <f>COUNTIF($D$14:$D$151,"Thème")</f>
        <v>0</v>
      </c>
      <c r="E10" s="151"/>
      <c r="F10" s="28" t="s">
        <v>29</v>
      </c>
      <c r="G10" s="29">
        <f>COUNTIF($G$14:$G$153,"Thème")</f>
        <v>0</v>
      </c>
      <c r="H10" s="151"/>
      <c r="I10" s="28" t="s">
        <v>29</v>
      </c>
      <c r="J10" s="29">
        <f>COUNTIF($J$14:$J$153,"Thème")</f>
        <v>0</v>
      </c>
      <c r="K10" s="151"/>
      <c r="L10" s="28" t="s">
        <v>29</v>
      </c>
      <c r="M10" s="29">
        <f>COUNTIF($M$14:$M$153,"Thème")</f>
        <v>0</v>
      </c>
      <c r="O10" s="194"/>
      <c r="P10" s="199"/>
      <c r="Q10" s="195"/>
    </row>
    <row r="11" spans="1:19" ht="15" customHeight="1" thickBot="1" x14ac:dyDescent="0.3">
      <c r="B11" s="152"/>
      <c r="C11" s="31" t="s">
        <v>21</v>
      </c>
      <c r="D11" s="32">
        <f>SUM(D6:D10)</f>
        <v>0</v>
      </c>
      <c r="E11" s="152"/>
      <c r="F11" s="31" t="s">
        <v>21</v>
      </c>
      <c r="G11" s="32">
        <f>SUM(G6:G10)</f>
        <v>0</v>
      </c>
      <c r="H11" s="152"/>
      <c r="I11" s="31" t="s">
        <v>21</v>
      </c>
      <c r="J11" s="32">
        <f>SUM(J6:J10)</f>
        <v>0</v>
      </c>
      <c r="K11" s="152"/>
      <c r="L11" s="31" t="s">
        <v>21</v>
      </c>
      <c r="M11" s="32">
        <f>SUM(M6:M10)</f>
        <v>0</v>
      </c>
      <c r="O11" s="12"/>
      <c r="P11" s="12"/>
      <c r="Q11" s="12"/>
    </row>
    <row r="12" spans="1:19" s="12" customFormat="1" ht="5.0999999999999996" customHeight="1" thickBot="1" x14ac:dyDescent="0.3">
      <c r="A12" s="34"/>
      <c r="B12" s="27"/>
      <c r="C12" s="35"/>
      <c r="D12" s="36"/>
      <c r="E12" s="36"/>
      <c r="F12" s="35"/>
      <c r="G12" s="36"/>
      <c r="H12" s="36"/>
      <c r="I12" s="35"/>
      <c r="J12" s="36"/>
      <c r="K12" s="36"/>
      <c r="L12" s="35"/>
      <c r="M12" s="36"/>
      <c r="O12" s="25"/>
      <c r="P12" s="25"/>
      <c r="Q12" s="25"/>
    </row>
    <row r="13" spans="1:19" s="25" customFormat="1" ht="15" customHeight="1" thickBot="1" x14ac:dyDescent="0.3">
      <c r="A13" s="34"/>
      <c r="B13" s="134" t="s">
        <v>104</v>
      </c>
      <c r="C13" s="134" t="s">
        <v>31</v>
      </c>
      <c r="D13" s="134" t="s">
        <v>32</v>
      </c>
      <c r="E13" s="134" t="s">
        <v>104</v>
      </c>
      <c r="F13" s="134" t="s">
        <v>31</v>
      </c>
      <c r="G13" s="134" t="s">
        <v>32</v>
      </c>
      <c r="H13" s="134" t="s">
        <v>104</v>
      </c>
      <c r="I13" s="134" t="s">
        <v>31</v>
      </c>
      <c r="J13" s="134" t="s">
        <v>32</v>
      </c>
      <c r="K13" s="134" t="s">
        <v>104</v>
      </c>
      <c r="L13" s="134" t="s">
        <v>31</v>
      </c>
      <c r="M13" s="134" t="s">
        <v>32</v>
      </c>
      <c r="O13" s="134" t="s">
        <v>104</v>
      </c>
      <c r="P13" s="134" t="s">
        <v>31</v>
      </c>
      <c r="Q13" s="134" t="s">
        <v>32</v>
      </c>
      <c r="S13" s="25" t="str">
        <f>P13&amp;" / "&amp;Q13</f>
        <v>Type de récompense / Catégorie</v>
      </c>
    </row>
    <row r="14" spans="1:19" s="25" customFormat="1" ht="15" customHeight="1" x14ac:dyDescent="0.25">
      <c r="A14" s="1">
        <v>1</v>
      </c>
      <c r="B14" s="144"/>
      <c r="C14" s="135"/>
      <c r="D14" s="136"/>
      <c r="E14" s="143"/>
      <c r="F14" s="135"/>
      <c r="G14" s="136"/>
      <c r="H14" s="143"/>
      <c r="I14" s="135"/>
      <c r="J14" s="136"/>
      <c r="K14" s="143"/>
      <c r="L14" s="135"/>
      <c r="M14" s="136"/>
      <c r="O14" s="41" t="s">
        <v>10</v>
      </c>
      <c r="P14" s="135" t="s">
        <v>52</v>
      </c>
      <c r="Q14" s="136" t="s">
        <v>53</v>
      </c>
      <c r="S14" s="25" t="s">
        <v>112</v>
      </c>
    </row>
    <row r="15" spans="1:19" s="25" customFormat="1" ht="15" customHeight="1" x14ac:dyDescent="0.25">
      <c r="A15" s="34">
        <v>2</v>
      </c>
      <c r="B15" s="145"/>
      <c r="C15" s="137"/>
      <c r="D15" s="136"/>
      <c r="E15" s="136"/>
      <c r="F15" s="137"/>
      <c r="G15" s="136"/>
      <c r="H15" s="136"/>
      <c r="I15" s="137"/>
      <c r="J15" s="136"/>
      <c r="K15" s="136"/>
      <c r="L15" s="137"/>
      <c r="M15" s="136"/>
      <c r="O15" s="45" t="s">
        <v>10</v>
      </c>
      <c r="P15" s="137" t="s">
        <v>54</v>
      </c>
      <c r="Q15" s="136" t="s">
        <v>24</v>
      </c>
      <c r="S15" s="25" t="s">
        <v>113</v>
      </c>
    </row>
    <row r="16" spans="1:19" s="44" customFormat="1" ht="15" customHeight="1" x14ac:dyDescent="0.25">
      <c r="A16" s="1">
        <v>3</v>
      </c>
      <c r="B16" s="145"/>
      <c r="C16" s="137"/>
      <c r="D16" s="136"/>
      <c r="E16" s="136"/>
      <c r="F16" s="137"/>
      <c r="G16" s="136"/>
      <c r="H16" s="136"/>
      <c r="I16" s="137"/>
      <c r="J16" s="136"/>
      <c r="K16" s="136"/>
      <c r="L16" s="137"/>
      <c r="M16" s="136"/>
      <c r="O16" s="45" t="s">
        <v>10</v>
      </c>
      <c r="P16" s="137" t="s">
        <v>54</v>
      </c>
      <c r="Q16" s="136" t="s">
        <v>27</v>
      </c>
      <c r="S16" s="25" t="s">
        <v>114</v>
      </c>
    </row>
    <row r="17" spans="1:19" s="25" customFormat="1" ht="15" customHeight="1" x14ac:dyDescent="0.25">
      <c r="A17" s="1">
        <v>4</v>
      </c>
      <c r="B17" s="145"/>
      <c r="C17" s="137"/>
      <c r="D17" s="136"/>
      <c r="E17" s="136"/>
      <c r="F17" s="137"/>
      <c r="G17" s="136"/>
      <c r="H17" s="136"/>
      <c r="I17" s="137"/>
      <c r="J17" s="136"/>
      <c r="K17" s="136"/>
      <c r="L17" s="137"/>
      <c r="M17" s="136"/>
      <c r="O17" s="45" t="s">
        <v>10</v>
      </c>
      <c r="P17" s="137" t="s">
        <v>54</v>
      </c>
      <c r="Q17" s="136" t="s">
        <v>28</v>
      </c>
      <c r="S17" s="25" t="s">
        <v>115</v>
      </c>
    </row>
    <row r="18" spans="1:19" s="25" customFormat="1" ht="15" customHeight="1" x14ac:dyDescent="0.25">
      <c r="A18" s="34">
        <v>5</v>
      </c>
      <c r="B18" s="145"/>
      <c r="C18" s="137"/>
      <c r="D18" s="136"/>
      <c r="E18" s="136"/>
      <c r="F18" s="137"/>
      <c r="G18" s="136"/>
      <c r="H18" s="136"/>
      <c r="I18" s="137"/>
      <c r="J18" s="136"/>
      <c r="K18" s="136"/>
      <c r="L18" s="137"/>
      <c r="M18" s="136"/>
      <c r="O18" s="45" t="s">
        <v>10</v>
      </c>
      <c r="P18" s="137" t="s">
        <v>54</v>
      </c>
      <c r="Q18" s="136" t="s">
        <v>29</v>
      </c>
      <c r="S18" s="25" t="s">
        <v>116</v>
      </c>
    </row>
    <row r="19" spans="1:19" s="25" customFormat="1" ht="15" customHeight="1" x14ac:dyDescent="0.25">
      <c r="A19" s="1">
        <v>6</v>
      </c>
      <c r="B19" s="145"/>
      <c r="C19" s="137"/>
      <c r="D19" s="136"/>
      <c r="E19" s="136"/>
      <c r="F19" s="137"/>
      <c r="G19" s="136"/>
      <c r="H19" s="136"/>
      <c r="I19" s="137"/>
      <c r="J19" s="136"/>
      <c r="K19" s="136"/>
      <c r="L19" s="137"/>
      <c r="M19" s="136"/>
      <c r="O19" s="45" t="s">
        <v>11</v>
      </c>
      <c r="P19" s="137" t="s">
        <v>61</v>
      </c>
      <c r="Q19" s="136" t="s">
        <v>24</v>
      </c>
      <c r="S19" s="25" t="s">
        <v>117</v>
      </c>
    </row>
    <row r="20" spans="1:19" s="25" customFormat="1" ht="15" customHeight="1" x14ac:dyDescent="0.25">
      <c r="A20" s="1">
        <v>7</v>
      </c>
      <c r="B20" s="145"/>
      <c r="C20" s="137"/>
      <c r="D20" s="136"/>
      <c r="E20" s="136"/>
      <c r="F20" s="137"/>
      <c r="G20" s="136"/>
      <c r="H20" s="136"/>
      <c r="I20" s="137"/>
      <c r="J20" s="136"/>
      <c r="K20" s="136"/>
      <c r="L20" s="137"/>
      <c r="M20" s="136"/>
      <c r="O20" s="45" t="s">
        <v>11</v>
      </c>
      <c r="P20" s="137" t="s">
        <v>61</v>
      </c>
      <c r="Q20" s="136" t="s">
        <v>27</v>
      </c>
      <c r="S20" s="25" t="s">
        <v>118</v>
      </c>
    </row>
    <row r="21" spans="1:19" s="25" customFormat="1" ht="15" customHeight="1" x14ac:dyDescent="0.25">
      <c r="A21" s="34">
        <v>8</v>
      </c>
      <c r="B21" s="145"/>
      <c r="C21" s="137"/>
      <c r="D21" s="136"/>
      <c r="E21" s="136"/>
      <c r="F21" s="137"/>
      <c r="G21" s="136"/>
      <c r="H21" s="136"/>
      <c r="I21" s="137"/>
      <c r="J21" s="136"/>
      <c r="K21" s="136"/>
      <c r="L21" s="137"/>
      <c r="M21" s="136"/>
      <c r="O21" s="45" t="s">
        <v>11</v>
      </c>
      <c r="P21" s="137" t="s">
        <v>61</v>
      </c>
      <c r="Q21" s="136" t="s">
        <v>28</v>
      </c>
      <c r="S21" s="25" t="s">
        <v>119</v>
      </c>
    </row>
    <row r="22" spans="1:19" s="25" customFormat="1" ht="15" customHeight="1" x14ac:dyDescent="0.25">
      <c r="A22" s="1">
        <v>9</v>
      </c>
      <c r="B22" s="145"/>
      <c r="C22" s="137"/>
      <c r="D22" s="136"/>
      <c r="E22" s="136"/>
      <c r="F22" s="137"/>
      <c r="G22" s="136"/>
      <c r="H22" s="136"/>
      <c r="I22" s="137"/>
      <c r="J22" s="136"/>
      <c r="K22" s="136"/>
      <c r="L22" s="137"/>
      <c r="M22" s="136"/>
      <c r="O22" s="45" t="s">
        <v>11</v>
      </c>
      <c r="P22" s="137" t="s">
        <v>61</v>
      </c>
      <c r="Q22" s="136" t="s">
        <v>29</v>
      </c>
      <c r="S22" s="25" t="s">
        <v>120</v>
      </c>
    </row>
    <row r="23" spans="1:19" s="25" customFormat="1" ht="15" customHeight="1" x14ac:dyDescent="0.25">
      <c r="A23" s="1">
        <v>10</v>
      </c>
      <c r="B23" s="145"/>
      <c r="C23" s="137"/>
      <c r="D23" s="136"/>
      <c r="E23" s="136"/>
      <c r="F23" s="137"/>
      <c r="G23" s="136"/>
      <c r="H23" s="136"/>
      <c r="I23" s="137"/>
      <c r="J23" s="136"/>
      <c r="K23" s="136"/>
      <c r="L23" s="137"/>
      <c r="M23" s="136"/>
      <c r="O23" s="45" t="s">
        <v>23</v>
      </c>
      <c r="P23" s="137" t="s">
        <v>65</v>
      </c>
      <c r="Q23" s="136" t="s">
        <v>29</v>
      </c>
      <c r="S23" s="25" t="s">
        <v>121</v>
      </c>
    </row>
    <row r="24" spans="1:19" s="25" customFormat="1" ht="15" customHeight="1" x14ac:dyDescent="0.25">
      <c r="A24" s="34">
        <v>11</v>
      </c>
      <c r="B24" s="145"/>
      <c r="C24" s="137"/>
      <c r="D24" s="136"/>
      <c r="E24" s="136"/>
      <c r="F24" s="137"/>
      <c r="G24" s="136"/>
      <c r="H24" s="136"/>
      <c r="I24" s="137"/>
      <c r="J24" s="136"/>
      <c r="K24" s="136"/>
      <c r="L24" s="137"/>
      <c r="M24" s="136"/>
      <c r="O24" s="45" t="s">
        <v>13</v>
      </c>
      <c r="P24" s="137" t="s">
        <v>74</v>
      </c>
      <c r="Q24" s="136" t="s">
        <v>29</v>
      </c>
      <c r="S24" s="25" t="s">
        <v>122</v>
      </c>
    </row>
    <row r="25" spans="1:19" s="25" customFormat="1" ht="15" customHeight="1" x14ac:dyDescent="0.25">
      <c r="A25" s="1">
        <v>12</v>
      </c>
      <c r="B25" s="145"/>
      <c r="C25" s="137"/>
      <c r="D25" s="136"/>
      <c r="E25" s="136"/>
      <c r="F25" s="137"/>
      <c r="G25" s="136"/>
      <c r="H25" s="136"/>
      <c r="I25" s="137"/>
      <c r="J25" s="136"/>
      <c r="K25" s="136"/>
      <c r="L25" s="137"/>
      <c r="M25" s="136"/>
      <c r="O25" s="45" t="s">
        <v>8</v>
      </c>
      <c r="P25" s="137" t="s">
        <v>70</v>
      </c>
      <c r="Q25" s="136" t="s">
        <v>29</v>
      </c>
      <c r="S25" s="25" t="s">
        <v>123</v>
      </c>
    </row>
    <row r="26" spans="1:19" s="25" customFormat="1" ht="15" customHeight="1" x14ac:dyDescent="0.25">
      <c r="A26" s="1">
        <v>13</v>
      </c>
      <c r="B26" s="145"/>
      <c r="C26" s="137"/>
      <c r="D26" s="136"/>
      <c r="E26" s="136"/>
      <c r="F26" s="137"/>
      <c r="G26" s="136"/>
      <c r="H26" s="136"/>
      <c r="I26" s="137"/>
      <c r="J26" s="136"/>
      <c r="K26" s="136"/>
      <c r="L26" s="137"/>
      <c r="M26" s="136"/>
      <c r="O26" s="45" t="s">
        <v>8</v>
      </c>
      <c r="P26" s="137" t="s">
        <v>70</v>
      </c>
      <c r="Q26" s="136" t="s">
        <v>24</v>
      </c>
      <c r="S26" s="25" t="s">
        <v>124</v>
      </c>
    </row>
    <row r="27" spans="1:19" s="25" customFormat="1" ht="15" customHeight="1" x14ac:dyDescent="0.25">
      <c r="A27" s="34">
        <v>14</v>
      </c>
      <c r="B27" s="145"/>
      <c r="C27" s="137"/>
      <c r="D27" s="136"/>
      <c r="E27" s="136"/>
      <c r="F27" s="137"/>
      <c r="G27" s="136"/>
      <c r="H27" s="136"/>
      <c r="I27" s="137"/>
      <c r="J27" s="136"/>
      <c r="K27" s="136"/>
      <c r="L27" s="137"/>
      <c r="M27" s="136"/>
      <c r="O27" s="45" t="s">
        <v>14</v>
      </c>
      <c r="P27" s="137" t="s">
        <v>78</v>
      </c>
      <c r="Q27" s="136" t="s">
        <v>24</v>
      </c>
      <c r="S27" s="25" t="s">
        <v>125</v>
      </c>
    </row>
    <row r="28" spans="1:19" s="25" customFormat="1" ht="15" customHeight="1" x14ac:dyDescent="0.25">
      <c r="A28" s="1">
        <v>15</v>
      </c>
      <c r="B28" s="145"/>
      <c r="C28" s="137"/>
      <c r="D28" s="136"/>
      <c r="E28" s="136"/>
      <c r="F28" s="137"/>
      <c r="G28" s="136"/>
      <c r="H28" s="136"/>
      <c r="I28" s="137"/>
      <c r="J28" s="136"/>
      <c r="K28" s="136"/>
      <c r="L28" s="137"/>
      <c r="M28" s="136"/>
      <c r="O28" s="45" t="s">
        <v>14</v>
      </c>
      <c r="P28" s="137" t="s">
        <v>78</v>
      </c>
      <c r="Q28" s="136" t="s">
        <v>27</v>
      </c>
      <c r="S28" s="25" t="s">
        <v>126</v>
      </c>
    </row>
    <row r="29" spans="1:19" s="25" customFormat="1" ht="15" customHeight="1" x14ac:dyDescent="0.25">
      <c r="A29" s="1">
        <v>16</v>
      </c>
      <c r="B29" s="145"/>
      <c r="C29" s="137"/>
      <c r="D29" s="136"/>
      <c r="E29" s="136"/>
      <c r="F29" s="137"/>
      <c r="G29" s="136"/>
      <c r="H29" s="136"/>
      <c r="I29" s="137"/>
      <c r="J29" s="136"/>
      <c r="K29" s="136"/>
      <c r="L29" s="137"/>
      <c r="M29" s="136"/>
      <c r="O29" s="45" t="s">
        <v>14</v>
      </c>
      <c r="P29" s="137" t="s">
        <v>78</v>
      </c>
      <c r="Q29" s="136" t="s">
        <v>28</v>
      </c>
      <c r="S29" s="25" t="s">
        <v>127</v>
      </c>
    </row>
    <row r="30" spans="1:19" s="25" customFormat="1" ht="15" customHeight="1" x14ac:dyDescent="0.25">
      <c r="A30" s="34">
        <v>17</v>
      </c>
      <c r="B30" s="145"/>
      <c r="C30" s="137"/>
      <c r="D30" s="136"/>
      <c r="E30" s="136"/>
      <c r="F30" s="137"/>
      <c r="G30" s="136"/>
      <c r="H30" s="136"/>
      <c r="I30" s="137"/>
      <c r="J30" s="136"/>
      <c r="K30" s="136"/>
      <c r="L30" s="137"/>
      <c r="M30" s="136"/>
      <c r="O30" s="45" t="s">
        <v>14</v>
      </c>
      <c r="P30" s="137" t="s">
        <v>78</v>
      </c>
      <c r="Q30" s="136" t="s">
        <v>29</v>
      </c>
      <c r="S30" s="25" t="s">
        <v>128</v>
      </c>
    </row>
    <row r="31" spans="1:19" s="25" customFormat="1" ht="15" customHeight="1" x14ac:dyDescent="0.25">
      <c r="A31" s="1">
        <v>18</v>
      </c>
      <c r="B31" s="145"/>
      <c r="C31" s="137"/>
      <c r="D31" s="136"/>
      <c r="E31" s="136"/>
      <c r="F31" s="137"/>
      <c r="G31" s="136"/>
      <c r="H31" s="136"/>
      <c r="I31" s="137"/>
      <c r="J31" s="136"/>
      <c r="K31" s="136"/>
      <c r="L31" s="137"/>
      <c r="M31" s="136"/>
      <c r="O31" s="45" t="s">
        <v>8</v>
      </c>
      <c r="P31" s="137" t="s">
        <v>69</v>
      </c>
      <c r="Q31" s="136" t="s">
        <v>53</v>
      </c>
      <c r="S31" s="25" t="s">
        <v>129</v>
      </c>
    </row>
    <row r="32" spans="1:19" s="25" customFormat="1" ht="15" customHeight="1" x14ac:dyDescent="0.25">
      <c r="A32" s="1">
        <v>19</v>
      </c>
      <c r="B32" s="145"/>
      <c r="C32" s="137"/>
      <c r="D32" s="136"/>
      <c r="E32" s="136"/>
      <c r="F32" s="137"/>
      <c r="G32" s="136"/>
      <c r="H32" s="136"/>
      <c r="I32" s="137"/>
      <c r="J32" s="136"/>
      <c r="K32" s="136"/>
      <c r="L32" s="137"/>
      <c r="M32" s="136"/>
      <c r="O32" s="45" t="s">
        <v>10</v>
      </c>
      <c r="P32" s="137" t="s">
        <v>55</v>
      </c>
      <c r="Q32" s="136" t="s">
        <v>24</v>
      </c>
      <c r="S32" s="25" t="s">
        <v>130</v>
      </c>
    </row>
    <row r="33" spans="1:19" s="25" customFormat="1" ht="15" customHeight="1" x14ac:dyDescent="0.25">
      <c r="A33" s="34">
        <v>20</v>
      </c>
      <c r="B33" s="145"/>
      <c r="C33" s="137"/>
      <c r="D33" s="136"/>
      <c r="E33" s="136"/>
      <c r="F33" s="137"/>
      <c r="G33" s="136"/>
      <c r="H33" s="136"/>
      <c r="I33" s="137"/>
      <c r="J33" s="136"/>
      <c r="K33" s="136"/>
      <c r="L33" s="137"/>
      <c r="M33" s="136"/>
      <c r="O33" s="45" t="s">
        <v>10</v>
      </c>
      <c r="P33" s="137" t="s">
        <v>55</v>
      </c>
      <c r="Q33" s="136" t="s">
        <v>27</v>
      </c>
      <c r="S33" s="25" t="s">
        <v>131</v>
      </c>
    </row>
    <row r="34" spans="1:19" s="25" customFormat="1" ht="15" customHeight="1" x14ac:dyDescent="0.25">
      <c r="A34" s="1">
        <v>21</v>
      </c>
      <c r="B34" s="145"/>
      <c r="C34" s="137"/>
      <c r="D34" s="136"/>
      <c r="E34" s="136"/>
      <c r="F34" s="137"/>
      <c r="G34" s="136"/>
      <c r="H34" s="136"/>
      <c r="I34" s="137"/>
      <c r="J34" s="136"/>
      <c r="K34" s="136"/>
      <c r="L34" s="137"/>
      <c r="M34" s="136"/>
      <c r="O34" s="45" t="s">
        <v>10</v>
      </c>
      <c r="P34" s="137" t="s">
        <v>55</v>
      </c>
      <c r="Q34" s="136" t="s">
        <v>28</v>
      </c>
      <c r="S34" s="25" t="s">
        <v>132</v>
      </c>
    </row>
    <row r="35" spans="1:19" s="25" customFormat="1" ht="15" customHeight="1" x14ac:dyDescent="0.25">
      <c r="A35" s="1">
        <v>22</v>
      </c>
      <c r="B35" s="145"/>
      <c r="C35" s="137"/>
      <c r="D35" s="136"/>
      <c r="E35" s="136"/>
      <c r="F35" s="137"/>
      <c r="G35" s="136"/>
      <c r="H35" s="136"/>
      <c r="I35" s="137"/>
      <c r="J35" s="136"/>
      <c r="K35" s="136"/>
      <c r="L35" s="137"/>
      <c r="M35" s="136"/>
      <c r="O35" s="45" t="s">
        <v>10</v>
      </c>
      <c r="P35" s="137" t="s">
        <v>55</v>
      </c>
      <c r="Q35" s="136" t="s">
        <v>29</v>
      </c>
      <c r="S35" s="25" t="s">
        <v>133</v>
      </c>
    </row>
    <row r="36" spans="1:19" s="25" customFormat="1" ht="15" customHeight="1" x14ac:dyDescent="0.25">
      <c r="A36" s="34">
        <v>23</v>
      </c>
      <c r="B36" s="145"/>
      <c r="C36" s="137"/>
      <c r="D36" s="136"/>
      <c r="E36" s="136"/>
      <c r="F36" s="137"/>
      <c r="G36" s="136"/>
      <c r="H36" s="136"/>
      <c r="I36" s="137"/>
      <c r="J36" s="136"/>
      <c r="K36" s="136"/>
      <c r="L36" s="137"/>
      <c r="M36" s="136"/>
      <c r="O36" s="45" t="s">
        <v>11</v>
      </c>
      <c r="P36" s="137" t="s">
        <v>62</v>
      </c>
      <c r="Q36" s="136" t="s">
        <v>24</v>
      </c>
      <c r="S36" s="25" t="s">
        <v>134</v>
      </c>
    </row>
    <row r="37" spans="1:19" s="25" customFormat="1" ht="15" customHeight="1" x14ac:dyDescent="0.25">
      <c r="A37" s="1">
        <v>24</v>
      </c>
      <c r="B37" s="145"/>
      <c r="C37" s="137"/>
      <c r="D37" s="136"/>
      <c r="E37" s="136"/>
      <c r="F37" s="137"/>
      <c r="G37" s="136"/>
      <c r="H37" s="136"/>
      <c r="I37" s="137"/>
      <c r="J37" s="136"/>
      <c r="K37" s="136"/>
      <c r="L37" s="137"/>
      <c r="M37" s="136"/>
      <c r="O37" s="45" t="s">
        <v>11</v>
      </c>
      <c r="P37" s="137" t="s">
        <v>62</v>
      </c>
      <c r="Q37" s="136" t="s">
        <v>27</v>
      </c>
      <c r="S37" s="25" t="s">
        <v>135</v>
      </c>
    </row>
    <row r="38" spans="1:19" s="25" customFormat="1" ht="15" customHeight="1" x14ac:dyDescent="0.25">
      <c r="A38" s="1">
        <v>25</v>
      </c>
      <c r="B38" s="145"/>
      <c r="C38" s="137"/>
      <c r="D38" s="136"/>
      <c r="E38" s="136"/>
      <c r="F38" s="137"/>
      <c r="G38" s="136"/>
      <c r="H38" s="136"/>
      <c r="I38" s="137"/>
      <c r="J38" s="136"/>
      <c r="K38" s="136"/>
      <c r="L38" s="137"/>
      <c r="M38" s="136"/>
      <c r="O38" s="45" t="s">
        <v>11</v>
      </c>
      <c r="P38" s="137" t="s">
        <v>62</v>
      </c>
      <c r="Q38" s="136" t="s">
        <v>28</v>
      </c>
      <c r="S38" s="25" t="s">
        <v>136</v>
      </c>
    </row>
    <row r="39" spans="1:19" s="25" customFormat="1" ht="15" customHeight="1" x14ac:dyDescent="0.25">
      <c r="A39" s="34">
        <v>26</v>
      </c>
      <c r="B39" s="145"/>
      <c r="C39" s="137"/>
      <c r="D39" s="136"/>
      <c r="E39" s="136"/>
      <c r="F39" s="137"/>
      <c r="G39" s="136"/>
      <c r="H39" s="136"/>
      <c r="I39" s="137"/>
      <c r="J39" s="136"/>
      <c r="K39" s="136"/>
      <c r="L39" s="137"/>
      <c r="M39" s="136"/>
      <c r="O39" s="45" t="s">
        <v>11</v>
      </c>
      <c r="P39" s="137" t="s">
        <v>62</v>
      </c>
      <c r="Q39" s="136" t="s">
        <v>29</v>
      </c>
      <c r="S39" s="25" t="s">
        <v>137</v>
      </c>
    </row>
    <row r="40" spans="1:19" s="25" customFormat="1" ht="15" customHeight="1" x14ac:dyDescent="0.25">
      <c r="A40" s="1">
        <v>27</v>
      </c>
      <c r="B40" s="145"/>
      <c r="C40" s="137"/>
      <c r="D40" s="136"/>
      <c r="E40" s="136"/>
      <c r="F40" s="137"/>
      <c r="G40" s="136"/>
      <c r="H40" s="136"/>
      <c r="I40" s="137"/>
      <c r="J40" s="136"/>
      <c r="K40" s="136"/>
      <c r="L40" s="137"/>
      <c r="M40" s="136"/>
      <c r="O40" s="45" t="s">
        <v>23</v>
      </c>
      <c r="P40" s="137" t="s">
        <v>66</v>
      </c>
      <c r="Q40" s="136" t="s">
        <v>24</v>
      </c>
      <c r="S40" s="25" t="s">
        <v>138</v>
      </c>
    </row>
    <row r="41" spans="1:19" s="25" customFormat="1" ht="15" customHeight="1" x14ac:dyDescent="0.25">
      <c r="A41" s="1">
        <v>28</v>
      </c>
      <c r="B41" s="145"/>
      <c r="C41" s="137"/>
      <c r="D41" s="136"/>
      <c r="E41" s="136"/>
      <c r="F41" s="137"/>
      <c r="G41" s="136"/>
      <c r="H41" s="136"/>
      <c r="I41" s="137"/>
      <c r="J41" s="136"/>
      <c r="K41" s="136"/>
      <c r="L41" s="137"/>
      <c r="M41" s="136"/>
      <c r="O41" s="45" t="s">
        <v>13</v>
      </c>
      <c r="P41" s="137" t="s">
        <v>75</v>
      </c>
      <c r="Q41" s="136" t="s">
        <v>24</v>
      </c>
      <c r="S41" s="25" t="s">
        <v>139</v>
      </c>
    </row>
    <row r="42" spans="1:19" s="25" customFormat="1" ht="15" customHeight="1" x14ac:dyDescent="0.25">
      <c r="A42" s="34">
        <v>29</v>
      </c>
      <c r="B42" s="145"/>
      <c r="C42" s="137"/>
      <c r="D42" s="136"/>
      <c r="E42" s="136"/>
      <c r="F42" s="137"/>
      <c r="G42" s="136"/>
      <c r="H42" s="136"/>
      <c r="I42" s="137"/>
      <c r="J42" s="136"/>
      <c r="K42" s="136"/>
      <c r="L42" s="137"/>
      <c r="M42" s="136"/>
      <c r="O42" s="45" t="s">
        <v>8</v>
      </c>
      <c r="P42" s="137" t="s">
        <v>71</v>
      </c>
      <c r="Q42" s="136" t="s">
        <v>29</v>
      </c>
      <c r="S42" s="25" t="s">
        <v>140</v>
      </c>
    </row>
    <row r="43" spans="1:19" s="25" customFormat="1" ht="15" customHeight="1" x14ac:dyDescent="0.25">
      <c r="A43" s="1">
        <v>30</v>
      </c>
      <c r="B43" s="145"/>
      <c r="C43" s="137"/>
      <c r="D43" s="136"/>
      <c r="E43" s="136"/>
      <c r="F43" s="137"/>
      <c r="G43" s="136"/>
      <c r="H43" s="136"/>
      <c r="I43" s="137"/>
      <c r="J43" s="136"/>
      <c r="K43" s="136"/>
      <c r="L43" s="137"/>
      <c r="M43" s="136"/>
      <c r="O43" s="45" t="s">
        <v>8</v>
      </c>
      <c r="P43" s="137" t="s">
        <v>71</v>
      </c>
      <c r="Q43" s="136" t="s">
        <v>24</v>
      </c>
      <c r="S43" s="25" t="s">
        <v>141</v>
      </c>
    </row>
    <row r="44" spans="1:19" s="25" customFormat="1" ht="15" customHeight="1" x14ac:dyDescent="0.25">
      <c r="A44" s="1">
        <v>31</v>
      </c>
      <c r="B44" s="145"/>
      <c r="C44" s="137"/>
      <c r="D44" s="136"/>
      <c r="E44" s="136"/>
      <c r="F44" s="137"/>
      <c r="G44" s="136"/>
      <c r="H44" s="136"/>
      <c r="I44" s="137"/>
      <c r="J44" s="136"/>
      <c r="K44" s="136"/>
      <c r="L44" s="137"/>
      <c r="M44" s="136"/>
      <c r="O44" s="45" t="s">
        <v>14</v>
      </c>
      <c r="P44" s="137" t="s">
        <v>79</v>
      </c>
      <c r="Q44" s="136" t="s">
        <v>24</v>
      </c>
      <c r="S44" s="25" t="s">
        <v>142</v>
      </c>
    </row>
    <row r="45" spans="1:19" s="25" customFormat="1" ht="15" customHeight="1" x14ac:dyDescent="0.25">
      <c r="A45" s="34">
        <v>32</v>
      </c>
      <c r="B45" s="145"/>
      <c r="C45" s="137"/>
      <c r="D45" s="136"/>
      <c r="E45" s="136"/>
      <c r="F45" s="137"/>
      <c r="G45" s="136"/>
      <c r="H45" s="136"/>
      <c r="I45" s="137"/>
      <c r="J45" s="136"/>
      <c r="K45" s="136"/>
      <c r="L45" s="137"/>
      <c r="M45" s="136"/>
      <c r="O45" s="45" t="s">
        <v>14</v>
      </c>
      <c r="P45" s="137" t="s">
        <v>79</v>
      </c>
      <c r="Q45" s="136" t="s">
        <v>27</v>
      </c>
      <c r="S45" s="25" t="s">
        <v>143</v>
      </c>
    </row>
    <row r="46" spans="1:19" s="25" customFormat="1" ht="15" customHeight="1" x14ac:dyDescent="0.25">
      <c r="A46" s="1">
        <v>33</v>
      </c>
      <c r="B46" s="145"/>
      <c r="C46" s="137"/>
      <c r="D46" s="136"/>
      <c r="E46" s="136"/>
      <c r="F46" s="137"/>
      <c r="G46" s="136"/>
      <c r="H46" s="136"/>
      <c r="I46" s="137"/>
      <c r="J46" s="136"/>
      <c r="K46" s="136"/>
      <c r="L46" s="137"/>
      <c r="M46" s="136"/>
      <c r="O46" s="45" t="s">
        <v>14</v>
      </c>
      <c r="P46" s="137" t="s">
        <v>79</v>
      </c>
      <c r="Q46" s="136" t="s">
        <v>28</v>
      </c>
      <c r="S46" s="25" t="s">
        <v>144</v>
      </c>
    </row>
    <row r="47" spans="1:19" s="25" customFormat="1" ht="15" customHeight="1" x14ac:dyDescent="0.25">
      <c r="A47" s="1">
        <v>34</v>
      </c>
      <c r="B47" s="145"/>
      <c r="C47" s="137"/>
      <c r="D47" s="136"/>
      <c r="E47" s="136"/>
      <c r="F47" s="137"/>
      <c r="G47" s="136"/>
      <c r="H47" s="136"/>
      <c r="I47" s="137"/>
      <c r="J47" s="136"/>
      <c r="K47" s="136"/>
      <c r="L47" s="137"/>
      <c r="M47" s="136"/>
      <c r="O47" s="45" t="s">
        <v>14</v>
      </c>
      <c r="P47" s="137" t="s">
        <v>79</v>
      </c>
      <c r="Q47" s="136" t="s">
        <v>29</v>
      </c>
      <c r="S47" s="25" t="s">
        <v>145</v>
      </c>
    </row>
    <row r="48" spans="1:19" s="25" customFormat="1" ht="15" customHeight="1" x14ac:dyDescent="0.25">
      <c r="A48" s="34">
        <v>35</v>
      </c>
      <c r="B48" s="145"/>
      <c r="C48" s="137"/>
      <c r="D48" s="136"/>
      <c r="E48" s="136"/>
      <c r="F48" s="137"/>
      <c r="G48" s="136"/>
      <c r="H48" s="136"/>
      <c r="I48" s="137"/>
      <c r="J48" s="136"/>
      <c r="K48" s="136"/>
      <c r="L48" s="137"/>
      <c r="M48" s="136"/>
      <c r="O48" s="45" t="s">
        <v>10</v>
      </c>
      <c r="P48" s="137" t="s">
        <v>56</v>
      </c>
      <c r="Q48" s="136" t="s">
        <v>24</v>
      </c>
      <c r="S48" s="25" t="s">
        <v>146</v>
      </c>
    </row>
    <row r="49" spans="1:19" s="25" customFormat="1" ht="15" customHeight="1" x14ac:dyDescent="0.25">
      <c r="A49" s="1">
        <v>36</v>
      </c>
      <c r="B49" s="145"/>
      <c r="C49" s="137"/>
      <c r="D49" s="136"/>
      <c r="E49" s="136"/>
      <c r="F49" s="137"/>
      <c r="G49" s="136"/>
      <c r="H49" s="136"/>
      <c r="I49" s="137"/>
      <c r="J49" s="136"/>
      <c r="K49" s="136"/>
      <c r="L49" s="137"/>
      <c r="M49" s="136"/>
      <c r="O49" s="45" t="s">
        <v>10</v>
      </c>
      <c r="P49" s="137" t="s">
        <v>56</v>
      </c>
      <c r="Q49" s="136" t="s">
        <v>27</v>
      </c>
      <c r="S49" s="25" t="s">
        <v>147</v>
      </c>
    </row>
    <row r="50" spans="1:19" s="25" customFormat="1" ht="15" customHeight="1" x14ac:dyDescent="0.25">
      <c r="A50" s="1">
        <v>37</v>
      </c>
      <c r="B50" s="145"/>
      <c r="C50" s="137"/>
      <c r="D50" s="136"/>
      <c r="E50" s="136"/>
      <c r="F50" s="137"/>
      <c r="G50" s="136"/>
      <c r="H50" s="136"/>
      <c r="I50" s="137"/>
      <c r="J50" s="136"/>
      <c r="K50" s="136"/>
      <c r="L50" s="137"/>
      <c r="M50" s="136"/>
      <c r="O50" s="45" t="s">
        <v>10</v>
      </c>
      <c r="P50" s="137" t="s">
        <v>56</v>
      </c>
      <c r="Q50" s="136" t="s">
        <v>28</v>
      </c>
      <c r="S50" s="25" t="s">
        <v>148</v>
      </c>
    </row>
    <row r="51" spans="1:19" s="25" customFormat="1" ht="15" customHeight="1" x14ac:dyDescent="0.25">
      <c r="A51" s="1">
        <v>38</v>
      </c>
      <c r="B51" s="145"/>
      <c r="C51" s="137"/>
      <c r="D51" s="136"/>
      <c r="E51" s="136"/>
      <c r="F51" s="137"/>
      <c r="G51" s="136"/>
      <c r="H51" s="136"/>
      <c r="I51" s="137"/>
      <c r="J51" s="136"/>
      <c r="K51" s="136"/>
      <c r="L51" s="137"/>
      <c r="M51" s="136"/>
      <c r="O51" s="45" t="s">
        <v>10</v>
      </c>
      <c r="P51" s="137" t="s">
        <v>56</v>
      </c>
      <c r="Q51" s="136" t="s">
        <v>29</v>
      </c>
      <c r="S51" s="25" t="s">
        <v>149</v>
      </c>
    </row>
    <row r="52" spans="1:19" s="25" customFormat="1" ht="15" customHeight="1" x14ac:dyDescent="0.25">
      <c r="A52" s="34">
        <v>39</v>
      </c>
      <c r="B52" s="145"/>
      <c r="C52" s="137"/>
      <c r="D52" s="136"/>
      <c r="E52" s="136"/>
      <c r="F52" s="137"/>
      <c r="G52" s="136"/>
      <c r="H52" s="136"/>
      <c r="I52" s="137"/>
      <c r="J52" s="136"/>
      <c r="K52" s="136"/>
      <c r="L52" s="137"/>
      <c r="M52" s="136"/>
      <c r="O52" s="45" t="s">
        <v>11</v>
      </c>
      <c r="P52" s="137" t="s">
        <v>63</v>
      </c>
      <c r="Q52" s="136" t="s">
        <v>24</v>
      </c>
      <c r="S52" s="25" t="s">
        <v>150</v>
      </c>
    </row>
    <row r="53" spans="1:19" s="25" customFormat="1" ht="15" customHeight="1" x14ac:dyDescent="0.25">
      <c r="A53" s="1">
        <v>40</v>
      </c>
      <c r="B53" s="145"/>
      <c r="C53" s="137"/>
      <c r="D53" s="136"/>
      <c r="E53" s="136"/>
      <c r="F53" s="137"/>
      <c r="G53" s="136"/>
      <c r="H53" s="136"/>
      <c r="I53" s="137"/>
      <c r="J53" s="136"/>
      <c r="K53" s="136"/>
      <c r="L53" s="137"/>
      <c r="M53" s="136"/>
      <c r="O53" s="45" t="s">
        <v>11</v>
      </c>
      <c r="P53" s="137" t="s">
        <v>63</v>
      </c>
      <c r="Q53" s="136" t="s">
        <v>27</v>
      </c>
      <c r="S53" s="25" t="s">
        <v>151</v>
      </c>
    </row>
    <row r="54" spans="1:19" s="25" customFormat="1" ht="15" customHeight="1" x14ac:dyDescent="0.25">
      <c r="A54" s="1">
        <v>41</v>
      </c>
      <c r="B54" s="145"/>
      <c r="C54" s="137"/>
      <c r="D54" s="136"/>
      <c r="E54" s="136"/>
      <c r="F54" s="137"/>
      <c r="G54" s="136"/>
      <c r="H54" s="136"/>
      <c r="I54" s="137"/>
      <c r="J54" s="136"/>
      <c r="K54" s="136"/>
      <c r="L54" s="137"/>
      <c r="M54" s="136"/>
      <c r="O54" s="45" t="s">
        <v>11</v>
      </c>
      <c r="P54" s="137" t="s">
        <v>63</v>
      </c>
      <c r="Q54" s="136" t="s">
        <v>28</v>
      </c>
      <c r="S54" s="25" t="s">
        <v>152</v>
      </c>
    </row>
    <row r="55" spans="1:19" s="25" customFormat="1" ht="15" customHeight="1" x14ac:dyDescent="0.25">
      <c r="A55" s="1">
        <v>1</v>
      </c>
      <c r="B55" s="145"/>
      <c r="C55" s="137"/>
      <c r="D55" s="136"/>
      <c r="E55" s="136"/>
      <c r="F55" s="137"/>
      <c r="G55" s="136"/>
      <c r="H55" s="136"/>
      <c r="I55" s="137"/>
      <c r="J55" s="136"/>
      <c r="K55" s="136"/>
      <c r="L55" s="137"/>
      <c r="M55" s="136"/>
      <c r="O55" s="45" t="s">
        <v>11</v>
      </c>
      <c r="P55" s="137" t="s">
        <v>63</v>
      </c>
      <c r="Q55" s="136" t="s">
        <v>29</v>
      </c>
      <c r="S55" s="25" t="s">
        <v>153</v>
      </c>
    </row>
    <row r="56" spans="1:19" s="25" customFormat="1" ht="15" customHeight="1" x14ac:dyDescent="0.25">
      <c r="A56" s="1">
        <v>2</v>
      </c>
      <c r="B56" s="145"/>
      <c r="C56" s="137"/>
      <c r="D56" s="136"/>
      <c r="E56" s="136"/>
      <c r="F56" s="137"/>
      <c r="G56" s="136"/>
      <c r="H56" s="136"/>
      <c r="I56" s="137"/>
      <c r="J56" s="136"/>
      <c r="K56" s="136"/>
      <c r="L56" s="137"/>
      <c r="M56" s="136"/>
      <c r="O56" s="45" t="s">
        <v>23</v>
      </c>
      <c r="P56" s="137" t="s">
        <v>67</v>
      </c>
      <c r="Q56" s="136" t="s">
        <v>27</v>
      </c>
      <c r="S56" s="25" t="s">
        <v>154</v>
      </c>
    </row>
    <row r="57" spans="1:19" s="25" customFormat="1" ht="15" customHeight="1" x14ac:dyDescent="0.25">
      <c r="A57" s="1">
        <v>3</v>
      </c>
      <c r="B57" s="145"/>
      <c r="C57" s="137"/>
      <c r="D57" s="136"/>
      <c r="E57" s="136"/>
      <c r="F57" s="137"/>
      <c r="G57" s="136"/>
      <c r="H57" s="136"/>
      <c r="I57" s="137"/>
      <c r="J57" s="136"/>
      <c r="K57" s="136"/>
      <c r="L57" s="137"/>
      <c r="M57" s="136"/>
      <c r="O57" s="45" t="s">
        <v>13</v>
      </c>
      <c r="P57" s="137" t="s">
        <v>76</v>
      </c>
      <c r="Q57" s="136" t="s">
        <v>27</v>
      </c>
      <c r="S57" s="25" t="s">
        <v>155</v>
      </c>
    </row>
    <row r="58" spans="1:19" s="25" customFormat="1" ht="15" customHeight="1" x14ac:dyDescent="0.25">
      <c r="A58" s="1">
        <v>4</v>
      </c>
      <c r="B58" s="145"/>
      <c r="C58" s="137"/>
      <c r="D58" s="136"/>
      <c r="E58" s="136"/>
      <c r="F58" s="137"/>
      <c r="G58" s="136"/>
      <c r="H58" s="136"/>
      <c r="I58" s="137"/>
      <c r="J58" s="136"/>
      <c r="K58" s="136"/>
      <c r="L58" s="137"/>
      <c r="M58" s="136"/>
      <c r="O58" s="45" t="s">
        <v>8</v>
      </c>
      <c r="P58" s="137" t="s">
        <v>72</v>
      </c>
      <c r="Q58" s="136" t="s">
        <v>29</v>
      </c>
      <c r="S58" s="25" t="s">
        <v>156</v>
      </c>
    </row>
    <row r="59" spans="1:19" s="25" customFormat="1" ht="15" customHeight="1" x14ac:dyDescent="0.25">
      <c r="A59" s="1">
        <v>5</v>
      </c>
      <c r="B59" s="145"/>
      <c r="C59" s="137"/>
      <c r="D59" s="136"/>
      <c r="E59" s="136"/>
      <c r="F59" s="137"/>
      <c r="G59" s="136"/>
      <c r="H59" s="136"/>
      <c r="I59" s="137"/>
      <c r="J59" s="136"/>
      <c r="K59" s="136"/>
      <c r="L59" s="137"/>
      <c r="M59" s="136"/>
      <c r="O59" s="45" t="s">
        <v>8</v>
      </c>
      <c r="P59" s="137" t="s">
        <v>72</v>
      </c>
      <c r="Q59" s="136" t="s">
        <v>24</v>
      </c>
      <c r="S59" s="25" t="s">
        <v>157</v>
      </c>
    </row>
    <row r="60" spans="1:19" s="44" customFormat="1" ht="15" customHeight="1" x14ac:dyDescent="0.25">
      <c r="A60" s="1">
        <v>6</v>
      </c>
      <c r="B60" s="145"/>
      <c r="C60" s="137"/>
      <c r="D60" s="136"/>
      <c r="E60" s="136"/>
      <c r="F60" s="137"/>
      <c r="G60" s="136"/>
      <c r="H60" s="136"/>
      <c r="I60" s="137"/>
      <c r="J60" s="136"/>
      <c r="K60" s="136"/>
      <c r="L60" s="137"/>
      <c r="M60" s="136"/>
      <c r="O60" s="45" t="s">
        <v>14</v>
      </c>
      <c r="P60" s="137" t="s">
        <v>80</v>
      </c>
      <c r="Q60" s="136" t="s">
        <v>24</v>
      </c>
      <c r="S60" s="25" t="s">
        <v>158</v>
      </c>
    </row>
    <row r="61" spans="1:19" s="25" customFormat="1" ht="15" customHeight="1" x14ac:dyDescent="0.25">
      <c r="A61" s="1">
        <v>7</v>
      </c>
      <c r="B61" s="145"/>
      <c r="C61" s="137"/>
      <c r="D61" s="136"/>
      <c r="E61" s="136"/>
      <c r="F61" s="137"/>
      <c r="G61" s="136"/>
      <c r="H61" s="136"/>
      <c r="I61" s="137"/>
      <c r="J61" s="136"/>
      <c r="K61" s="136"/>
      <c r="L61" s="137"/>
      <c r="M61" s="136"/>
      <c r="O61" s="45" t="s">
        <v>14</v>
      </c>
      <c r="P61" s="137" t="s">
        <v>80</v>
      </c>
      <c r="Q61" s="136" t="s">
        <v>27</v>
      </c>
      <c r="S61" s="25" t="s">
        <v>159</v>
      </c>
    </row>
    <row r="62" spans="1:19" s="25" customFormat="1" ht="15" customHeight="1" x14ac:dyDescent="0.25">
      <c r="A62" s="1">
        <v>8</v>
      </c>
      <c r="B62" s="145"/>
      <c r="C62" s="137"/>
      <c r="D62" s="136"/>
      <c r="E62" s="136"/>
      <c r="F62" s="137"/>
      <c r="G62" s="136"/>
      <c r="H62" s="136"/>
      <c r="I62" s="137"/>
      <c r="J62" s="136"/>
      <c r="K62" s="136"/>
      <c r="L62" s="137"/>
      <c r="M62" s="136"/>
      <c r="O62" s="45" t="s">
        <v>14</v>
      </c>
      <c r="P62" s="137" t="s">
        <v>80</v>
      </c>
      <c r="Q62" s="136" t="s">
        <v>28</v>
      </c>
      <c r="S62" s="25" t="s">
        <v>160</v>
      </c>
    </row>
    <row r="63" spans="1:19" s="25" customFormat="1" ht="15" customHeight="1" x14ac:dyDescent="0.25">
      <c r="A63" s="1">
        <v>9</v>
      </c>
      <c r="B63" s="145"/>
      <c r="C63" s="137"/>
      <c r="D63" s="136"/>
      <c r="E63" s="136"/>
      <c r="F63" s="137"/>
      <c r="G63" s="136"/>
      <c r="H63" s="136"/>
      <c r="I63" s="137"/>
      <c r="J63" s="136"/>
      <c r="K63" s="136"/>
      <c r="L63" s="137"/>
      <c r="M63" s="136"/>
      <c r="O63" s="45" t="s">
        <v>14</v>
      </c>
      <c r="P63" s="137" t="s">
        <v>80</v>
      </c>
      <c r="Q63" s="136" t="s">
        <v>29</v>
      </c>
      <c r="S63" s="25" t="s">
        <v>161</v>
      </c>
    </row>
    <row r="64" spans="1:19" s="25" customFormat="1" ht="15" customHeight="1" x14ac:dyDescent="0.25">
      <c r="A64" s="1">
        <v>10</v>
      </c>
      <c r="B64" s="145"/>
      <c r="C64" s="137"/>
      <c r="D64" s="136"/>
      <c r="E64" s="136"/>
      <c r="F64" s="137"/>
      <c r="G64" s="136"/>
      <c r="H64" s="136"/>
      <c r="I64" s="137"/>
      <c r="J64" s="136"/>
      <c r="K64" s="136"/>
      <c r="L64" s="137"/>
      <c r="M64" s="136"/>
      <c r="O64" s="45" t="s">
        <v>10</v>
      </c>
      <c r="P64" s="137" t="s">
        <v>57</v>
      </c>
      <c r="Q64" s="136" t="s">
        <v>53</v>
      </c>
      <c r="S64" s="25" t="s">
        <v>162</v>
      </c>
    </row>
    <row r="65" spans="1:19" s="25" customFormat="1" ht="15" customHeight="1" x14ac:dyDescent="0.25">
      <c r="A65" s="1">
        <v>11</v>
      </c>
      <c r="B65" s="145"/>
      <c r="C65" s="137"/>
      <c r="D65" s="136"/>
      <c r="E65" s="136"/>
      <c r="F65" s="137"/>
      <c r="G65" s="136"/>
      <c r="H65" s="136"/>
      <c r="I65" s="137"/>
      <c r="J65" s="136"/>
      <c r="K65" s="136"/>
      <c r="L65" s="137"/>
      <c r="M65" s="136"/>
      <c r="O65" s="45" t="s">
        <v>10</v>
      </c>
      <c r="P65" s="137" t="s">
        <v>58</v>
      </c>
      <c r="Q65" s="136" t="s">
        <v>53</v>
      </c>
      <c r="S65" s="25" t="s">
        <v>163</v>
      </c>
    </row>
    <row r="66" spans="1:19" s="25" customFormat="1" ht="15" customHeight="1" x14ac:dyDescent="0.25">
      <c r="A66" s="1">
        <v>12</v>
      </c>
      <c r="B66" s="145"/>
      <c r="C66" s="137"/>
      <c r="D66" s="136"/>
      <c r="E66" s="136"/>
      <c r="F66" s="137"/>
      <c r="G66" s="136"/>
      <c r="H66" s="136"/>
      <c r="I66" s="137"/>
      <c r="J66" s="136"/>
      <c r="K66" s="136"/>
      <c r="L66" s="137"/>
      <c r="M66" s="136"/>
      <c r="O66" s="45" t="s">
        <v>10</v>
      </c>
      <c r="P66" s="137" t="s">
        <v>59</v>
      </c>
      <c r="Q66" s="136" t="s">
        <v>53</v>
      </c>
      <c r="S66" s="25" t="s">
        <v>164</v>
      </c>
    </row>
    <row r="67" spans="1:19" s="25" customFormat="1" ht="15" customHeight="1" x14ac:dyDescent="0.25">
      <c r="A67" s="1">
        <v>13</v>
      </c>
      <c r="B67" s="145"/>
      <c r="C67" s="137"/>
      <c r="D67" s="136"/>
      <c r="E67" s="136"/>
      <c r="F67" s="137"/>
      <c r="G67" s="136"/>
      <c r="H67" s="136"/>
      <c r="I67" s="137"/>
      <c r="J67" s="136"/>
      <c r="K67" s="136"/>
      <c r="L67" s="137"/>
      <c r="M67" s="136"/>
      <c r="O67" s="45" t="s">
        <v>10</v>
      </c>
      <c r="P67" s="137" t="s">
        <v>60</v>
      </c>
      <c r="Q67" s="136" t="s">
        <v>24</v>
      </c>
      <c r="S67" s="25" t="s">
        <v>165</v>
      </c>
    </row>
    <row r="68" spans="1:19" s="25" customFormat="1" ht="15" customHeight="1" x14ac:dyDescent="0.25">
      <c r="A68" s="1">
        <v>14</v>
      </c>
      <c r="B68" s="145"/>
      <c r="C68" s="137"/>
      <c r="D68" s="136"/>
      <c r="E68" s="136"/>
      <c r="F68" s="137"/>
      <c r="G68" s="136"/>
      <c r="H68" s="136"/>
      <c r="I68" s="137"/>
      <c r="J68" s="136"/>
      <c r="K68" s="136"/>
      <c r="L68" s="137"/>
      <c r="M68" s="136"/>
      <c r="O68" s="45" t="s">
        <v>10</v>
      </c>
      <c r="P68" s="137" t="s">
        <v>60</v>
      </c>
      <c r="Q68" s="136" t="s">
        <v>27</v>
      </c>
      <c r="S68" s="25" t="s">
        <v>166</v>
      </c>
    </row>
    <row r="69" spans="1:19" s="25" customFormat="1" ht="15" customHeight="1" x14ac:dyDescent="0.25">
      <c r="A69" s="1">
        <v>15</v>
      </c>
      <c r="B69" s="145"/>
      <c r="C69" s="137"/>
      <c r="D69" s="136"/>
      <c r="E69" s="136"/>
      <c r="F69" s="137"/>
      <c r="G69" s="136"/>
      <c r="H69" s="136"/>
      <c r="I69" s="137"/>
      <c r="J69" s="136"/>
      <c r="K69" s="136"/>
      <c r="L69" s="137"/>
      <c r="M69" s="136"/>
      <c r="O69" s="45" t="s">
        <v>10</v>
      </c>
      <c r="P69" s="137" t="s">
        <v>60</v>
      </c>
      <c r="Q69" s="136" t="s">
        <v>28</v>
      </c>
      <c r="S69" s="25" t="s">
        <v>167</v>
      </c>
    </row>
    <row r="70" spans="1:19" s="44" customFormat="1" ht="15" customHeight="1" x14ac:dyDescent="0.25">
      <c r="A70" s="1">
        <v>16</v>
      </c>
      <c r="B70" s="145"/>
      <c r="C70" s="137"/>
      <c r="D70" s="136"/>
      <c r="E70" s="136"/>
      <c r="F70" s="137"/>
      <c r="G70" s="136"/>
      <c r="H70" s="136"/>
      <c r="I70" s="137"/>
      <c r="J70" s="136"/>
      <c r="K70" s="136"/>
      <c r="L70" s="137"/>
      <c r="M70" s="136"/>
      <c r="O70" s="45" t="s">
        <v>10</v>
      </c>
      <c r="P70" s="137" t="s">
        <v>60</v>
      </c>
      <c r="Q70" s="136" t="s">
        <v>29</v>
      </c>
      <c r="S70" s="25" t="s">
        <v>168</v>
      </c>
    </row>
    <row r="71" spans="1:19" s="25" customFormat="1" ht="15" customHeight="1" x14ac:dyDescent="0.25">
      <c r="A71" s="1">
        <v>17</v>
      </c>
      <c r="B71" s="145"/>
      <c r="C71" s="137"/>
      <c r="D71" s="136"/>
      <c r="E71" s="136"/>
      <c r="F71" s="137"/>
      <c r="G71" s="136"/>
      <c r="H71" s="136"/>
      <c r="I71" s="137"/>
      <c r="J71" s="136"/>
      <c r="K71" s="136"/>
      <c r="L71" s="137"/>
      <c r="M71" s="136"/>
      <c r="O71" s="45" t="s">
        <v>10</v>
      </c>
      <c r="P71" s="137" t="s">
        <v>60</v>
      </c>
      <c r="Q71" s="136" t="s">
        <v>24</v>
      </c>
      <c r="S71" s="25" t="s">
        <v>165</v>
      </c>
    </row>
    <row r="72" spans="1:19" s="25" customFormat="1" ht="15" customHeight="1" x14ac:dyDescent="0.25">
      <c r="A72" s="1">
        <v>18</v>
      </c>
      <c r="B72" s="145"/>
      <c r="C72" s="137"/>
      <c r="D72" s="136"/>
      <c r="E72" s="136"/>
      <c r="F72" s="137"/>
      <c r="G72" s="136"/>
      <c r="H72" s="136"/>
      <c r="I72" s="137"/>
      <c r="J72" s="136"/>
      <c r="K72" s="136"/>
      <c r="L72" s="137"/>
      <c r="M72" s="136"/>
      <c r="O72" s="45" t="s">
        <v>10</v>
      </c>
      <c r="P72" s="137" t="s">
        <v>60</v>
      </c>
      <c r="Q72" s="136" t="s">
        <v>27</v>
      </c>
      <c r="S72" s="25" t="s">
        <v>166</v>
      </c>
    </row>
    <row r="73" spans="1:19" s="25" customFormat="1" ht="15" customHeight="1" x14ac:dyDescent="0.25">
      <c r="A73" s="1">
        <v>19</v>
      </c>
      <c r="B73" s="145"/>
      <c r="C73" s="137"/>
      <c r="D73" s="136"/>
      <c r="E73" s="136"/>
      <c r="F73" s="137"/>
      <c r="G73" s="136"/>
      <c r="H73" s="136"/>
      <c r="I73" s="137"/>
      <c r="J73" s="136"/>
      <c r="K73" s="136"/>
      <c r="L73" s="137"/>
      <c r="M73" s="136"/>
      <c r="O73" s="45" t="s">
        <v>10</v>
      </c>
      <c r="P73" s="137" t="s">
        <v>60</v>
      </c>
      <c r="Q73" s="136" t="s">
        <v>28</v>
      </c>
      <c r="S73" s="25" t="s">
        <v>167</v>
      </c>
    </row>
    <row r="74" spans="1:19" s="25" customFormat="1" ht="15" customHeight="1" x14ac:dyDescent="0.25">
      <c r="A74" s="1">
        <v>20</v>
      </c>
      <c r="B74" s="145"/>
      <c r="C74" s="137"/>
      <c r="D74" s="136"/>
      <c r="E74" s="136"/>
      <c r="F74" s="137"/>
      <c r="G74" s="136"/>
      <c r="H74" s="136"/>
      <c r="I74" s="137"/>
      <c r="J74" s="136"/>
      <c r="K74" s="136"/>
      <c r="L74" s="137"/>
      <c r="M74" s="136"/>
      <c r="O74" s="45" t="s">
        <v>10</v>
      </c>
      <c r="P74" s="137" t="s">
        <v>60</v>
      </c>
      <c r="Q74" s="136" t="s">
        <v>29</v>
      </c>
      <c r="S74" s="25" t="s">
        <v>168</v>
      </c>
    </row>
    <row r="75" spans="1:19" s="25" customFormat="1" ht="15" customHeight="1" x14ac:dyDescent="0.25">
      <c r="A75" s="1">
        <v>1</v>
      </c>
      <c r="B75" s="145"/>
      <c r="C75" s="137"/>
      <c r="D75" s="136"/>
      <c r="E75" s="136"/>
      <c r="F75" s="137"/>
      <c r="G75" s="136"/>
      <c r="H75" s="136"/>
      <c r="I75" s="137"/>
      <c r="J75" s="136"/>
      <c r="K75" s="136"/>
      <c r="L75" s="137"/>
      <c r="M75" s="136"/>
      <c r="O75" s="45" t="s">
        <v>10</v>
      </c>
      <c r="P75" s="137" t="s">
        <v>60</v>
      </c>
      <c r="Q75" s="136" t="s">
        <v>24</v>
      </c>
      <c r="S75" s="25" t="s">
        <v>165</v>
      </c>
    </row>
    <row r="76" spans="1:19" s="25" customFormat="1" ht="15" customHeight="1" x14ac:dyDescent="0.25">
      <c r="A76" s="1">
        <v>2</v>
      </c>
      <c r="B76" s="145"/>
      <c r="C76" s="137"/>
      <c r="D76" s="136"/>
      <c r="E76" s="136"/>
      <c r="F76" s="137"/>
      <c r="G76" s="136"/>
      <c r="H76" s="136"/>
      <c r="I76" s="137"/>
      <c r="J76" s="136"/>
      <c r="K76" s="136"/>
      <c r="L76" s="137"/>
      <c r="M76" s="136"/>
      <c r="O76" s="45" t="s">
        <v>10</v>
      </c>
      <c r="P76" s="137" t="s">
        <v>60</v>
      </c>
      <c r="Q76" s="136" t="s">
        <v>27</v>
      </c>
      <c r="S76" s="25" t="s">
        <v>166</v>
      </c>
    </row>
    <row r="77" spans="1:19" s="25" customFormat="1" ht="15" customHeight="1" x14ac:dyDescent="0.25">
      <c r="A77" s="1">
        <v>3</v>
      </c>
      <c r="B77" s="145"/>
      <c r="C77" s="137"/>
      <c r="D77" s="136"/>
      <c r="E77" s="136"/>
      <c r="F77" s="137"/>
      <c r="G77" s="136"/>
      <c r="H77" s="136"/>
      <c r="I77" s="137"/>
      <c r="J77" s="136"/>
      <c r="K77" s="136"/>
      <c r="L77" s="137"/>
      <c r="M77" s="136"/>
      <c r="O77" s="45" t="s">
        <v>10</v>
      </c>
      <c r="P77" s="137" t="s">
        <v>60</v>
      </c>
      <c r="Q77" s="136" t="s">
        <v>28</v>
      </c>
      <c r="S77" s="25" t="s">
        <v>167</v>
      </c>
    </row>
    <row r="78" spans="1:19" s="25" customFormat="1" ht="15" customHeight="1" x14ac:dyDescent="0.25">
      <c r="A78" s="1">
        <v>4</v>
      </c>
      <c r="B78" s="145"/>
      <c r="C78" s="137"/>
      <c r="D78" s="136"/>
      <c r="E78" s="136"/>
      <c r="F78" s="137"/>
      <c r="G78" s="136"/>
      <c r="H78" s="136"/>
      <c r="I78" s="137"/>
      <c r="J78" s="136"/>
      <c r="K78" s="136"/>
      <c r="L78" s="137"/>
      <c r="M78" s="136"/>
      <c r="O78" s="45" t="s">
        <v>10</v>
      </c>
      <c r="P78" s="137" t="s">
        <v>60</v>
      </c>
      <c r="Q78" s="136" t="s">
        <v>29</v>
      </c>
      <c r="S78" s="25" t="s">
        <v>168</v>
      </c>
    </row>
    <row r="79" spans="1:19" s="25" customFormat="1" ht="15" customHeight="1" x14ac:dyDescent="0.25">
      <c r="A79" s="1">
        <v>5</v>
      </c>
      <c r="B79" s="145"/>
      <c r="C79" s="137"/>
      <c r="D79" s="136"/>
      <c r="E79" s="136"/>
      <c r="F79" s="137"/>
      <c r="G79" s="136"/>
      <c r="H79" s="136"/>
      <c r="I79" s="137"/>
      <c r="J79" s="136"/>
      <c r="K79" s="136"/>
      <c r="L79" s="137"/>
      <c r="M79" s="136"/>
      <c r="O79" s="45" t="s">
        <v>10</v>
      </c>
      <c r="P79" s="137" t="s">
        <v>60</v>
      </c>
      <c r="Q79" s="136" t="s">
        <v>24</v>
      </c>
      <c r="S79" s="25" t="s">
        <v>165</v>
      </c>
    </row>
    <row r="80" spans="1:19" s="25" customFormat="1" ht="15" customHeight="1" x14ac:dyDescent="0.25">
      <c r="A80" s="1">
        <v>6</v>
      </c>
      <c r="B80" s="145"/>
      <c r="C80" s="137"/>
      <c r="D80" s="136"/>
      <c r="E80" s="136"/>
      <c r="F80" s="137"/>
      <c r="G80" s="136"/>
      <c r="H80" s="136"/>
      <c r="I80" s="137"/>
      <c r="J80" s="136"/>
      <c r="K80" s="136"/>
      <c r="L80" s="137"/>
      <c r="M80" s="136"/>
      <c r="O80" s="45" t="s">
        <v>10</v>
      </c>
      <c r="P80" s="137" t="s">
        <v>60</v>
      </c>
      <c r="Q80" s="136" t="s">
        <v>27</v>
      </c>
      <c r="S80" s="25" t="s">
        <v>166</v>
      </c>
    </row>
    <row r="81" spans="1:19" s="25" customFormat="1" ht="15" customHeight="1" x14ac:dyDescent="0.25">
      <c r="A81" s="1">
        <v>7</v>
      </c>
      <c r="B81" s="145"/>
      <c r="C81" s="137"/>
      <c r="D81" s="136"/>
      <c r="E81" s="136"/>
      <c r="F81" s="137"/>
      <c r="G81" s="136"/>
      <c r="H81" s="136"/>
      <c r="I81" s="137"/>
      <c r="J81" s="136"/>
      <c r="K81" s="136"/>
      <c r="L81" s="137"/>
      <c r="M81" s="136"/>
      <c r="O81" s="45" t="s">
        <v>10</v>
      </c>
      <c r="P81" s="137" t="s">
        <v>60</v>
      </c>
      <c r="Q81" s="136" t="s">
        <v>28</v>
      </c>
      <c r="S81" s="25" t="s">
        <v>167</v>
      </c>
    </row>
    <row r="82" spans="1:19" s="25" customFormat="1" ht="15" customHeight="1" x14ac:dyDescent="0.25">
      <c r="A82" s="1">
        <v>8</v>
      </c>
      <c r="B82" s="145"/>
      <c r="C82" s="137"/>
      <c r="D82" s="136"/>
      <c r="E82" s="136"/>
      <c r="F82" s="137"/>
      <c r="G82" s="136"/>
      <c r="H82" s="136"/>
      <c r="I82" s="137"/>
      <c r="J82" s="136"/>
      <c r="K82" s="136"/>
      <c r="L82" s="137"/>
      <c r="M82" s="136"/>
      <c r="O82" s="45" t="s">
        <v>10</v>
      </c>
      <c r="P82" s="137" t="s">
        <v>60</v>
      </c>
      <c r="Q82" s="136" t="s">
        <v>29</v>
      </c>
      <c r="S82" s="25" t="s">
        <v>168</v>
      </c>
    </row>
    <row r="83" spans="1:19" s="25" customFormat="1" ht="15" customHeight="1" x14ac:dyDescent="0.25">
      <c r="A83" s="1">
        <v>9</v>
      </c>
      <c r="B83" s="145"/>
      <c r="C83" s="137"/>
      <c r="D83" s="136"/>
      <c r="E83" s="136"/>
      <c r="F83" s="137"/>
      <c r="G83" s="136"/>
      <c r="H83" s="136"/>
      <c r="I83" s="137"/>
      <c r="J83" s="136"/>
      <c r="K83" s="136"/>
      <c r="L83" s="137"/>
      <c r="M83" s="136"/>
      <c r="O83" s="45" t="s">
        <v>10</v>
      </c>
      <c r="P83" s="137" t="s">
        <v>60</v>
      </c>
      <c r="Q83" s="136" t="s">
        <v>24</v>
      </c>
      <c r="S83" s="25" t="s">
        <v>165</v>
      </c>
    </row>
    <row r="84" spans="1:19" s="25" customFormat="1" ht="15" customHeight="1" x14ac:dyDescent="0.25">
      <c r="A84" s="1">
        <v>1</v>
      </c>
      <c r="B84" s="145"/>
      <c r="C84" s="137"/>
      <c r="D84" s="136"/>
      <c r="E84" s="136"/>
      <c r="F84" s="137"/>
      <c r="G84" s="136"/>
      <c r="H84" s="136"/>
      <c r="I84" s="137"/>
      <c r="J84" s="136"/>
      <c r="K84" s="136"/>
      <c r="L84" s="137"/>
      <c r="M84" s="136"/>
      <c r="O84" s="45" t="s">
        <v>10</v>
      </c>
      <c r="P84" s="137" t="s">
        <v>60</v>
      </c>
      <c r="Q84" s="136" t="s">
        <v>24</v>
      </c>
      <c r="S84" s="25" t="s">
        <v>165</v>
      </c>
    </row>
    <row r="85" spans="1:19" s="25" customFormat="1" ht="15" customHeight="1" x14ac:dyDescent="0.25">
      <c r="A85" s="1">
        <v>2</v>
      </c>
      <c r="B85" s="145"/>
      <c r="C85" s="137"/>
      <c r="D85" s="136"/>
      <c r="E85" s="136"/>
      <c r="F85" s="137"/>
      <c r="G85" s="136"/>
      <c r="H85" s="136"/>
      <c r="I85" s="137"/>
      <c r="J85" s="136"/>
      <c r="K85" s="136"/>
      <c r="L85" s="137"/>
      <c r="M85" s="136"/>
      <c r="O85" s="45" t="s">
        <v>10</v>
      </c>
      <c r="P85" s="137" t="s">
        <v>60</v>
      </c>
      <c r="Q85" s="136" t="s">
        <v>27</v>
      </c>
      <c r="S85" s="25" t="s">
        <v>166</v>
      </c>
    </row>
    <row r="86" spans="1:19" s="25" customFormat="1" ht="15" customHeight="1" x14ac:dyDescent="0.25">
      <c r="A86" s="1">
        <v>3</v>
      </c>
      <c r="B86" s="145"/>
      <c r="C86" s="137"/>
      <c r="D86" s="136"/>
      <c r="E86" s="136"/>
      <c r="F86" s="137"/>
      <c r="G86" s="136"/>
      <c r="H86" s="136"/>
      <c r="I86" s="137"/>
      <c r="J86" s="136"/>
      <c r="K86" s="136"/>
      <c r="L86" s="137"/>
      <c r="M86" s="136"/>
      <c r="O86" s="45" t="s">
        <v>10</v>
      </c>
      <c r="P86" s="137" t="s">
        <v>60</v>
      </c>
      <c r="Q86" s="136" t="s">
        <v>28</v>
      </c>
      <c r="S86" s="25" t="s">
        <v>167</v>
      </c>
    </row>
    <row r="87" spans="1:19" s="25" customFormat="1" ht="15" customHeight="1" x14ac:dyDescent="0.25">
      <c r="A87" s="1">
        <v>4</v>
      </c>
      <c r="B87" s="145"/>
      <c r="C87" s="137"/>
      <c r="D87" s="136"/>
      <c r="E87" s="136"/>
      <c r="F87" s="137"/>
      <c r="G87" s="136"/>
      <c r="H87" s="136"/>
      <c r="I87" s="137"/>
      <c r="J87" s="136"/>
      <c r="K87" s="136"/>
      <c r="L87" s="137"/>
      <c r="M87" s="136"/>
      <c r="O87" s="45" t="s">
        <v>10</v>
      </c>
      <c r="P87" s="137" t="s">
        <v>60</v>
      </c>
      <c r="Q87" s="136" t="s">
        <v>29</v>
      </c>
      <c r="S87" s="25" t="s">
        <v>168</v>
      </c>
    </row>
    <row r="88" spans="1:19" s="25" customFormat="1" ht="15" customHeight="1" x14ac:dyDescent="0.25">
      <c r="A88" s="1">
        <v>5</v>
      </c>
      <c r="B88" s="145"/>
      <c r="C88" s="137"/>
      <c r="D88" s="136"/>
      <c r="E88" s="136"/>
      <c r="F88" s="137"/>
      <c r="G88" s="136"/>
      <c r="H88" s="136"/>
      <c r="I88" s="137"/>
      <c r="J88" s="136"/>
      <c r="K88" s="136"/>
      <c r="L88" s="137"/>
      <c r="M88" s="136"/>
      <c r="O88" s="45" t="s">
        <v>10</v>
      </c>
      <c r="P88" s="137" t="s">
        <v>60</v>
      </c>
      <c r="Q88" s="136" t="s">
        <v>24</v>
      </c>
      <c r="S88" s="25" t="s">
        <v>165</v>
      </c>
    </row>
    <row r="89" spans="1:19" s="25" customFormat="1" ht="15" customHeight="1" x14ac:dyDescent="0.25">
      <c r="A89" s="1">
        <v>6</v>
      </c>
      <c r="B89" s="145"/>
      <c r="C89" s="137"/>
      <c r="D89" s="136"/>
      <c r="E89" s="136"/>
      <c r="F89" s="137"/>
      <c r="G89" s="136"/>
      <c r="H89" s="136"/>
      <c r="I89" s="137"/>
      <c r="J89" s="136"/>
      <c r="K89" s="136"/>
      <c r="L89" s="137"/>
      <c r="M89" s="136"/>
      <c r="O89" s="45" t="s">
        <v>10</v>
      </c>
      <c r="P89" s="137" t="s">
        <v>60</v>
      </c>
      <c r="Q89" s="136" t="s">
        <v>27</v>
      </c>
      <c r="S89" s="25" t="s">
        <v>166</v>
      </c>
    </row>
    <row r="90" spans="1:19" s="25" customFormat="1" ht="15" customHeight="1" x14ac:dyDescent="0.25">
      <c r="A90" s="1">
        <v>7</v>
      </c>
      <c r="B90" s="145"/>
      <c r="C90" s="137"/>
      <c r="D90" s="136"/>
      <c r="E90" s="136"/>
      <c r="F90" s="137"/>
      <c r="G90" s="136"/>
      <c r="H90" s="136"/>
      <c r="I90" s="137"/>
      <c r="J90" s="136"/>
      <c r="K90" s="136"/>
      <c r="L90" s="137"/>
      <c r="M90" s="136"/>
      <c r="O90" s="45" t="s">
        <v>10</v>
      </c>
      <c r="P90" s="137" t="s">
        <v>60</v>
      </c>
      <c r="Q90" s="136" t="s">
        <v>28</v>
      </c>
      <c r="S90" s="25" t="s">
        <v>167</v>
      </c>
    </row>
    <row r="91" spans="1:19" s="25" customFormat="1" ht="15" customHeight="1" x14ac:dyDescent="0.25">
      <c r="A91" s="1">
        <v>8</v>
      </c>
      <c r="B91" s="145"/>
      <c r="C91" s="137"/>
      <c r="D91" s="136"/>
      <c r="E91" s="136"/>
      <c r="F91" s="137"/>
      <c r="G91" s="136"/>
      <c r="H91" s="136"/>
      <c r="I91" s="137"/>
      <c r="J91" s="136"/>
      <c r="K91" s="136"/>
      <c r="L91" s="137"/>
      <c r="M91" s="136"/>
      <c r="O91" s="45" t="s">
        <v>10</v>
      </c>
      <c r="P91" s="137" t="s">
        <v>60</v>
      </c>
      <c r="Q91" s="136" t="s">
        <v>29</v>
      </c>
      <c r="S91" s="25" t="s">
        <v>168</v>
      </c>
    </row>
    <row r="92" spans="1:19" s="25" customFormat="1" ht="15" customHeight="1" x14ac:dyDescent="0.25">
      <c r="A92" s="1">
        <v>9</v>
      </c>
      <c r="B92" s="145"/>
      <c r="C92" s="137"/>
      <c r="D92" s="136"/>
      <c r="E92" s="136"/>
      <c r="F92" s="137"/>
      <c r="G92" s="136"/>
      <c r="H92" s="136"/>
      <c r="I92" s="137"/>
      <c r="J92" s="136"/>
      <c r="K92" s="136"/>
      <c r="L92" s="137"/>
      <c r="M92" s="136"/>
      <c r="O92" s="45" t="s">
        <v>11</v>
      </c>
      <c r="P92" s="137" t="s">
        <v>64</v>
      </c>
      <c r="Q92" s="136" t="s">
        <v>24</v>
      </c>
      <c r="S92" s="25" t="s">
        <v>169</v>
      </c>
    </row>
    <row r="93" spans="1:19" s="25" customFormat="1" ht="15" customHeight="1" x14ac:dyDescent="0.25">
      <c r="A93" s="1">
        <v>10</v>
      </c>
      <c r="B93" s="145"/>
      <c r="C93" s="137"/>
      <c r="D93" s="136"/>
      <c r="E93" s="136"/>
      <c r="F93" s="137"/>
      <c r="G93" s="136"/>
      <c r="H93" s="136"/>
      <c r="I93" s="137"/>
      <c r="J93" s="136"/>
      <c r="K93" s="136"/>
      <c r="L93" s="137"/>
      <c r="M93" s="136"/>
      <c r="O93" s="45" t="s">
        <v>11</v>
      </c>
      <c r="P93" s="137" t="s">
        <v>64</v>
      </c>
      <c r="Q93" s="136" t="s">
        <v>27</v>
      </c>
      <c r="S93" s="25" t="s">
        <v>170</v>
      </c>
    </row>
    <row r="94" spans="1:19" s="25" customFormat="1" ht="15" customHeight="1" x14ac:dyDescent="0.25">
      <c r="A94" s="1">
        <v>11</v>
      </c>
      <c r="B94" s="145"/>
      <c r="C94" s="137"/>
      <c r="D94" s="136"/>
      <c r="E94" s="136"/>
      <c r="F94" s="137"/>
      <c r="G94" s="136"/>
      <c r="H94" s="136"/>
      <c r="I94" s="137"/>
      <c r="J94" s="136"/>
      <c r="K94" s="136"/>
      <c r="L94" s="137"/>
      <c r="M94" s="136"/>
      <c r="O94" s="45" t="s">
        <v>11</v>
      </c>
      <c r="P94" s="137" t="s">
        <v>64</v>
      </c>
      <c r="Q94" s="136" t="s">
        <v>28</v>
      </c>
      <c r="S94" s="25" t="s">
        <v>171</v>
      </c>
    </row>
    <row r="95" spans="1:19" s="25" customFormat="1" ht="15" customHeight="1" x14ac:dyDescent="0.25">
      <c r="A95" s="1">
        <v>12</v>
      </c>
      <c r="B95" s="145"/>
      <c r="C95" s="137"/>
      <c r="D95" s="136"/>
      <c r="E95" s="136"/>
      <c r="F95" s="137"/>
      <c r="G95" s="136"/>
      <c r="H95" s="136"/>
      <c r="I95" s="137"/>
      <c r="J95" s="136"/>
      <c r="K95" s="136"/>
      <c r="L95" s="137"/>
      <c r="M95" s="136"/>
      <c r="O95" s="45" t="s">
        <v>11</v>
      </c>
      <c r="P95" s="137" t="s">
        <v>64</v>
      </c>
      <c r="Q95" s="136" t="s">
        <v>29</v>
      </c>
      <c r="S95" s="25" t="s">
        <v>172</v>
      </c>
    </row>
    <row r="96" spans="1:19" s="25" customFormat="1" ht="15" customHeight="1" x14ac:dyDescent="0.25">
      <c r="A96" s="1">
        <v>13</v>
      </c>
      <c r="B96" s="145"/>
      <c r="C96" s="137"/>
      <c r="D96" s="136"/>
      <c r="E96" s="136"/>
      <c r="F96" s="137"/>
      <c r="G96" s="136"/>
      <c r="H96" s="136"/>
      <c r="I96" s="137"/>
      <c r="J96" s="136"/>
      <c r="K96" s="136"/>
      <c r="L96" s="137"/>
      <c r="M96" s="136"/>
      <c r="O96" s="45" t="s">
        <v>11</v>
      </c>
      <c r="P96" s="137" t="s">
        <v>64</v>
      </c>
      <c r="Q96" s="136" t="s">
        <v>24</v>
      </c>
      <c r="S96" s="25" t="s">
        <v>169</v>
      </c>
    </row>
    <row r="97" spans="1:19" s="25" customFormat="1" ht="15" customHeight="1" x14ac:dyDescent="0.25">
      <c r="A97" s="1">
        <v>14</v>
      </c>
      <c r="B97" s="145"/>
      <c r="C97" s="137"/>
      <c r="D97" s="136"/>
      <c r="E97" s="136"/>
      <c r="F97" s="137"/>
      <c r="G97" s="136"/>
      <c r="H97" s="136"/>
      <c r="I97" s="137"/>
      <c r="J97" s="136"/>
      <c r="K97" s="136"/>
      <c r="L97" s="137"/>
      <c r="M97" s="136"/>
      <c r="O97" s="45" t="s">
        <v>11</v>
      </c>
      <c r="P97" s="137" t="s">
        <v>64</v>
      </c>
      <c r="Q97" s="136" t="s">
        <v>27</v>
      </c>
      <c r="S97" s="25" t="s">
        <v>170</v>
      </c>
    </row>
    <row r="98" spans="1:19" s="25" customFormat="1" ht="15" customHeight="1" x14ac:dyDescent="0.25">
      <c r="A98" s="1">
        <v>15</v>
      </c>
      <c r="B98" s="145"/>
      <c r="C98" s="137"/>
      <c r="D98" s="136"/>
      <c r="E98" s="136"/>
      <c r="F98" s="137"/>
      <c r="G98" s="136"/>
      <c r="H98" s="136"/>
      <c r="I98" s="137"/>
      <c r="J98" s="136"/>
      <c r="K98" s="136"/>
      <c r="L98" s="137"/>
      <c r="M98" s="136"/>
      <c r="O98" s="45" t="s">
        <v>11</v>
      </c>
      <c r="P98" s="137" t="s">
        <v>64</v>
      </c>
      <c r="Q98" s="136" t="s">
        <v>28</v>
      </c>
      <c r="S98" s="25" t="s">
        <v>171</v>
      </c>
    </row>
    <row r="99" spans="1:19" s="25" customFormat="1" ht="15" customHeight="1" x14ac:dyDescent="0.25">
      <c r="A99" s="1">
        <v>16</v>
      </c>
      <c r="B99" s="145"/>
      <c r="C99" s="137"/>
      <c r="D99" s="136"/>
      <c r="E99" s="136"/>
      <c r="F99" s="137"/>
      <c r="G99" s="136"/>
      <c r="H99" s="136"/>
      <c r="I99" s="137"/>
      <c r="J99" s="136"/>
      <c r="K99" s="136"/>
      <c r="L99" s="137"/>
      <c r="M99" s="136"/>
      <c r="O99" s="45" t="s">
        <v>11</v>
      </c>
      <c r="P99" s="137" t="s">
        <v>64</v>
      </c>
      <c r="Q99" s="136" t="s">
        <v>29</v>
      </c>
      <c r="S99" s="25" t="s">
        <v>172</v>
      </c>
    </row>
    <row r="100" spans="1:19" s="44" customFormat="1" ht="15" customHeight="1" x14ac:dyDescent="0.25">
      <c r="A100" s="1">
        <v>17</v>
      </c>
      <c r="B100" s="145"/>
      <c r="C100" s="137"/>
      <c r="D100" s="136"/>
      <c r="E100" s="136"/>
      <c r="F100" s="137"/>
      <c r="G100" s="136"/>
      <c r="H100" s="136"/>
      <c r="I100" s="137"/>
      <c r="J100" s="136"/>
      <c r="K100" s="136"/>
      <c r="L100" s="137"/>
      <c r="M100" s="136"/>
      <c r="O100" s="45" t="s">
        <v>23</v>
      </c>
      <c r="P100" s="137" t="s">
        <v>68</v>
      </c>
      <c r="Q100" s="136" t="s">
        <v>24</v>
      </c>
      <c r="S100" s="25" t="s">
        <v>173</v>
      </c>
    </row>
    <row r="101" spans="1:19" s="44" customFormat="1" ht="15" customHeight="1" x14ac:dyDescent="0.25">
      <c r="A101" s="1">
        <v>18</v>
      </c>
      <c r="B101" s="145"/>
      <c r="C101" s="137"/>
      <c r="D101" s="136"/>
      <c r="E101" s="136"/>
      <c r="F101" s="137"/>
      <c r="G101" s="136"/>
      <c r="H101" s="136"/>
      <c r="I101" s="137"/>
      <c r="J101" s="136"/>
      <c r="K101" s="136"/>
      <c r="L101" s="137"/>
      <c r="M101" s="136"/>
      <c r="O101" s="45" t="s">
        <v>23</v>
      </c>
      <c r="P101" s="137" t="s">
        <v>68</v>
      </c>
      <c r="Q101" s="136" t="s">
        <v>27</v>
      </c>
      <c r="S101" s="25" t="s">
        <v>174</v>
      </c>
    </row>
    <row r="102" spans="1:19" s="44" customFormat="1" ht="15" customHeight="1" x14ac:dyDescent="0.25">
      <c r="A102" s="1">
        <v>19</v>
      </c>
      <c r="B102" s="145"/>
      <c r="C102" s="137"/>
      <c r="D102" s="136"/>
      <c r="E102" s="136"/>
      <c r="F102" s="137"/>
      <c r="G102" s="136"/>
      <c r="H102" s="136"/>
      <c r="I102" s="137"/>
      <c r="J102" s="136"/>
      <c r="K102" s="136"/>
      <c r="L102" s="137"/>
      <c r="M102" s="136"/>
      <c r="O102" s="45" t="s">
        <v>23</v>
      </c>
      <c r="P102" s="137" t="s">
        <v>68</v>
      </c>
      <c r="Q102" s="136" t="s">
        <v>28</v>
      </c>
      <c r="S102" s="25" t="s">
        <v>175</v>
      </c>
    </row>
    <row r="103" spans="1:19" s="44" customFormat="1" ht="15" customHeight="1" x14ac:dyDescent="0.25">
      <c r="A103" s="1">
        <v>20</v>
      </c>
      <c r="B103" s="145"/>
      <c r="C103" s="137"/>
      <c r="D103" s="136"/>
      <c r="E103" s="136"/>
      <c r="F103" s="137"/>
      <c r="G103" s="136"/>
      <c r="H103" s="136"/>
      <c r="I103" s="137"/>
      <c r="J103" s="136"/>
      <c r="K103" s="136"/>
      <c r="L103" s="137"/>
      <c r="M103" s="136"/>
      <c r="O103" s="45" t="s">
        <v>23</v>
      </c>
      <c r="P103" s="137" t="s">
        <v>68</v>
      </c>
      <c r="Q103" s="136" t="s">
        <v>29</v>
      </c>
      <c r="S103" s="25" t="s">
        <v>176</v>
      </c>
    </row>
    <row r="104" spans="1:19" s="44" customFormat="1" ht="15" customHeight="1" x14ac:dyDescent="0.25">
      <c r="A104" s="1">
        <v>21</v>
      </c>
      <c r="B104" s="145"/>
      <c r="C104" s="137"/>
      <c r="D104" s="136"/>
      <c r="E104" s="136"/>
      <c r="F104" s="137"/>
      <c r="G104" s="136"/>
      <c r="H104" s="136"/>
      <c r="I104" s="137"/>
      <c r="J104" s="136"/>
      <c r="K104" s="136"/>
      <c r="L104" s="137"/>
      <c r="M104" s="136"/>
      <c r="O104" s="45" t="s">
        <v>23</v>
      </c>
      <c r="P104" s="137" t="s">
        <v>68</v>
      </c>
      <c r="Q104" s="136" t="s">
        <v>24</v>
      </c>
      <c r="S104" s="25" t="s">
        <v>173</v>
      </c>
    </row>
    <row r="105" spans="1:19" s="44" customFormat="1" ht="15" customHeight="1" x14ac:dyDescent="0.25">
      <c r="A105" s="1">
        <v>1</v>
      </c>
      <c r="B105" s="145"/>
      <c r="C105" s="137"/>
      <c r="D105" s="136"/>
      <c r="E105" s="136"/>
      <c r="F105" s="137"/>
      <c r="G105" s="136"/>
      <c r="H105" s="136"/>
      <c r="I105" s="137"/>
      <c r="J105" s="136"/>
      <c r="K105" s="136"/>
      <c r="L105" s="137"/>
      <c r="M105" s="136"/>
      <c r="O105" s="45" t="s">
        <v>23</v>
      </c>
      <c r="P105" s="137" t="s">
        <v>68</v>
      </c>
      <c r="Q105" s="136" t="s">
        <v>27</v>
      </c>
      <c r="S105" s="25" t="s">
        <v>174</v>
      </c>
    </row>
    <row r="106" spans="1:19" s="44" customFormat="1" ht="15" customHeight="1" x14ac:dyDescent="0.25">
      <c r="A106" s="1">
        <v>2</v>
      </c>
      <c r="B106" s="145"/>
      <c r="C106" s="137"/>
      <c r="D106" s="136"/>
      <c r="E106" s="136"/>
      <c r="F106" s="137"/>
      <c r="G106" s="136"/>
      <c r="H106" s="136"/>
      <c r="I106" s="137"/>
      <c r="J106" s="136"/>
      <c r="K106" s="136"/>
      <c r="L106" s="137"/>
      <c r="M106" s="136"/>
      <c r="O106" s="45" t="s">
        <v>13</v>
      </c>
      <c r="P106" s="137" t="s">
        <v>77</v>
      </c>
      <c r="Q106" s="136" t="s">
        <v>24</v>
      </c>
      <c r="S106" s="25" t="s">
        <v>177</v>
      </c>
    </row>
    <row r="107" spans="1:19" s="44" customFormat="1" ht="15" customHeight="1" x14ac:dyDescent="0.25">
      <c r="A107" s="63">
        <v>3</v>
      </c>
      <c r="B107" s="145"/>
      <c r="C107" s="137"/>
      <c r="D107" s="136"/>
      <c r="E107" s="136"/>
      <c r="F107" s="137"/>
      <c r="G107" s="136"/>
      <c r="H107" s="136"/>
      <c r="I107" s="137"/>
      <c r="J107" s="136"/>
      <c r="K107" s="136"/>
      <c r="L107" s="137"/>
      <c r="M107" s="136"/>
      <c r="O107" s="45" t="s">
        <v>13</v>
      </c>
      <c r="P107" s="137" t="s">
        <v>77</v>
      </c>
      <c r="Q107" s="136" t="s">
        <v>27</v>
      </c>
      <c r="S107" s="25" t="s">
        <v>178</v>
      </c>
    </row>
    <row r="108" spans="1:19" s="44" customFormat="1" ht="15" customHeight="1" x14ac:dyDescent="0.25">
      <c r="A108" s="1">
        <v>4</v>
      </c>
      <c r="B108" s="145"/>
      <c r="C108" s="137"/>
      <c r="D108" s="136"/>
      <c r="E108" s="136"/>
      <c r="F108" s="137"/>
      <c r="G108" s="136"/>
      <c r="H108" s="136"/>
      <c r="I108" s="137"/>
      <c r="J108" s="136"/>
      <c r="K108" s="136"/>
      <c r="L108" s="137"/>
      <c r="M108" s="136"/>
      <c r="O108" s="45" t="s">
        <v>13</v>
      </c>
      <c r="P108" s="137" t="s">
        <v>77</v>
      </c>
      <c r="Q108" s="136" t="s">
        <v>28</v>
      </c>
      <c r="S108" s="25" t="s">
        <v>179</v>
      </c>
    </row>
    <row r="109" spans="1:19" s="25" customFormat="1" ht="15" customHeight="1" x14ac:dyDescent="0.25">
      <c r="A109" s="1">
        <v>5</v>
      </c>
      <c r="B109" s="145"/>
      <c r="C109" s="137"/>
      <c r="D109" s="136"/>
      <c r="E109" s="136"/>
      <c r="F109" s="137"/>
      <c r="G109" s="136"/>
      <c r="H109" s="136"/>
      <c r="I109" s="137"/>
      <c r="J109" s="136"/>
      <c r="K109" s="136"/>
      <c r="L109" s="137"/>
      <c r="M109" s="136"/>
      <c r="O109" s="45" t="s">
        <v>13</v>
      </c>
      <c r="P109" s="137" t="s">
        <v>77</v>
      </c>
      <c r="Q109" s="136" t="s">
        <v>29</v>
      </c>
      <c r="S109" s="25" t="s">
        <v>180</v>
      </c>
    </row>
    <row r="110" spans="1:19" s="25" customFormat="1" ht="15" customHeight="1" x14ac:dyDescent="0.25">
      <c r="A110" s="63">
        <v>6</v>
      </c>
      <c r="B110" s="145"/>
      <c r="C110" s="137"/>
      <c r="D110" s="136"/>
      <c r="E110" s="136"/>
      <c r="F110" s="137"/>
      <c r="G110" s="136"/>
      <c r="H110" s="136"/>
      <c r="I110" s="137"/>
      <c r="J110" s="136"/>
      <c r="K110" s="136"/>
      <c r="L110" s="137"/>
      <c r="M110" s="136"/>
      <c r="O110" s="45" t="s">
        <v>13</v>
      </c>
      <c r="P110" s="137" t="s">
        <v>77</v>
      </c>
      <c r="Q110" s="136" t="s">
        <v>24</v>
      </c>
      <c r="S110" s="25" t="s">
        <v>177</v>
      </c>
    </row>
    <row r="111" spans="1:19" s="25" customFormat="1" ht="15" customHeight="1" x14ac:dyDescent="0.25">
      <c r="A111" s="1">
        <v>7</v>
      </c>
      <c r="B111" s="145"/>
      <c r="C111" s="137"/>
      <c r="D111" s="136"/>
      <c r="E111" s="136"/>
      <c r="F111" s="137"/>
      <c r="G111" s="136"/>
      <c r="H111" s="136"/>
      <c r="I111" s="137"/>
      <c r="J111" s="136"/>
      <c r="K111" s="136"/>
      <c r="L111" s="137"/>
      <c r="M111" s="136"/>
      <c r="O111" s="45" t="s">
        <v>13</v>
      </c>
      <c r="P111" s="137" t="s">
        <v>77</v>
      </c>
      <c r="Q111" s="136" t="s">
        <v>27</v>
      </c>
      <c r="S111" s="25" t="s">
        <v>178</v>
      </c>
    </row>
    <row r="112" spans="1:19" s="25" customFormat="1" ht="15" customHeight="1" x14ac:dyDescent="0.25">
      <c r="A112" s="1">
        <v>8</v>
      </c>
      <c r="B112" s="145"/>
      <c r="C112" s="137"/>
      <c r="D112" s="136"/>
      <c r="E112" s="136"/>
      <c r="F112" s="137"/>
      <c r="G112" s="136"/>
      <c r="H112" s="136"/>
      <c r="I112" s="137"/>
      <c r="J112" s="136"/>
      <c r="K112" s="136"/>
      <c r="L112" s="137"/>
      <c r="M112" s="136"/>
      <c r="O112" s="45" t="s">
        <v>13</v>
      </c>
      <c r="P112" s="137" t="s">
        <v>77</v>
      </c>
      <c r="Q112" s="136" t="s">
        <v>28</v>
      </c>
      <c r="S112" s="25" t="s">
        <v>179</v>
      </c>
    </row>
    <row r="113" spans="1:19" s="25" customFormat="1" ht="15" customHeight="1" x14ac:dyDescent="0.25">
      <c r="A113" s="63">
        <v>9</v>
      </c>
      <c r="B113" s="145"/>
      <c r="C113" s="137"/>
      <c r="D113" s="136"/>
      <c r="E113" s="136"/>
      <c r="F113" s="137"/>
      <c r="G113" s="136"/>
      <c r="H113" s="136"/>
      <c r="I113" s="137"/>
      <c r="J113" s="136"/>
      <c r="K113" s="136"/>
      <c r="L113" s="137"/>
      <c r="M113" s="136"/>
      <c r="O113" s="45" t="s">
        <v>13</v>
      </c>
      <c r="P113" s="137" t="s">
        <v>77</v>
      </c>
      <c r="Q113" s="136" t="s">
        <v>29</v>
      </c>
      <c r="S113" s="25" t="s">
        <v>180</v>
      </c>
    </row>
    <row r="114" spans="1:19" s="25" customFormat="1" ht="15" customHeight="1" x14ac:dyDescent="0.25">
      <c r="A114" s="1">
        <v>10</v>
      </c>
      <c r="B114" s="145"/>
      <c r="C114" s="137"/>
      <c r="D114" s="136"/>
      <c r="E114" s="136"/>
      <c r="F114" s="137"/>
      <c r="G114" s="136"/>
      <c r="H114" s="136"/>
      <c r="I114" s="137"/>
      <c r="J114" s="136"/>
      <c r="K114" s="136"/>
      <c r="L114" s="137"/>
      <c r="M114" s="136"/>
      <c r="O114" s="45" t="s">
        <v>13</v>
      </c>
      <c r="P114" s="137" t="s">
        <v>77</v>
      </c>
      <c r="Q114" s="136" t="s">
        <v>24</v>
      </c>
      <c r="S114" s="25" t="s">
        <v>177</v>
      </c>
    </row>
    <row r="115" spans="1:19" s="25" customFormat="1" ht="15" customHeight="1" x14ac:dyDescent="0.25">
      <c r="A115" s="1">
        <v>11</v>
      </c>
      <c r="B115" s="145"/>
      <c r="C115" s="137"/>
      <c r="D115" s="136"/>
      <c r="E115" s="136"/>
      <c r="F115" s="137"/>
      <c r="G115" s="136"/>
      <c r="H115" s="136"/>
      <c r="I115" s="137"/>
      <c r="J115" s="136"/>
      <c r="K115" s="136"/>
      <c r="L115" s="137"/>
      <c r="M115" s="136"/>
      <c r="O115" s="45" t="s">
        <v>13</v>
      </c>
      <c r="P115" s="137" t="s">
        <v>77</v>
      </c>
      <c r="Q115" s="136" t="s">
        <v>27</v>
      </c>
      <c r="S115" s="25" t="s">
        <v>178</v>
      </c>
    </row>
    <row r="116" spans="1:19" s="25" customFormat="1" ht="15" customHeight="1" x14ac:dyDescent="0.25">
      <c r="A116" s="63">
        <v>12</v>
      </c>
      <c r="B116" s="145"/>
      <c r="C116" s="137"/>
      <c r="D116" s="136"/>
      <c r="E116" s="136"/>
      <c r="F116" s="137"/>
      <c r="G116" s="136"/>
      <c r="H116" s="136"/>
      <c r="I116" s="137"/>
      <c r="J116" s="136"/>
      <c r="K116" s="136"/>
      <c r="L116" s="137"/>
      <c r="M116" s="136"/>
      <c r="O116" s="45" t="s">
        <v>13</v>
      </c>
      <c r="P116" s="137" t="s">
        <v>77</v>
      </c>
      <c r="Q116" s="136" t="s">
        <v>28</v>
      </c>
      <c r="S116" s="25" t="s">
        <v>179</v>
      </c>
    </row>
    <row r="117" spans="1:19" s="25" customFormat="1" ht="15" customHeight="1" x14ac:dyDescent="0.25">
      <c r="A117" s="1">
        <v>13</v>
      </c>
      <c r="B117" s="145"/>
      <c r="C117" s="137"/>
      <c r="D117" s="136"/>
      <c r="E117" s="136"/>
      <c r="F117" s="137"/>
      <c r="G117" s="136"/>
      <c r="H117" s="136"/>
      <c r="I117" s="137"/>
      <c r="J117" s="136"/>
      <c r="K117" s="136"/>
      <c r="L117" s="137"/>
      <c r="M117" s="136"/>
      <c r="O117" s="45" t="s">
        <v>13</v>
      </c>
      <c r="P117" s="137" t="s">
        <v>77</v>
      </c>
      <c r="Q117" s="136" t="s">
        <v>29</v>
      </c>
      <c r="S117" s="25" t="s">
        <v>180</v>
      </c>
    </row>
    <row r="118" spans="1:19" s="25" customFormat="1" ht="15" customHeight="1" x14ac:dyDescent="0.25">
      <c r="A118" s="1">
        <v>14</v>
      </c>
      <c r="B118" s="145"/>
      <c r="C118" s="137"/>
      <c r="D118" s="136"/>
      <c r="E118" s="136"/>
      <c r="F118" s="137"/>
      <c r="G118" s="136"/>
      <c r="H118" s="136"/>
      <c r="I118" s="137"/>
      <c r="J118" s="136"/>
      <c r="K118" s="136"/>
      <c r="L118" s="137"/>
      <c r="M118" s="136"/>
      <c r="O118" s="45" t="s">
        <v>8</v>
      </c>
      <c r="P118" s="137" t="s">
        <v>73</v>
      </c>
      <c r="Q118" s="136" t="s">
        <v>24</v>
      </c>
      <c r="S118" s="25" t="s">
        <v>181</v>
      </c>
    </row>
    <row r="119" spans="1:19" s="25" customFormat="1" ht="15" customHeight="1" x14ac:dyDescent="0.25">
      <c r="A119" s="63">
        <v>15</v>
      </c>
      <c r="B119" s="145"/>
      <c r="C119" s="137"/>
      <c r="D119" s="136"/>
      <c r="E119" s="136"/>
      <c r="F119" s="137"/>
      <c r="G119" s="136"/>
      <c r="H119" s="136"/>
      <c r="I119" s="137"/>
      <c r="J119" s="136"/>
      <c r="K119" s="136"/>
      <c r="L119" s="137"/>
      <c r="M119" s="136"/>
      <c r="O119" s="45" t="s">
        <v>8</v>
      </c>
      <c r="P119" s="137" t="s">
        <v>73</v>
      </c>
      <c r="Q119" s="136" t="s">
        <v>27</v>
      </c>
      <c r="S119" s="25" t="s">
        <v>182</v>
      </c>
    </row>
    <row r="120" spans="1:19" s="25" customFormat="1" ht="15" customHeight="1" x14ac:dyDescent="0.25">
      <c r="A120" s="1">
        <v>1</v>
      </c>
      <c r="B120" s="145"/>
      <c r="C120" s="137"/>
      <c r="D120" s="136"/>
      <c r="E120" s="136"/>
      <c r="F120" s="137"/>
      <c r="G120" s="136"/>
      <c r="H120" s="136"/>
      <c r="I120" s="137"/>
      <c r="J120" s="136"/>
      <c r="K120" s="136"/>
      <c r="L120" s="137"/>
      <c r="M120" s="136"/>
      <c r="O120" s="45" t="s">
        <v>8</v>
      </c>
      <c r="P120" s="137" t="s">
        <v>73</v>
      </c>
      <c r="Q120" s="136" t="s">
        <v>28</v>
      </c>
      <c r="S120" s="25" t="s">
        <v>183</v>
      </c>
    </row>
    <row r="121" spans="1:19" s="25" customFormat="1" ht="15" customHeight="1" x14ac:dyDescent="0.25">
      <c r="A121" s="63">
        <v>2</v>
      </c>
      <c r="B121" s="145"/>
      <c r="C121" s="137"/>
      <c r="D121" s="136"/>
      <c r="E121" s="136"/>
      <c r="F121" s="137"/>
      <c r="G121" s="136"/>
      <c r="H121" s="136"/>
      <c r="I121" s="137"/>
      <c r="J121" s="136"/>
      <c r="K121" s="136"/>
      <c r="L121" s="137"/>
      <c r="M121" s="136"/>
      <c r="O121" s="45" t="s">
        <v>8</v>
      </c>
      <c r="P121" s="137" t="s">
        <v>73</v>
      </c>
      <c r="Q121" s="136" t="s">
        <v>29</v>
      </c>
      <c r="S121" s="25" t="s">
        <v>184</v>
      </c>
    </row>
    <row r="122" spans="1:19" s="25" customFormat="1" ht="15" customHeight="1" x14ac:dyDescent="0.25">
      <c r="A122" s="1">
        <v>3</v>
      </c>
      <c r="B122" s="145"/>
      <c r="C122" s="137"/>
      <c r="D122" s="136"/>
      <c r="E122" s="136"/>
      <c r="F122" s="137"/>
      <c r="G122" s="136"/>
      <c r="H122" s="136"/>
      <c r="I122" s="137"/>
      <c r="J122" s="136"/>
      <c r="K122" s="136"/>
      <c r="L122" s="137"/>
      <c r="M122" s="136"/>
      <c r="O122" s="45" t="s">
        <v>8</v>
      </c>
      <c r="P122" s="137" t="s">
        <v>73</v>
      </c>
      <c r="Q122" s="136" t="s">
        <v>24</v>
      </c>
      <c r="S122" s="25" t="s">
        <v>181</v>
      </c>
    </row>
    <row r="123" spans="1:19" s="64" customFormat="1" ht="15" x14ac:dyDescent="0.25">
      <c r="A123" s="1">
        <v>4</v>
      </c>
      <c r="B123" s="145"/>
      <c r="C123" s="137"/>
      <c r="D123" s="136"/>
      <c r="E123" s="136"/>
      <c r="F123" s="137"/>
      <c r="G123" s="136"/>
      <c r="H123" s="136"/>
      <c r="I123" s="137"/>
      <c r="J123" s="136"/>
      <c r="K123" s="136"/>
      <c r="L123" s="137"/>
      <c r="M123" s="136"/>
      <c r="O123" s="45" t="s">
        <v>8</v>
      </c>
      <c r="P123" s="137" t="s">
        <v>73</v>
      </c>
      <c r="Q123" s="136" t="s">
        <v>27</v>
      </c>
      <c r="S123" s="25" t="s">
        <v>182</v>
      </c>
    </row>
    <row r="124" spans="1:19" s="64" customFormat="1" ht="15" x14ac:dyDescent="0.25">
      <c r="A124" s="63">
        <v>5</v>
      </c>
      <c r="B124" s="145"/>
      <c r="C124" s="137"/>
      <c r="D124" s="136"/>
      <c r="E124" s="136"/>
      <c r="F124" s="137"/>
      <c r="G124" s="136"/>
      <c r="H124" s="136"/>
      <c r="I124" s="137"/>
      <c r="J124" s="136"/>
      <c r="K124" s="136"/>
      <c r="L124" s="137"/>
      <c r="M124" s="136"/>
      <c r="O124" s="45" t="s">
        <v>8</v>
      </c>
      <c r="P124" s="137" t="s">
        <v>73</v>
      </c>
      <c r="Q124" s="136" t="s">
        <v>28</v>
      </c>
      <c r="S124" s="25" t="s">
        <v>183</v>
      </c>
    </row>
    <row r="125" spans="1:19" s="64" customFormat="1" ht="15" x14ac:dyDescent="0.25">
      <c r="A125" s="1">
        <v>6</v>
      </c>
      <c r="B125" s="145"/>
      <c r="C125" s="137"/>
      <c r="D125" s="136"/>
      <c r="E125" s="136"/>
      <c r="F125" s="137"/>
      <c r="G125" s="136"/>
      <c r="H125" s="136"/>
      <c r="I125" s="137"/>
      <c r="J125" s="136"/>
      <c r="K125" s="136"/>
      <c r="L125" s="137"/>
      <c r="M125" s="136"/>
      <c r="O125" s="45" t="s">
        <v>8</v>
      </c>
      <c r="P125" s="137" t="s">
        <v>73</v>
      </c>
      <c r="Q125" s="136" t="s">
        <v>29</v>
      </c>
      <c r="S125" s="25" t="s">
        <v>184</v>
      </c>
    </row>
    <row r="126" spans="1:19" s="64" customFormat="1" ht="15" x14ac:dyDescent="0.25">
      <c r="A126" s="1">
        <v>7</v>
      </c>
      <c r="B126" s="145"/>
      <c r="C126" s="137"/>
      <c r="D126" s="136"/>
      <c r="E126" s="136"/>
      <c r="F126" s="137"/>
      <c r="G126" s="136"/>
      <c r="H126" s="136"/>
      <c r="I126" s="137"/>
      <c r="J126" s="136"/>
      <c r="K126" s="136"/>
      <c r="L126" s="137"/>
      <c r="M126" s="136"/>
      <c r="O126" s="45" t="s">
        <v>8</v>
      </c>
      <c r="P126" s="137" t="s">
        <v>73</v>
      </c>
      <c r="Q126" s="136" t="s">
        <v>24</v>
      </c>
      <c r="S126" s="25" t="s">
        <v>181</v>
      </c>
    </row>
    <row r="127" spans="1:19" s="64" customFormat="1" ht="15" x14ac:dyDescent="0.25">
      <c r="A127" s="63">
        <v>8</v>
      </c>
      <c r="B127" s="145"/>
      <c r="C127" s="137"/>
      <c r="D127" s="136"/>
      <c r="E127" s="136"/>
      <c r="F127" s="137"/>
      <c r="G127" s="136"/>
      <c r="H127" s="136"/>
      <c r="I127" s="137"/>
      <c r="J127" s="136"/>
      <c r="K127" s="136"/>
      <c r="L127" s="137"/>
      <c r="M127" s="136"/>
      <c r="O127" s="45" t="s">
        <v>8</v>
      </c>
      <c r="P127" s="137" t="s">
        <v>73</v>
      </c>
      <c r="Q127" s="136" t="s">
        <v>27</v>
      </c>
      <c r="S127" s="25" t="s">
        <v>182</v>
      </c>
    </row>
    <row r="128" spans="1:19" s="64" customFormat="1" ht="15" x14ac:dyDescent="0.25">
      <c r="A128" s="1">
        <v>9</v>
      </c>
      <c r="B128" s="145"/>
      <c r="C128" s="137"/>
      <c r="D128" s="136"/>
      <c r="E128" s="136"/>
      <c r="F128" s="137"/>
      <c r="G128" s="136"/>
      <c r="H128" s="136"/>
      <c r="I128" s="137"/>
      <c r="J128" s="136"/>
      <c r="K128" s="136"/>
      <c r="L128" s="137"/>
      <c r="M128" s="136"/>
      <c r="O128" s="45" t="s">
        <v>8</v>
      </c>
      <c r="P128" s="137" t="s">
        <v>73</v>
      </c>
      <c r="Q128" s="136" t="s">
        <v>28</v>
      </c>
      <c r="S128" s="25" t="s">
        <v>183</v>
      </c>
    </row>
    <row r="129" spans="1:19" s="64" customFormat="1" ht="15" x14ac:dyDescent="0.25">
      <c r="A129" s="1">
        <v>10</v>
      </c>
      <c r="B129" s="145"/>
      <c r="C129" s="137"/>
      <c r="D129" s="136"/>
      <c r="E129" s="136"/>
      <c r="F129" s="137"/>
      <c r="G129" s="136"/>
      <c r="H129" s="136"/>
      <c r="I129" s="137"/>
      <c r="J129" s="136"/>
      <c r="K129" s="136"/>
      <c r="L129" s="137"/>
      <c r="M129" s="136"/>
      <c r="O129" s="45" t="s">
        <v>8</v>
      </c>
      <c r="P129" s="137" t="s">
        <v>73</v>
      </c>
      <c r="Q129" s="136" t="s">
        <v>29</v>
      </c>
      <c r="S129" s="25" t="s">
        <v>184</v>
      </c>
    </row>
    <row r="130" spans="1:19" s="64" customFormat="1" ht="15" x14ac:dyDescent="0.25">
      <c r="A130" s="63">
        <v>11</v>
      </c>
      <c r="B130" s="145"/>
      <c r="C130" s="137"/>
      <c r="D130" s="136"/>
      <c r="E130" s="136"/>
      <c r="F130" s="137"/>
      <c r="G130" s="136"/>
      <c r="H130" s="136"/>
      <c r="I130" s="137"/>
      <c r="J130" s="136"/>
      <c r="K130" s="136"/>
      <c r="L130" s="137"/>
      <c r="M130" s="136"/>
      <c r="O130" s="45" t="s">
        <v>8</v>
      </c>
      <c r="P130" s="137" t="s">
        <v>73</v>
      </c>
      <c r="Q130" s="136" t="s">
        <v>29</v>
      </c>
      <c r="S130" s="25" t="s">
        <v>184</v>
      </c>
    </row>
    <row r="131" spans="1:19" s="64" customFormat="1" ht="15" x14ac:dyDescent="0.25">
      <c r="A131" s="1">
        <v>12</v>
      </c>
      <c r="B131" s="145"/>
      <c r="C131" s="137"/>
      <c r="D131" s="136"/>
      <c r="E131" s="136"/>
      <c r="F131" s="137"/>
      <c r="G131" s="136"/>
      <c r="H131" s="136"/>
      <c r="I131" s="137"/>
      <c r="J131" s="136"/>
      <c r="K131" s="136"/>
      <c r="L131" s="137"/>
      <c r="M131" s="136"/>
      <c r="O131" s="45" t="s">
        <v>8</v>
      </c>
      <c r="P131" s="137" t="s">
        <v>73</v>
      </c>
      <c r="Q131" s="136" t="s">
        <v>24</v>
      </c>
      <c r="S131" s="25" t="s">
        <v>181</v>
      </c>
    </row>
    <row r="132" spans="1:19" s="64" customFormat="1" ht="15" x14ac:dyDescent="0.25">
      <c r="A132" s="1">
        <v>13</v>
      </c>
      <c r="B132" s="145"/>
      <c r="C132" s="137"/>
      <c r="D132" s="136"/>
      <c r="E132" s="136"/>
      <c r="F132" s="137"/>
      <c r="G132" s="136"/>
      <c r="H132" s="136"/>
      <c r="I132" s="137"/>
      <c r="J132" s="136"/>
      <c r="K132" s="136"/>
      <c r="L132" s="137"/>
      <c r="M132" s="136"/>
      <c r="O132" s="45" t="s">
        <v>14</v>
      </c>
      <c r="P132" s="137" t="s">
        <v>81</v>
      </c>
      <c r="Q132" s="136" t="s">
        <v>24</v>
      </c>
      <c r="S132" s="25" t="s">
        <v>185</v>
      </c>
    </row>
    <row r="133" spans="1:19" s="66" customFormat="1" ht="12.75" x14ac:dyDescent="0.25">
      <c r="A133" s="63">
        <v>14</v>
      </c>
      <c r="B133" s="145"/>
      <c r="C133" s="137"/>
      <c r="D133" s="136"/>
      <c r="E133" s="136"/>
      <c r="F133" s="137"/>
      <c r="G133" s="136"/>
      <c r="H133" s="136"/>
      <c r="I133" s="137"/>
      <c r="J133" s="136"/>
      <c r="K133" s="136"/>
      <c r="L133" s="137"/>
      <c r="M133" s="136"/>
      <c r="O133" s="45" t="s">
        <v>14</v>
      </c>
      <c r="P133" s="137" t="s">
        <v>81</v>
      </c>
      <c r="Q133" s="136" t="s">
        <v>27</v>
      </c>
      <c r="S133" s="25" t="s">
        <v>186</v>
      </c>
    </row>
    <row r="134" spans="1:19" ht="15" x14ac:dyDescent="0.25">
      <c r="A134" s="1">
        <v>15</v>
      </c>
      <c r="B134" s="145"/>
      <c r="C134" s="137"/>
      <c r="D134" s="136"/>
      <c r="E134" s="136"/>
      <c r="F134" s="137"/>
      <c r="G134" s="136"/>
      <c r="H134" s="136"/>
      <c r="I134" s="137"/>
      <c r="J134" s="136"/>
      <c r="K134" s="136"/>
      <c r="L134" s="137"/>
      <c r="M134" s="136"/>
      <c r="O134" s="45" t="s">
        <v>14</v>
      </c>
      <c r="P134" s="137" t="s">
        <v>81</v>
      </c>
      <c r="Q134" s="136" t="s">
        <v>28</v>
      </c>
      <c r="S134" s="25" t="s">
        <v>187</v>
      </c>
    </row>
    <row r="135" spans="1:19" ht="15" x14ac:dyDescent="0.25">
      <c r="A135" s="1">
        <v>16</v>
      </c>
      <c r="B135" s="145"/>
      <c r="C135" s="137"/>
      <c r="D135" s="136"/>
      <c r="E135" s="136"/>
      <c r="F135" s="137"/>
      <c r="G135" s="136"/>
      <c r="H135" s="136"/>
      <c r="I135" s="137"/>
      <c r="J135" s="136"/>
      <c r="K135" s="136"/>
      <c r="L135" s="137"/>
      <c r="M135" s="136"/>
      <c r="O135" s="45" t="s">
        <v>14</v>
      </c>
      <c r="P135" s="137" t="s">
        <v>81</v>
      </c>
      <c r="Q135" s="136" t="s">
        <v>29</v>
      </c>
      <c r="S135" s="25" t="s">
        <v>188</v>
      </c>
    </row>
    <row r="136" spans="1:19" ht="15" x14ac:dyDescent="0.25">
      <c r="A136" s="63">
        <v>17</v>
      </c>
      <c r="B136" s="145"/>
      <c r="C136" s="137"/>
      <c r="D136" s="136"/>
      <c r="E136" s="136"/>
      <c r="F136" s="137"/>
      <c r="G136" s="136"/>
      <c r="H136" s="136"/>
      <c r="I136" s="137"/>
      <c r="J136" s="136"/>
      <c r="K136" s="136"/>
      <c r="L136" s="137"/>
      <c r="M136" s="136"/>
      <c r="O136" s="45" t="s">
        <v>14</v>
      </c>
      <c r="P136" s="137" t="s">
        <v>81</v>
      </c>
      <c r="Q136" s="136" t="s">
        <v>24</v>
      </c>
      <c r="S136" s="25" t="s">
        <v>185</v>
      </c>
    </row>
    <row r="137" spans="1:19" ht="15" x14ac:dyDescent="0.25">
      <c r="A137" s="1">
        <v>18</v>
      </c>
      <c r="B137" s="145"/>
      <c r="C137" s="137"/>
      <c r="D137" s="136"/>
      <c r="E137" s="136"/>
      <c r="F137" s="137"/>
      <c r="G137" s="136"/>
      <c r="H137" s="136"/>
      <c r="I137" s="137"/>
      <c r="J137" s="136"/>
      <c r="K137" s="136"/>
      <c r="L137" s="137"/>
      <c r="M137" s="136"/>
      <c r="O137" s="45" t="s">
        <v>14</v>
      </c>
      <c r="P137" s="137" t="s">
        <v>81</v>
      </c>
      <c r="Q137" s="136" t="s">
        <v>27</v>
      </c>
      <c r="S137" s="25" t="s">
        <v>186</v>
      </c>
    </row>
    <row r="138" spans="1:19" ht="15" x14ac:dyDescent="0.25">
      <c r="A138" s="1">
        <v>19</v>
      </c>
      <c r="B138" s="145"/>
      <c r="C138" s="137"/>
      <c r="D138" s="136"/>
      <c r="E138" s="136"/>
      <c r="F138" s="137"/>
      <c r="G138" s="136"/>
      <c r="H138" s="136"/>
      <c r="I138" s="137"/>
      <c r="J138" s="136"/>
      <c r="K138" s="136"/>
      <c r="L138" s="137"/>
      <c r="M138" s="136"/>
      <c r="O138" s="45" t="s">
        <v>14</v>
      </c>
      <c r="P138" s="137" t="s">
        <v>81</v>
      </c>
      <c r="Q138" s="136" t="s">
        <v>28</v>
      </c>
      <c r="S138" s="25" t="s">
        <v>187</v>
      </c>
    </row>
    <row r="139" spans="1:19" ht="15" x14ac:dyDescent="0.25">
      <c r="A139" s="63">
        <v>20</v>
      </c>
      <c r="B139" s="145"/>
      <c r="C139" s="137"/>
      <c r="D139" s="136"/>
      <c r="E139" s="136"/>
      <c r="F139" s="137"/>
      <c r="G139" s="136"/>
      <c r="H139" s="136"/>
      <c r="I139" s="137"/>
      <c r="J139" s="136"/>
      <c r="K139" s="136"/>
      <c r="L139" s="137"/>
      <c r="M139" s="136"/>
      <c r="O139" s="45" t="s">
        <v>14</v>
      </c>
      <c r="P139" s="137" t="s">
        <v>81</v>
      </c>
      <c r="Q139" s="136" t="s">
        <v>29</v>
      </c>
      <c r="S139" s="25" t="s">
        <v>188</v>
      </c>
    </row>
    <row r="140" spans="1:19" ht="15" x14ac:dyDescent="0.25">
      <c r="A140" s="1">
        <v>21</v>
      </c>
      <c r="B140" s="145"/>
      <c r="C140" s="137"/>
      <c r="D140" s="136"/>
      <c r="E140" s="136"/>
      <c r="F140" s="137"/>
      <c r="G140" s="136"/>
      <c r="H140" s="136"/>
      <c r="I140" s="137"/>
      <c r="J140" s="136"/>
      <c r="K140" s="136"/>
      <c r="L140" s="137"/>
      <c r="M140" s="136"/>
      <c r="O140" s="45" t="s">
        <v>14</v>
      </c>
      <c r="P140" s="137" t="s">
        <v>81</v>
      </c>
      <c r="Q140" s="136" t="s">
        <v>24</v>
      </c>
      <c r="S140" s="25" t="s">
        <v>185</v>
      </c>
    </row>
    <row r="141" spans="1:19" ht="15" x14ac:dyDescent="0.25">
      <c r="A141" s="1">
        <v>22</v>
      </c>
      <c r="B141" s="145"/>
      <c r="C141" s="137"/>
      <c r="D141" s="136"/>
      <c r="E141" s="136"/>
      <c r="F141" s="137"/>
      <c r="G141" s="136"/>
      <c r="H141" s="136"/>
      <c r="I141" s="137"/>
      <c r="J141" s="136"/>
      <c r="K141" s="136"/>
      <c r="L141" s="137"/>
      <c r="M141" s="136"/>
      <c r="O141" s="45" t="s">
        <v>14</v>
      </c>
      <c r="P141" s="137" t="s">
        <v>81</v>
      </c>
      <c r="Q141" s="136" t="s">
        <v>27</v>
      </c>
      <c r="S141" s="25" t="s">
        <v>186</v>
      </c>
    </row>
    <row r="142" spans="1:19" ht="15" x14ac:dyDescent="0.25">
      <c r="A142" s="63">
        <v>23</v>
      </c>
      <c r="B142" s="145"/>
      <c r="C142" s="137"/>
      <c r="D142" s="136"/>
      <c r="E142" s="136"/>
      <c r="F142" s="137"/>
      <c r="G142" s="136"/>
      <c r="H142" s="136"/>
      <c r="I142" s="137"/>
      <c r="J142" s="136"/>
      <c r="K142" s="136"/>
      <c r="L142" s="137"/>
      <c r="M142" s="136"/>
      <c r="O142" s="45" t="s">
        <v>14</v>
      </c>
      <c r="P142" s="137" t="s">
        <v>81</v>
      </c>
      <c r="Q142" s="136" t="s">
        <v>28</v>
      </c>
      <c r="S142" s="25" t="s">
        <v>187</v>
      </c>
    </row>
    <row r="143" spans="1:19" ht="15" x14ac:dyDescent="0.25">
      <c r="A143" s="1">
        <v>24</v>
      </c>
      <c r="B143" s="145"/>
      <c r="C143" s="137"/>
      <c r="D143" s="136"/>
      <c r="E143" s="136"/>
      <c r="F143" s="137"/>
      <c r="G143" s="136"/>
      <c r="H143" s="136"/>
      <c r="I143" s="137"/>
      <c r="J143" s="136"/>
      <c r="K143" s="136"/>
      <c r="L143" s="137"/>
      <c r="M143" s="136"/>
      <c r="O143" s="45" t="s">
        <v>14</v>
      </c>
      <c r="P143" s="137" t="s">
        <v>81</v>
      </c>
      <c r="Q143" s="136" t="s">
        <v>29</v>
      </c>
      <c r="S143" s="25" t="s">
        <v>188</v>
      </c>
    </row>
    <row r="144" spans="1:19" ht="15" customHeight="1" x14ac:dyDescent="0.25">
      <c r="A144" s="1">
        <v>1</v>
      </c>
      <c r="B144" s="146"/>
      <c r="C144" s="137"/>
      <c r="D144" s="136"/>
      <c r="E144" s="136"/>
      <c r="F144" s="137"/>
      <c r="G144" s="136"/>
      <c r="H144" s="136"/>
      <c r="I144" s="137"/>
      <c r="J144" s="136"/>
      <c r="K144" s="136"/>
      <c r="L144" s="137"/>
      <c r="M144" s="136"/>
      <c r="O144" s="131" t="s">
        <v>48</v>
      </c>
      <c r="P144" s="137" t="s">
        <v>103</v>
      </c>
      <c r="Q144" s="136" t="s">
        <v>29</v>
      </c>
      <c r="S144" s="25" t="s">
        <v>189</v>
      </c>
    </row>
    <row r="145" spans="1:19" ht="15" x14ac:dyDescent="0.25">
      <c r="A145" s="1">
        <v>2</v>
      </c>
      <c r="B145" s="146"/>
      <c r="C145" s="137"/>
      <c r="D145" s="136"/>
      <c r="E145" s="136"/>
      <c r="F145" s="137"/>
      <c r="G145" s="136"/>
      <c r="H145" s="136"/>
      <c r="I145" s="137"/>
      <c r="J145" s="136"/>
      <c r="K145" s="136"/>
      <c r="L145" s="137"/>
      <c r="M145" s="136"/>
      <c r="O145" s="131" t="s">
        <v>48</v>
      </c>
      <c r="P145" s="137" t="s">
        <v>103</v>
      </c>
      <c r="Q145" s="136" t="s">
        <v>28</v>
      </c>
      <c r="S145" s="25" t="s">
        <v>190</v>
      </c>
    </row>
    <row r="146" spans="1:19" ht="15" x14ac:dyDescent="0.25">
      <c r="A146" s="1">
        <v>3</v>
      </c>
      <c r="B146" s="146"/>
      <c r="C146" s="137"/>
      <c r="D146" s="136"/>
      <c r="E146" s="136"/>
      <c r="F146" s="137"/>
      <c r="G146" s="136"/>
      <c r="H146" s="136"/>
      <c r="I146" s="137"/>
      <c r="J146" s="136"/>
      <c r="K146" s="136"/>
      <c r="L146" s="137"/>
      <c r="M146" s="136"/>
      <c r="O146" s="131" t="s">
        <v>48</v>
      </c>
      <c r="P146" s="137" t="s">
        <v>103</v>
      </c>
      <c r="Q146" s="136" t="s">
        <v>24</v>
      </c>
      <c r="S146" s="25" t="s">
        <v>191</v>
      </c>
    </row>
    <row r="147" spans="1:19" ht="15" x14ac:dyDescent="0.25">
      <c r="A147" s="1">
        <v>4</v>
      </c>
      <c r="B147" s="146"/>
      <c r="C147" s="137"/>
      <c r="D147" s="136"/>
      <c r="E147" s="136"/>
      <c r="F147" s="137"/>
      <c r="G147" s="136"/>
      <c r="H147" s="136"/>
      <c r="I147" s="137"/>
      <c r="J147" s="136"/>
      <c r="K147" s="136"/>
      <c r="L147" s="137"/>
      <c r="M147" s="136"/>
      <c r="O147" s="131" t="s">
        <v>48</v>
      </c>
      <c r="P147" s="137" t="s">
        <v>103</v>
      </c>
      <c r="Q147" s="136" t="s">
        <v>27</v>
      </c>
      <c r="S147" s="25" t="s">
        <v>192</v>
      </c>
    </row>
    <row r="148" spans="1:19" ht="15" x14ac:dyDescent="0.25">
      <c r="B148" s="146"/>
      <c r="C148" s="140"/>
      <c r="D148" s="136"/>
      <c r="E148" s="136"/>
      <c r="F148" s="137"/>
      <c r="G148" s="136"/>
      <c r="H148" s="136"/>
      <c r="I148" s="137"/>
      <c r="J148" s="136"/>
      <c r="K148" s="136"/>
      <c r="L148" s="137"/>
      <c r="M148" s="136"/>
      <c r="O148" s="131" t="s">
        <v>48</v>
      </c>
      <c r="P148" s="137" t="s">
        <v>93</v>
      </c>
      <c r="Q148" s="136" t="s">
        <v>29</v>
      </c>
      <c r="S148" s="25" t="s">
        <v>193</v>
      </c>
    </row>
    <row r="149" spans="1:19" ht="15" x14ac:dyDescent="0.25">
      <c r="B149" s="146"/>
      <c r="C149" s="140"/>
      <c r="D149" s="136"/>
      <c r="E149" s="142"/>
      <c r="F149" s="141"/>
      <c r="G149" s="142"/>
      <c r="H149" s="142"/>
      <c r="I149" s="141"/>
      <c r="J149" s="142"/>
      <c r="K149" s="142"/>
      <c r="L149" s="141"/>
      <c r="M149" s="142"/>
      <c r="O149" s="131" t="s">
        <v>48</v>
      </c>
      <c r="P149" s="137" t="s">
        <v>92</v>
      </c>
      <c r="Q149" s="136" t="s">
        <v>28</v>
      </c>
      <c r="S149" s="25" t="s">
        <v>194</v>
      </c>
    </row>
    <row r="150" spans="1:19" ht="15" x14ac:dyDescent="0.25">
      <c r="B150" s="146"/>
      <c r="C150" s="140"/>
      <c r="D150" s="136"/>
      <c r="E150" s="142"/>
      <c r="F150" s="141"/>
      <c r="G150" s="142"/>
      <c r="H150" s="142"/>
      <c r="I150" s="141"/>
      <c r="J150" s="142"/>
      <c r="K150" s="142"/>
      <c r="L150" s="141"/>
      <c r="M150" s="142"/>
      <c r="O150" s="131" t="s">
        <v>48</v>
      </c>
      <c r="P150" s="137" t="s">
        <v>90</v>
      </c>
      <c r="Q150" s="136" t="s">
        <v>24</v>
      </c>
      <c r="S150" s="25" t="s">
        <v>195</v>
      </c>
    </row>
    <row r="151" spans="1:19" ht="15" x14ac:dyDescent="0.25">
      <c r="B151" s="146"/>
      <c r="C151" s="140"/>
      <c r="D151" s="136"/>
      <c r="E151" s="142"/>
      <c r="F151" s="141"/>
      <c r="G151" s="142"/>
      <c r="H151" s="142"/>
      <c r="I151" s="141"/>
      <c r="J151" s="142"/>
      <c r="K151" s="142"/>
      <c r="L151" s="141"/>
      <c r="M151" s="142"/>
      <c r="O151" s="131" t="s">
        <v>48</v>
      </c>
      <c r="P151" s="137" t="s">
        <v>91</v>
      </c>
      <c r="Q151" s="136" t="s">
        <v>27</v>
      </c>
      <c r="S151" s="25" t="s">
        <v>196</v>
      </c>
    </row>
    <row r="152" spans="1:19" ht="15" x14ac:dyDescent="0.25">
      <c r="B152" s="147"/>
      <c r="C152" s="140"/>
      <c r="D152" s="136"/>
      <c r="E152" s="142"/>
      <c r="F152" s="141"/>
      <c r="G152" s="142"/>
      <c r="H152" s="142"/>
      <c r="I152" s="141"/>
      <c r="J152" s="142"/>
      <c r="K152" s="142"/>
      <c r="L152" s="141"/>
      <c r="M152" s="142"/>
      <c r="O152" s="131"/>
      <c r="P152" s="137"/>
      <c r="Q152" s="136"/>
      <c r="S152" s="25" t="s">
        <v>197</v>
      </c>
    </row>
    <row r="153" spans="1:19" ht="15.75" thickBot="1" x14ac:dyDescent="0.3">
      <c r="B153" s="148"/>
      <c r="C153" s="138"/>
      <c r="D153" s="139"/>
      <c r="E153" s="139"/>
      <c r="F153" s="138"/>
      <c r="G153" s="139"/>
      <c r="H153" s="139"/>
      <c r="I153" s="138"/>
      <c r="J153" s="139"/>
      <c r="K153" s="139"/>
      <c r="L153" s="138"/>
      <c r="M153" s="139"/>
      <c r="O153" s="68"/>
      <c r="P153" s="138"/>
      <c r="Q153" s="139"/>
    </row>
    <row r="154" spans="1:19" ht="15" x14ac:dyDescent="0.25">
      <c r="B154" s="69"/>
      <c r="C154" s="70"/>
      <c r="D154" s="1"/>
      <c r="E154" s="1"/>
      <c r="F154" s="66"/>
      <c r="G154" s="1"/>
      <c r="H154" s="1"/>
      <c r="I154" s="66"/>
      <c r="J154" s="1"/>
      <c r="K154" s="1"/>
      <c r="L154" s="66"/>
      <c r="M154" s="1"/>
    </row>
  </sheetData>
  <mergeCells count="6">
    <mergeCell ref="O9:Q10"/>
    <mergeCell ref="C2:M2"/>
    <mergeCell ref="C4:D5"/>
    <mergeCell ref="F4:G5"/>
    <mergeCell ref="I4:J5"/>
    <mergeCell ref="L4:M5"/>
  </mergeCells>
  <conditionalFormatting sqref="C153 I144:I147 L144:L145 M84:M86 J84:K86 G84:H86 D84:E86 D14:E50 G14:H50 J14:K50 M14:M50 D55:E81 G55:H81 J55:K81 M55:M81 F144:F147 D144:E152 Q146:Q147 Q152 F148:M152">
    <cfRule type="cellIs" dxfId="47" priority="108" operator="equal">
      <formula>"*-*-*-"</formula>
    </cfRule>
  </conditionalFormatting>
  <conditionalFormatting sqref="L153 I153 F153">
    <cfRule type="cellIs" dxfId="46" priority="105" operator="equal">
      <formula>"*-*-*-"</formula>
    </cfRule>
  </conditionalFormatting>
  <conditionalFormatting sqref="M144:M147 J144:K147 G144:H147">
    <cfRule type="cellIs" dxfId="45" priority="73" operator="equal">
      <formula>"*-*-*-"</formula>
    </cfRule>
  </conditionalFormatting>
  <conditionalFormatting sqref="L146:L147">
    <cfRule type="cellIs" dxfId="44" priority="90" operator="equal">
      <formula>"*-*-*-"</formula>
    </cfRule>
  </conditionalFormatting>
  <conditionalFormatting sqref="D116:E119">
    <cfRule type="cellIs" dxfId="43" priority="71" operator="equal">
      <formula>"*-*-*-"</formula>
    </cfRule>
  </conditionalFormatting>
  <conditionalFormatting sqref="M120:M131 J120:K131 G120:H131 D120:E131 D140:E143 G140:H143 J140:K143 M140:M143">
    <cfRule type="cellIs" dxfId="42" priority="70" operator="equal">
      <formula>"*-*-*-"</formula>
    </cfRule>
  </conditionalFormatting>
  <conditionalFormatting sqref="D87:E88 G87:H88 J87:K88 M87:M88">
    <cfRule type="cellIs" dxfId="41" priority="69" operator="equal">
      <formula>"*-*-*-"</formula>
    </cfRule>
  </conditionalFormatting>
  <conditionalFormatting sqref="D89:E90 G89:H90 J89:K90 M89:M90">
    <cfRule type="cellIs" dxfId="40" priority="68" operator="equal">
      <formula>"*-*-*-"</formula>
    </cfRule>
  </conditionalFormatting>
  <conditionalFormatting sqref="D95:E98 G95:H98 J95:K98 M95:M98">
    <cfRule type="cellIs" dxfId="39" priority="67" operator="equal">
      <formula>"*-*-*-"</formula>
    </cfRule>
  </conditionalFormatting>
  <conditionalFormatting sqref="D99:E102 G99:H102 J99:K102 M99:M102">
    <cfRule type="cellIs" dxfId="38" priority="66" operator="equal">
      <formula>"*-*-*-"</formula>
    </cfRule>
  </conditionalFormatting>
  <conditionalFormatting sqref="D103:E104">
    <cfRule type="cellIs" dxfId="37" priority="65" operator="equal">
      <formula>"*-*-*-"</formula>
    </cfRule>
  </conditionalFormatting>
  <conditionalFormatting sqref="G103:H104">
    <cfRule type="cellIs" dxfId="36" priority="64" operator="equal">
      <formula>"*-*-*-"</formula>
    </cfRule>
  </conditionalFormatting>
  <conditionalFormatting sqref="J103:K104">
    <cfRule type="cellIs" dxfId="35" priority="63" operator="equal">
      <formula>"*-*-*-"</formula>
    </cfRule>
  </conditionalFormatting>
  <conditionalFormatting sqref="M103:M104">
    <cfRule type="cellIs" dxfId="34" priority="62" operator="equal">
      <formula>"*-*-*-"</formula>
    </cfRule>
  </conditionalFormatting>
  <conditionalFormatting sqref="M108:M111 J108:K111 G108:H111">
    <cfRule type="cellIs" dxfId="33" priority="61" operator="equal">
      <formula>"*-*-*-"</formula>
    </cfRule>
  </conditionalFormatting>
  <conditionalFormatting sqref="D108:E111">
    <cfRule type="cellIs" dxfId="32" priority="60" operator="equal">
      <formula>"*-*-*-"</formula>
    </cfRule>
  </conditionalFormatting>
  <conditionalFormatting sqref="M112:M115 J112:K115 G112:H115">
    <cfRule type="cellIs" dxfId="31" priority="59" operator="equal">
      <formula>"*-*-*-"</formula>
    </cfRule>
  </conditionalFormatting>
  <conditionalFormatting sqref="D112:E115">
    <cfRule type="cellIs" dxfId="30" priority="58" operator="equal">
      <formula>"*-*-*-"</formula>
    </cfRule>
  </conditionalFormatting>
  <conditionalFormatting sqref="D132:E135 G132:H135 J132:K135 M132:M135">
    <cfRule type="cellIs" dxfId="29" priority="57" operator="equal">
      <formula>"*-*-*-"</formula>
    </cfRule>
  </conditionalFormatting>
  <conditionalFormatting sqref="D91:E94 G91:H94 J91:K94 M91:M94 D105:E107 G105:H107 J105:K107 M105:M107 M116:M119 J116:K119 G116:H119">
    <cfRule type="cellIs" dxfId="28" priority="72" operator="equal">
      <formula>"*-*-*-"</formula>
    </cfRule>
  </conditionalFormatting>
  <conditionalFormatting sqref="D136:E139 G136:H139 J136:K139 M136:M139">
    <cfRule type="cellIs" dxfId="27" priority="56" operator="equal">
      <formula>"*-*-*-"</formula>
    </cfRule>
  </conditionalFormatting>
  <conditionalFormatting sqref="D82:E83 G82:H83 J82:K83 M82:M83">
    <cfRule type="cellIs" dxfId="26" priority="33" operator="equal">
      <formula>"*-*-*-"</formula>
    </cfRule>
  </conditionalFormatting>
  <conditionalFormatting sqref="D51:E54 G51:H54 J51:K54 M51:M54">
    <cfRule type="cellIs" dxfId="25" priority="25" operator="equal">
      <formula>"*-*-*-"</formula>
    </cfRule>
  </conditionalFormatting>
  <conditionalFormatting sqref="Q23:Q26 Q82:Q91 Q56:Q65 Q32:Q52 Q97:Q99 P99 P31:Q31 Q132:Q143">
    <cfRule type="cellIs" dxfId="24" priority="21" operator="equal">
      <formula>"*-*-*-"</formula>
    </cfRule>
  </conditionalFormatting>
  <conditionalFormatting sqref="Q14">
    <cfRule type="cellIs" dxfId="23" priority="23" operator="equal">
      <formula>"*-*-*-"</formula>
    </cfRule>
  </conditionalFormatting>
  <conditionalFormatting sqref="P153">
    <cfRule type="cellIs" dxfId="22" priority="22" operator="equal">
      <formula>"*-*-*-"</formula>
    </cfRule>
  </conditionalFormatting>
  <conditionalFormatting sqref="Q15:Q18">
    <cfRule type="cellIs" dxfId="21" priority="20" operator="equal">
      <formula>"*-*-*-"</formula>
    </cfRule>
  </conditionalFormatting>
  <conditionalFormatting sqref="Q27:Q28">
    <cfRule type="cellIs" dxfId="20" priority="19" operator="equal">
      <formula>"*-*-*-"</formula>
    </cfRule>
  </conditionalFormatting>
  <conditionalFormatting sqref="Q29:Q30">
    <cfRule type="cellIs" dxfId="19" priority="18" operator="equal">
      <formula>"*-*-*-"</formula>
    </cfRule>
  </conditionalFormatting>
  <conditionalFormatting sqref="Q19:Q22">
    <cfRule type="cellIs" dxfId="18" priority="17" operator="equal">
      <formula>"*-*-*-"</formula>
    </cfRule>
  </conditionalFormatting>
  <conditionalFormatting sqref="Q53:Q55">
    <cfRule type="cellIs" dxfId="17" priority="16" operator="equal">
      <formula>"*-*-*-"</formula>
    </cfRule>
  </conditionalFormatting>
  <conditionalFormatting sqref="Q70:Q73">
    <cfRule type="cellIs" dxfId="16" priority="14" operator="equal">
      <formula>"*-*-*-"</formula>
    </cfRule>
  </conditionalFormatting>
  <conditionalFormatting sqref="Q74:Q77">
    <cfRule type="cellIs" dxfId="15" priority="13" operator="equal">
      <formula>"*-*-*-"</formula>
    </cfRule>
  </conditionalFormatting>
  <conditionalFormatting sqref="Q66">
    <cfRule type="cellIs" dxfId="14" priority="12" operator="equal">
      <formula>"*-*-*-"</formula>
    </cfRule>
  </conditionalFormatting>
  <conditionalFormatting sqref="Q67:Q69 Q78:Q81">
    <cfRule type="cellIs" dxfId="13" priority="15" operator="equal">
      <formula>"*-*-*-"</formula>
    </cfRule>
  </conditionalFormatting>
  <conditionalFormatting sqref="P97:P98">
    <cfRule type="cellIs" dxfId="12" priority="11" operator="equal">
      <formula>"*-*-*-"</formula>
    </cfRule>
  </conditionalFormatting>
  <conditionalFormatting sqref="Q93:Q96">
    <cfRule type="cellIs" dxfId="11" priority="10" operator="equal">
      <formula>"*-*-*-"</formula>
    </cfRule>
  </conditionalFormatting>
  <conditionalFormatting sqref="Q92">
    <cfRule type="cellIs" dxfId="10" priority="9" operator="equal">
      <formula>"*-*-*-"</formula>
    </cfRule>
  </conditionalFormatting>
  <conditionalFormatting sqref="Q100:Q102">
    <cfRule type="cellIs" dxfId="9" priority="8" operator="equal">
      <formula>"*-*-*-"</formula>
    </cfRule>
  </conditionalFormatting>
  <conditionalFormatting sqref="Q103:Q105">
    <cfRule type="cellIs" dxfId="8" priority="7" operator="equal">
      <formula>"*-*-*-"</formula>
    </cfRule>
  </conditionalFormatting>
  <conditionalFormatting sqref="Q106:Q113">
    <cfRule type="cellIs" dxfId="7" priority="6" operator="equal">
      <formula>"*-*-*-"</formula>
    </cfRule>
  </conditionalFormatting>
  <conditionalFormatting sqref="Q114:Q117">
    <cfRule type="cellIs" dxfId="6" priority="5" operator="equal">
      <formula>"*-*-*-"</formula>
    </cfRule>
  </conditionalFormatting>
  <conditionalFormatting sqref="Q118:Q131">
    <cfRule type="cellIs" dxfId="5" priority="4" operator="equal">
      <formula>"*-*-*-"</formula>
    </cfRule>
  </conditionalFormatting>
  <conditionalFormatting sqref="Q144:Q145">
    <cfRule type="cellIs" dxfId="4" priority="3" operator="equal">
      <formula>"*-*-*-"</formula>
    </cfRule>
  </conditionalFormatting>
  <conditionalFormatting sqref="Q150:Q151">
    <cfRule type="cellIs" dxfId="3" priority="2" operator="equal">
      <formula>"*-*-*-"</formula>
    </cfRule>
  </conditionalFormatting>
  <conditionalFormatting sqref="Q148:Q149">
    <cfRule type="cellIs" dxfId="2" priority="1" operator="equal">
      <formula>"*-*-*-"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K31"/>
  <sheetViews>
    <sheetView workbookViewId="0">
      <selection activeCell="G38" sqref="G37:G38"/>
    </sheetView>
  </sheetViews>
  <sheetFormatPr baseColWidth="10" defaultColWidth="11.42578125" defaultRowHeight="15" x14ac:dyDescent="0.25"/>
  <cols>
    <col min="1" max="1" width="3.7109375" style="88" customWidth="1"/>
    <col min="2" max="2" width="22.140625" style="88" customWidth="1"/>
    <col min="3" max="3" width="13.42578125" style="88" bestFit="1" customWidth="1"/>
    <col min="4" max="9" width="12.7109375" style="88" customWidth="1"/>
    <col min="10" max="10" width="4" style="88" bestFit="1" customWidth="1"/>
    <col min="11" max="11" width="5.5703125" style="89" bestFit="1" customWidth="1"/>
    <col min="12" max="16384" width="11.42578125" style="88"/>
  </cols>
  <sheetData>
    <row r="1" spans="1:11" ht="15.75" thickBot="1" x14ac:dyDescent="0.3"/>
    <row r="2" spans="1:11" s="90" customFormat="1" ht="27" thickBot="1" x14ac:dyDescent="0.3">
      <c r="B2" s="200" t="s">
        <v>111</v>
      </c>
      <c r="C2" s="201"/>
      <c r="D2" s="201"/>
      <c r="E2" s="201"/>
      <c r="F2" s="201"/>
      <c r="G2" s="201"/>
      <c r="H2" s="201"/>
      <c r="I2" s="202"/>
      <c r="J2" s="91"/>
      <c r="K2" s="92"/>
    </row>
    <row r="3" spans="1:11" s="90" customFormat="1" ht="27" thickBot="1" x14ac:dyDescent="0.3">
      <c r="B3" s="93"/>
      <c r="C3" s="93"/>
      <c r="D3" s="93"/>
      <c r="E3" s="93"/>
      <c r="F3" s="93"/>
      <c r="G3" s="93"/>
      <c r="H3" s="93"/>
      <c r="I3" s="93"/>
      <c r="J3" s="91"/>
      <c r="K3" s="92"/>
    </row>
    <row r="4" spans="1:11" ht="15" customHeight="1" thickBot="1" x14ac:dyDescent="0.3">
      <c r="B4" s="203" t="s">
        <v>22</v>
      </c>
      <c r="C4" s="204"/>
      <c r="F4" s="94"/>
      <c r="G4" s="95"/>
    </row>
    <row r="5" spans="1:11" ht="15.75" thickBot="1" x14ac:dyDescent="0.3">
      <c r="C5" s="96" t="s">
        <v>0</v>
      </c>
      <c r="D5" s="96" t="s">
        <v>1</v>
      </c>
      <c r="E5" s="96" t="s">
        <v>2</v>
      </c>
      <c r="F5" s="96" t="s">
        <v>3</v>
      </c>
      <c r="G5" s="96" t="s">
        <v>4</v>
      </c>
      <c r="H5" s="96" t="s">
        <v>5</v>
      </c>
      <c r="I5" s="96" t="s">
        <v>6</v>
      </c>
      <c r="J5" s="97"/>
      <c r="K5" s="96" t="s">
        <v>7</v>
      </c>
    </row>
    <row r="6" spans="1:11" ht="5.0999999999999996" customHeight="1" thickBot="1" x14ac:dyDescent="0.3">
      <c r="C6" s="89"/>
      <c r="D6" s="89"/>
      <c r="E6" s="89"/>
      <c r="F6" s="89"/>
      <c r="G6" s="89"/>
      <c r="H6" s="89"/>
      <c r="I6" s="89"/>
      <c r="J6" s="89"/>
    </row>
    <row r="7" spans="1:11" x14ac:dyDescent="0.25">
      <c r="A7" s="98"/>
      <c r="B7" s="99" t="s">
        <v>8</v>
      </c>
      <c r="C7" s="119">
        <v>4</v>
      </c>
      <c r="D7" s="120"/>
      <c r="E7" s="119">
        <v>8</v>
      </c>
      <c r="F7" s="119">
        <v>8</v>
      </c>
      <c r="G7" s="119">
        <v>8</v>
      </c>
      <c r="H7" s="121" t="s">
        <v>9</v>
      </c>
      <c r="I7" s="119">
        <v>56</v>
      </c>
      <c r="J7" s="100">
        <f t="shared" ref="J7:J12" si="0">SUM(C7:I7)</f>
        <v>84</v>
      </c>
      <c r="K7" s="101" t="str">
        <f t="shared" ref="K7:K12" si="1">IF(J7=J20,"OK","KO")</f>
        <v>OK</v>
      </c>
    </row>
    <row r="8" spans="1:11" x14ac:dyDescent="0.25">
      <c r="A8" s="98"/>
      <c r="B8" s="102" t="s">
        <v>10</v>
      </c>
      <c r="C8" s="122" t="s">
        <v>9</v>
      </c>
      <c r="D8" s="123">
        <v>4</v>
      </c>
      <c r="E8" s="123">
        <v>16</v>
      </c>
      <c r="F8" s="123">
        <v>16</v>
      </c>
      <c r="G8" s="123">
        <v>16</v>
      </c>
      <c r="H8" s="123">
        <v>112</v>
      </c>
      <c r="I8" s="124" t="s">
        <v>9</v>
      </c>
      <c r="J8" s="100">
        <f t="shared" si="0"/>
        <v>164</v>
      </c>
      <c r="K8" s="101" t="str">
        <f t="shared" si="1"/>
        <v>OK</v>
      </c>
    </row>
    <row r="9" spans="1:11" x14ac:dyDescent="0.25">
      <c r="A9" s="98"/>
      <c r="B9" s="102" t="s">
        <v>11</v>
      </c>
      <c r="C9" s="122" t="s">
        <v>9</v>
      </c>
      <c r="D9" s="122"/>
      <c r="E9" s="123">
        <v>16</v>
      </c>
      <c r="F9" s="123">
        <v>16</v>
      </c>
      <c r="G9" s="123">
        <v>16</v>
      </c>
      <c r="H9" s="123">
        <v>32</v>
      </c>
      <c r="I9" s="124" t="s">
        <v>9</v>
      </c>
      <c r="J9" s="100">
        <f t="shared" si="0"/>
        <v>80</v>
      </c>
      <c r="K9" s="101" t="str">
        <f t="shared" si="1"/>
        <v>OK</v>
      </c>
    </row>
    <row r="10" spans="1:11" x14ac:dyDescent="0.25">
      <c r="A10" s="98"/>
      <c r="B10" s="102" t="s">
        <v>12</v>
      </c>
      <c r="C10" s="124" t="s">
        <v>9</v>
      </c>
      <c r="D10" s="124" t="s">
        <v>9</v>
      </c>
      <c r="E10" s="123">
        <v>4</v>
      </c>
      <c r="F10" s="123">
        <v>4</v>
      </c>
      <c r="G10" s="123">
        <v>4</v>
      </c>
      <c r="H10" s="123">
        <v>24</v>
      </c>
      <c r="I10" s="124" t="s">
        <v>9</v>
      </c>
      <c r="J10" s="100">
        <f t="shared" si="0"/>
        <v>36</v>
      </c>
      <c r="K10" s="101" t="str">
        <f t="shared" si="1"/>
        <v>OK</v>
      </c>
    </row>
    <row r="11" spans="1:11" x14ac:dyDescent="0.25">
      <c r="A11" s="98"/>
      <c r="B11" s="102" t="s">
        <v>13</v>
      </c>
      <c r="C11" s="124" t="s">
        <v>9</v>
      </c>
      <c r="D11" s="124" t="s">
        <v>9</v>
      </c>
      <c r="E11" s="123">
        <v>4</v>
      </c>
      <c r="F11" s="123">
        <v>4</v>
      </c>
      <c r="G11" s="123">
        <v>4</v>
      </c>
      <c r="H11" s="124" t="s">
        <v>9</v>
      </c>
      <c r="I11" s="124">
        <v>48</v>
      </c>
      <c r="J11" s="100">
        <f t="shared" si="0"/>
        <v>60</v>
      </c>
      <c r="K11" s="101" t="str">
        <f t="shared" si="1"/>
        <v>OK</v>
      </c>
    </row>
    <row r="12" spans="1:11" ht="15.75" thickBot="1" x14ac:dyDescent="0.3">
      <c r="A12" s="98"/>
      <c r="B12" s="102" t="s">
        <v>14</v>
      </c>
      <c r="C12" s="124" t="s">
        <v>9</v>
      </c>
      <c r="D12" s="124" t="s">
        <v>9</v>
      </c>
      <c r="E12" s="123">
        <v>16</v>
      </c>
      <c r="F12" s="123">
        <v>16</v>
      </c>
      <c r="G12" s="123">
        <v>16</v>
      </c>
      <c r="H12" s="122" t="s">
        <v>9</v>
      </c>
      <c r="I12" s="124">
        <v>48</v>
      </c>
      <c r="J12" s="100">
        <f t="shared" si="0"/>
        <v>96</v>
      </c>
      <c r="K12" s="101" t="str">
        <f t="shared" si="1"/>
        <v>OK</v>
      </c>
    </row>
    <row r="13" spans="1:11" ht="15.75" thickBot="1" x14ac:dyDescent="0.3">
      <c r="A13" s="98"/>
      <c r="B13" s="103" t="s">
        <v>15</v>
      </c>
      <c r="C13" s="104"/>
      <c r="D13" s="104"/>
      <c r="E13" s="104" t="s">
        <v>16</v>
      </c>
      <c r="F13" s="104" t="s">
        <v>17</v>
      </c>
      <c r="G13" s="104" t="s">
        <v>95</v>
      </c>
      <c r="H13" s="104" t="s">
        <v>19</v>
      </c>
      <c r="I13" s="104"/>
      <c r="J13" s="100"/>
      <c r="K13" s="101" t="str">
        <f t="shared" ref="K13:K14" si="2">IF(J13=J26,"OK","KO")</f>
        <v>OK</v>
      </c>
    </row>
    <row r="14" spans="1:11" ht="15.75" thickBot="1" x14ac:dyDescent="0.3">
      <c r="A14" s="98"/>
      <c r="B14" s="105"/>
      <c r="C14" s="106"/>
      <c r="D14" s="106"/>
      <c r="E14" s="125">
        <v>4</v>
      </c>
      <c r="F14" s="125">
        <v>4</v>
      </c>
      <c r="G14" s="125">
        <v>4</v>
      </c>
      <c r="H14" s="125">
        <v>4</v>
      </c>
      <c r="I14" s="106"/>
      <c r="J14" s="100">
        <f>SUM(C14:H14)</f>
        <v>16</v>
      </c>
      <c r="K14" s="101" t="str">
        <f t="shared" si="2"/>
        <v>OK</v>
      </c>
    </row>
    <row r="15" spans="1:11" x14ac:dyDescent="0.25">
      <c r="A15" s="98"/>
      <c r="B15" s="105"/>
      <c r="C15" s="100"/>
      <c r="D15" s="100"/>
      <c r="E15" s="100"/>
      <c r="F15" s="100"/>
      <c r="G15" s="100"/>
      <c r="H15" s="100"/>
      <c r="I15" s="100"/>
      <c r="J15" s="100">
        <f>SUM(J7:J14)</f>
        <v>536</v>
      </c>
      <c r="K15" s="100"/>
    </row>
    <row r="16" spans="1:11" ht="15.75" thickBot="1" x14ac:dyDescent="0.3">
      <c r="A16" s="98"/>
      <c r="C16" s="100"/>
      <c r="D16" s="100"/>
      <c r="E16" s="100"/>
      <c r="F16" s="100"/>
      <c r="G16" s="100"/>
      <c r="H16" s="100"/>
      <c r="I16" s="100"/>
      <c r="J16" s="107"/>
    </row>
    <row r="17" spans="1:11" ht="15.75" thickBot="1" x14ac:dyDescent="0.3">
      <c r="A17" s="98"/>
      <c r="B17" s="205" t="s">
        <v>20</v>
      </c>
      <c r="C17" s="206"/>
      <c r="D17" s="108"/>
      <c r="E17" s="98"/>
      <c r="F17" s="98"/>
      <c r="G17" s="98"/>
      <c r="H17" s="98"/>
      <c r="I17" s="98"/>
      <c r="J17" s="107"/>
      <c r="K17" s="109"/>
    </row>
    <row r="18" spans="1:11" ht="15.75" thickBot="1" x14ac:dyDescent="0.3">
      <c r="A18" s="98"/>
      <c r="B18" s="110"/>
      <c r="C18" s="104" t="s">
        <v>0</v>
      </c>
      <c r="D18" s="104" t="s">
        <v>1</v>
      </c>
      <c r="E18" s="104" t="s">
        <v>2</v>
      </c>
      <c r="F18" s="104" t="s">
        <v>3</v>
      </c>
      <c r="G18" s="104" t="s">
        <v>4</v>
      </c>
      <c r="H18" s="104" t="s">
        <v>5</v>
      </c>
      <c r="I18" s="104" t="s">
        <v>6</v>
      </c>
      <c r="J18" s="111"/>
      <c r="K18" s="111"/>
    </row>
    <row r="19" spans="1:11" ht="5.0999999999999996" customHeight="1" thickBot="1" x14ac:dyDescent="0.3">
      <c r="B19" s="110"/>
      <c r="C19" s="111"/>
      <c r="D19" s="111"/>
      <c r="E19" s="111"/>
      <c r="F19" s="111"/>
      <c r="G19" s="111"/>
      <c r="H19" s="111"/>
      <c r="I19" s="111"/>
      <c r="J19" s="111"/>
      <c r="K19" s="111"/>
    </row>
    <row r="20" spans="1:11" s="98" customFormat="1" ht="12.75" x14ac:dyDescent="0.25">
      <c r="B20" s="112" t="s">
        <v>8</v>
      </c>
      <c r="C20" s="126">
        <v>4</v>
      </c>
      <c r="D20" s="127" t="s">
        <v>9</v>
      </c>
      <c r="E20" s="126">
        <v>8</v>
      </c>
      <c r="F20" s="126">
        <v>8</v>
      </c>
      <c r="G20" s="126">
        <v>8</v>
      </c>
      <c r="H20" s="127" t="s">
        <v>9</v>
      </c>
      <c r="I20" s="126">
        <v>56</v>
      </c>
      <c r="J20" s="113">
        <f>SUM(C20:I20)</f>
        <v>84</v>
      </c>
      <c r="K20" s="114">
        <v>84</v>
      </c>
    </row>
    <row r="21" spans="1:11" s="98" customFormat="1" ht="12.75" x14ac:dyDescent="0.25">
      <c r="B21" s="115" t="s">
        <v>10</v>
      </c>
      <c r="C21" s="124" t="s">
        <v>9</v>
      </c>
      <c r="D21" s="128">
        <v>4</v>
      </c>
      <c r="E21" s="128">
        <v>16</v>
      </c>
      <c r="F21" s="128">
        <v>16</v>
      </c>
      <c r="G21" s="128">
        <v>16</v>
      </c>
      <c r="H21" s="128">
        <v>112</v>
      </c>
      <c r="I21" s="124" t="s">
        <v>9</v>
      </c>
      <c r="J21" s="113">
        <f>SUM(D21:I21)</f>
        <v>164</v>
      </c>
      <c r="K21" s="114">
        <v>164</v>
      </c>
    </row>
    <row r="22" spans="1:11" s="98" customFormat="1" ht="12.75" x14ac:dyDescent="0.25">
      <c r="B22" s="115" t="s">
        <v>11</v>
      </c>
      <c r="C22" s="124" t="s">
        <v>9</v>
      </c>
      <c r="D22" s="124" t="s">
        <v>9</v>
      </c>
      <c r="E22" s="128">
        <v>16</v>
      </c>
      <c r="F22" s="128">
        <v>16</v>
      </c>
      <c r="G22" s="128">
        <v>16</v>
      </c>
      <c r="H22" s="128">
        <v>32</v>
      </c>
      <c r="I22" s="124" t="s">
        <v>9</v>
      </c>
      <c r="J22" s="113">
        <f>SUM(E22:I22)</f>
        <v>80</v>
      </c>
      <c r="K22" s="114">
        <v>176</v>
      </c>
    </row>
    <row r="23" spans="1:11" s="98" customFormat="1" ht="12.75" x14ac:dyDescent="0.25">
      <c r="B23" s="115" t="s">
        <v>23</v>
      </c>
      <c r="C23" s="124" t="s">
        <v>9</v>
      </c>
      <c r="D23" s="124" t="s">
        <v>9</v>
      </c>
      <c r="E23" s="128">
        <v>4</v>
      </c>
      <c r="F23" s="128">
        <v>4</v>
      </c>
      <c r="G23" s="128">
        <v>4</v>
      </c>
      <c r="H23" s="128">
        <v>24</v>
      </c>
      <c r="I23" s="124" t="s">
        <v>9</v>
      </c>
      <c r="J23" s="113">
        <f>SUM(E23:I23)</f>
        <v>36</v>
      </c>
      <c r="K23" s="114">
        <v>44</v>
      </c>
    </row>
    <row r="24" spans="1:11" s="98" customFormat="1" ht="12.75" x14ac:dyDescent="0.25">
      <c r="B24" s="115" t="s">
        <v>13</v>
      </c>
      <c r="C24" s="124" t="s">
        <v>9</v>
      </c>
      <c r="D24" s="124" t="s">
        <v>9</v>
      </c>
      <c r="E24" s="128">
        <v>4</v>
      </c>
      <c r="F24" s="128">
        <v>4</v>
      </c>
      <c r="G24" s="128">
        <v>4</v>
      </c>
      <c r="H24" s="124" t="s">
        <v>9</v>
      </c>
      <c r="I24" s="128">
        <v>48</v>
      </c>
      <c r="J24" s="113">
        <f>SUM(E24:I24)</f>
        <v>60</v>
      </c>
      <c r="K24" s="114">
        <v>60</v>
      </c>
    </row>
    <row r="25" spans="1:11" s="98" customFormat="1" ht="13.5" thickBot="1" x14ac:dyDescent="0.3">
      <c r="B25" s="115" t="s">
        <v>14</v>
      </c>
      <c r="C25" s="124" t="s">
        <v>9</v>
      </c>
      <c r="D25" s="124" t="s">
        <v>9</v>
      </c>
      <c r="E25" s="128">
        <v>16</v>
      </c>
      <c r="F25" s="128">
        <v>16</v>
      </c>
      <c r="G25" s="128">
        <v>16</v>
      </c>
      <c r="H25" s="124" t="s">
        <v>9</v>
      </c>
      <c r="I25" s="128">
        <v>48</v>
      </c>
      <c r="J25" s="113">
        <f>SUM(E25:I25)</f>
        <v>96</v>
      </c>
      <c r="K25" s="114">
        <v>96</v>
      </c>
    </row>
    <row r="26" spans="1:11" s="98" customFormat="1" ht="13.5" thickBot="1" x14ac:dyDescent="0.3">
      <c r="B26" s="116"/>
      <c r="C26" s="104"/>
      <c r="D26" s="104"/>
      <c r="E26" s="104" t="s">
        <v>16</v>
      </c>
      <c r="F26" s="104" t="s">
        <v>17</v>
      </c>
      <c r="G26" s="104" t="s">
        <v>95</v>
      </c>
      <c r="H26" s="87" t="s">
        <v>19</v>
      </c>
      <c r="I26" s="104"/>
      <c r="J26" s="113"/>
      <c r="K26" s="114">
        <v>0</v>
      </c>
    </row>
    <row r="27" spans="1:11" s="98" customFormat="1" ht="13.5" thickBot="1" x14ac:dyDescent="0.3">
      <c r="B27" s="117" t="s">
        <v>15</v>
      </c>
      <c r="C27" s="106"/>
      <c r="D27" s="106"/>
      <c r="E27" s="125">
        <v>4</v>
      </c>
      <c r="F27" s="125">
        <v>4</v>
      </c>
      <c r="G27" s="125">
        <v>4</v>
      </c>
      <c r="H27" s="125">
        <v>4</v>
      </c>
      <c r="I27" s="106"/>
      <c r="J27" s="113">
        <f t="shared" ref="J27" si="3">SUM(E27:I27)</f>
        <v>16</v>
      </c>
      <c r="K27" s="114">
        <v>16</v>
      </c>
    </row>
    <row r="28" spans="1:11" s="98" customFormat="1" ht="12.75" x14ac:dyDescent="0.25">
      <c r="B28" s="118"/>
      <c r="C28" s="111"/>
      <c r="D28" s="111"/>
      <c r="E28" s="111"/>
      <c r="F28" s="111"/>
      <c r="G28" s="111"/>
      <c r="H28" s="111"/>
      <c r="I28" s="100" t="s">
        <v>21</v>
      </c>
      <c r="J28" s="100">
        <f>SUM(J20:J27)</f>
        <v>536</v>
      </c>
      <c r="K28" s="100">
        <f>SUM(K20:K27)</f>
        <v>640</v>
      </c>
    </row>
    <row r="31" spans="1:11" x14ac:dyDescent="0.25">
      <c r="I31" s="86"/>
    </row>
  </sheetData>
  <mergeCells count="3">
    <mergeCell ref="B2:I2"/>
    <mergeCell ref="B4:C4"/>
    <mergeCell ref="B17:C17"/>
  </mergeCells>
  <conditionalFormatting sqref="K7:K14">
    <cfRule type="cellIs" dxfId="1" priority="3" operator="equal">
      <formula>"KO"</formula>
    </cfRule>
    <cfRule type="cellIs" dxfId="0" priority="4" operator="equal">
      <formula>"OK"</formula>
    </cfRule>
  </conditionalFormatting>
  <pageMargins left="0.7" right="0.7" top="0.75" bottom="0.75" header="0.3" footer="0.3"/>
  <pageSetup paperSize="9" orientation="portrait" horizontalDpi="4294967293" r:id="rId1"/>
  <ignoredErrors>
    <ignoredError sqref="J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Copie d'ecran</vt:lpstr>
      <vt:lpstr>Répartition</vt:lpstr>
      <vt:lpstr>Tableau médailles</vt:lpstr>
      <vt:lpstr>Médailles Commandées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Cordial</cp:lastModifiedBy>
  <dcterms:created xsi:type="dcterms:W3CDTF">2021-02-22T10:54:30Z</dcterms:created>
  <dcterms:modified xsi:type="dcterms:W3CDTF">2023-11-14T14:58:03Z</dcterms:modified>
</cp:coreProperties>
</file>