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giaire1 RH\Desktop\CELINE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C18" i="1" l="1"/>
  <c r="C8" i="1"/>
  <c r="C20" i="1" l="1"/>
  <c r="D19" i="1" s="1"/>
  <c r="C6" i="1"/>
  <c r="C22" i="1"/>
  <c r="D21" i="1" s="1"/>
  <c r="D23" i="1"/>
  <c r="C9" i="1"/>
  <c r="C7" i="1"/>
  <c r="F13" i="1"/>
  <c r="E12" i="1"/>
  <c r="G10" i="1"/>
  <c r="F10" i="1"/>
  <c r="G12" i="1"/>
  <c r="F11" i="1"/>
  <c r="G13" i="1"/>
  <c r="F12" i="1"/>
  <c r="E11" i="1"/>
  <c r="B18" i="1" l="1"/>
  <c r="B21" i="1"/>
  <c r="C21" i="1"/>
  <c r="D20" i="1" s="1"/>
  <c r="B17" i="1"/>
  <c r="C19" i="1" s="1"/>
  <c r="D18" i="1" s="1"/>
  <c r="B22" i="1"/>
  <c r="B23" i="1" s="1"/>
  <c r="C23" i="1"/>
  <c r="D22" i="1" s="1"/>
  <c r="B20" i="1"/>
  <c r="G11" i="1"/>
  <c r="E10" i="1"/>
  <c r="E13" i="1"/>
  <c r="B19" i="1" l="1"/>
</calcChain>
</file>

<file path=xl/comments1.xml><?xml version="1.0" encoding="utf-8"?>
<comments xmlns="http://schemas.openxmlformats.org/spreadsheetml/2006/main">
  <authors>
    <author>Stagiaire1 RH</author>
  </authors>
  <commentList>
    <comment ref="A6" authorId="0" shapeId="0">
      <text>
        <r>
          <rPr>
            <sz val="9"/>
            <color indexed="81"/>
            <rFont val="Tahoma"/>
            <charset val="1"/>
          </rPr>
          <t xml:space="preserve">Montant donné à titre indicatif. A modifier en fonction de la revalorisation du SMIC
</t>
        </r>
      </text>
    </comment>
    <comment ref="A7" authorId="0" shapeId="0">
      <text>
        <r>
          <rPr>
            <sz val="9"/>
            <color indexed="81"/>
            <rFont val="Tahoma"/>
            <charset val="1"/>
          </rPr>
          <t>Montant donné à titre indicatif. A modifier en fonction de la revalorisation du SMIC A modifier en fonction de la revalorisation du SMIC</t>
        </r>
      </text>
    </comment>
  </commentList>
</comments>
</file>

<file path=xl/sharedStrings.xml><?xml version="1.0" encoding="utf-8"?>
<sst xmlns="http://schemas.openxmlformats.org/spreadsheetml/2006/main" count="35" uniqueCount="26">
  <si>
    <t>SMIC</t>
  </si>
  <si>
    <t>Date</t>
  </si>
  <si>
    <t>Nom</t>
  </si>
  <si>
    <t>DN</t>
  </si>
  <si>
    <t>Début</t>
  </si>
  <si>
    <t>Fin</t>
  </si>
  <si>
    <t>1ère année</t>
  </si>
  <si>
    <t>2ème année</t>
  </si>
  <si>
    <t>3ème année</t>
  </si>
  <si>
    <t>Durée travail</t>
  </si>
  <si>
    <t>Heure</t>
  </si>
  <si>
    <t>Mois</t>
  </si>
  <si>
    <t>Age début</t>
  </si>
  <si>
    <t>Moins de</t>
  </si>
  <si>
    <t>Plus 26</t>
  </si>
  <si>
    <t>Durée ans</t>
  </si>
  <si>
    <t>1er Change</t>
  </si>
  <si>
    <t>Ne remplir que les cellules en gras</t>
  </si>
  <si>
    <t xml:space="preserve">Cas séverine </t>
  </si>
  <si>
    <t xml:space="preserve">Les contrats ne sont pas systématiquement sur 12 mois - Ex du 3/07/2023 AU 31/07/2025 ou sinon contrat peut être inférieur à 12 mois </t>
  </si>
  <si>
    <t>Séverine</t>
  </si>
  <si>
    <t xml:space="preserve">Problème  automatisation </t>
  </si>
  <si>
    <t>Quand l'apprenti passe à la tranche d'age supérieure en cours de contrat, le changement de salaire ne se fait pas automatiquement. Dans le cas de  severine, elle  devrait percevoir 65 % du SMIC au lieu de 100 % de juillet à decembre 2023 en ensuite passer à 100 % à partir du 1/01/2024</t>
  </si>
  <si>
    <t>L'entrée directe en 2ème ou 3 ème année n'est pas   prise en compte</t>
  </si>
  <si>
    <t xml:space="preserve">Application De la grille de rémuneration de la convention collective  car plus favorable que la rému légale </t>
  </si>
  <si>
    <t>Simplifier le tableau en y indiquant le salaire de démarrage en fonction de l'année choisit (1ere/2eme ou 3eme année)  et les ou la  dates de changement de rému à prévoir  en fonction des passages à la tranche d'age supérieur nécessitant une revalorisation du salaire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</si>
</sst>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applyBorder="1"/>
    <xf numFmtId="10" fontId="0" fillId="0" borderId="1" xfId="0" applyNumberFormat="1" applyBorder="1"/>
    <xf numFmtId="164" fontId="0" fillId="0" borderId="1" xfId="0" applyNumberFormat="1" applyBorder="1"/>
    <xf numFmtId="0" fontId="1" fillId="0" borderId="3" xfId="0" applyFont="1" applyBorder="1"/>
    <xf numFmtId="0" fontId="0" fillId="3" borderId="1" xfId="0" applyFill="1" applyBorder="1"/>
    <xf numFmtId="14" fontId="1" fillId="0" borderId="1" xfId="0" applyNumberFormat="1" applyFont="1" applyBorder="1"/>
    <xf numFmtId="164" fontId="1" fillId="0" borderId="1" xfId="0" applyNumberFormat="1" applyFont="1" applyBorder="1"/>
    <xf numFmtId="14" fontId="0" fillId="0" borderId="1" xfId="0" applyNumberFormat="1" applyBorder="1"/>
    <xf numFmtId="0" fontId="0" fillId="3" borderId="3" xfId="0" applyFill="1" applyBorder="1"/>
    <xf numFmtId="1" fontId="1" fillId="0" borderId="1" xfId="0" applyNumberFormat="1" applyFont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4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3"/>
  <sheetViews>
    <sheetView tabSelected="1" workbookViewId="0">
      <selection activeCell="A28" sqref="A28:L33"/>
    </sheetView>
  </sheetViews>
  <sheetFormatPr baseColWidth="10" defaultColWidth="10.7109375" defaultRowHeight="15" x14ac:dyDescent="0.25"/>
  <cols>
    <col min="1" max="1" width="11.42578125" bestFit="1" customWidth="1"/>
    <col min="2" max="2" width="12.7109375" bestFit="1" customWidth="1"/>
    <col min="3" max="4" width="10.7109375" bestFit="1" customWidth="1"/>
    <col min="5" max="5" width="10.140625" bestFit="1" customWidth="1"/>
    <col min="6" max="7" width="11" bestFit="1" customWidth="1"/>
  </cols>
  <sheetData>
    <row r="2" spans="1:7" ht="15.75" thickBot="1" x14ac:dyDescent="0.3">
      <c r="D2" s="3" t="s">
        <v>17</v>
      </c>
    </row>
    <row r="3" spans="1:7" ht="15.75" thickBot="1" x14ac:dyDescent="0.3">
      <c r="A3" s="8" t="s">
        <v>0</v>
      </c>
      <c r="B3" s="4"/>
    </row>
    <row r="4" spans="1:7" ht="15.75" thickBot="1" x14ac:dyDescent="0.3">
      <c r="A4" s="12" t="s">
        <v>9</v>
      </c>
      <c r="B4" s="7">
        <v>151.66999999999999</v>
      </c>
      <c r="D4" s="15" t="s">
        <v>13</v>
      </c>
      <c r="E4" s="15" t="s">
        <v>6</v>
      </c>
      <c r="F4" s="15" t="s">
        <v>7</v>
      </c>
      <c r="G4" s="15" t="s">
        <v>8</v>
      </c>
    </row>
    <row r="5" spans="1:7" ht="15.75" thickBot="1" x14ac:dyDescent="0.3">
      <c r="A5" s="19" t="s">
        <v>1</v>
      </c>
      <c r="B5" s="19" t="s">
        <v>10</v>
      </c>
      <c r="C5" s="19" t="s">
        <v>11</v>
      </c>
      <c r="D5" s="16">
        <v>17</v>
      </c>
      <c r="E5" s="5">
        <v>0.35</v>
      </c>
      <c r="F5" s="5">
        <v>0.45</v>
      </c>
      <c r="G5" s="5">
        <v>0.55000000000000004</v>
      </c>
    </row>
    <row r="6" spans="1:7" ht="15.75" thickBot="1" x14ac:dyDescent="0.3">
      <c r="A6" s="9">
        <v>46008</v>
      </c>
      <c r="B6" s="10">
        <v>11.52</v>
      </c>
      <c r="C6" s="6">
        <f>B4*B6</f>
        <v>1747.2383999999997</v>
      </c>
      <c r="D6" s="16">
        <v>20</v>
      </c>
      <c r="E6" s="5">
        <v>0.5</v>
      </c>
      <c r="F6" s="5">
        <v>0.6</v>
      </c>
      <c r="G6" s="5">
        <v>0.7</v>
      </c>
    </row>
    <row r="7" spans="1:7" ht="15.75" thickBot="1" x14ac:dyDescent="0.3">
      <c r="A7" s="11">
        <v>45645</v>
      </c>
      <c r="B7" s="6">
        <v>11.52</v>
      </c>
      <c r="C7" s="6">
        <f>B4*B7</f>
        <v>1747.2383999999997</v>
      </c>
      <c r="D7" s="16">
        <v>25</v>
      </c>
      <c r="E7" s="5">
        <v>0.65</v>
      </c>
      <c r="F7" s="5">
        <v>0.75</v>
      </c>
      <c r="G7" s="5">
        <v>0.85</v>
      </c>
    </row>
    <row r="8" spans="1:7" ht="15.75" thickBot="1" x14ac:dyDescent="0.3">
      <c r="A8" s="11">
        <v>45280</v>
      </c>
      <c r="B8" s="6">
        <v>11.52</v>
      </c>
      <c r="C8" s="6">
        <f>B4*B8</f>
        <v>1747.2383999999997</v>
      </c>
      <c r="D8" s="16" t="s">
        <v>14</v>
      </c>
      <c r="E8" s="5">
        <v>1</v>
      </c>
      <c r="F8" s="5">
        <v>1</v>
      </c>
      <c r="G8" s="5">
        <v>1</v>
      </c>
    </row>
    <row r="9" spans="1:7" ht="15.75" thickBot="1" x14ac:dyDescent="0.3">
      <c r="A9" s="11">
        <v>44915</v>
      </c>
      <c r="B9" s="6">
        <v>10.85</v>
      </c>
      <c r="C9" s="6">
        <f>B4*B9</f>
        <v>1645.6194999999998</v>
      </c>
      <c r="D9" s="17"/>
    </row>
    <row r="10" spans="1:7" ht="15.75" thickBot="1" x14ac:dyDescent="0.3">
      <c r="B10" s="2"/>
      <c r="D10" s="18">
        <v>17</v>
      </c>
      <c r="E10" s="6">
        <f>C6*E5</f>
        <v>611.53343999999981</v>
      </c>
      <c r="F10" s="6">
        <f>F5*C6</f>
        <v>786.25727999999992</v>
      </c>
      <c r="G10" s="6">
        <f>G5*C6</f>
        <v>960.98111999999992</v>
      </c>
    </row>
    <row r="11" spans="1:7" ht="15.75" thickBot="1" x14ac:dyDescent="0.3">
      <c r="A11" s="14" t="s">
        <v>2</v>
      </c>
      <c r="B11" s="10" t="s">
        <v>20</v>
      </c>
      <c r="C11" s="4"/>
      <c r="D11" s="16">
        <v>20</v>
      </c>
      <c r="E11" s="6">
        <f>E6*C6</f>
        <v>873.61919999999986</v>
      </c>
      <c r="F11" s="6">
        <f>F6*C6</f>
        <v>1048.3430399999997</v>
      </c>
      <c r="G11" s="6">
        <f>C6*G6</f>
        <v>1223.0668799999996</v>
      </c>
    </row>
    <row r="12" spans="1:7" ht="15.75" thickBot="1" x14ac:dyDescent="0.3">
      <c r="A12" s="14" t="s">
        <v>3</v>
      </c>
      <c r="B12" s="9">
        <v>35767</v>
      </c>
      <c r="C12" s="4"/>
      <c r="D12" s="16">
        <v>25</v>
      </c>
      <c r="E12" s="6">
        <f>C6*E7</f>
        <v>1135.7049599999998</v>
      </c>
      <c r="F12" s="6">
        <f>F7*C6</f>
        <v>1310.4287999999997</v>
      </c>
      <c r="G12" s="6">
        <f>C6*G7</f>
        <v>1485.1526399999998</v>
      </c>
    </row>
    <row r="13" spans="1:7" ht="15.75" thickBot="1" x14ac:dyDescent="0.3">
      <c r="A13" s="22" t="s">
        <v>15</v>
      </c>
      <c r="B13" s="13">
        <v>2</v>
      </c>
      <c r="C13" s="4"/>
      <c r="D13" s="16" t="s">
        <v>14</v>
      </c>
      <c r="E13" s="6">
        <f>C6</f>
        <v>1747.2383999999997</v>
      </c>
      <c r="F13" s="6">
        <f>C6</f>
        <v>1747.2383999999997</v>
      </c>
      <c r="G13" s="6">
        <f>C6</f>
        <v>1747.2383999999997</v>
      </c>
    </row>
    <row r="14" spans="1:7" ht="15.75" thickBot="1" x14ac:dyDescent="0.3">
      <c r="A14" s="22" t="s">
        <v>4</v>
      </c>
      <c r="B14" s="9">
        <v>45110</v>
      </c>
      <c r="C14" s="4"/>
    </row>
    <row r="15" spans="1:7" ht="15.75" thickBot="1" x14ac:dyDescent="0.3">
      <c r="A15" s="22" t="s">
        <v>5</v>
      </c>
      <c r="B15" s="11">
        <f>EDATE($B$14,$B$13*12)-1</f>
        <v>45840</v>
      </c>
      <c r="C15" s="4"/>
    </row>
    <row r="16" spans="1:7" ht="15.75" thickBot="1" x14ac:dyDescent="0.3">
      <c r="A16" s="14" t="s">
        <v>12</v>
      </c>
      <c r="B16" s="21">
        <f>IF(ROUNDDOWN((($B$14-$B$12)/365),0)&lt;16,"TROP JEUNE",ROUNDDOWN((($B$14-$B$12)/365),0))</f>
        <v>25</v>
      </c>
      <c r="C16" s="4"/>
    </row>
    <row r="17" spans="1:9" ht="15.75" thickBot="1" x14ac:dyDescent="0.3">
      <c r="A17" s="14" t="s">
        <v>16</v>
      </c>
      <c r="B17" s="11" t="str">
        <f>IF($B$16&gt;=$D$7,"NEANT",IF($B$16&lt;$D$5,EDATE($B$12,12*$D$5),IF(AND($B$16&gt;=$D$5,$B$16&lt;$D$6),EDATE($B$12,12*$D$6),IF(AND($B$16&gt;=$D$6,$B$16&lt;$D$7),EDATE($B$12,12*$D$7),0))))</f>
        <v>NEANT</v>
      </c>
      <c r="C17" s="20" t="s">
        <v>4</v>
      </c>
      <c r="D17" s="20" t="s">
        <v>5</v>
      </c>
    </row>
    <row r="18" spans="1:9" ht="15.75" thickBot="1" x14ac:dyDescent="0.3">
      <c r="A18" s="14" t="s">
        <v>6</v>
      </c>
      <c r="B18" s="6">
        <f>IF(ISNUMBER(B16),IF($B$16&lt;$D$5,$C$6*$E$5,IF(AND($B$16&gt;=$D$5,$B$16&lt;$D$6),$C$6*$E$6,IF($B$16&gt;=$D$7,$C$6*$E$8,$C$6*$E$7))))</f>
        <v>1747.2383999999997</v>
      </c>
      <c r="C18" s="11">
        <f>$B$14</f>
        <v>45110</v>
      </c>
      <c r="D18" s="11">
        <f>IF($C$19&gt;$C$18,$C$19-1,$D$19)</f>
        <v>45475</v>
      </c>
    </row>
    <row r="19" spans="1:9" ht="15.75" thickBot="1" x14ac:dyDescent="0.3">
      <c r="A19" s="14" t="s">
        <v>6</v>
      </c>
      <c r="B19" s="6">
        <f>IF($B$17&gt;=EDATE($B$14,12),$B$18,IF($B$16=$D$5-1,$C$6*$E$6,IF($B$16=$D$6-1,$C$6*$E$7,$C$6*$E$8)))</f>
        <v>1747.2383999999997</v>
      </c>
      <c r="C19" s="11">
        <f>IF($B$17&lt;EDATE($B$14,12),EOMONTH($B$17,0)+1,$B$14)</f>
        <v>45110</v>
      </c>
      <c r="D19" s="11">
        <f>C20-1</f>
        <v>45475</v>
      </c>
    </row>
    <row r="20" spans="1:9" ht="15.75" thickBot="1" x14ac:dyDescent="0.3">
      <c r="A20" s="14" t="s">
        <v>7</v>
      </c>
      <c r="B20" s="6">
        <f>IF(ISNUMBER($B$16),IF($B$16+1=$D$5-1,$C$6*$F$5,IF(OR($B$16+1=$D$5,$B$16+1=$D$5-2),$C$6*$F$6,IF($B$16=$D$5+1,$C$6*$F$6,IF($B$16+1&gt;=$D$7,$C$6*$F$8,IF($B$16=$D$5,$C$6*$F6,IF(($B$16+1)&gt;=$D$6,$C$6*$F$7,$C$6*$F$5)))))))</f>
        <v>1747.2383999999997</v>
      </c>
      <c r="C20" s="11">
        <f>EDATE($B$14,12)</f>
        <v>45476</v>
      </c>
      <c r="D20" s="11">
        <f>IF($C$21&gt;$C$20,$C$21-1,$D$21)</f>
        <v>45840</v>
      </c>
    </row>
    <row r="21" spans="1:9" ht="15.75" thickBot="1" x14ac:dyDescent="0.3">
      <c r="A21" s="14" t="s">
        <v>7</v>
      </c>
      <c r="B21" s="6">
        <f>IF(ISNUMBER($B$16),IF($B$16+1=$D$6-1,$C$6*$F$7,IF($B$16&lt;=$D$5,$C$6*$F$6,IF($D$7-$B$16&lt;=2,$C$6*$F$8,$C$6*$F$7))))</f>
        <v>1747.2383999999997</v>
      </c>
      <c r="C21" s="11">
        <f>IF(OR($B$16=$D$5+1,$B$16=$D$5-2),EOMONTH((EDATE(B12,(B16+2)*12)),0)+1,IF($B$16=$D$7-2,EOMONTH($B$17,0)+1,$C$20))</f>
        <v>45476</v>
      </c>
      <c r="D21" s="11">
        <f>IF($B$13=2,EDATE($B$14,24)-1,$C$22-1)</f>
        <v>45840</v>
      </c>
    </row>
    <row r="22" spans="1:9" ht="15.75" thickBot="1" x14ac:dyDescent="0.3">
      <c r="A22" s="14" t="s">
        <v>8</v>
      </c>
      <c r="B22" s="6" t="str">
        <f>IF(ISNUMBER($B$16),IF($B$13=2,"NEANT",IF($B$16+1=$D$6,$C$6*$G$7,IF($B$16=$D$5,$C$6*$G$6,IF(OR($B$16+1=$D$5-1,$B$16+1=$D$5-2),$C$6*$G$6,IF($B$16+1=$D$5,$C$6*$G$6,IF($D$7-$B$16&lt;=2,$C$6*$G$8,IF(B16=D5+1,C6*G7,IF(AND($D$7-$B$16&gt;=3,$D$7-$B$16&lt;=5),$C$6*$G$7,$C$6*$G$8)))))))))</f>
        <v>NEANT</v>
      </c>
      <c r="C22" s="11" t="str">
        <f>IF($B$13=3,EDATE($B$14,24),"NEANT")</f>
        <v>NEANT</v>
      </c>
      <c r="D22" s="11" t="str">
        <f>IF($B$13=2,"NEANT",IF($C$23&gt;$C$22,$C$23-1,$D$23))</f>
        <v>NEANT</v>
      </c>
    </row>
    <row r="23" spans="1:9" ht="15.75" thickBot="1" x14ac:dyDescent="0.3">
      <c r="A23" s="14" t="s">
        <v>8</v>
      </c>
      <c r="B23" s="6" t="str">
        <f>IF(ISNUMBER($B$16),IF($B$13=2,"NEANT",IF($B$16+3=$D$6,$C$6*$G$7,IF($B$16+3&lt;=$D$7-1,$B$22,$C$6*$G$8))))</f>
        <v>NEANT</v>
      </c>
      <c r="C23" s="11" t="str">
        <f>IF($B$13=2,"NEANT",IF(OR($B$16=$D$5,$B$16+2=$D$5),EOMONTH(EDATE($B$12,($B$16+3)*12),0)+1,IF($B$16+3=$D$12,EOMONTH(EDATE($B$12,($B$16+3)*12),0)+1,$C$22)))</f>
        <v>NEANT</v>
      </c>
      <c r="D23" s="11" t="str">
        <f>IF($B$13=2,"NEANT",$B$15)</f>
        <v>NEANT</v>
      </c>
    </row>
    <row r="24" spans="1:9" x14ac:dyDescent="0.25">
      <c r="B24" s="1"/>
    </row>
    <row r="25" spans="1:9" x14ac:dyDescent="0.25">
      <c r="A25" s="23" t="s">
        <v>24</v>
      </c>
      <c r="B25" s="23"/>
      <c r="C25" s="23"/>
      <c r="D25" s="23"/>
      <c r="E25" s="23"/>
      <c r="F25" s="23"/>
      <c r="G25" s="23"/>
      <c r="H25" s="23"/>
      <c r="I25" s="23"/>
    </row>
    <row r="26" spans="1:9" x14ac:dyDescent="0.25">
      <c r="B26" s="1"/>
    </row>
    <row r="28" spans="1:9" x14ac:dyDescent="0.25">
      <c r="A28" t="s">
        <v>21</v>
      </c>
      <c r="C28" t="s">
        <v>18</v>
      </c>
    </row>
    <row r="29" spans="1:9" x14ac:dyDescent="0.25">
      <c r="C29" t="s">
        <v>23</v>
      </c>
    </row>
    <row r="30" spans="1:9" x14ac:dyDescent="0.25">
      <c r="C30" t="s">
        <v>19</v>
      </c>
    </row>
    <row r="31" spans="1:9" x14ac:dyDescent="0.25">
      <c r="C31" t="s">
        <v>22</v>
      </c>
    </row>
    <row r="33" spans="3:3" x14ac:dyDescent="0.25">
      <c r="C33" t="s">
        <v>25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willard</dc:creator>
  <cp:lastModifiedBy>Stagiaire1 RH</cp:lastModifiedBy>
  <cp:lastPrinted>2021-08-31T13:05:37Z</cp:lastPrinted>
  <dcterms:created xsi:type="dcterms:W3CDTF">2021-08-30T12:57:39Z</dcterms:created>
  <dcterms:modified xsi:type="dcterms:W3CDTF">2023-08-22T08:50:13Z</dcterms:modified>
</cp:coreProperties>
</file>