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queryTables/queryTable1.xml" ContentType="application/vnd.openxmlformats-officedocument.spreadsheetml.queryTable+xml"/>
  <Override PartName="/xl/tables/table6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13_ncr:1_{5C1AA9D4-0194-4D05-B611-CE8A2333BF60}" xr6:coauthVersionLast="47" xr6:coauthVersionMax="47" xr10:uidLastSave="{00000000-0000-0000-0000-000000000000}"/>
  <bookViews>
    <workbookView xWindow="30" yWindow="135" windowWidth="28665" windowHeight="15015" activeTab="1" xr2:uid="{D9A6FC1A-0C3C-42C5-B594-8C2A8ADD2C15}"/>
  </bookViews>
  <sheets>
    <sheet name="Modèle" sheetId="3" r:id="rId1"/>
    <sheet name="Résultats" sheetId="1" r:id="rId2"/>
    <sheet name="Feuil2" sheetId="5" r:id="rId3"/>
  </sheets>
  <definedNames>
    <definedName name="_xlnm._FilterDatabase" localSheetId="1" hidden="1">Résultats!$G$1:$L$1316</definedName>
    <definedName name="DonnéesExternes_1" localSheetId="1" hidden="1">Résultats!$X$15:$AB$25</definedName>
    <definedName name="DonnéesExternes_2" localSheetId="1" hidden="1">Résultats!$AC$15:$AG$25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" i="1" l="1"/>
  <c r="C3" i="1"/>
  <c r="D3" i="1" s="1"/>
  <c r="C4" i="1"/>
  <c r="D4" i="1" s="1"/>
  <c r="C5" i="1"/>
  <c r="D5" i="1" s="1"/>
  <c r="C6" i="1"/>
  <c r="D6" i="1" s="1"/>
  <c r="C7" i="1"/>
  <c r="D7" i="1" s="1"/>
  <c r="C8" i="1"/>
  <c r="D8" i="1" s="1"/>
  <c r="C9" i="1"/>
  <c r="C10" i="1"/>
  <c r="D10" i="1" s="1"/>
  <c r="C11" i="1"/>
  <c r="D11" i="1" s="1"/>
  <c r="C12" i="1"/>
  <c r="D12" i="1" s="1"/>
  <c r="C13" i="1"/>
  <c r="D13" i="1" s="1"/>
  <c r="C14" i="1"/>
  <c r="D14" i="1" s="1"/>
  <c r="C15" i="1"/>
  <c r="C16" i="1"/>
  <c r="D16" i="1" s="1"/>
  <c r="C17" i="1"/>
  <c r="D17" i="1" s="1"/>
  <c r="C18" i="1"/>
  <c r="D18" i="1" s="1"/>
  <c r="C19" i="1"/>
  <c r="D19" i="1" s="1"/>
  <c r="C20" i="1"/>
  <c r="C21" i="1"/>
  <c r="D21" i="1" s="1"/>
  <c r="C22" i="1"/>
  <c r="C23" i="1"/>
  <c r="C24" i="1"/>
  <c r="D24" i="1" s="1"/>
  <c r="C25" i="1"/>
  <c r="D25" i="1" s="1"/>
  <c r="C26" i="1"/>
  <c r="D26" i="1" s="1"/>
  <c r="C27" i="1"/>
  <c r="D27" i="1" s="1"/>
  <c r="C28" i="1"/>
  <c r="D28" i="1" s="1"/>
  <c r="C29" i="1"/>
  <c r="C30" i="1"/>
  <c r="D30" i="1" s="1"/>
  <c r="C31" i="1"/>
  <c r="D31" i="1" s="1"/>
  <c r="C32" i="1"/>
  <c r="D32" i="1" s="1"/>
  <c r="C33" i="1"/>
  <c r="C34" i="1"/>
  <c r="D34" i="1" s="1"/>
  <c r="C35" i="1"/>
  <c r="D35" i="1" s="1"/>
  <c r="C36" i="1"/>
  <c r="D36" i="1" s="1"/>
  <c r="C37" i="1"/>
  <c r="D37" i="1" s="1"/>
  <c r="C38" i="1"/>
  <c r="D38" i="1" s="1"/>
  <c r="C39" i="1"/>
  <c r="D39" i="1" s="1"/>
  <c r="C40" i="1"/>
  <c r="C41" i="1"/>
  <c r="D41" i="1" s="1"/>
  <c r="C42" i="1"/>
  <c r="C43" i="1"/>
  <c r="D43" i="1" s="1"/>
  <c r="C44" i="1"/>
  <c r="D44" i="1" s="1"/>
  <c r="C45" i="1"/>
  <c r="D45" i="1" s="1"/>
  <c r="C46" i="1"/>
  <c r="D46" i="1" s="1"/>
  <c r="C47" i="1"/>
  <c r="C48" i="1"/>
  <c r="D48" i="1" s="1"/>
  <c r="C49" i="1"/>
  <c r="D49" i="1" s="1"/>
  <c r="C50" i="1"/>
  <c r="D50" i="1" s="1"/>
  <c r="C51" i="1"/>
  <c r="C52" i="1"/>
  <c r="C53" i="1"/>
  <c r="D53" i="1" s="1"/>
  <c r="C54" i="1"/>
  <c r="D54" i="1" s="1"/>
  <c r="C55" i="1"/>
  <c r="D55" i="1" s="1"/>
  <c r="C56" i="1"/>
  <c r="D56" i="1" s="1"/>
  <c r="C57" i="1"/>
  <c r="D57" i="1" s="1"/>
  <c r="C58" i="1"/>
  <c r="D58" i="1" s="1"/>
  <c r="C59" i="1"/>
  <c r="D59" i="1" s="1"/>
  <c r="C60" i="1"/>
  <c r="C61" i="1"/>
  <c r="D61" i="1" s="1"/>
  <c r="C62" i="1"/>
  <c r="D62" i="1" s="1"/>
  <c r="C63" i="1"/>
  <c r="C64" i="1"/>
  <c r="D64" i="1" s="1"/>
  <c r="C65" i="1"/>
  <c r="D65" i="1" s="1"/>
  <c r="C66" i="1"/>
  <c r="D66" i="1" s="1"/>
  <c r="C67" i="1"/>
  <c r="D67" i="1" s="1"/>
  <c r="C68" i="1"/>
  <c r="D68" i="1" s="1"/>
  <c r="C69" i="1"/>
  <c r="D69" i="1" s="1"/>
  <c r="C70" i="1"/>
  <c r="D70" i="1" s="1"/>
  <c r="C71" i="1"/>
  <c r="D71" i="1" s="1"/>
  <c r="C72" i="1"/>
  <c r="C73" i="1"/>
  <c r="D73" i="1" s="1"/>
  <c r="C74" i="1"/>
  <c r="D74" i="1" s="1"/>
  <c r="C75" i="1"/>
  <c r="D75" i="1" s="1"/>
  <c r="C76" i="1"/>
  <c r="D76" i="1" s="1"/>
  <c r="C77" i="1"/>
  <c r="D77" i="1" s="1"/>
  <c r="C78" i="1"/>
  <c r="C79" i="1"/>
  <c r="C80" i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6" i="1"/>
  <c r="D86" i="1" s="1"/>
  <c r="C87" i="1"/>
  <c r="D87" i="1" s="1"/>
  <c r="C88" i="1"/>
  <c r="D88" i="1" s="1"/>
  <c r="C89" i="1"/>
  <c r="C90" i="1"/>
  <c r="D90" i="1" s="1"/>
  <c r="C91" i="1"/>
  <c r="D91" i="1" s="1"/>
  <c r="C92" i="1"/>
  <c r="D92" i="1" s="1"/>
  <c r="C93" i="1"/>
  <c r="C94" i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C103" i="1"/>
  <c r="D103" i="1" s="1"/>
  <c r="C104" i="1"/>
  <c r="D104" i="1" s="1"/>
  <c r="C105" i="1"/>
  <c r="D105" i="1" s="1"/>
  <c r="C106" i="1"/>
  <c r="D106" i="1" s="1"/>
  <c r="C107" i="1"/>
  <c r="D107" i="1" s="1"/>
  <c r="C108" i="1"/>
  <c r="D108" i="1" s="1"/>
  <c r="C109" i="1"/>
  <c r="D109" i="1" s="1"/>
  <c r="C110" i="1"/>
  <c r="D110" i="1" s="1"/>
  <c r="C111" i="1"/>
  <c r="C112" i="1"/>
  <c r="D112" i="1" s="1"/>
  <c r="C113" i="1"/>
  <c r="D113" i="1" s="1"/>
  <c r="C114" i="1"/>
  <c r="C115" i="1"/>
  <c r="D115" i="1" s="1"/>
  <c r="C116" i="1"/>
  <c r="D116" i="1" s="1"/>
  <c r="C117" i="1"/>
  <c r="C118" i="1"/>
  <c r="C119" i="1"/>
  <c r="D119" i="1" s="1"/>
  <c r="C120" i="1"/>
  <c r="D120" i="1" s="1"/>
  <c r="C121" i="1"/>
  <c r="D121" i="1" s="1"/>
  <c r="C122" i="1"/>
  <c r="D122" i="1" s="1"/>
  <c r="C123" i="1"/>
  <c r="D123" i="1" s="1"/>
  <c r="C124" i="1"/>
  <c r="C125" i="1"/>
  <c r="D125" i="1" s="1"/>
  <c r="C126" i="1"/>
  <c r="D126" i="1" s="1"/>
  <c r="C127" i="1"/>
  <c r="D127" i="1" s="1"/>
  <c r="C128" i="1"/>
  <c r="D128" i="1" s="1"/>
  <c r="C129" i="1"/>
  <c r="C130" i="1"/>
  <c r="D130" i="1" s="1"/>
  <c r="C131" i="1"/>
  <c r="D131" i="1" s="1"/>
  <c r="C132" i="1"/>
  <c r="D132" i="1" s="1"/>
  <c r="C133" i="1"/>
  <c r="C134" i="1"/>
  <c r="D134" i="1" s="1"/>
  <c r="C135" i="1"/>
  <c r="D135" i="1" s="1"/>
  <c r="C136" i="1"/>
  <c r="D136" i="1" s="1"/>
  <c r="C137" i="1"/>
  <c r="D137" i="1" s="1"/>
  <c r="C138" i="1"/>
  <c r="C139" i="1"/>
  <c r="C140" i="1"/>
  <c r="C141" i="1"/>
  <c r="D141" i="1" s="1"/>
  <c r="C142" i="1"/>
  <c r="D142" i="1" s="1"/>
  <c r="C143" i="1"/>
  <c r="D143" i="1" s="1"/>
  <c r="C144" i="1"/>
  <c r="D144" i="1" s="1"/>
  <c r="C145" i="1"/>
  <c r="D145" i="1" s="1"/>
  <c r="C146" i="1"/>
  <c r="D146" i="1" s="1"/>
  <c r="C147" i="1"/>
  <c r="D147" i="1" s="1"/>
  <c r="C148" i="1"/>
  <c r="D148" i="1" s="1"/>
  <c r="C149" i="1"/>
  <c r="D149" i="1" s="1"/>
  <c r="C150" i="1"/>
  <c r="C151" i="1"/>
  <c r="D151" i="1" s="1"/>
  <c r="C152" i="1"/>
  <c r="C153" i="1"/>
  <c r="D153" i="1" s="1"/>
  <c r="C154" i="1"/>
  <c r="D154" i="1" s="1"/>
  <c r="C155" i="1"/>
  <c r="C156" i="1"/>
  <c r="D156" i="1" s="1"/>
  <c r="C157" i="1"/>
  <c r="D157" i="1" s="1"/>
  <c r="C158" i="1"/>
  <c r="D158" i="1" s="1"/>
  <c r="C159" i="1"/>
  <c r="D159" i="1" s="1"/>
  <c r="C160" i="1"/>
  <c r="D160" i="1" s="1"/>
  <c r="C161" i="1"/>
  <c r="D161" i="1" s="1"/>
  <c r="C162" i="1"/>
  <c r="D162" i="1" s="1"/>
  <c r="C163" i="1"/>
  <c r="C164" i="1"/>
  <c r="D164" i="1" s="1"/>
  <c r="C165" i="1"/>
  <c r="D165" i="1" s="1"/>
  <c r="C166" i="1"/>
  <c r="C167" i="1"/>
  <c r="D167" i="1" s="1"/>
  <c r="C168" i="1"/>
  <c r="C169" i="1"/>
  <c r="D169" i="1" s="1"/>
  <c r="C170" i="1"/>
  <c r="D170" i="1" s="1"/>
  <c r="C171" i="1"/>
  <c r="D171" i="1" s="1"/>
  <c r="C172" i="1"/>
  <c r="D172" i="1" s="1"/>
  <c r="C173" i="1"/>
  <c r="C174" i="1"/>
  <c r="D174" i="1" s="1"/>
  <c r="C175" i="1"/>
  <c r="D175" i="1" s="1"/>
  <c r="C176" i="1"/>
  <c r="D176" i="1" s="1"/>
  <c r="C177" i="1"/>
  <c r="D177" i="1" s="1"/>
  <c r="C178" i="1"/>
  <c r="D178" i="1" s="1"/>
  <c r="C179" i="1"/>
  <c r="D179" i="1" s="1"/>
  <c r="C180" i="1"/>
  <c r="C181" i="1"/>
  <c r="C182" i="1"/>
  <c r="C183" i="1"/>
  <c r="D183" i="1" s="1"/>
  <c r="C184" i="1"/>
  <c r="D184" i="1" s="1"/>
  <c r="C185" i="1"/>
  <c r="D185" i="1" s="1"/>
  <c r="C186" i="1"/>
  <c r="D186" i="1" s="1"/>
  <c r="C187" i="1"/>
  <c r="D187" i="1" s="1"/>
  <c r="C188" i="1"/>
  <c r="D188" i="1" s="1"/>
  <c r="C189" i="1"/>
  <c r="D189" i="1" s="1"/>
  <c r="C190" i="1"/>
  <c r="D190" i="1" s="1"/>
  <c r="C191" i="1"/>
  <c r="C192" i="1"/>
  <c r="D192" i="1" s="1"/>
  <c r="C193" i="1"/>
  <c r="D193" i="1" s="1"/>
  <c r="C194" i="1"/>
  <c r="D194" i="1" s="1"/>
  <c r="C195" i="1"/>
  <c r="D195" i="1" s="1"/>
  <c r="C196" i="1"/>
  <c r="C197" i="1"/>
  <c r="C198" i="1"/>
  <c r="D198" i="1" s="1"/>
  <c r="C199" i="1"/>
  <c r="D199" i="1" s="1"/>
  <c r="C200" i="1"/>
  <c r="C201" i="1"/>
  <c r="D201" i="1" s="1"/>
  <c r="C202" i="1"/>
  <c r="D202" i="1" s="1"/>
  <c r="C203" i="1"/>
  <c r="D203" i="1" s="1"/>
  <c r="C204" i="1"/>
  <c r="D204" i="1" s="1"/>
  <c r="C205" i="1"/>
  <c r="C206" i="1"/>
  <c r="D206" i="1" s="1"/>
  <c r="C207" i="1"/>
  <c r="D207" i="1" s="1"/>
  <c r="C208" i="1"/>
  <c r="D208" i="1" s="1"/>
  <c r="C209" i="1"/>
  <c r="C210" i="1"/>
  <c r="D210" i="1" s="1"/>
  <c r="C211" i="1"/>
  <c r="D211" i="1" s="1"/>
  <c r="C212" i="1"/>
  <c r="D212" i="1" s="1"/>
  <c r="C213" i="1"/>
  <c r="D213" i="1" s="1"/>
  <c r="C214" i="1"/>
  <c r="C215" i="1"/>
  <c r="D215" i="1" s="1"/>
  <c r="C216" i="1"/>
  <c r="D216" i="1" s="1"/>
  <c r="C217" i="1"/>
  <c r="D217" i="1" s="1"/>
  <c r="C218" i="1"/>
  <c r="C219" i="1"/>
  <c r="D219" i="1" s="1"/>
  <c r="C220" i="1"/>
  <c r="C221" i="1"/>
  <c r="D221" i="1" s="1"/>
  <c r="C222" i="1"/>
  <c r="D222" i="1" s="1"/>
  <c r="C223" i="1"/>
  <c r="D223" i="1" s="1"/>
  <c r="C224" i="1"/>
  <c r="D224" i="1" s="1"/>
  <c r="C225" i="1"/>
  <c r="C226" i="1"/>
  <c r="D226" i="1" s="1"/>
  <c r="C227" i="1"/>
  <c r="D227" i="1" s="1"/>
  <c r="C228" i="1"/>
  <c r="D228" i="1" s="1"/>
  <c r="C229" i="1"/>
  <c r="D229" i="1" s="1"/>
  <c r="C230" i="1"/>
  <c r="C231" i="1"/>
  <c r="D231" i="1" s="1"/>
  <c r="C232" i="1"/>
  <c r="D232" i="1" s="1"/>
  <c r="C233" i="1"/>
  <c r="D233" i="1" s="1"/>
  <c r="C234" i="1"/>
  <c r="D234" i="1" s="1"/>
  <c r="C235" i="1"/>
  <c r="C236" i="1"/>
  <c r="D236" i="1" s="1"/>
  <c r="C237" i="1"/>
  <c r="D237" i="1" s="1"/>
  <c r="C238" i="1"/>
  <c r="D238" i="1" s="1"/>
  <c r="C239" i="1"/>
  <c r="D239" i="1" s="1"/>
  <c r="C240" i="1"/>
  <c r="D240" i="1" s="1"/>
  <c r="C241" i="1"/>
  <c r="D241" i="1" s="1"/>
  <c r="C242" i="1"/>
  <c r="C243" i="1"/>
  <c r="D243" i="1" s="1"/>
  <c r="C244" i="1"/>
  <c r="D244" i="1" s="1"/>
  <c r="C245" i="1"/>
  <c r="C246" i="1"/>
  <c r="D246" i="1" s="1"/>
  <c r="C247" i="1"/>
  <c r="D247" i="1" s="1"/>
  <c r="C248" i="1"/>
  <c r="D248" i="1" s="1"/>
  <c r="C249" i="1"/>
  <c r="D249" i="1" s="1"/>
  <c r="C250" i="1"/>
  <c r="D250" i="1" s="1"/>
  <c r="C251" i="1"/>
  <c r="D251" i="1" s="1"/>
  <c r="C252" i="1"/>
  <c r="D252" i="1" s="1"/>
  <c r="C253" i="1"/>
  <c r="D253" i="1" s="1"/>
  <c r="C254" i="1"/>
  <c r="C255" i="1"/>
  <c r="D255" i="1" s="1"/>
  <c r="C256" i="1"/>
  <c r="D256" i="1" s="1"/>
  <c r="C257" i="1"/>
  <c r="C258" i="1"/>
  <c r="D258" i="1" s="1"/>
  <c r="C259" i="1"/>
  <c r="C260" i="1"/>
  <c r="D260" i="1" s="1"/>
  <c r="C261" i="1"/>
  <c r="D261" i="1" s="1"/>
  <c r="C262" i="1"/>
  <c r="C263" i="1"/>
  <c r="D263" i="1" s="1"/>
  <c r="C264" i="1"/>
  <c r="D264" i="1" s="1"/>
  <c r="C265" i="1"/>
  <c r="D265" i="1" s="1"/>
  <c r="C266" i="1"/>
  <c r="D266" i="1" s="1"/>
  <c r="C267" i="1"/>
  <c r="D267" i="1" s="1"/>
  <c r="C268" i="1"/>
  <c r="D268" i="1" s="1"/>
  <c r="C269" i="1"/>
  <c r="D269" i="1" s="1"/>
  <c r="C270" i="1"/>
  <c r="D270" i="1" s="1"/>
  <c r="C271" i="1"/>
  <c r="D271" i="1" s="1"/>
  <c r="C272" i="1"/>
  <c r="D272" i="1" s="1"/>
  <c r="C273" i="1"/>
  <c r="D273" i="1" s="1"/>
  <c r="C274" i="1"/>
  <c r="D274" i="1" s="1"/>
  <c r="C275" i="1"/>
  <c r="C276" i="1"/>
  <c r="D276" i="1" s="1"/>
  <c r="C277" i="1"/>
  <c r="C278" i="1"/>
  <c r="C279" i="1"/>
  <c r="D279" i="1" s="1"/>
  <c r="C280" i="1"/>
  <c r="C281" i="1"/>
  <c r="D281" i="1" s="1"/>
  <c r="C282" i="1"/>
  <c r="D282" i="1" s="1"/>
  <c r="C283" i="1"/>
  <c r="D283" i="1" s="1"/>
  <c r="C284" i="1"/>
  <c r="D284" i="1" s="1"/>
  <c r="C285" i="1"/>
  <c r="D285" i="1" s="1"/>
  <c r="C286" i="1"/>
  <c r="D286" i="1" s="1"/>
  <c r="C287" i="1"/>
  <c r="D287" i="1" s="1"/>
  <c r="C288" i="1"/>
  <c r="D288" i="1" s="1"/>
  <c r="C289" i="1"/>
  <c r="D289" i="1" s="1"/>
  <c r="C290" i="1"/>
  <c r="C291" i="1"/>
  <c r="C292" i="1"/>
  <c r="D292" i="1" s="1"/>
  <c r="C293" i="1"/>
  <c r="D293" i="1" s="1"/>
  <c r="C294" i="1"/>
  <c r="C295" i="1"/>
  <c r="D295" i="1" s="1"/>
  <c r="C296" i="1"/>
  <c r="D296" i="1" s="1"/>
  <c r="C297" i="1"/>
  <c r="D297" i="1" s="1"/>
  <c r="C298" i="1"/>
  <c r="D298" i="1" s="1"/>
  <c r="C299" i="1"/>
  <c r="D299" i="1" s="1"/>
  <c r="C300" i="1"/>
  <c r="D300" i="1" s="1"/>
  <c r="C301" i="1"/>
  <c r="C302" i="1"/>
  <c r="D302" i="1" s="1"/>
  <c r="C303" i="1"/>
  <c r="C304" i="1"/>
  <c r="D304" i="1" s="1"/>
  <c r="C305" i="1"/>
  <c r="D305" i="1" s="1"/>
  <c r="C306" i="1"/>
  <c r="D306" i="1" s="1"/>
  <c r="C307" i="1"/>
  <c r="D307" i="1" s="1"/>
  <c r="C308" i="1"/>
  <c r="D308" i="1" s="1"/>
  <c r="C309" i="1"/>
  <c r="D309" i="1" s="1"/>
  <c r="C310" i="1"/>
  <c r="D310" i="1" s="1"/>
  <c r="C311" i="1"/>
  <c r="D311" i="1" s="1"/>
  <c r="C312" i="1"/>
  <c r="C313" i="1"/>
  <c r="C314" i="1"/>
  <c r="D314" i="1" s="1"/>
  <c r="C315" i="1"/>
  <c r="D315" i="1" s="1"/>
  <c r="C316" i="1"/>
  <c r="D316" i="1" s="1"/>
  <c r="C317" i="1"/>
  <c r="D317" i="1" s="1"/>
  <c r="C318" i="1"/>
  <c r="D318" i="1" s="1"/>
  <c r="C319" i="1"/>
  <c r="D319" i="1" s="1"/>
  <c r="C320" i="1"/>
  <c r="D320" i="1" s="1"/>
  <c r="C321" i="1"/>
  <c r="C322" i="1"/>
  <c r="D322" i="1" s="1"/>
  <c r="C323" i="1"/>
  <c r="D323" i="1" s="1"/>
  <c r="C324" i="1"/>
  <c r="D324" i="1" s="1"/>
  <c r="C325" i="1"/>
  <c r="C326" i="1"/>
  <c r="C327" i="1"/>
  <c r="D327" i="1" s="1"/>
  <c r="C328" i="1"/>
  <c r="D328" i="1" s="1"/>
  <c r="C329" i="1"/>
  <c r="C330" i="1"/>
  <c r="D330" i="1" s="1"/>
  <c r="C331" i="1"/>
  <c r="D331" i="1" s="1"/>
  <c r="C332" i="1"/>
  <c r="D332" i="1" s="1"/>
  <c r="C333" i="1"/>
  <c r="D333" i="1" s="1"/>
  <c r="C334" i="1"/>
  <c r="C335" i="1"/>
  <c r="D335" i="1" s="1"/>
  <c r="C336" i="1"/>
  <c r="C337" i="1"/>
  <c r="D337" i="1" s="1"/>
  <c r="C338" i="1"/>
  <c r="D338" i="1" s="1"/>
  <c r="C339" i="1"/>
  <c r="D339" i="1" s="1"/>
  <c r="C340" i="1"/>
  <c r="D340" i="1" s="1"/>
  <c r="C341" i="1"/>
  <c r="C342" i="1"/>
  <c r="D342" i="1" s="1"/>
  <c r="C343" i="1"/>
  <c r="D343" i="1" s="1"/>
  <c r="C344" i="1"/>
  <c r="C345" i="1"/>
  <c r="D345" i="1" s="1"/>
  <c r="C346" i="1"/>
  <c r="D346" i="1" s="1"/>
  <c r="C347" i="1"/>
  <c r="D347" i="1" s="1"/>
  <c r="C348" i="1"/>
  <c r="C349" i="1"/>
  <c r="D349" i="1" s="1"/>
  <c r="C350" i="1"/>
  <c r="D350" i="1" s="1"/>
  <c r="C351" i="1"/>
  <c r="D351" i="1" s="1"/>
  <c r="C352" i="1"/>
  <c r="C353" i="1"/>
  <c r="D353" i="1" s="1"/>
  <c r="C354" i="1"/>
  <c r="D354" i="1" s="1"/>
  <c r="C355" i="1"/>
  <c r="D355" i="1" s="1"/>
  <c r="C356" i="1"/>
  <c r="D356" i="1" s="1"/>
  <c r="C357" i="1"/>
  <c r="C358" i="1"/>
  <c r="D358" i="1" s="1"/>
  <c r="C359" i="1"/>
  <c r="D359" i="1" s="1"/>
  <c r="C360" i="1"/>
  <c r="C361" i="1"/>
  <c r="D361" i="1" s="1"/>
  <c r="C362" i="1"/>
  <c r="D362" i="1" s="1"/>
  <c r="C363" i="1"/>
  <c r="D363" i="1" s="1"/>
  <c r="C364" i="1"/>
  <c r="D364" i="1" s="1"/>
  <c r="C365" i="1"/>
  <c r="D365" i="1" s="1"/>
  <c r="C366" i="1"/>
  <c r="D366" i="1" s="1"/>
  <c r="C367" i="1"/>
  <c r="D367" i="1" s="1"/>
  <c r="C368" i="1"/>
  <c r="C369" i="1"/>
  <c r="D369" i="1" s="1"/>
  <c r="C370" i="1"/>
  <c r="C371" i="1"/>
  <c r="C372" i="1"/>
  <c r="D372" i="1" s="1"/>
  <c r="C373" i="1"/>
  <c r="D373" i="1" s="1"/>
  <c r="C374" i="1"/>
  <c r="D374" i="1" s="1"/>
  <c r="C375" i="1"/>
  <c r="D375" i="1" s="1"/>
  <c r="C376" i="1"/>
  <c r="D376" i="1" s="1"/>
  <c r="C377" i="1"/>
  <c r="D377" i="1" s="1"/>
  <c r="C378" i="1"/>
  <c r="D378" i="1" s="1"/>
  <c r="C379" i="1"/>
  <c r="D379" i="1" s="1"/>
  <c r="C380" i="1"/>
  <c r="D380" i="1" s="1"/>
  <c r="C381" i="1"/>
  <c r="C382" i="1"/>
  <c r="D382" i="1" s="1"/>
  <c r="C383" i="1"/>
  <c r="D383" i="1" s="1"/>
  <c r="C384" i="1"/>
  <c r="D384" i="1" s="1"/>
  <c r="C385" i="1"/>
  <c r="D385" i="1" s="1"/>
  <c r="C386" i="1"/>
  <c r="C387" i="1"/>
  <c r="D387" i="1" s="1"/>
  <c r="C388" i="1"/>
  <c r="C389" i="1"/>
  <c r="D389" i="1" s="1"/>
  <c r="C390" i="1"/>
  <c r="D390" i="1" s="1"/>
  <c r="C391" i="1"/>
  <c r="D391" i="1" s="1"/>
  <c r="C392" i="1"/>
  <c r="D392" i="1" s="1"/>
  <c r="C393" i="1"/>
  <c r="D393" i="1" s="1"/>
  <c r="C394" i="1"/>
  <c r="C395" i="1"/>
  <c r="D395" i="1" s="1"/>
  <c r="C396" i="1"/>
  <c r="D396" i="1" s="1"/>
  <c r="C397" i="1"/>
  <c r="D397" i="1" s="1"/>
  <c r="C398" i="1"/>
  <c r="C399" i="1"/>
  <c r="D399" i="1" s="1"/>
  <c r="C400" i="1"/>
  <c r="D400" i="1" s="1"/>
  <c r="C401" i="1"/>
  <c r="C402" i="1"/>
  <c r="D402" i="1" s="1"/>
  <c r="C403" i="1"/>
  <c r="D403" i="1" s="1"/>
  <c r="C404" i="1"/>
  <c r="D404" i="1" s="1"/>
  <c r="C405" i="1"/>
  <c r="C406" i="1"/>
  <c r="C407" i="1"/>
  <c r="D407" i="1" s="1"/>
  <c r="C408" i="1"/>
  <c r="D408" i="1" s="1"/>
  <c r="C409" i="1"/>
  <c r="C410" i="1"/>
  <c r="D410" i="1" s="1"/>
  <c r="C411" i="1"/>
  <c r="D411" i="1" s="1"/>
  <c r="C412" i="1"/>
  <c r="D412" i="1" s="1"/>
  <c r="C413" i="1"/>
  <c r="D413" i="1" s="1"/>
  <c r="C414" i="1"/>
  <c r="C415" i="1"/>
  <c r="C416" i="1"/>
  <c r="D416" i="1" s="1"/>
  <c r="C417" i="1"/>
  <c r="D417" i="1" s="1"/>
  <c r="C418" i="1"/>
  <c r="D418" i="1" s="1"/>
  <c r="C419" i="1"/>
  <c r="D419" i="1" s="1"/>
  <c r="C420" i="1"/>
  <c r="D420" i="1" s="1"/>
  <c r="C421" i="1"/>
  <c r="D421" i="1" s="1"/>
  <c r="C422" i="1"/>
  <c r="D422" i="1" s="1"/>
  <c r="C423" i="1"/>
  <c r="D423" i="1" s="1"/>
  <c r="C424" i="1"/>
  <c r="D424" i="1" s="1"/>
  <c r="C425" i="1"/>
  <c r="D425" i="1" s="1"/>
  <c r="C426" i="1"/>
  <c r="D426" i="1" s="1"/>
  <c r="C427" i="1"/>
  <c r="C428" i="1"/>
  <c r="D428" i="1" s="1"/>
  <c r="C429" i="1"/>
  <c r="C430" i="1"/>
  <c r="D430" i="1" s="1"/>
  <c r="C431" i="1"/>
  <c r="D431" i="1" s="1"/>
  <c r="C432" i="1"/>
  <c r="C433" i="1"/>
  <c r="C434" i="1"/>
  <c r="D434" i="1" s="1"/>
  <c r="C435" i="1"/>
  <c r="D435" i="1" s="1"/>
  <c r="C436" i="1"/>
  <c r="D436" i="1" s="1"/>
  <c r="C437" i="1"/>
  <c r="C438" i="1"/>
  <c r="D438" i="1" s="1"/>
  <c r="C439" i="1"/>
  <c r="D439" i="1" s="1"/>
  <c r="C440" i="1"/>
  <c r="D440" i="1" s="1"/>
  <c r="C441" i="1"/>
  <c r="D441" i="1" s="1"/>
  <c r="C442" i="1"/>
  <c r="D442" i="1" s="1"/>
  <c r="C443" i="1"/>
  <c r="D443" i="1" s="1"/>
  <c r="C444" i="1"/>
  <c r="D444" i="1" s="1"/>
  <c r="C445" i="1"/>
  <c r="C446" i="1"/>
  <c r="D446" i="1" s="1"/>
  <c r="C447" i="1"/>
  <c r="C448" i="1"/>
  <c r="D448" i="1" s="1"/>
  <c r="C449" i="1"/>
  <c r="D449" i="1" s="1"/>
  <c r="C450" i="1"/>
  <c r="D450" i="1" s="1"/>
  <c r="C451" i="1"/>
  <c r="D451" i="1" s="1"/>
  <c r="C452" i="1"/>
  <c r="D452" i="1" s="1"/>
  <c r="C453" i="1"/>
  <c r="D453" i="1" s="1"/>
  <c r="C454" i="1"/>
  <c r="D454" i="1" s="1"/>
  <c r="C455" i="1"/>
  <c r="D455" i="1" s="1"/>
  <c r="C456" i="1"/>
  <c r="D456" i="1" s="1"/>
  <c r="C457" i="1"/>
  <c r="D457" i="1" s="1"/>
  <c r="C458" i="1"/>
  <c r="D458" i="1" s="1"/>
  <c r="C459" i="1"/>
  <c r="C460" i="1"/>
  <c r="D460" i="1" s="1"/>
  <c r="C461" i="1"/>
  <c r="D461" i="1" s="1"/>
  <c r="C462" i="1"/>
  <c r="D462" i="1" s="1"/>
  <c r="C463" i="1"/>
  <c r="D463" i="1" s="1"/>
  <c r="C464" i="1"/>
  <c r="C465" i="1"/>
  <c r="C466" i="1"/>
  <c r="D466" i="1" s="1"/>
  <c r="C467" i="1"/>
  <c r="C468" i="1"/>
  <c r="D468" i="1" s="1"/>
  <c r="C469" i="1"/>
  <c r="D469" i="1" s="1"/>
  <c r="C470" i="1"/>
  <c r="D470" i="1" s="1"/>
  <c r="C471" i="1"/>
  <c r="D471" i="1" s="1"/>
  <c r="C472" i="1"/>
  <c r="C473" i="1"/>
  <c r="C474" i="1"/>
  <c r="D474" i="1" s="1"/>
  <c r="C475" i="1"/>
  <c r="D475" i="1" s="1"/>
  <c r="C476" i="1"/>
  <c r="D476" i="1" s="1"/>
  <c r="C477" i="1"/>
  <c r="D477" i="1" s="1"/>
  <c r="C478" i="1"/>
  <c r="C479" i="1"/>
  <c r="D479" i="1" s="1"/>
  <c r="C480" i="1"/>
  <c r="D480" i="1" s="1"/>
  <c r="C481" i="1"/>
  <c r="D481" i="1" s="1"/>
  <c r="C482" i="1"/>
  <c r="D482" i="1" s="1"/>
  <c r="C483" i="1"/>
  <c r="C484" i="1"/>
  <c r="D484" i="1" s="1"/>
  <c r="C485" i="1"/>
  <c r="D485" i="1" s="1"/>
  <c r="C486" i="1"/>
  <c r="D486" i="1" s="1"/>
  <c r="C487" i="1"/>
  <c r="C488" i="1"/>
  <c r="C489" i="1"/>
  <c r="D489" i="1" s="1"/>
  <c r="C490" i="1"/>
  <c r="D490" i="1" s="1"/>
  <c r="C491" i="1"/>
  <c r="D491" i="1" s="1"/>
  <c r="C492" i="1"/>
  <c r="C493" i="1"/>
  <c r="D493" i="1" s="1"/>
  <c r="C494" i="1"/>
  <c r="D494" i="1" s="1"/>
  <c r="C495" i="1"/>
  <c r="D495" i="1" s="1"/>
  <c r="C496" i="1"/>
  <c r="C497" i="1"/>
  <c r="C498" i="1"/>
  <c r="D498" i="1" s="1"/>
  <c r="C499" i="1"/>
  <c r="D499" i="1" s="1"/>
  <c r="C500" i="1"/>
  <c r="D500" i="1" s="1"/>
  <c r="C501" i="1"/>
  <c r="D501" i="1" s="1"/>
  <c r="C502" i="1"/>
  <c r="D502" i="1" s="1"/>
  <c r="C503" i="1"/>
  <c r="C504" i="1"/>
  <c r="D504" i="1" s="1"/>
  <c r="C505" i="1"/>
  <c r="C506" i="1"/>
  <c r="D506" i="1" s="1"/>
  <c r="C507" i="1"/>
  <c r="D507" i="1" s="1"/>
  <c r="C508" i="1"/>
  <c r="D508" i="1" s="1"/>
  <c r="C509" i="1"/>
  <c r="D509" i="1" s="1"/>
  <c r="C510" i="1"/>
  <c r="D510" i="1" s="1"/>
  <c r="C511" i="1"/>
  <c r="D511" i="1" s="1"/>
  <c r="C512" i="1"/>
  <c r="D512" i="1" s="1"/>
  <c r="C513" i="1"/>
  <c r="D513" i="1" s="1"/>
  <c r="C514" i="1"/>
  <c r="C515" i="1"/>
  <c r="D515" i="1" s="1"/>
  <c r="C516" i="1"/>
  <c r="C517" i="1"/>
  <c r="D517" i="1" s="1"/>
  <c r="C518" i="1"/>
  <c r="C519" i="1"/>
  <c r="D519" i="1" s="1"/>
  <c r="C520" i="1"/>
  <c r="C521" i="1"/>
  <c r="D521" i="1" s="1"/>
  <c r="C522" i="1"/>
  <c r="D522" i="1" s="1"/>
  <c r="C523" i="1"/>
  <c r="D523" i="1" s="1"/>
  <c r="C524" i="1"/>
  <c r="D524" i="1" s="1"/>
  <c r="C525" i="1"/>
  <c r="D525" i="1" s="1"/>
  <c r="C526" i="1"/>
  <c r="D526" i="1" s="1"/>
  <c r="C527" i="1"/>
  <c r="D527" i="1" s="1"/>
  <c r="C528" i="1"/>
  <c r="D528" i="1" s="1"/>
  <c r="C529" i="1"/>
  <c r="D529" i="1" s="1"/>
  <c r="C530" i="1"/>
  <c r="C531" i="1"/>
  <c r="D531" i="1" s="1"/>
  <c r="C532" i="1"/>
  <c r="D532" i="1" s="1"/>
  <c r="C533" i="1"/>
  <c r="D533" i="1" s="1"/>
  <c r="C534" i="1"/>
  <c r="D534" i="1" s="1"/>
  <c r="C535" i="1"/>
  <c r="D535" i="1" s="1"/>
  <c r="C536" i="1"/>
  <c r="D536" i="1" s="1"/>
  <c r="C537" i="1"/>
  <c r="C538" i="1"/>
  <c r="D538" i="1" s="1"/>
  <c r="C539" i="1"/>
  <c r="C540" i="1"/>
  <c r="D540" i="1" s="1"/>
  <c r="C541" i="1"/>
  <c r="D541" i="1" s="1"/>
  <c r="C542" i="1"/>
  <c r="D542" i="1" s="1"/>
  <c r="C543" i="1"/>
  <c r="D543" i="1" s="1"/>
  <c r="C544" i="1"/>
  <c r="C545" i="1"/>
  <c r="C546" i="1"/>
  <c r="D546" i="1" s="1"/>
  <c r="C547" i="1"/>
  <c r="D547" i="1" s="1"/>
  <c r="C548" i="1"/>
  <c r="D548" i="1" s="1"/>
  <c r="C549" i="1"/>
  <c r="C550" i="1"/>
  <c r="D550" i="1" s="1"/>
  <c r="C551" i="1"/>
  <c r="C552" i="1"/>
  <c r="D552" i="1" s="1"/>
  <c r="C553" i="1"/>
  <c r="D553" i="1" s="1"/>
  <c r="C554" i="1"/>
  <c r="D554" i="1" s="1"/>
  <c r="C555" i="1"/>
  <c r="D555" i="1" s="1"/>
  <c r="C556" i="1"/>
  <c r="D556" i="1" s="1"/>
  <c r="C557" i="1"/>
  <c r="D557" i="1" s="1"/>
  <c r="C558" i="1"/>
  <c r="D558" i="1" s="1"/>
  <c r="C559" i="1"/>
  <c r="D559" i="1" s="1"/>
  <c r="C560" i="1"/>
  <c r="D560" i="1" s="1"/>
  <c r="C561" i="1"/>
  <c r="D561" i="1" s="1"/>
  <c r="C562" i="1"/>
  <c r="D562" i="1" s="1"/>
  <c r="C563" i="1"/>
  <c r="D563" i="1" s="1"/>
  <c r="C564" i="1"/>
  <c r="D564" i="1" s="1"/>
  <c r="C565" i="1"/>
  <c r="D565" i="1" s="1"/>
  <c r="C566" i="1"/>
  <c r="D566" i="1" s="1"/>
  <c r="C567" i="1"/>
  <c r="D567" i="1" s="1"/>
  <c r="C568" i="1"/>
  <c r="D568" i="1" s="1"/>
  <c r="C569" i="1"/>
  <c r="C570" i="1"/>
  <c r="D570" i="1" s="1"/>
  <c r="C571" i="1"/>
  <c r="D571" i="1" s="1"/>
  <c r="C572" i="1"/>
  <c r="D572" i="1" s="1"/>
  <c r="C573" i="1"/>
  <c r="C574" i="1"/>
  <c r="D574" i="1" s="1"/>
  <c r="C575" i="1"/>
  <c r="D575" i="1" s="1"/>
  <c r="C576" i="1"/>
  <c r="D576" i="1" s="1"/>
  <c r="C577" i="1"/>
  <c r="D577" i="1" s="1"/>
  <c r="C578" i="1"/>
  <c r="D578" i="1" s="1"/>
  <c r="C579" i="1"/>
  <c r="D579" i="1" s="1"/>
  <c r="C580" i="1"/>
  <c r="C581" i="1"/>
  <c r="C582" i="1"/>
  <c r="D582" i="1" s="1"/>
  <c r="C583" i="1"/>
  <c r="D583" i="1" s="1"/>
  <c r="C584" i="1"/>
  <c r="D584" i="1" s="1"/>
  <c r="C585" i="1"/>
  <c r="D585" i="1" s="1"/>
  <c r="C586" i="1"/>
  <c r="D586" i="1" s="1"/>
  <c r="C587" i="1"/>
  <c r="D587" i="1" s="1"/>
  <c r="C588" i="1"/>
  <c r="C589" i="1"/>
  <c r="C590" i="1"/>
  <c r="D590" i="1" s="1"/>
  <c r="C591" i="1"/>
  <c r="D591" i="1" s="1"/>
  <c r="C592" i="1"/>
  <c r="D592" i="1" s="1"/>
  <c r="C593" i="1"/>
  <c r="D593" i="1" s="1"/>
  <c r="C594" i="1"/>
  <c r="D594" i="1" s="1"/>
  <c r="C595" i="1"/>
  <c r="C596" i="1"/>
  <c r="D596" i="1" s="1"/>
  <c r="C597" i="1"/>
  <c r="C598" i="1"/>
  <c r="D598" i="1" s="1"/>
  <c r="C599" i="1"/>
  <c r="D599" i="1" s="1"/>
  <c r="C600" i="1"/>
  <c r="D600" i="1" s="1"/>
  <c r="C601" i="1"/>
  <c r="D601" i="1" s="1"/>
  <c r="C602" i="1"/>
  <c r="D602" i="1" s="1"/>
  <c r="C603" i="1"/>
  <c r="C604" i="1"/>
  <c r="D604" i="1" s="1"/>
  <c r="C605" i="1"/>
  <c r="C606" i="1"/>
  <c r="D606" i="1" s="1"/>
  <c r="C607" i="1"/>
  <c r="C608" i="1"/>
  <c r="D608" i="1" s="1"/>
  <c r="C609" i="1"/>
  <c r="D609" i="1" s="1"/>
  <c r="C610" i="1"/>
  <c r="C611" i="1"/>
  <c r="D611" i="1" s="1"/>
  <c r="C612" i="1"/>
  <c r="C613" i="1"/>
  <c r="D613" i="1" s="1"/>
  <c r="C614" i="1"/>
  <c r="D614" i="1" s="1"/>
  <c r="C615" i="1"/>
  <c r="D615" i="1" s="1"/>
  <c r="C616" i="1"/>
  <c r="C617" i="1"/>
  <c r="D617" i="1" s="1"/>
  <c r="C618" i="1"/>
  <c r="D618" i="1" s="1"/>
  <c r="C619" i="1"/>
  <c r="D619" i="1" s="1"/>
  <c r="C620" i="1"/>
  <c r="D620" i="1" s="1"/>
  <c r="C621" i="1"/>
  <c r="D621" i="1" s="1"/>
  <c r="C622" i="1"/>
  <c r="D622" i="1" s="1"/>
  <c r="C623" i="1"/>
  <c r="D623" i="1" s="1"/>
  <c r="C624" i="1"/>
  <c r="D624" i="1" s="1"/>
  <c r="C625" i="1"/>
  <c r="D625" i="1" s="1"/>
  <c r="C626" i="1"/>
  <c r="C627" i="1"/>
  <c r="D627" i="1" s="1"/>
  <c r="C628" i="1"/>
  <c r="D628" i="1" s="1"/>
  <c r="C629" i="1"/>
  <c r="C630" i="1"/>
  <c r="D630" i="1" s="1"/>
  <c r="C631" i="1"/>
  <c r="D631" i="1" s="1"/>
  <c r="C632" i="1"/>
  <c r="D632" i="1" s="1"/>
  <c r="C633" i="1"/>
  <c r="D633" i="1" s="1"/>
  <c r="C634" i="1"/>
  <c r="D634" i="1" s="1"/>
  <c r="C635" i="1"/>
  <c r="D635" i="1" s="1"/>
  <c r="C636" i="1"/>
  <c r="C637" i="1"/>
  <c r="D637" i="1" s="1"/>
  <c r="C638" i="1"/>
  <c r="C639" i="1"/>
  <c r="D639" i="1" s="1"/>
  <c r="C640" i="1"/>
  <c r="C641" i="1"/>
  <c r="D641" i="1" s="1"/>
  <c r="C642" i="1"/>
  <c r="C643" i="1"/>
  <c r="D643" i="1" s="1"/>
  <c r="C644" i="1"/>
  <c r="D644" i="1" s="1"/>
  <c r="C645" i="1"/>
  <c r="D645" i="1" s="1"/>
  <c r="C646" i="1"/>
  <c r="C647" i="1"/>
  <c r="D647" i="1" s="1"/>
  <c r="C648" i="1"/>
  <c r="D648" i="1" s="1"/>
  <c r="C649" i="1"/>
  <c r="D649" i="1" s="1"/>
  <c r="C650" i="1"/>
  <c r="D650" i="1" s="1"/>
  <c r="C651" i="1"/>
  <c r="D651" i="1" s="1"/>
  <c r="C652" i="1"/>
  <c r="D652" i="1" s="1"/>
  <c r="C653" i="1"/>
  <c r="C654" i="1"/>
  <c r="D654" i="1" s="1"/>
  <c r="C655" i="1"/>
  <c r="C656" i="1"/>
  <c r="D656" i="1" s="1"/>
  <c r="C657" i="1"/>
  <c r="D657" i="1" s="1"/>
  <c r="C658" i="1"/>
  <c r="D658" i="1" s="1"/>
  <c r="C659" i="1"/>
  <c r="D659" i="1" s="1"/>
  <c r="C660" i="1"/>
  <c r="D660" i="1" s="1"/>
  <c r="C661" i="1"/>
  <c r="C662" i="1"/>
  <c r="D662" i="1" s="1"/>
  <c r="C663" i="1"/>
  <c r="D663" i="1" s="1"/>
  <c r="C664" i="1"/>
  <c r="D664" i="1" s="1"/>
  <c r="C665" i="1"/>
  <c r="D665" i="1" s="1"/>
  <c r="C666" i="1"/>
  <c r="D666" i="1" s="1"/>
  <c r="C667" i="1"/>
  <c r="D667" i="1" s="1"/>
  <c r="C668" i="1"/>
  <c r="C669" i="1"/>
  <c r="D669" i="1" s="1"/>
  <c r="C670" i="1"/>
  <c r="D670" i="1" s="1"/>
  <c r="C671" i="1"/>
  <c r="C672" i="1"/>
  <c r="D672" i="1" s="1"/>
  <c r="C673" i="1"/>
  <c r="C674" i="1"/>
  <c r="D674" i="1" s="1"/>
  <c r="C675" i="1"/>
  <c r="D675" i="1" s="1"/>
  <c r="C676" i="1"/>
  <c r="D676" i="1" s="1"/>
  <c r="C677" i="1"/>
  <c r="D677" i="1" s="1"/>
  <c r="C678" i="1"/>
  <c r="D678" i="1" s="1"/>
  <c r="C679" i="1"/>
  <c r="D679" i="1" s="1"/>
  <c r="C680" i="1"/>
  <c r="D680" i="1" s="1"/>
  <c r="C681" i="1"/>
  <c r="C682" i="1"/>
  <c r="D682" i="1" s="1"/>
  <c r="C683" i="1"/>
  <c r="D683" i="1" s="1"/>
  <c r="C684" i="1"/>
  <c r="D684" i="1" s="1"/>
  <c r="C685" i="1"/>
  <c r="D685" i="1" s="1"/>
  <c r="C686" i="1"/>
  <c r="C687" i="1"/>
  <c r="D687" i="1" s="1"/>
  <c r="C688" i="1"/>
  <c r="C689" i="1"/>
  <c r="D689" i="1" s="1"/>
  <c r="C690" i="1"/>
  <c r="D690" i="1" s="1"/>
  <c r="C691" i="1"/>
  <c r="C692" i="1"/>
  <c r="D692" i="1" s="1"/>
  <c r="C693" i="1"/>
  <c r="D693" i="1" s="1"/>
  <c r="C694" i="1"/>
  <c r="D694" i="1" s="1"/>
  <c r="C695" i="1"/>
  <c r="D695" i="1" s="1"/>
  <c r="C696" i="1"/>
  <c r="C697" i="1"/>
  <c r="D697" i="1" s="1"/>
  <c r="C698" i="1"/>
  <c r="D698" i="1" s="1"/>
  <c r="C699" i="1"/>
  <c r="D699" i="1" s="1"/>
  <c r="C700" i="1"/>
  <c r="D700" i="1" s="1"/>
  <c r="C701" i="1"/>
  <c r="D701" i="1" s="1"/>
  <c r="C702" i="1"/>
  <c r="D702" i="1" s="1"/>
  <c r="C703" i="1"/>
  <c r="D703" i="1" s="1"/>
  <c r="C704" i="1"/>
  <c r="C705" i="1"/>
  <c r="C706" i="1"/>
  <c r="D706" i="1" s="1"/>
  <c r="C707" i="1"/>
  <c r="D707" i="1" s="1"/>
  <c r="C708" i="1"/>
  <c r="C709" i="1"/>
  <c r="C710" i="1"/>
  <c r="D710" i="1" s="1"/>
  <c r="C711" i="1"/>
  <c r="D711" i="1" s="1"/>
  <c r="C712" i="1"/>
  <c r="D712" i="1" s="1"/>
  <c r="C713" i="1"/>
  <c r="D713" i="1" s="1"/>
  <c r="C714" i="1"/>
  <c r="D714" i="1" s="1"/>
  <c r="C715" i="1"/>
  <c r="D715" i="1" s="1"/>
  <c r="C716" i="1"/>
  <c r="D716" i="1" s="1"/>
  <c r="C717" i="1"/>
  <c r="D717" i="1" s="1"/>
  <c r="C718" i="1"/>
  <c r="C719" i="1"/>
  <c r="D719" i="1" s="1"/>
  <c r="C720" i="1"/>
  <c r="D720" i="1" s="1"/>
  <c r="C721" i="1"/>
  <c r="D721" i="1" s="1"/>
  <c r="C722" i="1"/>
  <c r="D722" i="1" s="1"/>
  <c r="C723" i="1"/>
  <c r="D723" i="1" s="1"/>
  <c r="C724" i="1"/>
  <c r="D724" i="1" s="1"/>
  <c r="C725" i="1"/>
  <c r="D725" i="1" s="1"/>
  <c r="C726" i="1"/>
  <c r="D726" i="1" s="1"/>
  <c r="C727" i="1"/>
  <c r="D727" i="1" s="1"/>
  <c r="C728" i="1"/>
  <c r="D728" i="1" s="1"/>
  <c r="C729" i="1"/>
  <c r="D729" i="1" s="1"/>
  <c r="C730" i="1"/>
  <c r="D730" i="1" s="1"/>
  <c r="C731" i="1"/>
  <c r="C732" i="1"/>
  <c r="C733" i="1"/>
  <c r="D733" i="1" s="1"/>
  <c r="C734" i="1"/>
  <c r="D734" i="1" s="1"/>
  <c r="C735" i="1"/>
  <c r="D735" i="1" s="1"/>
  <c r="C736" i="1"/>
  <c r="D736" i="1" s="1"/>
  <c r="C737" i="1"/>
  <c r="D737" i="1" s="1"/>
  <c r="C738" i="1"/>
  <c r="C739" i="1"/>
  <c r="D739" i="1" s="1"/>
  <c r="C740" i="1"/>
  <c r="D740" i="1" s="1"/>
  <c r="C741" i="1"/>
  <c r="C742" i="1"/>
  <c r="D742" i="1" s="1"/>
  <c r="C743" i="1"/>
  <c r="C744" i="1"/>
  <c r="D744" i="1" s="1"/>
  <c r="C745" i="1"/>
  <c r="D745" i="1" s="1"/>
  <c r="C746" i="1"/>
  <c r="D746" i="1" s="1"/>
  <c r="C747" i="1"/>
  <c r="D747" i="1" s="1"/>
  <c r="C748" i="1"/>
  <c r="D748" i="1" s="1"/>
  <c r="C749" i="1"/>
  <c r="D749" i="1" s="1"/>
  <c r="C750" i="1"/>
  <c r="D750" i="1" s="1"/>
  <c r="C751" i="1"/>
  <c r="D751" i="1" s="1"/>
  <c r="C752" i="1"/>
  <c r="D752" i="1" s="1"/>
  <c r="C753" i="1"/>
  <c r="D753" i="1" s="1"/>
  <c r="C754" i="1"/>
  <c r="D754" i="1" s="1"/>
  <c r="C755" i="1"/>
  <c r="C756" i="1"/>
  <c r="D756" i="1" s="1"/>
  <c r="C757" i="1"/>
  <c r="D757" i="1" s="1"/>
  <c r="C758" i="1"/>
  <c r="D758" i="1" s="1"/>
  <c r="C759" i="1"/>
  <c r="C760" i="1"/>
  <c r="D760" i="1" s="1"/>
  <c r="C761" i="1"/>
  <c r="D761" i="1" s="1"/>
  <c r="C762" i="1"/>
  <c r="D762" i="1" s="1"/>
  <c r="C763" i="1"/>
  <c r="D763" i="1" s="1"/>
  <c r="C764" i="1"/>
  <c r="C765" i="1"/>
  <c r="D765" i="1" s="1"/>
  <c r="C766" i="1"/>
  <c r="D766" i="1" s="1"/>
  <c r="C767" i="1"/>
  <c r="D767" i="1" s="1"/>
  <c r="C768" i="1"/>
  <c r="D768" i="1" s="1"/>
  <c r="C769" i="1"/>
  <c r="D769" i="1" s="1"/>
  <c r="C770" i="1"/>
  <c r="D770" i="1" s="1"/>
  <c r="C771" i="1"/>
  <c r="D771" i="1" s="1"/>
  <c r="C772" i="1"/>
  <c r="D772" i="1" s="1"/>
  <c r="C773" i="1"/>
  <c r="D773" i="1" s="1"/>
  <c r="C774" i="1"/>
  <c r="C775" i="1"/>
  <c r="D775" i="1" s="1"/>
  <c r="C776" i="1"/>
  <c r="D776" i="1" s="1"/>
  <c r="C777" i="1"/>
  <c r="D777" i="1" s="1"/>
  <c r="C778" i="1"/>
  <c r="D778" i="1" s="1"/>
  <c r="C779" i="1"/>
  <c r="D779" i="1" s="1"/>
  <c r="C780" i="1"/>
  <c r="D780" i="1" s="1"/>
  <c r="C781" i="1"/>
  <c r="D781" i="1" s="1"/>
  <c r="C782" i="1"/>
  <c r="D782" i="1" s="1"/>
  <c r="C783" i="1"/>
  <c r="D783" i="1" s="1"/>
  <c r="C784" i="1"/>
  <c r="D784" i="1" s="1"/>
  <c r="C785" i="1"/>
  <c r="D785" i="1" s="1"/>
  <c r="C786" i="1"/>
  <c r="D786" i="1" s="1"/>
  <c r="C787" i="1"/>
  <c r="C788" i="1"/>
  <c r="C789" i="1"/>
  <c r="D789" i="1" s="1"/>
  <c r="C790" i="1"/>
  <c r="D790" i="1" s="1"/>
  <c r="C791" i="1"/>
  <c r="C792" i="1"/>
  <c r="C793" i="1"/>
  <c r="D793" i="1" s="1"/>
  <c r="C794" i="1"/>
  <c r="D794" i="1" s="1"/>
  <c r="C795" i="1"/>
  <c r="D795" i="1" s="1"/>
  <c r="C796" i="1"/>
  <c r="C797" i="1"/>
  <c r="D797" i="1" s="1"/>
  <c r="C798" i="1"/>
  <c r="D798" i="1" s="1"/>
  <c r="C799" i="1"/>
  <c r="D799" i="1" s="1"/>
  <c r="C800" i="1"/>
  <c r="D800" i="1" s="1"/>
  <c r="C801" i="1"/>
  <c r="D801" i="1" s="1"/>
  <c r="C802" i="1"/>
  <c r="D802" i="1" s="1"/>
  <c r="C803" i="1"/>
  <c r="D803" i="1" s="1"/>
  <c r="C804" i="1"/>
  <c r="D804" i="1" s="1"/>
  <c r="C805" i="1"/>
  <c r="D805" i="1" s="1"/>
  <c r="C806" i="1"/>
  <c r="D806" i="1" s="1"/>
  <c r="C807" i="1"/>
  <c r="C808" i="1"/>
  <c r="D808" i="1" s="1"/>
  <c r="C809" i="1"/>
  <c r="D809" i="1" s="1"/>
  <c r="C810" i="1"/>
  <c r="C811" i="1"/>
  <c r="C812" i="1"/>
  <c r="D812" i="1" s="1"/>
  <c r="C813" i="1"/>
  <c r="D813" i="1" s="1"/>
  <c r="C814" i="1"/>
  <c r="D814" i="1" s="1"/>
  <c r="C815" i="1"/>
  <c r="D815" i="1" s="1"/>
  <c r="C816" i="1"/>
  <c r="D816" i="1" s="1"/>
  <c r="C817" i="1"/>
  <c r="D817" i="1" s="1"/>
  <c r="C818" i="1"/>
  <c r="D818" i="1" s="1"/>
  <c r="C819" i="1"/>
  <c r="D819" i="1" s="1"/>
  <c r="C820" i="1"/>
  <c r="C821" i="1"/>
  <c r="C822" i="1"/>
  <c r="D822" i="1" s="1"/>
  <c r="C823" i="1"/>
  <c r="C824" i="1"/>
  <c r="D824" i="1" s="1"/>
  <c r="C825" i="1"/>
  <c r="D825" i="1" s="1"/>
  <c r="C826" i="1"/>
  <c r="D826" i="1" s="1"/>
  <c r="C827" i="1"/>
  <c r="D827" i="1" s="1"/>
  <c r="C828" i="1"/>
  <c r="D828" i="1" s="1"/>
  <c r="C829" i="1"/>
  <c r="D829" i="1" s="1"/>
  <c r="C830" i="1"/>
  <c r="D830" i="1" s="1"/>
  <c r="C831" i="1"/>
  <c r="D831" i="1" s="1"/>
  <c r="C832" i="1"/>
  <c r="D832" i="1" s="1"/>
  <c r="C833" i="1"/>
  <c r="D833" i="1" s="1"/>
  <c r="C834" i="1"/>
  <c r="D834" i="1" s="1"/>
  <c r="C835" i="1"/>
  <c r="D835" i="1" s="1"/>
  <c r="C836" i="1"/>
  <c r="C837" i="1"/>
  <c r="D837" i="1" s="1"/>
  <c r="C838" i="1"/>
  <c r="C839" i="1"/>
  <c r="D839" i="1" s="1"/>
  <c r="C840" i="1"/>
  <c r="D840" i="1" s="1"/>
  <c r="C841" i="1"/>
  <c r="D841" i="1" s="1"/>
  <c r="C842" i="1"/>
  <c r="D842" i="1" s="1"/>
  <c r="C843" i="1"/>
  <c r="C844" i="1"/>
  <c r="D844" i="1" s="1"/>
  <c r="C845" i="1"/>
  <c r="C846" i="1"/>
  <c r="D846" i="1" s="1"/>
  <c r="C847" i="1"/>
  <c r="D847" i="1" s="1"/>
  <c r="C848" i="1"/>
  <c r="D848" i="1" s="1"/>
  <c r="C849" i="1"/>
  <c r="D849" i="1" s="1"/>
  <c r="C850" i="1"/>
  <c r="D850" i="1" s="1"/>
  <c r="C851" i="1"/>
  <c r="C852" i="1"/>
  <c r="D852" i="1" s="1"/>
  <c r="C853" i="1"/>
  <c r="C854" i="1"/>
  <c r="D854" i="1" s="1"/>
  <c r="C855" i="1"/>
  <c r="D855" i="1" s="1"/>
  <c r="C856" i="1"/>
  <c r="D856" i="1" s="1"/>
  <c r="C857" i="1"/>
  <c r="D857" i="1" s="1"/>
  <c r="C858" i="1"/>
  <c r="D858" i="1" s="1"/>
  <c r="C859" i="1"/>
  <c r="C860" i="1"/>
  <c r="D860" i="1" s="1"/>
  <c r="C861" i="1"/>
  <c r="D861" i="1" s="1"/>
  <c r="C862" i="1"/>
  <c r="C863" i="1"/>
  <c r="C864" i="1"/>
  <c r="D864" i="1" s="1"/>
  <c r="C865" i="1"/>
  <c r="D865" i="1" s="1"/>
  <c r="C866" i="1"/>
  <c r="D866" i="1" s="1"/>
  <c r="C867" i="1"/>
  <c r="D867" i="1" s="1"/>
  <c r="C868" i="1"/>
  <c r="D868" i="1" s="1"/>
  <c r="C869" i="1"/>
  <c r="D869" i="1" s="1"/>
  <c r="C870" i="1"/>
  <c r="D870" i="1" s="1"/>
  <c r="C871" i="1"/>
  <c r="C872" i="1"/>
  <c r="D872" i="1" s="1"/>
  <c r="C873" i="1"/>
  <c r="D873" i="1" s="1"/>
  <c r="C874" i="1"/>
  <c r="D874" i="1" s="1"/>
  <c r="C875" i="1"/>
  <c r="D875" i="1" s="1"/>
  <c r="C876" i="1"/>
  <c r="C877" i="1"/>
  <c r="D877" i="1" s="1"/>
  <c r="C878" i="1"/>
  <c r="D878" i="1" s="1"/>
  <c r="C879" i="1"/>
  <c r="C880" i="1"/>
  <c r="D880" i="1" s="1"/>
  <c r="C881" i="1"/>
  <c r="D881" i="1" s="1"/>
  <c r="C882" i="1"/>
  <c r="D882" i="1" s="1"/>
  <c r="C883" i="1"/>
  <c r="D883" i="1" s="1"/>
  <c r="C884" i="1"/>
  <c r="D884" i="1" s="1"/>
  <c r="C885" i="1"/>
  <c r="C886" i="1"/>
  <c r="D886" i="1" s="1"/>
  <c r="C887" i="1"/>
  <c r="D887" i="1" s="1"/>
  <c r="C888" i="1"/>
  <c r="D888" i="1" s="1"/>
  <c r="C889" i="1"/>
  <c r="D889" i="1" s="1"/>
  <c r="C890" i="1"/>
  <c r="C891" i="1"/>
  <c r="D891" i="1" s="1"/>
  <c r="C892" i="1"/>
  <c r="D892" i="1" s="1"/>
  <c r="C893" i="1"/>
  <c r="D893" i="1" s="1"/>
  <c r="C894" i="1"/>
  <c r="D894" i="1" s="1"/>
  <c r="C895" i="1"/>
  <c r="C896" i="1"/>
  <c r="D896" i="1" s="1"/>
  <c r="C897" i="1"/>
  <c r="C898" i="1"/>
  <c r="D898" i="1" s="1"/>
  <c r="C899" i="1"/>
  <c r="D899" i="1" s="1"/>
  <c r="C900" i="1"/>
  <c r="D900" i="1" s="1"/>
  <c r="C901" i="1"/>
  <c r="D901" i="1" s="1"/>
  <c r="C902" i="1"/>
  <c r="D902" i="1" s="1"/>
  <c r="C903" i="1"/>
  <c r="D903" i="1" s="1"/>
  <c r="C904" i="1"/>
  <c r="D904" i="1" s="1"/>
  <c r="C905" i="1"/>
  <c r="D905" i="1" s="1"/>
  <c r="C906" i="1"/>
  <c r="D906" i="1" s="1"/>
  <c r="C907" i="1"/>
  <c r="D907" i="1" s="1"/>
  <c r="C908" i="1"/>
  <c r="C909" i="1"/>
  <c r="D909" i="1" s="1"/>
  <c r="C910" i="1"/>
  <c r="D910" i="1" s="1"/>
  <c r="C911" i="1"/>
  <c r="D911" i="1" s="1"/>
  <c r="C912" i="1"/>
  <c r="C913" i="1"/>
  <c r="D913" i="1" s="1"/>
  <c r="C914" i="1"/>
  <c r="D914" i="1" s="1"/>
  <c r="C915" i="1"/>
  <c r="D915" i="1" s="1"/>
  <c r="C916" i="1"/>
  <c r="D916" i="1" s="1"/>
  <c r="C917" i="1"/>
  <c r="C918" i="1"/>
  <c r="D918" i="1" s="1"/>
  <c r="C919" i="1"/>
  <c r="D919" i="1" s="1"/>
  <c r="C920" i="1"/>
  <c r="C921" i="1"/>
  <c r="D921" i="1" s="1"/>
  <c r="C922" i="1"/>
  <c r="D922" i="1" s="1"/>
  <c r="C923" i="1"/>
  <c r="C924" i="1"/>
  <c r="C925" i="1"/>
  <c r="D925" i="1" s="1"/>
  <c r="C926" i="1"/>
  <c r="C927" i="1"/>
  <c r="D927" i="1" s="1"/>
  <c r="C928" i="1"/>
  <c r="D928" i="1" s="1"/>
  <c r="C929" i="1"/>
  <c r="D929" i="1" s="1"/>
  <c r="C930" i="1"/>
  <c r="D930" i="1" s="1"/>
  <c r="C931" i="1"/>
  <c r="D931" i="1" s="1"/>
  <c r="C932" i="1"/>
  <c r="D932" i="1" s="1"/>
  <c r="C933" i="1"/>
  <c r="D933" i="1" s="1"/>
  <c r="C934" i="1"/>
  <c r="D934" i="1" s="1"/>
  <c r="C935" i="1"/>
  <c r="C936" i="1"/>
  <c r="D936" i="1" s="1"/>
  <c r="C937" i="1"/>
  <c r="D937" i="1" s="1"/>
  <c r="C938" i="1"/>
  <c r="D938" i="1" s="1"/>
  <c r="C939" i="1"/>
  <c r="C940" i="1"/>
  <c r="D940" i="1" s="1"/>
  <c r="C941" i="1"/>
  <c r="C942" i="1"/>
  <c r="D942" i="1" s="1"/>
  <c r="C943" i="1"/>
  <c r="D943" i="1" s="1"/>
  <c r="C944" i="1"/>
  <c r="D944" i="1" s="1"/>
  <c r="C945" i="1"/>
  <c r="D945" i="1" s="1"/>
  <c r="C946" i="1"/>
  <c r="D946" i="1" s="1"/>
  <c r="C947" i="1"/>
  <c r="D947" i="1" s="1"/>
  <c r="C948" i="1"/>
  <c r="C949" i="1"/>
  <c r="C950" i="1"/>
  <c r="D950" i="1" s="1"/>
  <c r="C951" i="1"/>
  <c r="D951" i="1" s="1"/>
  <c r="C952" i="1"/>
  <c r="D952" i="1" s="1"/>
  <c r="C953" i="1"/>
  <c r="D953" i="1" s="1"/>
  <c r="C954" i="1"/>
  <c r="C955" i="1"/>
  <c r="D955" i="1" s="1"/>
  <c r="C956" i="1"/>
  <c r="C957" i="1"/>
  <c r="D957" i="1" s="1"/>
  <c r="C958" i="1"/>
  <c r="D958" i="1" s="1"/>
  <c r="C959" i="1"/>
  <c r="D959" i="1" s="1"/>
  <c r="C960" i="1"/>
  <c r="D960" i="1" s="1"/>
  <c r="C961" i="1"/>
  <c r="D961" i="1" s="1"/>
  <c r="C962" i="1"/>
  <c r="D962" i="1" s="1"/>
  <c r="C963" i="1"/>
  <c r="C964" i="1"/>
  <c r="C965" i="1"/>
  <c r="D965" i="1" s="1"/>
  <c r="C966" i="1"/>
  <c r="D966" i="1" s="1"/>
  <c r="C967" i="1"/>
  <c r="C968" i="1"/>
  <c r="C969" i="1"/>
  <c r="D969" i="1" s="1"/>
  <c r="C970" i="1"/>
  <c r="D970" i="1" s="1"/>
  <c r="C971" i="1"/>
  <c r="D971" i="1" s="1"/>
  <c r="C972" i="1"/>
  <c r="D972" i="1" s="1"/>
  <c r="C973" i="1"/>
  <c r="D973" i="1" s="1"/>
  <c r="C974" i="1"/>
  <c r="D974" i="1" s="1"/>
  <c r="C975" i="1"/>
  <c r="D975" i="1" s="1"/>
  <c r="C976" i="1"/>
  <c r="C977" i="1"/>
  <c r="D977" i="1" s="1"/>
  <c r="C978" i="1"/>
  <c r="D978" i="1" s="1"/>
  <c r="C979" i="1"/>
  <c r="D979" i="1" s="1"/>
  <c r="C980" i="1"/>
  <c r="C981" i="1"/>
  <c r="D981" i="1" s="1"/>
  <c r="C982" i="1"/>
  <c r="D982" i="1" s="1"/>
  <c r="C983" i="1"/>
  <c r="D983" i="1" s="1"/>
  <c r="C984" i="1"/>
  <c r="C985" i="1"/>
  <c r="D985" i="1" s="1"/>
  <c r="C986" i="1"/>
  <c r="C987" i="1"/>
  <c r="D987" i="1" s="1"/>
  <c r="C988" i="1"/>
  <c r="D988" i="1" s="1"/>
  <c r="C989" i="1"/>
  <c r="D989" i="1" s="1"/>
  <c r="C990" i="1"/>
  <c r="D990" i="1" s="1"/>
  <c r="C991" i="1"/>
  <c r="D991" i="1" s="1"/>
  <c r="C992" i="1"/>
  <c r="D992" i="1" s="1"/>
  <c r="C993" i="1"/>
  <c r="D993" i="1" s="1"/>
  <c r="C994" i="1"/>
  <c r="D994" i="1" s="1"/>
  <c r="C995" i="1"/>
  <c r="D995" i="1" s="1"/>
  <c r="C996" i="1"/>
  <c r="D996" i="1" s="1"/>
  <c r="C997" i="1"/>
  <c r="C998" i="1"/>
  <c r="D998" i="1" s="1"/>
  <c r="C999" i="1"/>
  <c r="C1000" i="1"/>
  <c r="D1000" i="1" s="1"/>
  <c r="C1001" i="1"/>
  <c r="D1001" i="1" s="1"/>
  <c r="C1002" i="1"/>
  <c r="C1003" i="1"/>
  <c r="C1004" i="1"/>
  <c r="D1004" i="1" s="1"/>
  <c r="C1005" i="1"/>
  <c r="D1005" i="1" s="1"/>
  <c r="C1006" i="1"/>
  <c r="D1006" i="1" s="1"/>
  <c r="C1007" i="1"/>
  <c r="D1007" i="1" s="1"/>
  <c r="C1008" i="1"/>
  <c r="D1008" i="1" s="1"/>
  <c r="C1009" i="1"/>
  <c r="D1009" i="1" s="1"/>
  <c r="C1010" i="1"/>
  <c r="D1010" i="1" s="1"/>
  <c r="C1011" i="1"/>
  <c r="D1011" i="1" s="1"/>
  <c r="C1012" i="1"/>
  <c r="C1013" i="1"/>
  <c r="D1013" i="1" s="1"/>
  <c r="C1014" i="1"/>
  <c r="D1014" i="1" s="1"/>
  <c r="C1015" i="1"/>
  <c r="C1016" i="1"/>
  <c r="D1016" i="1" s="1"/>
  <c r="C1017" i="1"/>
  <c r="D1017" i="1" s="1"/>
  <c r="C1018" i="1"/>
  <c r="D1018" i="1" s="1"/>
  <c r="C1019" i="1"/>
  <c r="D1019" i="1" s="1"/>
  <c r="C1020" i="1"/>
  <c r="D1020" i="1" s="1"/>
  <c r="C1021" i="1"/>
  <c r="D1021" i="1" s="1"/>
  <c r="C1022" i="1"/>
  <c r="D1022" i="1" s="1"/>
  <c r="C1023" i="1"/>
  <c r="C1024" i="1"/>
  <c r="D1024" i="1" s="1"/>
  <c r="C1025" i="1"/>
  <c r="C1026" i="1"/>
  <c r="D1026" i="1" s="1"/>
  <c r="C1027" i="1"/>
  <c r="D1027" i="1" s="1"/>
  <c r="C1028" i="1"/>
  <c r="D1028" i="1" s="1"/>
  <c r="C1029" i="1"/>
  <c r="D1029" i="1" s="1"/>
  <c r="C1030" i="1"/>
  <c r="D1030" i="1" s="1"/>
  <c r="C1031" i="1"/>
  <c r="D1031" i="1" s="1"/>
  <c r="C1032" i="1"/>
  <c r="D1032" i="1" s="1"/>
  <c r="C1033" i="1"/>
  <c r="D1033" i="1" s="1"/>
  <c r="C1034" i="1"/>
  <c r="D1034" i="1" s="1"/>
  <c r="C1035" i="1"/>
  <c r="D1035" i="1" s="1"/>
  <c r="C1036" i="1"/>
  <c r="D1036" i="1" s="1"/>
  <c r="C1037" i="1"/>
  <c r="D1037" i="1" s="1"/>
  <c r="C1038" i="1"/>
  <c r="D1038" i="1" s="1"/>
  <c r="C1039" i="1"/>
  <c r="D1039" i="1" s="1"/>
  <c r="C1040" i="1"/>
  <c r="D1040" i="1" s="1"/>
  <c r="C1041" i="1"/>
  <c r="D1041" i="1" s="1"/>
  <c r="C1042" i="1"/>
  <c r="D1042" i="1" s="1"/>
  <c r="C1043" i="1"/>
  <c r="D1043" i="1" s="1"/>
  <c r="C1044" i="1"/>
  <c r="C1045" i="1"/>
  <c r="D1045" i="1" s="1"/>
  <c r="C1046" i="1"/>
  <c r="D1046" i="1" s="1"/>
  <c r="C1047" i="1"/>
  <c r="D1047" i="1" s="1"/>
  <c r="C1048" i="1"/>
  <c r="C1049" i="1"/>
  <c r="D1049" i="1" s="1"/>
  <c r="C1050" i="1"/>
  <c r="C1051" i="1"/>
  <c r="D1051" i="1" s="1"/>
  <c r="C1052" i="1"/>
  <c r="C1053" i="1"/>
  <c r="D1053" i="1" s="1"/>
  <c r="C1054" i="1"/>
  <c r="C1055" i="1"/>
  <c r="D1055" i="1" s="1"/>
  <c r="C1056" i="1"/>
  <c r="D1056" i="1" s="1"/>
  <c r="C1057" i="1"/>
  <c r="D1057" i="1" s="1"/>
  <c r="C1058" i="1"/>
  <c r="D1058" i="1" s="1"/>
  <c r="C1059" i="1"/>
  <c r="D1059" i="1" s="1"/>
  <c r="C1060" i="1"/>
  <c r="D1060" i="1" s="1"/>
  <c r="C1061" i="1"/>
  <c r="D1061" i="1" s="1"/>
  <c r="C1062" i="1"/>
  <c r="D1062" i="1" s="1"/>
  <c r="C1063" i="1"/>
  <c r="D1063" i="1" s="1"/>
  <c r="C1064" i="1"/>
  <c r="C1065" i="1"/>
  <c r="D1065" i="1" s="1"/>
  <c r="C1066" i="1"/>
  <c r="D1066" i="1" s="1"/>
  <c r="C1067" i="1"/>
  <c r="D1067" i="1" s="1"/>
  <c r="C1068" i="1"/>
  <c r="D1068" i="1" s="1"/>
  <c r="C1069" i="1"/>
  <c r="D1069" i="1" s="1"/>
  <c r="C1070" i="1"/>
  <c r="D1070" i="1" s="1"/>
  <c r="C1071" i="1"/>
  <c r="D1071" i="1" s="1"/>
  <c r="C1072" i="1"/>
  <c r="D1072" i="1" s="1"/>
  <c r="C1073" i="1"/>
  <c r="D1073" i="1" s="1"/>
  <c r="C1074" i="1"/>
  <c r="D1074" i="1" s="1"/>
  <c r="C1075" i="1"/>
  <c r="D1075" i="1" s="1"/>
  <c r="C1076" i="1"/>
  <c r="D1076" i="1" s="1"/>
  <c r="C1077" i="1"/>
  <c r="C1078" i="1"/>
  <c r="C1079" i="1"/>
  <c r="D1079" i="1" s="1"/>
  <c r="C1080" i="1"/>
  <c r="D1080" i="1" s="1"/>
  <c r="C1081" i="1"/>
  <c r="D1081" i="1" s="1"/>
  <c r="C1082" i="1"/>
  <c r="D1082" i="1" s="1"/>
  <c r="C1083" i="1"/>
  <c r="D1083" i="1" s="1"/>
  <c r="C1084" i="1"/>
  <c r="D1084" i="1" s="1"/>
  <c r="C1085" i="1"/>
  <c r="D1085" i="1" s="1"/>
  <c r="C1086" i="1"/>
  <c r="D1086" i="1" s="1"/>
  <c r="C1087" i="1"/>
  <c r="D1087" i="1" s="1"/>
  <c r="C1088" i="1"/>
  <c r="D1088" i="1" s="1"/>
  <c r="C1089" i="1"/>
  <c r="D1089" i="1" s="1"/>
  <c r="C1090" i="1"/>
  <c r="D1090" i="1" s="1"/>
  <c r="C1091" i="1"/>
  <c r="D1091" i="1" s="1"/>
  <c r="C1092" i="1"/>
  <c r="C1093" i="1"/>
  <c r="D1093" i="1" s="1"/>
  <c r="C1094" i="1"/>
  <c r="D1094" i="1" s="1"/>
  <c r="C1095" i="1"/>
  <c r="C1096" i="1"/>
  <c r="D1096" i="1" s="1"/>
  <c r="C1097" i="1"/>
  <c r="D1097" i="1" s="1"/>
  <c r="C1098" i="1"/>
  <c r="D1098" i="1" s="1"/>
  <c r="C1099" i="1"/>
  <c r="D1099" i="1" s="1"/>
  <c r="C1100" i="1"/>
  <c r="C1101" i="1"/>
  <c r="D1101" i="1" s="1"/>
  <c r="C1102" i="1"/>
  <c r="D1102" i="1" s="1"/>
  <c r="C1103" i="1"/>
  <c r="C1104" i="1"/>
  <c r="D1104" i="1" s="1"/>
  <c r="C1105" i="1"/>
  <c r="C1106" i="1"/>
  <c r="D1106" i="1" s="1"/>
  <c r="C1107" i="1"/>
  <c r="D1107" i="1" s="1"/>
  <c r="C1108" i="1"/>
  <c r="D1108" i="1" s="1"/>
  <c r="C1109" i="1"/>
  <c r="D1109" i="1" s="1"/>
  <c r="C1110" i="1"/>
  <c r="D1110" i="1" s="1"/>
  <c r="C1111" i="1"/>
  <c r="D1111" i="1" s="1"/>
  <c r="C1112" i="1"/>
  <c r="C1113" i="1"/>
  <c r="D1113" i="1" s="1"/>
  <c r="C1114" i="1"/>
  <c r="C1115" i="1"/>
  <c r="D1115" i="1" s="1"/>
  <c r="C1116" i="1"/>
  <c r="D1116" i="1" s="1"/>
  <c r="C1117" i="1"/>
  <c r="C1118" i="1"/>
  <c r="C1119" i="1"/>
  <c r="D1119" i="1" s="1"/>
  <c r="C1120" i="1"/>
  <c r="C1121" i="1"/>
  <c r="D1121" i="1" s="1"/>
  <c r="C1122" i="1"/>
  <c r="D1122" i="1" s="1"/>
  <c r="C1123" i="1"/>
  <c r="C1124" i="1"/>
  <c r="C1125" i="1"/>
  <c r="D1125" i="1" s="1"/>
  <c r="C1126" i="1"/>
  <c r="D1126" i="1" s="1"/>
  <c r="C1127" i="1"/>
  <c r="D1127" i="1" s="1"/>
  <c r="C1128" i="1"/>
  <c r="D1128" i="1" s="1"/>
  <c r="C1129" i="1"/>
  <c r="D1129" i="1" s="1"/>
  <c r="C1130" i="1"/>
  <c r="D1130" i="1" s="1"/>
  <c r="C1131" i="1"/>
  <c r="C1132" i="1"/>
  <c r="D1132" i="1" s="1"/>
  <c r="C1133" i="1"/>
  <c r="D1133" i="1" s="1"/>
  <c r="C1134" i="1"/>
  <c r="D1134" i="1" s="1"/>
  <c r="C1135" i="1"/>
  <c r="D1135" i="1" s="1"/>
  <c r="C1136" i="1"/>
  <c r="D1136" i="1" s="1"/>
  <c r="C1137" i="1"/>
  <c r="D1137" i="1" s="1"/>
  <c r="C1138" i="1"/>
  <c r="D1138" i="1" s="1"/>
  <c r="C1139" i="1"/>
  <c r="D1139" i="1" s="1"/>
  <c r="C1140" i="1"/>
  <c r="C1141" i="1"/>
  <c r="C1142" i="1"/>
  <c r="D1142" i="1" s="1"/>
  <c r="C1143" i="1"/>
  <c r="D1143" i="1" s="1"/>
  <c r="C1144" i="1"/>
  <c r="D1144" i="1" s="1"/>
  <c r="C1145" i="1"/>
  <c r="D1145" i="1" s="1"/>
  <c r="C1146" i="1"/>
  <c r="D1146" i="1" s="1"/>
  <c r="C1147" i="1"/>
  <c r="D1147" i="1" s="1"/>
  <c r="C1148" i="1"/>
  <c r="C1149" i="1"/>
  <c r="D1149" i="1" s="1"/>
  <c r="C1150" i="1"/>
  <c r="D1150" i="1" s="1"/>
  <c r="C1151" i="1"/>
  <c r="D1151" i="1" s="1"/>
  <c r="C1152" i="1"/>
  <c r="C1153" i="1"/>
  <c r="D1153" i="1" s="1"/>
  <c r="C1154" i="1"/>
  <c r="D1154" i="1" s="1"/>
  <c r="C1155" i="1"/>
  <c r="D1155" i="1" s="1"/>
  <c r="C1156" i="1"/>
  <c r="C1157" i="1"/>
  <c r="D1157" i="1" s="1"/>
  <c r="C1158" i="1"/>
  <c r="D1158" i="1" s="1"/>
  <c r="C1159" i="1"/>
  <c r="D1159" i="1" s="1"/>
  <c r="C1160" i="1"/>
  <c r="C1161" i="1"/>
  <c r="D1161" i="1" s="1"/>
  <c r="C1162" i="1"/>
  <c r="D1162" i="1" s="1"/>
  <c r="C1163" i="1"/>
  <c r="D1163" i="1" s="1"/>
  <c r="C1164" i="1"/>
  <c r="C1165" i="1"/>
  <c r="D1165" i="1" s="1"/>
  <c r="C1166" i="1"/>
  <c r="D1166" i="1" s="1"/>
  <c r="C1167" i="1"/>
  <c r="C1168" i="1"/>
  <c r="C1169" i="1"/>
  <c r="D1169" i="1" s="1"/>
  <c r="C1170" i="1"/>
  <c r="D1170" i="1" s="1"/>
  <c r="C1171" i="1"/>
  <c r="D1171" i="1" s="1"/>
  <c r="C1172" i="1"/>
  <c r="D1172" i="1" s="1"/>
  <c r="C1173" i="1"/>
  <c r="C1174" i="1"/>
  <c r="D1174" i="1" s="1"/>
  <c r="C1175" i="1"/>
  <c r="C1176" i="1"/>
  <c r="D1176" i="1" s="1"/>
  <c r="C1177" i="1"/>
  <c r="D1177" i="1" s="1"/>
  <c r="C1178" i="1"/>
  <c r="D1178" i="1" s="1"/>
  <c r="C1179" i="1"/>
  <c r="D1179" i="1" s="1"/>
  <c r="C1180" i="1"/>
  <c r="D1180" i="1" s="1"/>
  <c r="C1181" i="1"/>
  <c r="D1181" i="1" s="1"/>
  <c r="C1182" i="1"/>
  <c r="C1183" i="1"/>
  <c r="D1183" i="1" s="1"/>
  <c r="C1184" i="1"/>
  <c r="D1184" i="1" s="1"/>
  <c r="C1185" i="1"/>
  <c r="D1185" i="1" s="1"/>
  <c r="C1186" i="1"/>
  <c r="D1186" i="1" s="1"/>
  <c r="C1187" i="1"/>
  <c r="D1187" i="1" s="1"/>
  <c r="C1188" i="1"/>
  <c r="D1188" i="1" s="1"/>
  <c r="C1189" i="1"/>
  <c r="C1190" i="1"/>
  <c r="C1191" i="1"/>
  <c r="D1191" i="1" s="1"/>
  <c r="C1192" i="1"/>
  <c r="C1193" i="1"/>
  <c r="D1193" i="1" s="1"/>
  <c r="C1194" i="1"/>
  <c r="D1194" i="1" s="1"/>
  <c r="C1195" i="1"/>
  <c r="D1195" i="1" s="1"/>
  <c r="C1196" i="1"/>
  <c r="D1196" i="1" s="1"/>
  <c r="C1197" i="1"/>
  <c r="D1197" i="1" s="1"/>
  <c r="C1198" i="1"/>
  <c r="D1198" i="1" s="1"/>
  <c r="C1199" i="1"/>
  <c r="D1199" i="1" s="1"/>
  <c r="C1200" i="1"/>
  <c r="C1201" i="1"/>
  <c r="D1201" i="1" s="1"/>
  <c r="C1202" i="1"/>
  <c r="C1203" i="1"/>
  <c r="D1203" i="1" s="1"/>
  <c r="C1204" i="1"/>
  <c r="D1204" i="1" s="1"/>
  <c r="C1205" i="1"/>
  <c r="C1206" i="1"/>
  <c r="D1206" i="1" s="1"/>
  <c r="C1207" i="1"/>
  <c r="C1208" i="1"/>
  <c r="D1208" i="1" s="1"/>
  <c r="C1209" i="1"/>
  <c r="D1209" i="1" s="1"/>
  <c r="C1210" i="1"/>
  <c r="D1210" i="1" s="1"/>
  <c r="C1211" i="1"/>
  <c r="D1211" i="1" s="1"/>
  <c r="C1212" i="1"/>
  <c r="D1212" i="1" s="1"/>
  <c r="C1213" i="1"/>
  <c r="C1214" i="1"/>
  <c r="D1214" i="1" s="1"/>
  <c r="C1215" i="1"/>
  <c r="D1215" i="1" s="1"/>
  <c r="C1216" i="1"/>
  <c r="D1216" i="1" s="1"/>
  <c r="C1217" i="1"/>
  <c r="D1217" i="1" s="1"/>
  <c r="C1218" i="1"/>
  <c r="D1218" i="1" s="1"/>
  <c r="C1219" i="1"/>
  <c r="D1219" i="1" s="1"/>
  <c r="C1220" i="1"/>
  <c r="C1221" i="1"/>
  <c r="D1221" i="1" s="1"/>
  <c r="C1222" i="1"/>
  <c r="D1222" i="1" s="1"/>
  <c r="C1223" i="1"/>
  <c r="D1223" i="1" s="1"/>
  <c r="C1224" i="1"/>
  <c r="D1224" i="1" s="1"/>
  <c r="C1225" i="1"/>
  <c r="D1225" i="1" s="1"/>
  <c r="C1226" i="1"/>
  <c r="D1226" i="1" s="1"/>
  <c r="C1227" i="1"/>
  <c r="C1228" i="1"/>
  <c r="D1228" i="1" s="1"/>
  <c r="C1229" i="1"/>
  <c r="C1230" i="1"/>
  <c r="D1230" i="1" s="1"/>
  <c r="C1231" i="1"/>
  <c r="D1231" i="1" s="1"/>
  <c r="C1232" i="1"/>
  <c r="D1232" i="1" s="1"/>
  <c r="C1233" i="1"/>
  <c r="D1233" i="1" s="1"/>
  <c r="C1234" i="1"/>
  <c r="D1234" i="1" s="1"/>
  <c r="C1235" i="1"/>
  <c r="D1235" i="1" s="1"/>
  <c r="C1236" i="1"/>
  <c r="D1236" i="1" s="1"/>
  <c r="C1237" i="1"/>
  <c r="C1238" i="1"/>
  <c r="D1238" i="1" s="1"/>
  <c r="C1239" i="1"/>
  <c r="D1239" i="1" s="1"/>
  <c r="C1240" i="1"/>
  <c r="C1241" i="1"/>
  <c r="D1241" i="1" s="1"/>
  <c r="C1242" i="1"/>
  <c r="D1242" i="1" s="1"/>
  <c r="C1243" i="1"/>
  <c r="C1244" i="1"/>
  <c r="D1244" i="1" s="1"/>
  <c r="C1245" i="1"/>
  <c r="D1245" i="1" s="1"/>
  <c r="C1246" i="1"/>
  <c r="D1246" i="1" s="1"/>
  <c r="C1247" i="1"/>
  <c r="D1247" i="1" s="1"/>
  <c r="C1248" i="1"/>
  <c r="D1248" i="1" s="1"/>
  <c r="C1249" i="1"/>
  <c r="D1249" i="1" s="1"/>
  <c r="C1250" i="1"/>
  <c r="D1250" i="1" s="1"/>
  <c r="C1251" i="1"/>
  <c r="D1251" i="1" s="1"/>
  <c r="C1252" i="1"/>
  <c r="D1252" i="1" s="1"/>
  <c r="C1253" i="1"/>
  <c r="D1253" i="1" s="1"/>
  <c r="C1254" i="1"/>
  <c r="D1254" i="1" s="1"/>
  <c r="C1255" i="1"/>
  <c r="D1255" i="1" s="1"/>
  <c r="C1256" i="1"/>
  <c r="D1256" i="1" s="1"/>
  <c r="C1257" i="1"/>
  <c r="C1258" i="1"/>
  <c r="D1258" i="1" s="1"/>
  <c r="C1259" i="1"/>
  <c r="D1259" i="1" s="1"/>
  <c r="C1260" i="1"/>
  <c r="C1261" i="1"/>
  <c r="D1261" i="1" s="1"/>
  <c r="C1262" i="1"/>
  <c r="D1262" i="1" s="1"/>
  <c r="C1263" i="1"/>
  <c r="D1263" i="1" s="1"/>
  <c r="C1264" i="1"/>
  <c r="C1265" i="1"/>
  <c r="C1266" i="1"/>
  <c r="D1266" i="1" s="1"/>
  <c r="C1267" i="1"/>
  <c r="D1267" i="1" s="1"/>
  <c r="C1268" i="1"/>
  <c r="C1269" i="1"/>
  <c r="D1269" i="1" s="1"/>
  <c r="C1270" i="1"/>
  <c r="D1270" i="1" s="1"/>
  <c r="C1271" i="1"/>
  <c r="D1271" i="1" s="1"/>
  <c r="C1272" i="1"/>
  <c r="D1272" i="1" s="1"/>
  <c r="C1273" i="1"/>
  <c r="D1273" i="1" s="1"/>
  <c r="C1274" i="1"/>
  <c r="D1274" i="1" s="1"/>
  <c r="C1275" i="1"/>
  <c r="C1276" i="1"/>
  <c r="D1276" i="1" s="1"/>
  <c r="C1277" i="1"/>
  <c r="D1277" i="1" s="1"/>
  <c r="C1278" i="1"/>
  <c r="C1279" i="1"/>
  <c r="D1279" i="1" s="1"/>
  <c r="C1280" i="1"/>
  <c r="D1280" i="1" s="1"/>
  <c r="C1281" i="1"/>
  <c r="D1281" i="1" s="1"/>
  <c r="C1282" i="1"/>
  <c r="D1282" i="1" s="1"/>
  <c r="C1283" i="1"/>
  <c r="D1283" i="1" s="1"/>
  <c r="C1284" i="1"/>
  <c r="D1284" i="1" s="1"/>
  <c r="C1285" i="1"/>
  <c r="C1286" i="1"/>
  <c r="D1286" i="1" s="1"/>
  <c r="C1287" i="1"/>
  <c r="C1288" i="1"/>
  <c r="D1288" i="1" s="1"/>
  <c r="C1289" i="1"/>
  <c r="D1289" i="1" s="1"/>
  <c r="C1290" i="1"/>
  <c r="D1290" i="1" s="1"/>
  <c r="C1291" i="1"/>
  <c r="D1291" i="1" s="1"/>
  <c r="C1292" i="1"/>
  <c r="D1292" i="1" s="1"/>
  <c r="C1293" i="1"/>
  <c r="D1293" i="1" s="1"/>
  <c r="C1294" i="1"/>
  <c r="D1294" i="1" s="1"/>
  <c r="C1295" i="1"/>
  <c r="D1295" i="1" s="1"/>
  <c r="C1296" i="1"/>
  <c r="D1296" i="1" s="1"/>
  <c r="C1297" i="1"/>
  <c r="D1297" i="1" s="1"/>
  <c r="C1298" i="1"/>
  <c r="D1298" i="1" s="1"/>
  <c r="C1299" i="1"/>
  <c r="D1299" i="1" s="1"/>
  <c r="C1300" i="1"/>
  <c r="C1301" i="1"/>
  <c r="D1301" i="1" s="1"/>
  <c r="C1302" i="1"/>
  <c r="C1303" i="1"/>
  <c r="C1304" i="1"/>
  <c r="D1304" i="1" s="1"/>
  <c r="C1305" i="1"/>
  <c r="D1305" i="1" s="1"/>
  <c r="C1306" i="1"/>
  <c r="D1306" i="1" s="1"/>
  <c r="C1307" i="1"/>
  <c r="D1307" i="1" s="1"/>
  <c r="C1308" i="1"/>
  <c r="D1308" i="1" s="1"/>
  <c r="C1309" i="1"/>
  <c r="D1309" i="1" s="1"/>
  <c r="C1311" i="1"/>
  <c r="C1312" i="1"/>
  <c r="C1313" i="1"/>
  <c r="C1314" i="1"/>
  <c r="C1315" i="1"/>
  <c r="C1316" i="1"/>
  <c r="C2" i="1"/>
  <c r="D2" i="1" s="1"/>
  <c r="A37" i="1"/>
  <c r="B37" i="1" s="1"/>
  <c r="A38" i="1"/>
  <c r="B38" i="1" s="1"/>
  <c r="A39" i="1"/>
  <c r="B39" i="1" s="1"/>
  <c r="A40" i="1"/>
  <c r="A41" i="1"/>
  <c r="B41" i="1" s="1"/>
  <c r="A42" i="1"/>
  <c r="A43" i="1"/>
  <c r="B43" i="1" s="1"/>
  <c r="A44" i="1"/>
  <c r="B44" i="1" s="1"/>
  <c r="A45" i="1"/>
  <c r="A46" i="1"/>
  <c r="A47" i="1"/>
  <c r="B47" i="1" s="1"/>
  <c r="A48" i="1"/>
  <c r="B48" i="1" s="1"/>
  <c r="A49" i="1"/>
  <c r="B49" i="1" s="1"/>
  <c r="A50" i="1"/>
  <c r="B50" i="1" s="1"/>
  <c r="A51" i="1"/>
  <c r="B51" i="1" s="1"/>
  <c r="A52" i="1"/>
  <c r="B52" i="1" s="1"/>
  <c r="A53" i="1"/>
  <c r="B53" i="1" s="1"/>
  <c r="A54" i="1"/>
  <c r="A55" i="1"/>
  <c r="A56" i="1"/>
  <c r="B56" i="1" s="1"/>
  <c r="A57" i="1"/>
  <c r="B57" i="1" s="1"/>
  <c r="A58" i="1"/>
  <c r="B58" i="1" s="1"/>
  <c r="A59" i="1"/>
  <c r="A60" i="1"/>
  <c r="A61" i="1"/>
  <c r="B61" i="1" s="1"/>
  <c r="A62" i="1"/>
  <c r="B62" i="1" s="1"/>
  <c r="A63" i="1"/>
  <c r="B63" i="1" s="1"/>
  <c r="A64" i="1"/>
  <c r="B64" i="1" s="1"/>
  <c r="A65" i="1"/>
  <c r="B65" i="1" s="1"/>
  <c r="A66" i="1"/>
  <c r="B66" i="1" s="1"/>
  <c r="A67" i="1"/>
  <c r="B67" i="1" s="1"/>
  <c r="A68" i="1"/>
  <c r="A69" i="1"/>
  <c r="B69" i="1" s="1"/>
  <c r="A70" i="1"/>
  <c r="B70" i="1" s="1"/>
  <c r="A71" i="1"/>
  <c r="B71" i="1" s="1"/>
  <c r="A72" i="1"/>
  <c r="A73" i="1"/>
  <c r="A74" i="1"/>
  <c r="A75" i="1"/>
  <c r="A76" i="1"/>
  <c r="B76" i="1" s="1"/>
  <c r="A77" i="1"/>
  <c r="B77" i="1" s="1"/>
  <c r="A78" i="1"/>
  <c r="B78" i="1" s="1"/>
  <c r="A79" i="1"/>
  <c r="B79" i="1" s="1"/>
  <c r="A80" i="1"/>
  <c r="B80" i="1" s="1"/>
  <c r="A81" i="1"/>
  <c r="B81" i="1" s="1"/>
  <c r="A82" i="1"/>
  <c r="B82" i="1" s="1"/>
  <c r="A83" i="1"/>
  <c r="B83" i="1" s="1"/>
  <c r="A84" i="1"/>
  <c r="B84" i="1" s="1"/>
  <c r="A85" i="1"/>
  <c r="B85" i="1" s="1"/>
  <c r="A86" i="1"/>
  <c r="B86" i="1" s="1"/>
  <c r="A87" i="1"/>
  <c r="B87" i="1" s="1"/>
  <c r="A88" i="1"/>
  <c r="A89" i="1"/>
  <c r="A90" i="1"/>
  <c r="B90" i="1" s="1"/>
  <c r="A91" i="1"/>
  <c r="B91" i="1" s="1"/>
  <c r="A92" i="1"/>
  <c r="B92" i="1" s="1"/>
  <c r="A93" i="1"/>
  <c r="B93" i="1" s="1"/>
  <c r="A94" i="1"/>
  <c r="B94" i="1" s="1"/>
  <c r="A95" i="1"/>
  <c r="B95" i="1" s="1"/>
  <c r="A96" i="1"/>
  <c r="B96" i="1" s="1"/>
  <c r="A97" i="1"/>
  <c r="B97" i="1" s="1"/>
  <c r="A98" i="1"/>
  <c r="A99" i="1"/>
  <c r="B99" i="1" s="1"/>
  <c r="A100" i="1"/>
  <c r="B100" i="1" s="1"/>
  <c r="A101" i="1"/>
  <c r="B101" i="1" s="1"/>
  <c r="A102" i="1"/>
  <c r="A103" i="1"/>
  <c r="B103" i="1" s="1"/>
  <c r="A104" i="1"/>
  <c r="B104" i="1" s="1"/>
  <c r="A105" i="1"/>
  <c r="B105" i="1" s="1"/>
  <c r="A106" i="1"/>
  <c r="B106" i="1" s="1"/>
  <c r="A107" i="1"/>
  <c r="B107" i="1" s="1"/>
  <c r="A108" i="1"/>
  <c r="A109" i="1"/>
  <c r="A110" i="1"/>
  <c r="B110" i="1" s="1"/>
  <c r="A111" i="1"/>
  <c r="A112" i="1"/>
  <c r="B112" i="1" s="1"/>
  <c r="A113" i="1"/>
  <c r="A114" i="1"/>
  <c r="B114" i="1" s="1"/>
  <c r="A115" i="1"/>
  <c r="B115" i="1" s="1"/>
  <c r="A116" i="1"/>
  <c r="B116" i="1" s="1"/>
  <c r="A117" i="1"/>
  <c r="B117" i="1" s="1"/>
  <c r="A118" i="1"/>
  <c r="B118" i="1" s="1"/>
  <c r="A119" i="1"/>
  <c r="B119" i="1" s="1"/>
  <c r="A120" i="1"/>
  <c r="B120" i="1" s="1"/>
  <c r="A121" i="1"/>
  <c r="A122" i="1"/>
  <c r="B122" i="1" s="1"/>
  <c r="A123" i="1"/>
  <c r="B123" i="1" s="1"/>
  <c r="A124" i="1"/>
  <c r="A125" i="1"/>
  <c r="B125" i="1" s="1"/>
  <c r="A126" i="1"/>
  <c r="B126" i="1" s="1"/>
  <c r="A127" i="1"/>
  <c r="A128" i="1"/>
  <c r="B128" i="1" s="1"/>
  <c r="A129" i="1"/>
  <c r="B129" i="1" s="1"/>
  <c r="A130" i="1"/>
  <c r="A131" i="1"/>
  <c r="B131" i="1" s="1"/>
  <c r="A132" i="1"/>
  <c r="B132" i="1" s="1"/>
  <c r="A133" i="1"/>
  <c r="B133" i="1" s="1"/>
  <c r="A134" i="1"/>
  <c r="B134" i="1" s="1"/>
  <c r="A135" i="1"/>
  <c r="B135" i="1" s="1"/>
  <c r="A136" i="1"/>
  <c r="B136" i="1" s="1"/>
  <c r="A137" i="1"/>
  <c r="B137" i="1" s="1"/>
  <c r="A138" i="1"/>
  <c r="A139" i="1"/>
  <c r="A140" i="1"/>
  <c r="A141" i="1"/>
  <c r="B141" i="1" s="1"/>
  <c r="A142" i="1"/>
  <c r="B142" i="1" s="1"/>
  <c r="A143" i="1"/>
  <c r="B143" i="1" s="1"/>
  <c r="A144" i="1"/>
  <c r="B144" i="1" s="1"/>
  <c r="A145" i="1"/>
  <c r="A146" i="1"/>
  <c r="B146" i="1" s="1"/>
  <c r="A147" i="1"/>
  <c r="B147" i="1" s="1"/>
  <c r="A148" i="1"/>
  <c r="B148" i="1" s="1"/>
  <c r="A149" i="1"/>
  <c r="A150" i="1"/>
  <c r="A151" i="1"/>
  <c r="B151" i="1" s="1"/>
  <c r="A152" i="1"/>
  <c r="A153" i="1"/>
  <c r="B153" i="1" s="1"/>
  <c r="A154" i="1"/>
  <c r="B154" i="1" s="1"/>
  <c r="A155" i="1"/>
  <c r="B155" i="1" s="1"/>
  <c r="A156" i="1"/>
  <c r="A157" i="1"/>
  <c r="B157" i="1" s="1"/>
  <c r="A158" i="1"/>
  <c r="B158" i="1" s="1"/>
  <c r="A159" i="1"/>
  <c r="B159" i="1" s="1"/>
  <c r="A160" i="1"/>
  <c r="B160" i="1" s="1"/>
  <c r="A161" i="1"/>
  <c r="B161" i="1" s="1"/>
  <c r="A162" i="1"/>
  <c r="B162" i="1" s="1"/>
  <c r="A163" i="1"/>
  <c r="B163" i="1" s="1"/>
  <c r="A164" i="1"/>
  <c r="B164" i="1" s="1"/>
  <c r="A165" i="1"/>
  <c r="B165" i="1" s="1"/>
  <c r="A166" i="1"/>
  <c r="A167" i="1"/>
  <c r="A168" i="1"/>
  <c r="A169" i="1"/>
  <c r="B169" i="1" s="1"/>
  <c r="A170" i="1"/>
  <c r="A171" i="1"/>
  <c r="B171" i="1" s="1"/>
  <c r="A172" i="1"/>
  <c r="B172" i="1" s="1"/>
  <c r="A173" i="1"/>
  <c r="A174" i="1"/>
  <c r="B174" i="1" s="1"/>
  <c r="A175" i="1"/>
  <c r="B175" i="1" s="1"/>
  <c r="A176" i="1"/>
  <c r="B176" i="1" s="1"/>
  <c r="A177" i="1"/>
  <c r="B177" i="1" s="1"/>
  <c r="A178" i="1"/>
  <c r="B178" i="1" s="1"/>
  <c r="A179" i="1"/>
  <c r="B179" i="1" s="1"/>
  <c r="A180" i="1"/>
  <c r="B180" i="1" s="1"/>
  <c r="A181" i="1"/>
  <c r="A182" i="1"/>
  <c r="A183" i="1"/>
  <c r="B183" i="1" s="1"/>
  <c r="A184" i="1"/>
  <c r="A185" i="1"/>
  <c r="A186" i="1"/>
  <c r="B186" i="1" s="1"/>
  <c r="A187" i="1"/>
  <c r="B187" i="1" s="1"/>
  <c r="A188" i="1"/>
  <c r="B188" i="1" s="1"/>
  <c r="A189" i="1"/>
  <c r="B189" i="1" s="1"/>
  <c r="A190" i="1"/>
  <c r="B190" i="1" s="1"/>
  <c r="A191" i="1"/>
  <c r="A192" i="1"/>
  <c r="B192" i="1" s="1"/>
  <c r="A193" i="1"/>
  <c r="B193" i="1" s="1"/>
  <c r="A194" i="1"/>
  <c r="A195" i="1"/>
  <c r="B195" i="1" s="1"/>
  <c r="A196" i="1"/>
  <c r="B196" i="1" s="1"/>
  <c r="A197" i="1"/>
  <c r="B197" i="1" s="1"/>
  <c r="A198" i="1"/>
  <c r="A199" i="1"/>
  <c r="B199" i="1" s="1"/>
  <c r="A200" i="1"/>
  <c r="A201" i="1"/>
  <c r="B201" i="1" s="1"/>
  <c r="A202" i="1"/>
  <c r="B202" i="1" s="1"/>
  <c r="A203" i="1"/>
  <c r="B203" i="1" s="1"/>
  <c r="A204" i="1"/>
  <c r="A205" i="1"/>
  <c r="B205" i="1" s="1"/>
  <c r="A206" i="1"/>
  <c r="B206" i="1" s="1"/>
  <c r="A207" i="1"/>
  <c r="A208" i="1"/>
  <c r="A209" i="1"/>
  <c r="B209" i="1" s="1"/>
  <c r="A210" i="1"/>
  <c r="B210" i="1" s="1"/>
  <c r="A211" i="1"/>
  <c r="B211" i="1" s="1"/>
  <c r="A212" i="1"/>
  <c r="B212" i="1" s="1"/>
  <c r="A213" i="1"/>
  <c r="B213" i="1" s="1"/>
  <c r="A214" i="1"/>
  <c r="B214" i="1" s="1"/>
  <c r="A215" i="1"/>
  <c r="B215" i="1" s="1"/>
  <c r="A216" i="1"/>
  <c r="B216" i="1" s="1"/>
  <c r="A217" i="1"/>
  <c r="B217" i="1" s="1"/>
  <c r="A218" i="1"/>
  <c r="B218" i="1" s="1"/>
  <c r="A219" i="1"/>
  <c r="B219" i="1" s="1"/>
  <c r="A220" i="1"/>
  <c r="A221" i="1"/>
  <c r="B221" i="1" s="1"/>
  <c r="A222" i="1"/>
  <c r="B222" i="1" s="1"/>
  <c r="A223" i="1"/>
  <c r="A224" i="1"/>
  <c r="A225" i="1"/>
  <c r="B225" i="1" s="1"/>
  <c r="A226" i="1"/>
  <c r="A227" i="1"/>
  <c r="B227" i="1" s="1"/>
  <c r="A228" i="1"/>
  <c r="B228" i="1" s="1"/>
  <c r="A229" i="1"/>
  <c r="B229" i="1" s="1"/>
  <c r="A230" i="1"/>
  <c r="B230" i="1" s="1"/>
  <c r="A231" i="1"/>
  <c r="B231" i="1" s="1"/>
  <c r="A232" i="1"/>
  <c r="B232" i="1" s="1"/>
  <c r="A233" i="1"/>
  <c r="A234" i="1"/>
  <c r="B234" i="1" s="1"/>
  <c r="A235" i="1"/>
  <c r="A236" i="1"/>
  <c r="B236" i="1" s="1"/>
  <c r="A237" i="1"/>
  <c r="B237" i="1" s="1"/>
  <c r="A238" i="1"/>
  <c r="B238" i="1" s="1"/>
  <c r="A239" i="1"/>
  <c r="A240" i="1"/>
  <c r="B240" i="1" s="1"/>
  <c r="A241" i="1"/>
  <c r="B241" i="1" s="1"/>
  <c r="A242" i="1"/>
  <c r="B242" i="1" s="1"/>
  <c r="A243" i="1"/>
  <c r="A244" i="1"/>
  <c r="B244" i="1" s="1"/>
  <c r="A245" i="1"/>
  <c r="B245" i="1" s="1"/>
  <c r="A246" i="1"/>
  <c r="B246" i="1" s="1"/>
  <c r="A247" i="1"/>
  <c r="B247" i="1" s="1"/>
  <c r="A248" i="1"/>
  <c r="B248" i="1" s="1"/>
  <c r="A249" i="1"/>
  <c r="A250" i="1"/>
  <c r="B250" i="1" s="1"/>
  <c r="A251" i="1"/>
  <c r="B251" i="1" s="1"/>
  <c r="A252" i="1"/>
  <c r="B252" i="1" s="1"/>
  <c r="A253" i="1"/>
  <c r="B253" i="1" s="1"/>
  <c r="A254" i="1"/>
  <c r="A255" i="1"/>
  <c r="A256" i="1"/>
  <c r="A257" i="1"/>
  <c r="B257" i="1" s="1"/>
  <c r="A258" i="1"/>
  <c r="B258" i="1" s="1"/>
  <c r="A259" i="1"/>
  <c r="B259" i="1" s="1"/>
  <c r="A260" i="1"/>
  <c r="B260" i="1" s="1"/>
  <c r="A261" i="1"/>
  <c r="B261" i="1" s="1"/>
  <c r="A262" i="1"/>
  <c r="B262" i="1" s="1"/>
  <c r="A263" i="1"/>
  <c r="B263" i="1" s="1"/>
  <c r="A264" i="1"/>
  <c r="B264" i="1" s="1"/>
  <c r="A265" i="1"/>
  <c r="A266" i="1"/>
  <c r="B266" i="1" s="1"/>
  <c r="A267" i="1"/>
  <c r="B267" i="1" s="1"/>
  <c r="A268" i="1"/>
  <c r="A269" i="1"/>
  <c r="B269" i="1" s="1"/>
  <c r="A270" i="1"/>
  <c r="B270" i="1" s="1"/>
  <c r="A271" i="1"/>
  <c r="B271" i="1" s="1"/>
  <c r="A272" i="1"/>
  <c r="B272" i="1" s="1"/>
  <c r="A273" i="1"/>
  <c r="A274" i="1"/>
  <c r="B274" i="1" s="1"/>
  <c r="A275" i="1"/>
  <c r="B275" i="1" s="1"/>
  <c r="A276" i="1"/>
  <c r="B276" i="1" s="1"/>
  <c r="A277" i="1"/>
  <c r="A278" i="1"/>
  <c r="B278" i="1" s="1"/>
  <c r="A279" i="1"/>
  <c r="A280" i="1"/>
  <c r="B280" i="1" s="1"/>
  <c r="A281" i="1"/>
  <c r="B281" i="1" s="1"/>
  <c r="A282" i="1"/>
  <c r="B282" i="1" s="1"/>
  <c r="A283" i="1"/>
  <c r="B283" i="1" s="1"/>
  <c r="A284" i="1"/>
  <c r="B284" i="1" s="1"/>
  <c r="A285" i="1"/>
  <c r="A286" i="1"/>
  <c r="A287" i="1"/>
  <c r="B287" i="1" s="1"/>
  <c r="A288" i="1"/>
  <c r="B288" i="1" s="1"/>
  <c r="A289" i="1"/>
  <c r="B289" i="1" s="1"/>
  <c r="A290" i="1"/>
  <c r="B290" i="1" s="1"/>
  <c r="A291" i="1"/>
  <c r="A292" i="1"/>
  <c r="B292" i="1" s="1"/>
  <c r="A293" i="1"/>
  <c r="A294" i="1"/>
  <c r="B294" i="1" s="1"/>
  <c r="A295" i="1"/>
  <c r="B295" i="1" s="1"/>
  <c r="A296" i="1"/>
  <c r="A297" i="1"/>
  <c r="A298" i="1"/>
  <c r="B298" i="1" s="1"/>
  <c r="A299" i="1"/>
  <c r="B299" i="1" s="1"/>
  <c r="A300" i="1"/>
  <c r="B300" i="1" s="1"/>
  <c r="A301" i="1"/>
  <c r="A302" i="1"/>
  <c r="B302" i="1" s="1"/>
  <c r="A303" i="1"/>
  <c r="B303" i="1" s="1"/>
  <c r="A304" i="1"/>
  <c r="A305" i="1"/>
  <c r="A306" i="1"/>
  <c r="B306" i="1" s="1"/>
  <c r="A307" i="1"/>
  <c r="B307" i="1" s="1"/>
  <c r="A308" i="1"/>
  <c r="B308" i="1" s="1"/>
  <c r="A309" i="1"/>
  <c r="A310" i="1"/>
  <c r="B310" i="1" s="1"/>
  <c r="A311" i="1"/>
  <c r="B311" i="1" s="1"/>
  <c r="A312" i="1"/>
  <c r="B312" i="1" s="1"/>
  <c r="A313" i="1"/>
  <c r="B313" i="1" s="1"/>
  <c r="A314" i="1"/>
  <c r="B314" i="1" s="1"/>
  <c r="A315" i="1"/>
  <c r="B315" i="1" s="1"/>
  <c r="A316" i="1"/>
  <c r="A317" i="1"/>
  <c r="B317" i="1" s="1"/>
  <c r="A318" i="1"/>
  <c r="B318" i="1" s="1"/>
  <c r="A319" i="1"/>
  <c r="A320" i="1"/>
  <c r="B320" i="1" s="1"/>
  <c r="A321" i="1"/>
  <c r="B321" i="1" s="1"/>
  <c r="A322" i="1"/>
  <c r="B322" i="1" s="1"/>
  <c r="A323" i="1"/>
  <c r="B323" i="1" s="1"/>
  <c r="A324" i="1"/>
  <c r="B324" i="1" s="1"/>
  <c r="A325" i="1"/>
  <c r="B325" i="1" s="1"/>
  <c r="A326" i="1"/>
  <c r="A327" i="1"/>
  <c r="A328" i="1"/>
  <c r="B328" i="1" s="1"/>
  <c r="A329" i="1"/>
  <c r="B329" i="1" s="1"/>
  <c r="A330" i="1"/>
  <c r="A331" i="1"/>
  <c r="B331" i="1" s="1"/>
  <c r="A332" i="1"/>
  <c r="A333" i="1"/>
  <c r="B333" i="1" s="1"/>
  <c r="A334" i="1"/>
  <c r="B334" i="1" s="1"/>
  <c r="A335" i="1"/>
  <c r="B335" i="1" s="1"/>
  <c r="A336" i="1"/>
  <c r="B336" i="1" s="1"/>
  <c r="A337" i="1"/>
  <c r="B337" i="1" s="1"/>
  <c r="A338" i="1"/>
  <c r="B338" i="1" s="1"/>
  <c r="A339" i="1"/>
  <c r="B339" i="1" s="1"/>
  <c r="A340" i="1"/>
  <c r="A341" i="1"/>
  <c r="A342" i="1"/>
  <c r="B342" i="1" s="1"/>
  <c r="A343" i="1"/>
  <c r="A344" i="1"/>
  <c r="B344" i="1" s="1"/>
  <c r="A345" i="1"/>
  <c r="B345" i="1" s="1"/>
  <c r="A346" i="1"/>
  <c r="B346" i="1" s="1"/>
  <c r="A347" i="1"/>
  <c r="A348" i="1"/>
  <c r="B348" i="1" s="1"/>
  <c r="A349" i="1"/>
  <c r="A350" i="1"/>
  <c r="B350" i="1" s="1"/>
  <c r="A351" i="1"/>
  <c r="B351" i="1" s="1"/>
  <c r="A352" i="1"/>
  <c r="B352" i="1" s="1"/>
  <c r="A353" i="1"/>
  <c r="A354" i="1"/>
  <c r="B354" i="1" s="1"/>
  <c r="A355" i="1"/>
  <c r="A356" i="1"/>
  <c r="B356" i="1" s="1"/>
  <c r="A357" i="1"/>
  <c r="A358" i="1"/>
  <c r="B358" i="1" s="1"/>
  <c r="A359" i="1"/>
  <c r="B359" i="1" s="1"/>
  <c r="A360" i="1"/>
  <c r="B360" i="1" s="1"/>
  <c r="A361" i="1"/>
  <c r="A362" i="1"/>
  <c r="B362" i="1" s="1"/>
  <c r="A363" i="1"/>
  <c r="B363" i="1" s="1"/>
  <c r="A364" i="1"/>
  <c r="B364" i="1" s="1"/>
  <c r="A365" i="1"/>
  <c r="B365" i="1" s="1"/>
  <c r="A366" i="1"/>
  <c r="A367" i="1"/>
  <c r="B367" i="1" s="1"/>
  <c r="A368" i="1"/>
  <c r="A369" i="1"/>
  <c r="A370" i="1"/>
  <c r="B370" i="1" s="1"/>
  <c r="A371" i="1"/>
  <c r="B371" i="1" s="1"/>
  <c r="A372" i="1"/>
  <c r="A373" i="1"/>
  <c r="B373" i="1" s="1"/>
  <c r="A374" i="1"/>
  <c r="B374" i="1" s="1"/>
  <c r="A375" i="1"/>
  <c r="B375" i="1" s="1"/>
  <c r="A376" i="1"/>
  <c r="B376" i="1" s="1"/>
  <c r="A377" i="1"/>
  <c r="B377" i="1" s="1"/>
  <c r="A378" i="1"/>
  <c r="B378" i="1" s="1"/>
  <c r="A379" i="1"/>
  <c r="B379" i="1" s="1"/>
  <c r="A380" i="1"/>
  <c r="B380" i="1" s="1"/>
  <c r="A381" i="1"/>
  <c r="B381" i="1" s="1"/>
  <c r="A382" i="1"/>
  <c r="B382" i="1" s="1"/>
  <c r="A383" i="1"/>
  <c r="A384" i="1"/>
  <c r="B384" i="1" s="1"/>
  <c r="A385" i="1"/>
  <c r="B385" i="1" s="1"/>
  <c r="A386" i="1"/>
  <c r="B386" i="1" s="1"/>
  <c r="A387" i="1"/>
  <c r="B387" i="1" s="1"/>
  <c r="A388" i="1"/>
  <c r="A389" i="1"/>
  <c r="B389" i="1" s="1"/>
  <c r="A390" i="1"/>
  <c r="B390" i="1" s="1"/>
  <c r="A391" i="1"/>
  <c r="B391" i="1" s="1"/>
  <c r="A392" i="1"/>
  <c r="B392" i="1" s="1"/>
  <c r="A393" i="1"/>
  <c r="A394" i="1"/>
  <c r="A395" i="1"/>
  <c r="A396" i="1"/>
  <c r="B396" i="1" s="1"/>
  <c r="A397" i="1"/>
  <c r="B397" i="1" s="1"/>
  <c r="A398" i="1"/>
  <c r="B398" i="1" s="1"/>
  <c r="A399" i="1"/>
  <c r="B399" i="1" s="1"/>
  <c r="A400" i="1"/>
  <c r="B400" i="1" s="1"/>
  <c r="A401" i="1"/>
  <c r="B401" i="1" s="1"/>
  <c r="A402" i="1"/>
  <c r="A403" i="1"/>
  <c r="B403" i="1" s="1"/>
  <c r="A404" i="1"/>
  <c r="B404" i="1" s="1"/>
  <c r="A405" i="1"/>
  <c r="A406" i="1"/>
  <c r="B406" i="1" s="1"/>
  <c r="A407" i="1"/>
  <c r="B407" i="1" s="1"/>
  <c r="A408" i="1"/>
  <c r="A409" i="1"/>
  <c r="A410" i="1"/>
  <c r="B410" i="1" s="1"/>
  <c r="A411" i="1"/>
  <c r="B411" i="1" s="1"/>
  <c r="A412" i="1"/>
  <c r="B412" i="1" s="1"/>
  <c r="A413" i="1"/>
  <c r="A414" i="1"/>
  <c r="B414" i="1" s="1"/>
  <c r="A415" i="1"/>
  <c r="B415" i="1" s="1"/>
  <c r="A416" i="1"/>
  <c r="B416" i="1" s="1"/>
  <c r="A417" i="1"/>
  <c r="B417" i="1" s="1"/>
  <c r="A418" i="1"/>
  <c r="B418" i="1" s="1"/>
  <c r="A419" i="1"/>
  <c r="B419" i="1" s="1"/>
  <c r="A420" i="1"/>
  <c r="A421" i="1"/>
  <c r="B421" i="1" s="1"/>
  <c r="A422" i="1"/>
  <c r="B422" i="1" s="1"/>
  <c r="A423" i="1"/>
  <c r="A424" i="1"/>
  <c r="B424" i="1" s="1"/>
  <c r="A425" i="1"/>
  <c r="B425" i="1" s="1"/>
  <c r="A426" i="1"/>
  <c r="B426" i="1" s="1"/>
  <c r="A427" i="1"/>
  <c r="B427" i="1" s="1"/>
  <c r="A428" i="1"/>
  <c r="B428" i="1" s="1"/>
  <c r="A429" i="1"/>
  <c r="B429" i="1" s="1"/>
  <c r="A430" i="1"/>
  <c r="B430" i="1" s="1"/>
  <c r="A431" i="1"/>
  <c r="B431" i="1" s="1"/>
  <c r="A432" i="1"/>
  <c r="A433" i="1"/>
  <c r="B433" i="1" s="1"/>
  <c r="A434" i="1"/>
  <c r="B434" i="1" s="1"/>
  <c r="A435" i="1"/>
  <c r="B435" i="1" s="1"/>
  <c r="A436" i="1"/>
  <c r="B436" i="1" s="1"/>
  <c r="A437" i="1"/>
  <c r="A438" i="1"/>
  <c r="B438" i="1" s="1"/>
  <c r="A439" i="1"/>
  <c r="B439" i="1" s="1"/>
  <c r="A440" i="1"/>
  <c r="B440" i="1" s="1"/>
  <c r="A441" i="1"/>
  <c r="B441" i="1" s="1"/>
  <c r="A442" i="1"/>
  <c r="B442" i="1" s="1"/>
  <c r="A443" i="1"/>
  <c r="A444" i="1"/>
  <c r="B444" i="1" s="1"/>
  <c r="A445" i="1"/>
  <c r="A446" i="1"/>
  <c r="A447" i="1"/>
  <c r="B447" i="1" s="1"/>
  <c r="A448" i="1"/>
  <c r="B448" i="1" s="1"/>
  <c r="A449" i="1"/>
  <c r="B449" i="1" s="1"/>
  <c r="A450" i="1"/>
  <c r="A451" i="1"/>
  <c r="B451" i="1" s="1"/>
  <c r="A452" i="1"/>
  <c r="B452" i="1" s="1"/>
  <c r="A453" i="1"/>
  <c r="B453" i="1" s="1"/>
  <c r="A454" i="1"/>
  <c r="B454" i="1" s="1"/>
  <c r="A455" i="1"/>
  <c r="B455" i="1" s="1"/>
  <c r="A456" i="1"/>
  <c r="B456" i="1" s="1"/>
  <c r="A457" i="1"/>
  <c r="B457" i="1" s="1"/>
  <c r="A458" i="1"/>
  <c r="B458" i="1" s="1"/>
  <c r="A459" i="1"/>
  <c r="B459" i="1" s="1"/>
  <c r="A460" i="1"/>
  <c r="B460" i="1" s="1"/>
  <c r="A461" i="1"/>
  <c r="B461" i="1" s="1"/>
  <c r="A462" i="1"/>
  <c r="A463" i="1"/>
  <c r="A464" i="1"/>
  <c r="B464" i="1" s="1"/>
  <c r="A465" i="1"/>
  <c r="B465" i="1" s="1"/>
  <c r="A466" i="1"/>
  <c r="B466" i="1" s="1"/>
  <c r="A467" i="1"/>
  <c r="A468" i="1"/>
  <c r="B468" i="1" s="1"/>
  <c r="A469" i="1"/>
  <c r="A470" i="1"/>
  <c r="A471" i="1"/>
  <c r="B471" i="1" s="1"/>
  <c r="A472" i="1"/>
  <c r="B472" i="1" s="1"/>
  <c r="A473" i="1"/>
  <c r="B473" i="1" s="1"/>
  <c r="A474" i="1"/>
  <c r="A475" i="1"/>
  <c r="B475" i="1" s="1"/>
  <c r="A476" i="1"/>
  <c r="B476" i="1" s="1"/>
  <c r="A477" i="1"/>
  <c r="B477" i="1" s="1"/>
  <c r="A478" i="1"/>
  <c r="B478" i="1" s="1"/>
  <c r="A479" i="1"/>
  <c r="B479" i="1" s="1"/>
  <c r="A480" i="1"/>
  <c r="A481" i="1"/>
  <c r="B481" i="1" s="1"/>
  <c r="A482" i="1"/>
  <c r="B482" i="1" s="1"/>
  <c r="A483" i="1"/>
  <c r="A484" i="1"/>
  <c r="A485" i="1"/>
  <c r="B485" i="1" s="1"/>
  <c r="A486" i="1"/>
  <c r="B486" i="1" s="1"/>
  <c r="A487" i="1"/>
  <c r="A488" i="1"/>
  <c r="A489" i="1"/>
  <c r="B489" i="1" s="1"/>
  <c r="A490" i="1"/>
  <c r="B490" i="1" s="1"/>
  <c r="A491" i="1"/>
  <c r="B491" i="1" s="1"/>
  <c r="A492" i="1"/>
  <c r="B492" i="1" s="1"/>
  <c r="A493" i="1"/>
  <c r="B493" i="1" s="1"/>
  <c r="A494" i="1"/>
  <c r="B494" i="1" s="1"/>
  <c r="A495" i="1"/>
  <c r="B495" i="1" s="1"/>
  <c r="A496" i="1"/>
  <c r="A497" i="1"/>
  <c r="B497" i="1" s="1"/>
  <c r="A498" i="1"/>
  <c r="B498" i="1" s="1"/>
  <c r="A499" i="1"/>
  <c r="B499" i="1" s="1"/>
  <c r="A500" i="1"/>
  <c r="A501" i="1"/>
  <c r="B501" i="1" s="1"/>
  <c r="A502" i="1"/>
  <c r="A503" i="1"/>
  <c r="A504" i="1"/>
  <c r="B504" i="1" s="1"/>
  <c r="A505" i="1"/>
  <c r="A506" i="1"/>
  <c r="B506" i="1" s="1"/>
  <c r="A507" i="1"/>
  <c r="B507" i="1" s="1"/>
  <c r="A508" i="1"/>
  <c r="B508" i="1" s="1"/>
  <c r="A509" i="1"/>
  <c r="B509" i="1" s="1"/>
  <c r="A510" i="1"/>
  <c r="A511" i="1"/>
  <c r="B511" i="1" s="1"/>
  <c r="A512" i="1"/>
  <c r="B512" i="1" s="1"/>
  <c r="A513" i="1"/>
  <c r="B513" i="1" s="1"/>
  <c r="A514" i="1"/>
  <c r="A515" i="1"/>
  <c r="B515" i="1" s="1"/>
  <c r="A516" i="1"/>
  <c r="A517" i="1"/>
  <c r="A518" i="1"/>
  <c r="B518" i="1" s="1"/>
  <c r="A519" i="1"/>
  <c r="B519" i="1" s="1"/>
  <c r="A520" i="1"/>
  <c r="B520" i="1" s="1"/>
  <c r="A521" i="1"/>
  <c r="B521" i="1" s="1"/>
  <c r="A522" i="1"/>
  <c r="B522" i="1" s="1"/>
  <c r="A523" i="1"/>
  <c r="B523" i="1" s="1"/>
  <c r="A524" i="1"/>
  <c r="B524" i="1" s="1"/>
  <c r="A525" i="1"/>
  <c r="B525" i="1" s="1"/>
  <c r="A526" i="1"/>
  <c r="B526" i="1" s="1"/>
  <c r="A527" i="1"/>
  <c r="B527" i="1" s="1"/>
  <c r="A528" i="1"/>
  <c r="B528" i="1" s="1"/>
  <c r="A529" i="1"/>
  <c r="B529" i="1" s="1"/>
  <c r="A530" i="1"/>
  <c r="B530" i="1" s="1"/>
  <c r="A531" i="1"/>
  <c r="A532" i="1"/>
  <c r="A533" i="1"/>
  <c r="B533" i="1" s="1"/>
  <c r="A534" i="1"/>
  <c r="B534" i="1" s="1"/>
  <c r="A535" i="1"/>
  <c r="A536" i="1"/>
  <c r="A537" i="1"/>
  <c r="A538" i="1"/>
  <c r="B538" i="1" s="1"/>
  <c r="A539" i="1"/>
  <c r="B539" i="1" s="1"/>
  <c r="A540" i="1"/>
  <c r="B540" i="1" s="1"/>
  <c r="A541" i="1"/>
  <c r="B541" i="1" s="1"/>
  <c r="A542" i="1"/>
  <c r="B542" i="1" s="1"/>
  <c r="A543" i="1"/>
  <c r="B543" i="1" s="1"/>
  <c r="A544" i="1"/>
  <c r="B544" i="1" s="1"/>
  <c r="A545" i="1"/>
  <c r="B545" i="1" s="1"/>
  <c r="A546" i="1"/>
  <c r="B546" i="1" s="1"/>
  <c r="A547" i="1"/>
  <c r="B547" i="1" s="1"/>
  <c r="A548" i="1"/>
  <c r="B548" i="1" s="1"/>
  <c r="A549" i="1"/>
  <c r="A550" i="1"/>
  <c r="B550" i="1" s="1"/>
  <c r="A551" i="1"/>
  <c r="B551" i="1" s="1"/>
  <c r="A552" i="1"/>
  <c r="B552" i="1" s="1"/>
  <c r="A553" i="1"/>
  <c r="B553" i="1" s="1"/>
  <c r="A554" i="1"/>
  <c r="A555" i="1"/>
  <c r="B555" i="1" s="1"/>
  <c r="A556" i="1"/>
  <c r="B556" i="1" s="1"/>
  <c r="A557" i="1"/>
  <c r="A558" i="1"/>
  <c r="B558" i="1" s="1"/>
  <c r="A559" i="1"/>
  <c r="B559" i="1" s="1"/>
  <c r="A560" i="1"/>
  <c r="A561" i="1"/>
  <c r="B561" i="1" s="1"/>
  <c r="A562" i="1"/>
  <c r="B562" i="1" s="1"/>
  <c r="A563" i="1"/>
  <c r="B563" i="1" s="1"/>
  <c r="A564" i="1"/>
  <c r="A565" i="1"/>
  <c r="B565" i="1" s="1"/>
  <c r="A566" i="1"/>
  <c r="B566" i="1" s="1"/>
  <c r="A567" i="1"/>
  <c r="B567" i="1" s="1"/>
  <c r="A568" i="1"/>
  <c r="B568" i="1" s="1"/>
  <c r="A569" i="1"/>
  <c r="A570" i="1"/>
  <c r="A571" i="1"/>
  <c r="B571" i="1" s="1"/>
  <c r="A572" i="1"/>
  <c r="A573" i="1"/>
  <c r="A574" i="1"/>
  <c r="B574" i="1" s="1"/>
  <c r="A575" i="1"/>
  <c r="B575" i="1" s="1"/>
  <c r="A576" i="1"/>
  <c r="B576" i="1" s="1"/>
  <c r="A577" i="1"/>
  <c r="B577" i="1" s="1"/>
  <c r="A578" i="1"/>
  <c r="B578" i="1" s="1"/>
  <c r="A579" i="1"/>
  <c r="B579" i="1" s="1"/>
  <c r="A580" i="1"/>
  <c r="B580" i="1" s="1"/>
  <c r="A581" i="1"/>
  <c r="B581" i="1" s="1"/>
  <c r="A582" i="1"/>
  <c r="B582" i="1" s="1"/>
  <c r="A583" i="1"/>
  <c r="B583" i="1" s="1"/>
  <c r="A584" i="1"/>
  <c r="B584" i="1" s="1"/>
  <c r="A585" i="1"/>
  <c r="A586" i="1"/>
  <c r="B586" i="1" s="1"/>
  <c r="A587" i="1"/>
  <c r="B587" i="1" s="1"/>
  <c r="A588" i="1"/>
  <c r="A589" i="1"/>
  <c r="B589" i="1" s="1"/>
  <c r="A590" i="1"/>
  <c r="A591" i="1"/>
  <c r="A592" i="1"/>
  <c r="B592" i="1" s="1"/>
  <c r="A593" i="1"/>
  <c r="B593" i="1" s="1"/>
  <c r="A594" i="1"/>
  <c r="B594" i="1" s="1"/>
  <c r="A595" i="1"/>
  <c r="A596" i="1"/>
  <c r="B596" i="1" s="1"/>
  <c r="A597" i="1"/>
  <c r="B597" i="1" s="1"/>
  <c r="A598" i="1"/>
  <c r="A599" i="1"/>
  <c r="B599" i="1" s="1"/>
  <c r="A600" i="1"/>
  <c r="B600" i="1" s="1"/>
  <c r="A601" i="1"/>
  <c r="B601" i="1" s="1"/>
  <c r="A602" i="1"/>
  <c r="B602" i="1" s="1"/>
  <c r="A603" i="1"/>
  <c r="A604" i="1"/>
  <c r="B604" i="1" s="1"/>
  <c r="A605" i="1"/>
  <c r="A606" i="1"/>
  <c r="B606" i="1" s="1"/>
  <c r="A607" i="1"/>
  <c r="A608" i="1"/>
  <c r="B608" i="1" s="1"/>
  <c r="A609" i="1"/>
  <c r="B609" i="1" s="1"/>
  <c r="A610" i="1"/>
  <c r="B610" i="1" s="1"/>
  <c r="A611" i="1"/>
  <c r="B611" i="1" s="1"/>
  <c r="A612" i="1"/>
  <c r="B612" i="1" s="1"/>
  <c r="A613" i="1"/>
  <c r="B613" i="1" s="1"/>
  <c r="A614" i="1"/>
  <c r="B614" i="1" s="1"/>
  <c r="A615" i="1"/>
  <c r="A616" i="1"/>
  <c r="A617" i="1"/>
  <c r="B617" i="1" s="1"/>
  <c r="A618" i="1"/>
  <c r="A619" i="1"/>
  <c r="B619" i="1" s="1"/>
  <c r="A620" i="1"/>
  <c r="B620" i="1" s="1"/>
  <c r="A621" i="1"/>
  <c r="B621" i="1" s="1"/>
  <c r="A622" i="1"/>
  <c r="B622" i="1" s="1"/>
  <c r="A623" i="1"/>
  <c r="A624" i="1"/>
  <c r="B624" i="1" s="1"/>
  <c r="A625" i="1"/>
  <c r="B625" i="1" s="1"/>
  <c r="A626" i="1"/>
  <c r="B626" i="1" s="1"/>
  <c r="A627" i="1"/>
  <c r="B627" i="1" s="1"/>
  <c r="A628" i="1"/>
  <c r="A629" i="1"/>
  <c r="A630" i="1"/>
  <c r="B630" i="1" s="1"/>
  <c r="A631" i="1"/>
  <c r="B631" i="1" s="1"/>
  <c r="A632" i="1"/>
  <c r="A633" i="1"/>
  <c r="A634" i="1"/>
  <c r="B634" i="1" s="1"/>
  <c r="A635" i="1"/>
  <c r="B635" i="1" s="1"/>
  <c r="A636" i="1"/>
  <c r="B636" i="1" s="1"/>
  <c r="A637" i="1"/>
  <c r="B637" i="1" s="1"/>
  <c r="A638" i="1"/>
  <c r="A639" i="1"/>
  <c r="B639" i="1" s="1"/>
  <c r="A640" i="1"/>
  <c r="B640" i="1" s="1"/>
  <c r="A641" i="1"/>
  <c r="A642" i="1"/>
  <c r="B642" i="1" s="1"/>
  <c r="A643" i="1"/>
  <c r="A644" i="1"/>
  <c r="B644" i="1" s="1"/>
  <c r="A645" i="1"/>
  <c r="B645" i="1" s="1"/>
  <c r="A646" i="1"/>
  <c r="A647" i="1"/>
  <c r="B647" i="1" s="1"/>
  <c r="A648" i="1"/>
  <c r="B648" i="1" s="1"/>
  <c r="A649" i="1"/>
  <c r="B649" i="1" s="1"/>
  <c r="A650" i="1"/>
  <c r="A651" i="1"/>
  <c r="B651" i="1" s="1"/>
  <c r="A652" i="1"/>
  <c r="B652" i="1" s="1"/>
  <c r="A653" i="1"/>
  <c r="A654" i="1"/>
  <c r="B654" i="1" s="1"/>
  <c r="A655" i="1"/>
  <c r="A656" i="1"/>
  <c r="B656" i="1" s="1"/>
  <c r="A657" i="1"/>
  <c r="A658" i="1"/>
  <c r="B658" i="1" s="1"/>
  <c r="A659" i="1"/>
  <c r="B659" i="1" s="1"/>
  <c r="A660" i="1"/>
  <c r="A661" i="1"/>
  <c r="B661" i="1" s="1"/>
  <c r="A662" i="1"/>
  <c r="B662" i="1" s="1"/>
  <c r="A663" i="1"/>
  <c r="B663" i="1" s="1"/>
  <c r="A664" i="1"/>
  <c r="B664" i="1" s="1"/>
  <c r="A665" i="1"/>
  <c r="A666" i="1"/>
  <c r="B666" i="1" s="1"/>
  <c r="A667" i="1"/>
  <c r="B667" i="1" s="1"/>
  <c r="A668" i="1"/>
  <c r="B668" i="1" s="1"/>
  <c r="A669" i="1"/>
  <c r="B669" i="1" s="1"/>
  <c r="A670" i="1"/>
  <c r="B670" i="1" s="1"/>
  <c r="A671" i="1"/>
  <c r="A672" i="1"/>
  <c r="A673" i="1"/>
  <c r="A674" i="1"/>
  <c r="B674" i="1" s="1"/>
  <c r="A675" i="1"/>
  <c r="B675" i="1" s="1"/>
  <c r="A676" i="1"/>
  <c r="A677" i="1"/>
  <c r="B677" i="1" s="1"/>
  <c r="A678" i="1"/>
  <c r="B678" i="1" s="1"/>
  <c r="A679" i="1"/>
  <c r="B679" i="1" s="1"/>
  <c r="A680" i="1"/>
  <c r="B680" i="1" s="1"/>
  <c r="A681" i="1"/>
  <c r="B681" i="1" s="1"/>
  <c r="A682" i="1"/>
  <c r="B682" i="1" s="1"/>
  <c r="A683" i="1"/>
  <c r="B683" i="1" s="1"/>
  <c r="A684" i="1"/>
  <c r="B684" i="1" s="1"/>
  <c r="A685" i="1"/>
  <c r="B685" i="1" s="1"/>
  <c r="A686" i="1"/>
  <c r="B686" i="1" s="1"/>
  <c r="A687" i="1"/>
  <c r="B687" i="1" s="1"/>
  <c r="A688" i="1"/>
  <c r="A689" i="1"/>
  <c r="A690" i="1"/>
  <c r="A691" i="1"/>
  <c r="B691" i="1" s="1"/>
  <c r="A692" i="1"/>
  <c r="B692" i="1" s="1"/>
  <c r="A693" i="1"/>
  <c r="B693" i="1" s="1"/>
  <c r="A694" i="1"/>
  <c r="B694" i="1" s="1"/>
  <c r="A695" i="1"/>
  <c r="B695" i="1" s="1"/>
  <c r="A696" i="1"/>
  <c r="B696" i="1" s="1"/>
  <c r="A697" i="1"/>
  <c r="A698" i="1"/>
  <c r="B698" i="1" s="1"/>
  <c r="A699" i="1"/>
  <c r="A700" i="1"/>
  <c r="A701" i="1"/>
  <c r="B701" i="1" s="1"/>
  <c r="A702" i="1"/>
  <c r="B702" i="1" s="1"/>
  <c r="A703" i="1"/>
  <c r="B703" i="1" s="1"/>
  <c r="A704" i="1"/>
  <c r="A705" i="1"/>
  <c r="B705" i="1" s="1"/>
  <c r="A706" i="1"/>
  <c r="A707" i="1"/>
  <c r="B707" i="1" s="1"/>
  <c r="A708" i="1"/>
  <c r="B708" i="1" s="1"/>
  <c r="A709" i="1"/>
  <c r="A710" i="1"/>
  <c r="B710" i="1" s="1"/>
  <c r="A711" i="1"/>
  <c r="B711" i="1" s="1"/>
  <c r="A712" i="1"/>
  <c r="B712" i="1" s="1"/>
  <c r="A713" i="1"/>
  <c r="B713" i="1" s="1"/>
  <c r="A714" i="1"/>
  <c r="B714" i="1" s="1"/>
  <c r="A715" i="1"/>
  <c r="B715" i="1" s="1"/>
  <c r="A716" i="1"/>
  <c r="B716" i="1" s="1"/>
  <c r="A717" i="1"/>
  <c r="A718" i="1"/>
  <c r="A719" i="1"/>
  <c r="B719" i="1" s="1"/>
  <c r="A720" i="1"/>
  <c r="B720" i="1" s="1"/>
  <c r="A721" i="1"/>
  <c r="B721" i="1" s="1"/>
  <c r="A722" i="1"/>
  <c r="B722" i="1" s="1"/>
  <c r="A723" i="1"/>
  <c r="A724" i="1"/>
  <c r="B724" i="1" s="1"/>
  <c r="A725" i="1"/>
  <c r="B725" i="1" s="1"/>
  <c r="A726" i="1"/>
  <c r="B726" i="1" s="1"/>
  <c r="A727" i="1"/>
  <c r="A728" i="1"/>
  <c r="B728" i="1" s="1"/>
  <c r="A729" i="1"/>
  <c r="A730" i="1"/>
  <c r="B730" i="1" s="1"/>
  <c r="A731" i="1"/>
  <c r="B731" i="1" s="1"/>
  <c r="A732" i="1"/>
  <c r="B732" i="1" s="1"/>
  <c r="A733" i="1"/>
  <c r="B733" i="1" s="1"/>
  <c r="A734" i="1"/>
  <c r="B734" i="1" s="1"/>
  <c r="A735" i="1"/>
  <c r="A736" i="1"/>
  <c r="B736" i="1" s="1"/>
  <c r="A737" i="1"/>
  <c r="B737" i="1" s="1"/>
  <c r="A738" i="1"/>
  <c r="A739" i="1"/>
  <c r="A740" i="1"/>
  <c r="B740" i="1" s="1"/>
  <c r="A741" i="1"/>
  <c r="B741" i="1" s="1"/>
  <c r="A742" i="1"/>
  <c r="A743" i="1"/>
  <c r="B743" i="1" s="1"/>
  <c r="A744" i="1"/>
  <c r="B744" i="1" s="1"/>
  <c r="A745" i="1"/>
  <c r="B745" i="1" s="1"/>
  <c r="A746" i="1"/>
  <c r="B746" i="1" s="1"/>
  <c r="A747" i="1"/>
  <c r="B747" i="1" s="1"/>
  <c r="A748" i="1"/>
  <c r="B748" i="1" s="1"/>
  <c r="A749" i="1"/>
  <c r="B749" i="1" s="1"/>
  <c r="A750" i="1"/>
  <c r="B750" i="1" s="1"/>
  <c r="A751" i="1"/>
  <c r="B751" i="1" s="1"/>
  <c r="A752" i="1"/>
  <c r="A753" i="1"/>
  <c r="A754" i="1"/>
  <c r="B754" i="1" s="1"/>
  <c r="A755" i="1"/>
  <c r="B755" i="1" s="1"/>
  <c r="A756" i="1"/>
  <c r="A757" i="1"/>
  <c r="B757" i="1" s="1"/>
  <c r="A758" i="1"/>
  <c r="A759" i="1"/>
  <c r="A760" i="1"/>
  <c r="B760" i="1" s="1"/>
  <c r="A761" i="1"/>
  <c r="B761" i="1" s="1"/>
  <c r="A762" i="1"/>
  <c r="B762" i="1" s="1"/>
  <c r="A763" i="1"/>
  <c r="B763" i="1" s="1"/>
  <c r="A764" i="1"/>
  <c r="B764" i="1" s="1"/>
  <c r="A765" i="1"/>
  <c r="B765" i="1" s="1"/>
  <c r="A766" i="1"/>
  <c r="A767" i="1"/>
  <c r="B767" i="1" s="1"/>
  <c r="A768" i="1"/>
  <c r="B768" i="1" s="1"/>
  <c r="A769" i="1"/>
  <c r="A770" i="1"/>
  <c r="A771" i="1"/>
  <c r="B771" i="1" s="1"/>
  <c r="A772" i="1"/>
  <c r="B772" i="1" s="1"/>
  <c r="A773" i="1"/>
  <c r="B773" i="1" s="1"/>
  <c r="A774" i="1"/>
  <c r="B774" i="1" s="1"/>
  <c r="A775" i="1"/>
  <c r="B775" i="1" s="1"/>
  <c r="A776" i="1"/>
  <c r="B776" i="1" s="1"/>
  <c r="A777" i="1"/>
  <c r="B777" i="1" s="1"/>
  <c r="A778" i="1"/>
  <c r="B778" i="1" s="1"/>
  <c r="A779" i="1"/>
  <c r="B779" i="1" s="1"/>
  <c r="A780" i="1"/>
  <c r="B780" i="1" s="1"/>
  <c r="A781" i="1"/>
  <c r="A782" i="1"/>
  <c r="A783" i="1"/>
  <c r="B783" i="1" s="1"/>
  <c r="A784" i="1"/>
  <c r="B784" i="1" s="1"/>
  <c r="A785" i="1"/>
  <c r="A786" i="1"/>
  <c r="B786" i="1" s="1"/>
  <c r="A787" i="1"/>
  <c r="B787" i="1" s="1"/>
  <c r="A788" i="1"/>
  <c r="A789" i="1"/>
  <c r="B789" i="1" s="1"/>
  <c r="A790" i="1"/>
  <c r="B790" i="1" s="1"/>
  <c r="A791" i="1"/>
  <c r="B791" i="1" s="1"/>
  <c r="A792" i="1"/>
  <c r="B792" i="1" s="1"/>
  <c r="A793" i="1"/>
  <c r="A794" i="1"/>
  <c r="A795" i="1"/>
  <c r="B795" i="1" s="1"/>
  <c r="A796" i="1"/>
  <c r="A797" i="1"/>
  <c r="B797" i="1" s="1"/>
  <c r="A798" i="1"/>
  <c r="B798" i="1" s="1"/>
  <c r="A799" i="1"/>
  <c r="A800" i="1"/>
  <c r="B800" i="1" s="1"/>
  <c r="A801" i="1"/>
  <c r="B801" i="1" s="1"/>
  <c r="A802" i="1"/>
  <c r="B802" i="1" s="1"/>
  <c r="A803" i="1"/>
  <c r="A804" i="1"/>
  <c r="B804" i="1" s="1"/>
  <c r="A805" i="1"/>
  <c r="A806" i="1"/>
  <c r="B806" i="1" s="1"/>
  <c r="A807" i="1"/>
  <c r="B807" i="1" s="1"/>
  <c r="A808" i="1"/>
  <c r="B808" i="1" s="1"/>
  <c r="A809" i="1"/>
  <c r="B809" i="1" s="1"/>
  <c r="A810" i="1"/>
  <c r="A811" i="1"/>
  <c r="B811" i="1" s="1"/>
  <c r="A812" i="1"/>
  <c r="A813" i="1"/>
  <c r="B813" i="1" s="1"/>
  <c r="A814" i="1"/>
  <c r="A815" i="1"/>
  <c r="B815" i="1" s="1"/>
  <c r="A816" i="1"/>
  <c r="A817" i="1"/>
  <c r="B817" i="1" s="1"/>
  <c r="A818" i="1"/>
  <c r="B818" i="1" s="1"/>
  <c r="A819" i="1"/>
  <c r="B819" i="1" s="1"/>
  <c r="A820" i="1"/>
  <c r="B820" i="1" s="1"/>
  <c r="A821" i="1"/>
  <c r="A822" i="1"/>
  <c r="A823" i="1"/>
  <c r="B823" i="1" s="1"/>
  <c r="A824" i="1"/>
  <c r="B824" i="1" s="1"/>
  <c r="A825" i="1"/>
  <c r="A826" i="1"/>
  <c r="B826" i="1" s="1"/>
  <c r="A827" i="1"/>
  <c r="B827" i="1" s="1"/>
  <c r="A828" i="1"/>
  <c r="A829" i="1"/>
  <c r="A830" i="1"/>
  <c r="A831" i="1"/>
  <c r="B831" i="1" s="1"/>
  <c r="A832" i="1"/>
  <c r="B832" i="1" s="1"/>
  <c r="A833" i="1"/>
  <c r="B833" i="1" s="1"/>
  <c r="A834" i="1"/>
  <c r="B834" i="1" s="1"/>
  <c r="A835" i="1"/>
  <c r="B835" i="1" s="1"/>
  <c r="A836" i="1"/>
  <c r="B836" i="1" s="1"/>
  <c r="A837" i="1"/>
  <c r="B837" i="1" s="1"/>
  <c r="A838" i="1"/>
  <c r="A839" i="1"/>
  <c r="B839" i="1" s="1"/>
  <c r="A840" i="1"/>
  <c r="B840" i="1" s="1"/>
  <c r="A841" i="1"/>
  <c r="B841" i="1" s="1"/>
  <c r="A842" i="1"/>
  <c r="B842" i="1" s="1"/>
  <c r="A843" i="1"/>
  <c r="B843" i="1" s="1"/>
  <c r="A844" i="1"/>
  <c r="A845" i="1"/>
  <c r="A846" i="1"/>
  <c r="B846" i="1" s="1"/>
  <c r="A847" i="1"/>
  <c r="B847" i="1" s="1"/>
  <c r="A848" i="1"/>
  <c r="B848" i="1" s="1"/>
  <c r="A849" i="1"/>
  <c r="B849" i="1" s="1"/>
  <c r="A850" i="1"/>
  <c r="B850" i="1" s="1"/>
  <c r="A851" i="1"/>
  <c r="B851" i="1" s="1"/>
  <c r="A852" i="1"/>
  <c r="B852" i="1" s="1"/>
  <c r="A853" i="1"/>
  <c r="B853" i="1" s="1"/>
  <c r="A854" i="1"/>
  <c r="B854" i="1" s="1"/>
  <c r="A855" i="1"/>
  <c r="A856" i="1"/>
  <c r="B856" i="1" s="1"/>
  <c r="A857" i="1"/>
  <c r="A858" i="1"/>
  <c r="B858" i="1" s="1"/>
  <c r="A859" i="1"/>
  <c r="B859" i="1" s="1"/>
  <c r="A860" i="1"/>
  <c r="A861" i="1"/>
  <c r="A862" i="1"/>
  <c r="A863" i="1"/>
  <c r="B863" i="1" s="1"/>
  <c r="A864" i="1"/>
  <c r="B864" i="1" s="1"/>
  <c r="A865" i="1"/>
  <c r="A866" i="1"/>
  <c r="B866" i="1" s="1"/>
  <c r="A867" i="1"/>
  <c r="B867" i="1" s="1"/>
  <c r="A868" i="1"/>
  <c r="B868" i="1" s="1"/>
  <c r="A869" i="1"/>
  <c r="B869" i="1" s="1"/>
  <c r="A870" i="1"/>
  <c r="B870" i="1" s="1"/>
  <c r="A871" i="1"/>
  <c r="A872" i="1"/>
  <c r="B872" i="1" s="1"/>
  <c r="A873" i="1"/>
  <c r="B873" i="1" s="1"/>
  <c r="A874" i="1"/>
  <c r="B874" i="1" s="1"/>
  <c r="A875" i="1"/>
  <c r="A876" i="1"/>
  <c r="B876" i="1" s="1"/>
  <c r="A877" i="1"/>
  <c r="A878" i="1"/>
  <c r="B878" i="1" s="1"/>
  <c r="A879" i="1"/>
  <c r="A880" i="1"/>
  <c r="A881" i="1"/>
  <c r="B881" i="1" s="1"/>
  <c r="A882" i="1"/>
  <c r="B882" i="1" s="1"/>
  <c r="A883" i="1"/>
  <c r="B883" i="1" s="1"/>
  <c r="A884" i="1"/>
  <c r="A885" i="1"/>
  <c r="B885" i="1" s="1"/>
  <c r="A886" i="1"/>
  <c r="B886" i="1" s="1"/>
  <c r="A887" i="1"/>
  <c r="B887" i="1" s="1"/>
  <c r="A888" i="1"/>
  <c r="A889" i="1"/>
  <c r="B889" i="1" s="1"/>
  <c r="A890" i="1"/>
  <c r="B890" i="1" s="1"/>
  <c r="A891" i="1"/>
  <c r="B891" i="1" s="1"/>
  <c r="A892" i="1"/>
  <c r="B892" i="1" s="1"/>
  <c r="A893" i="1"/>
  <c r="B893" i="1" s="1"/>
  <c r="A894" i="1"/>
  <c r="A895" i="1"/>
  <c r="B895" i="1" s="1"/>
  <c r="A896" i="1"/>
  <c r="B896" i="1" s="1"/>
  <c r="A897" i="1"/>
  <c r="A898" i="1"/>
  <c r="B898" i="1" s="1"/>
  <c r="A899" i="1"/>
  <c r="B899" i="1" s="1"/>
  <c r="A900" i="1"/>
  <c r="B900" i="1" s="1"/>
  <c r="A901" i="1"/>
  <c r="A902" i="1"/>
  <c r="B902" i="1" s="1"/>
  <c r="A903" i="1"/>
  <c r="B903" i="1" s="1"/>
  <c r="A904" i="1"/>
  <c r="A905" i="1"/>
  <c r="B905" i="1" s="1"/>
  <c r="A906" i="1"/>
  <c r="B906" i="1" s="1"/>
  <c r="A907" i="1"/>
  <c r="B907" i="1" s="1"/>
  <c r="A908" i="1"/>
  <c r="B908" i="1" s="1"/>
  <c r="A909" i="1"/>
  <c r="B909" i="1" s="1"/>
  <c r="A910" i="1"/>
  <c r="B910" i="1" s="1"/>
  <c r="A911" i="1"/>
  <c r="A912" i="1"/>
  <c r="A913" i="1"/>
  <c r="B913" i="1" s="1"/>
  <c r="A914" i="1"/>
  <c r="B914" i="1" s="1"/>
  <c r="A915" i="1"/>
  <c r="B915" i="1" s="1"/>
  <c r="A916" i="1"/>
  <c r="B916" i="1" s="1"/>
  <c r="A917" i="1"/>
  <c r="B917" i="1" s="1"/>
  <c r="A918" i="1"/>
  <c r="B918" i="1" s="1"/>
  <c r="A919" i="1"/>
  <c r="B919" i="1" s="1"/>
  <c r="A920" i="1"/>
  <c r="A921" i="1"/>
  <c r="B921" i="1" s="1"/>
  <c r="A922" i="1"/>
  <c r="A923" i="1"/>
  <c r="B923" i="1" s="1"/>
  <c r="A924" i="1"/>
  <c r="B924" i="1" s="1"/>
  <c r="A925" i="1"/>
  <c r="B925" i="1" s="1"/>
  <c r="A926" i="1"/>
  <c r="A927" i="1"/>
  <c r="B927" i="1" s="1"/>
  <c r="A928" i="1"/>
  <c r="B928" i="1" s="1"/>
  <c r="A929" i="1"/>
  <c r="B929" i="1" s="1"/>
  <c r="A930" i="1"/>
  <c r="B930" i="1" s="1"/>
  <c r="A931" i="1"/>
  <c r="B931" i="1" s="1"/>
  <c r="A932" i="1"/>
  <c r="B932" i="1" s="1"/>
  <c r="A933" i="1"/>
  <c r="A934" i="1"/>
  <c r="B934" i="1" s="1"/>
  <c r="A935" i="1"/>
  <c r="B935" i="1" s="1"/>
  <c r="A936" i="1"/>
  <c r="B936" i="1" s="1"/>
  <c r="A937" i="1"/>
  <c r="B937" i="1" s="1"/>
  <c r="A938" i="1"/>
  <c r="A939" i="1"/>
  <c r="A940" i="1"/>
  <c r="A941" i="1"/>
  <c r="B941" i="1" s="1"/>
  <c r="A942" i="1"/>
  <c r="B942" i="1" s="1"/>
  <c r="A943" i="1"/>
  <c r="B943" i="1" s="1"/>
  <c r="A944" i="1"/>
  <c r="B944" i="1" s="1"/>
  <c r="A945" i="1"/>
  <c r="B945" i="1" s="1"/>
  <c r="A946" i="1"/>
  <c r="B946" i="1" s="1"/>
  <c r="A947" i="1"/>
  <c r="B947" i="1" s="1"/>
  <c r="A948" i="1"/>
  <c r="B948" i="1" s="1"/>
  <c r="A949" i="1"/>
  <c r="A950" i="1"/>
  <c r="B950" i="1" s="1"/>
  <c r="A951" i="1"/>
  <c r="A952" i="1"/>
  <c r="B952" i="1" s="1"/>
  <c r="A953" i="1"/>
  <c r="A954" i="1"/>
  <c r="B954" i="1" s="1"/>
  <c r="A955" i="1"/>
  <c r="B955" i="1" s="1"/>
  <c r="A956" i="1"/>
  <c r="A957" i="1"/>
  <c r="B957" i="1" s="1"/>
  <c r="A958" i="1"/>
  <c r="B958" i="1" s="1"/>
  <c r="A959" i="1"/>
  <c r="B959" i="1" s="1"/>
  <c r="A960" i="1"/>
  <c r="B960" i="1" s="1"/>
  <c r="A961" i="1"/>
  <c r="B961" i="1" s="1"/>
  <c r="A962" i="1"/>
  <c r="A963" i="1"/>
  <c r="B963" i="1" s="1"/>
  <c r="A964" i="1"/>
  <c r="B964" i="1" s="1"/>
  <c r="A965" i="1"/>
  <c r="A966" i="1"/>
  <c r="B966" i="1" s="1"/>
  <c r="A967" i="1"/>
  <c r="A968" i="1"/>
  <c r="B968" i="1" s="1"/>
  <c r="A969" i="1"/>
  <c r="B969" i="1" s="1"/>
  <c r="A970" i="1"/>
  <c r="A971" i="1"/>
  <c r="B971" i="1" s="1"/>
  <c r="A972" i="1"/>
  <c r="A973" i="1"/>
  <c r="B973" i="1" s="1"/>
  <c r="A974" i="1"/>
  <c r="A975" i="1"/>
  <c r="B975" i="1" s="1"/>
  <c r="A976" i="1"/>
  <c r="B976" i="1" s="1"/>
  <c r="A977" i="1"/>
  <c r="B977" i="1" s="1"/>
  <c r="A978" i="1"/>
  <c r="B978" i="1" s="1"/>
  <c r="A979" i="1"/>
  <c r="B979" i="1" s="1"/>
  <c r="A980" i="1"/>
  <c r="A981" i="1"/>
  <c r="A982" i="1"/>
  <c r="B982" i="1" s="1"/>
  <c r="A983" i="1"/>
  <c r="A984" i="1"/>
  <c r="B984" i="1" s="1"/>
  <c r="A985" i="1"/>
  <c r="B985" i="1" s="1"/>
  <c r="A986" i="1"/>
  <c r="A987" i="1"/>
  <c r="B987" i="1" s="1"/>
  <c r="A988" i="1"/>
  <c r="B988" i="1" s="1"/>
  <c r="A989" i="1"/>
  <c r="B989" i="1" s="1"/>
  <c r="A990" i="1"/>
  <c r="B990" i="1" s="1"/>
  <c r="A991" i="1"/>
  <c r="B991" i="1" s="1"/>
  <c r="A992" i="1"/>
  <c r="A993" i="1"/>
  <c r="A994" i="1"/>
  <c r="B994" i="1" s="1"/>
  <c r="A995" i="1"/>
  <c r="A996" i="1"/>
  <c r="B996" i="1" s="1"/>
  <c r="A997" i="1"/>
  <c r="B997" i="1" s="1"/>
  <c r="A998" i="1"/>
  <c r="B998" i="1" s="1"/>
  <c r="A999" i="1"/>
  <c r="B999" i="1" s="1"/>
  <c r="A1000" i="1"/>
  <c r="A1001" i="1"/>
  <c r="B1001" i="1" s="1"/>
  <c r="A1002" i="1"/>
  <c r="B1002" i="1" s="1"/>
  <c r="A1003" i="1"/>
  <c r="B1003" i="1" s="1"/>
  <c r="A1004" i="1"/>
  <c r="A1005" i="1"/>
  <c r="B1005" i="1" s="1"/>
  <c r="A1006" i="1"/>
  <c r="B1006" i="1" s="1"/>
  <c r="A1007" i="1"/>
  <c r="B1007" i="1" s="1"/>
  <c r="A1008" i="1"/>
  <c r="B1008" i="1" s="1"/>
  <c r="A1009" i="1"/>
  <c r="B1009" i="1" s="1"/>
  <c r="A1010" i="1"/>
  <c r="B1010" i="1" s="1"/>
  <c r="A1011" i="1"/>
  <c r="A1012" i="1"/>
  <c r="B1012" i="1" s="1"/>
  <c r="A1013" i="1"/>
  <c r="A1014" i="1"/>
  <c r="B1014" i="1" s="1"/>
  <c r="A1015" i="1"/>
  <c r="A1016" i="1"/>
  <c r="B1016" i="1" s="1"/>
  <c r="A1017" i="1"/>
  <c r="A1018" i="1"/>
  <c r="B1018" i="1" s="1"/>
  <c r="A1019" i="1"/>
  <c r="B1019" i="1" s="1"/>
  <c r="A1020" i="1"/>
  <c r="A1021" i="1"/>
  <c r="B1021" i="1" s="1"/>
  <c r="A1022" i="1"/>
  <c r="B1022" i="1" s="1"/>
  <c r="A1023" i="1"/>
  <c r="B1023" i="1" s="1"/>
  <c r="A1024" i="1"/>
  <c r="B1024" i="1" s="1"/>
  <c r="A1025" i="1"/>
  <c r="B1025" i="1" s="1"/>
  <c r="A1026" i="1"/>
  <c r="A1027" i="1"/>
  <c r="B1027" i="1" s="1"/>
  <c r="A1028" i="1"/>
  <c r="B1028" i="1" s="1"/>
  <c r="A1029" i="1"/>
  <c r="A1030" i="1"/>
  <c r="B1030" i="1" s="1"/>
  <c r="A1031" i="1"/>
  <c r="B1031" i="1" s="1"/>
  <c r="A1032" i="1"/>
  <c r="B1032" i="1" s="1"/>
  <c r="A1033" i="1"/>
  <c r="A1034" i="1"/>
  <c r="B1034" i="1" s="1"/>
  <c r="A1035" i="1"/>
  <c r="B1035" i="1" s="1"/>
  <c r="A1036" i="1"/>
  <c r="B1036" i="1" s="1"/>
  <c r="A1037" i="1"/>
  <c r="B1037" i="1" s="1"/>
  <c r="A1038" i="1"/>
  <c r="B1038" i="1" s="1"/>
  <c r="A1039" i="1"/>
  <c r="B1039" i="1" s="1"/>
  <c r="A1040" i="1"/>
  <c r="B1040" i="1" s="1"/>
  <c r="A1041" i="1"/>
  <c r="B1041" i="1" s="1"/>
  <c r="A1042" i="1"/>
  <c r="B1042" i="1" s="1"/>
  <c r="A1043" i="1"/>
  <c r="B1043" i="1" s="1"/>
  <c r="A1044" i="1"/>
  <c r="B1044" i="1" s="1"/>
  <c r="A1045" i="1"/>
  <c r="B1045" i="1" s="1"/>
  <c r="A1046" i="1"/>
  <c r="A1047" i="1"/>
  <c r="A1048" i="1"/>
  <c r="B1048" i="1" s="1"/>
  <c r="A1049" i="1"/>
  <c r="A1050" i="1"/>
  <c r="A1051" i="1"/>
  <c r="B1051" i="1" s="1"/>
  <c r="A1052" i="1"/>
  <c r="B1052" i="1" s="1"/>
  <c r="A1053" i="1"/>
  <c r="B1053" i="1" s="1"/>
  <c r="A1054" i="1"/>
  <c r="A1055" i="1"/>
  <c r="B1055" i="1" s="1"/>
  <c r="A1056" i="1"/>
  <c r="B1056" i="1" s="1"/>
  <c r="A1057" i="1"/>
  <c r="B1057" i="1" s="1"/>
  <c r="A1058" i="1"/>
  <c r="B1058" i="1" s="1"/>
  <c r="A1059" i="1"/>
  <c r="A1060" i="1"/>
  <c r="B1060" i="1" s="1"/>
  <c r="A1061" i="1"/>
  <c r="B1061" i="1" s="1"/>
  <c r="A1062" i="1"/>
  <c r="B1062" i="1" s="1"/>
  <c r="A1063" i="1"/>
  <c r="A1064" i="1"/>
  <c r="B1064" i="1" s="1"/>
  <c r="A1065" i="1"/>
  <c r="B1065" i="1" s="1"/>
  <c r="A1066" i="1"/>
  <c r="B1066" i="1" s="1"/>
  <c r="A1067" i="1"/>
  <c r="B1067" i="1" s="1"/>
  <c r="A1068" i="1"/>
  <c r="B1068" i="1" s="1"/>
  <c r="A1069" i="1"/>
  <c r="A1070" i="1"/>
  <c r="B1070" i="1" s="1"/>
  <c r="A1071" i="1"/>
  <c r="B1071" i="1" s="1"/>
  <c r="A1072" i="1"/>
  <c r="B1072" i="1" s="1"/>
  <c r="A1073" i="1"/>
  <c r="A1074" i="1"/>
  <c r="B1074" i="1" s="1"/>
  <c r="A1075" i="1"/>
  <c r="A1076" i="1"/>
  <c r="B1076" i="1" s="1"/>
  <c r="A1077" i="1"/>
  <c r="B1077" i="1" s="1"/>
  <c r="A1078" i="1"/>
  <c r="B1078" i="1" s="1"/>
  <c r="A1079" i="1"/>
  <c r="B1079" i="1" s="1"/>
  <c r="A1080" i="1"/>
  <c r="B1080" i="1" s="1"/>
  <c r="A1081" i="1"/>
  <c r="B1081" i="1" s="1"/>
  <c r="A1082" i="1"/>
  <c r="A1083" i="1"/>
  <c r="B1083" i="1" s="1"/>
  <c r="A1084" i="1"/>
  <c r="B1084" i="1" s="1"/>
  <c r="A1085" i="1"/>
  <c r="A1086" i="1"/>
  <c r="B1086" i="1" s="1"/>
  <c r="A1087" i="1"/>
  <c r="B1087" i="1" s="1"/>
  <c r="A1088" i="1"/>
  <c r="A1089" i="1"/>
  <c r="B1089" i="1" s="1"/>
  <c r="A1090" i="1"/>
  <c r="A1091" i="1"/>
  <c r="B1091" i="1" s="1"/>
  <c r="A1092" i="1"/>
  <c r="B1092" i="1" s="1"/>
  <c r="A1093" i="1"/>
  <c r="B1093" i="1" s="1"/>
  <c r="A1094" i="1"/>
  <c r="B1094" i="1" s="1"/>
  <c r="A1095" i="1"/>
  <c r="B1095" i="1" s="1"/>
  <c r="A1096" i="1"/>
  <c r="B1096" i="1" s="1"/>
  <c r="A1097" i="1"/>
  <c r="A1098" i="1"/>
  <c r="B1098" i="1" s="1"/>
  <c r="A1099" i="1"/>
  <c r="B1099" i="1" s="1"/>
  <c r="A1100" i="1"/>
  <c r="A1101" i="1"/>
  <c r="B1101" i="1" s="1"/>
  <c r="A1102" i="1"/>
  <c r="B1102" i="1" s="1"/>
  <c r="A1103" i="1"/>
  <c r="A1104" i="1"/>
  <c r="A1105" i="1"/>
  <c r="A1106" i="1"/>
  <c r="B1106" i="1" s="1"/>
  <c r="A1107" i="1"/>
  <c r="B1107" i="1" s="1"/>
  <c r="A1108" i="1"/>
  <c r="A1109" i="1"/>
  <c r="B1109" i="1" s="1"/>
  <c r="A1110" i="1"/>
  <c r="B1110" i="1" s="1"/>
  <c r="A1111" i="1"/>
  <c r="B1111" i="1" s="1"/>
  <c r="A1112" i="1"/>
  <c r="B1112" i="1" s="1"/>
  <c r="A1113" i="1"/>
  <c r="B1113" i="1" s="1"/>
  <c r="A1114" i="1"/>
  <c r="B1114" i="1" s="1"/>
  <c r="A1115" i="1"/>
  <c r="B1115" i="1" s="1"/>
  <c r="A1116" i="1"/>
  <c r="A1117" i="1"/>
  <c r="A1118" i="1"/>
  <c r="A1119" i="1"/>
  <c r="B1119" i="1" s="1"/>
  <c r="A1120" i="1"/>
  <c r="A1121" i="1"/>
  <c r="A1122" i="1"/>
  <c r="B1122" i="1" s="1"/>
  <c r="A1123" i="1"/>
  <c r="B1123" i="1" s="1"/>
  <c r="A1124" i="1"/>
  <c r="B1124" i="1" s="1"/>
  <c r="A1125" i="1"/>
  <c r="B1125" i="1" s="1"/>
  <c r="A1126" i="1"/>
  <c r="B1126" i="1" s="1"/>
  <c r="A1127" i="1"/>
  <c r="B1127" i="1" s="1"/>
  <c r="A1128" i="1"/>
  <c r="B1128" i="1" s="1"/>
  <c r="A1129" i="1"/>
  <c r="A1130" i="1"/>
  <c r="B1130" i="1" s="1"/>
  <c r="A1131" i="1"/>
  <c r="B1131" i="1" s="1"/>
  <c r="A1132" i="1"/>
  <c r="A1133" i="1"/>
  <c r="A1134" i="1"/>
  <c r="B1134" i="1" s="1"/>
  <c r="A1135" i="1"/>
  <c r="B1135" i="1" s="1"/>
  <c r="A1136" i="1"/>
  <c r="B1136" i="1" s="1"/>
  <c r="A1137" i="1"/>
  <c r="A1138" i="1"/>
  <c r="A1139" i="1"/>
  <c r="A1140" i="1"/>
  <c r="B1140" i="1" s="1"/>
  <c r="A1141" i="1"/>
  <c r="B1141" i="1" s="1"/>
  <c r="A1142" i="1"/>
  <c r="B1142" i="1" s="1"/>
  <c r="A1143" i="1"/>
  <c r="B1143" i="1" s="1"/>
  <c r="A1144" i="1"/>
  <c r="B1144" i="1" s="1"/>
  <c r="A1145" i="1"/>
  <c r="B1145" i="1" s="1"/>
  <c r="A1146" i="1"/>
  <c r="B1146" i="1" s="1"/>
  <c r="A1147" i="1"/>
  <c r="A1148" i="1"/>
  <c r="A1149" i="1"/>
  <c r="B1149" i="1" s="1"/>
  <c r="A1150" i="1"/>
  <c r="B1150" i="1" s="1"/>
  <c r="A1151" i="1"/>
  <c r="B1151" i="1" s="1"/>
  <c r="A1152" i="1"/>
  <c r="A1153" i="1"/>
  <c r="A1154" i="1"/>
  <c r="B1154" i="1" s="1"/>
  <c r="A1155" i="1"/>
  <c r="B1155" i="1" s="1"/>
  <c r="A1156" i="1"/>
  <c r="B1156" i="1" s="1"/>
  <c r="A1157" i="1"/>
  <c r="B1157" i="1" s="1"/>
  <c r="A1158" i="1"/>
  <c r="A1159" i="1"/>
  <c r="B1159" i="1" s="1"/>
  <c r="A1160" i="1"/>
  <c r="A1161" i="1"/>
  <c r="B1161" i="1" s="1"/>
  <c r="A1162" i="1"/>
  <c r="B1162" i="1" s="1"/>
  <c r="A1163" i="1"/>
  <c r="B1163" i="1" s="1"/>
  <c r="A1164" i="1"/>
  <c r="B1164" i="1" s="1"/>
  <c r="A1165" i="1"/>
  <c r="B1165" i="1" s="1"/>
  <c r="A1166" i="1"/>
  <c r="B1166" i="1" s="1"/>
  <c r="A1167" i="1"/>
  <c r="A1168" i="1"/>
  <c r="A1169" i="1"/>
  <c r="B1169" i="1" s="1"/>
  <c r="A1170" i="1"/>
  <c r="A1171" i="1"/>
  <c r="B1171" i="1" s="1"/>
  <c r="A1172" i="1"/>
  <c r="B1172" i="1" s="1"/>
  <c r="A1173" i="1"/>
  <c r="A1174" i="1"/>
  <c r="B1174" i="1" s="1"/>
  <c r="A1175" i="1"/>
  <c r="B1175" i="1" s="1"/>
  <c r="A1176" i="1"/>
  <c r="B1176" i="1" s="1"/>
  <c r="A1177" i="1"/>
  <c r="B1177" i="1" s="1"/>
  <c r="A1178" i="1"/>
  <c r="B1178" i="1" s="1"/>
  <c r="A1179" i="1"/>
  <c r="B1179" i="1" s="1"/>
  <c r="A1180" i="1"/>
  <c r="B1180" i="1" s="1"/>
  <c r="A1181" i="1"/>
  <c r="B1181" i="1" s="1"/>
  <c r="A1182" i="1"/>
  <c r="B1182" i="1" s="1"/>
  <c r="A1183" i="1"/>
  <c r="B1183" i="1" s="1"/>
  <c r="A1184" i="1"/>
  <c r="A1185" i="1"/>
  <c r="B1185" i="1" s="1"/>
  <c r="A1186" i="1"/>
  <c r="B1186" i="1" s="1"/>
  <c r="A1187" i="1"/>
  <c r="B1187" i="1" s="1"/>
  <c r="A1188" i="1"/>
  <c r="B1188" i="1" s="1"/>
  <c r="A1189" i="1"/>
  <c r="A1190" i="1"/>
  <c r="B1190" i="1" s="1"/>
  <c r="A1191" i="1"/>
  <c r="B1191" i="1" s="1"/>
  <c r="A1192" i="1"/>
  <c r="B1192" i="1" s="1"/>
  <c r="A1193" i="1"/>
  <c r="B1193" i="1" s="1"/>
  <c r="A1194" i="1"/>
  <c r="B1194" i="1" s="1"/>
  <c r="A1195" i="1"/>
  <c r="A1196" i="1"/>
  <c r="B1196" i="1" s="1"/>
  <c r="A1197" i="1"/>
  <c r="B1197" i="1" s="1"/>
  <c r="A1198" i="1"/>
  <c r="B1198" i="1" s="1"/>
  <c r="A1199" i="1"/>
  <c r="B1199" i="1" s="1"/>
  <c r="A1200" i="1"/>
  <c r="A1201" i="1"/>
  <c r="B1201" i="1" s="1"/>
  <c r="A1202" i="1"/>
  <c r="B1202" i="1" s="1"/>
  <c r="A1203" i="1"/>
  <c r="B1203" i="1" s="1"/>
  <c r="A1204" i="1"/>
  <c r="A1205" i="1"/>
  <c r="A1206" i="1"/>
  <c r="A1207" i="1"/>
  <c r="B1207" i="1" s="1"/>
  <c r="A1208" i="1"/>
  <c r="B1208" i="1" s="1"/>
  <c r="A1209" i="1"/>
  <c r="B1209" i="1" s="1"/>
  <c r="A1210" i="1"/>
  <c r="B1210" i="1" s="1"/>
  <c r="A1211" i="1"/>
  <c r="A1212" i="1"/>
  <c r="B1212" i="1" s="1"/>
  <c r="A1213" i="1"/>
  <c r="B1213" i="1" s="1"/>
  <c r="A1214" i="1"/>
  <c r="A1215" i="1"/>
  <c r="B1215" i="1" s="1"/>
  <c r="A1216" i="1"/>
  <c r="B1216" i="1" s="1"/>
  <c r="A1217" i="1"/>
  <c r="B1217" i="1" s="1"/>
  <c r="A1218" i="1"/>
  <c r="B1218" i="1" s="1"/>
  <c r="A1219" i="1"/>
  <c r="B1219" i="1" s="1"/>
  <c r="A1220" i="1"/>
  <c r="A1221" i="1"/>
  <c r="B1221" i="1" s="1"/>
  <c r="A1222" i="1"/>
  <c r="B1222" i="1" s="1"/>
  <c r="A1223" i="1"/>
  <c r="B1223" i="1" s="1"/>
  <c r="A1224" i="1"/>
  <c r="B1224" i="1" s="1"/>
  <c r="A1225" i="1"/>
  <c r="A1226" i="1"/>
  <c r="B1226" i="1" s="1"/>
  <c r="A1227" i="1"/>
  <c r="B1227" i="1" s="1"/>
  <c r="A1228" i="1"/>
  <c r="B1228" i="1" s="1"/>
  <c r="A1229" i="1"/>
  <c r="B1229" i="1" s="1"/>
  <c r="A1230" i="1"/>
  <c r="B1230" i="1" s="1"/>
  <c r="A1231" i="1"/>
  <c r="A1232" i="1"/>
  <c r="B1232" i="1" s="1"/>
  <c r="A1233" i="1"/>
  <c r="B1233" i="1" s="1"/>
  <c r="A1234" i="1"/>
  <c r="B1234" i="1" s="1"/>
  <c r="A1235" i="1"/>
  <c r="B1235" i="1" s="1"/>
  <c r="A1236" i="1"/>
  <c r="A1237" i="1"/>
  <c r="A1238" i="1"/>
  <c r="B1238" i="1" s="1"/>
  <c r="A1239" i="1"/>
  <c r="B1239" i="1" s="1"/>
  <c r="A1240" i="1"/>
  <c r="A1241" i="1"/>
  <c r="A1242" i="1"/>
  <c r="B1242" i="1" s="1"/>
  <c r="A1243" i="1"/>
  <c r="B1243" i="1" s="1"/>
  <c r="A1244" i="1"/>
  <c r="B1244" i="1" s="1"/>
  <c r="A1245" i="1"/>
  <c r="A1246" i="1"/>
  <c r="B1246" i="1" s="1"/>
  <c r="A1247" i="1"/>
  <c r="B1247" i="1" s="1"/>
  <c r="A1248" i="1"/>
  <c r="B1248" i="1" s="1"/>
  <c r="A1249" i="1"/>
  <c r="B1249" i="1" s="1"/>
  <c r="A1250" i="1"/>
  <c r="A1251" i="1"/>
  <c r="B1251" i="1" s="1"/>
  <c r="A1252" i="1"/>
  <c r="B1252" i="1" s="1"/>
  <c r="A1253" i="1"/>
  <c r="B1253" i="1" s="1"/>
  <c r="A1254" i="1"/>
  <c r="A1255" i="1"/>
  <c r="A1256" i="1"/>
  <c r="B1256" i="1" s="1"/>
  <c r="A1257" i="1"/>
  <c r="B1257" i="1" s="1"/>
  <c r="A1258" i="1"/>
  <c r="B1258" i="1" s="1"/>
  <c r="A1259" i="1"/>
  <c r="B1259" i="1" s="1"/>
  <c r="A1260" i="1"/>
  <c r="A1261" i="1"/>
  <c r="B1261" i="1" s="1"/>
  <c r="A1262" i="1"/>
  <c r="B1262" i="1" s="1"/>
  <c r="A1263" i="1"/>
  <c r="B1263" i="1" s="1"/>
  <c r="A1264" i="1"/>
  <c r="B1264" i="1" s="1"/>
  <c r="A1265" i="1"/>
  <c r="A1266" i="1"/>
  <c r="B1266" i="1" s="1"/>
  <c r="A1267" i="1"/>
  <c r="B1267" i="1" s="1"/>
  <c r="A1268" i="1"/>
  <c r="A1269" i="1"/>
  <c r="B1269" i="1" s="1"/>
  <c r="A1270" i="1"/>
  <c r="A1271" i="1"/>
  <c r="B1271" i="1" s="1"/>
  <c r="A1272" i="1"/>
  <c r="A1273" i="1"/>
  <c r="B1273" i="1" s="1"/>
  <c r="A1274" i="1"/>
  <c r="B1274" i="1" s="1"/>
  <c r="A1275" i="1"/>
  <c r="A1276" i="1"/>
  <c r="B1276" i="1" s="1"/>
  <c r="A1277" i="1"/>
  <c r="A1278" i="1"/>
  <c r="B1278" i="1" s="1"/>
  <c r="A1279" i="1"/>
  <c r="B1279" i="1" s="1"/>
  <c r="A1280" i="1"/>
  <c r="B1280" i="1" s="1"/>
  <c r="A1281" i="1"/>
  <c r="B1281" i="1" s="1"/>
  <c r="A1282" i="1"/>
  <c r="A1283" i="1"/>
  <c r="B1283" i="1" s="1"/>
  <c r="A1284" i="1"/>
  <c r="B1284" i="1" s="1"/>
  <c r="A1285" i="1"/>
  <c r="B1285" i="1" s="1"/>
  <c r="A1286" i="1"/>
  <c r="B1286" i="1" s="1"/>
  <c r="A1287" i="1"/>
  <c r="B1287" i="1" s="1"/>
  <c r="A1288" i="1"/>
  <c r="B1288" i="1" s="1"/>
  <c r="A1289" i="1"/>
  <c r="B1289" i="1" s="1"/>
  <c r="A1290" i="1"/>
  <c r="B1290" i="1" s="1"/>
  <c r="A1291" i="1"/>
  <c r="A1292" i="1"/>
  <c r="B1292" i="1" s="1"/>
  <c r="A1293" i="1"/>
  <c r="B1293" i="1" s="1"/>
  <c r="A1294" i="1"/>
  <c r="B1294" i="1" s="1"/>
  <c r="A1295" i="1"/>
  <c r="A1296" i="1"/>
  <c r="B1296" i="1" s="1"/>
  <c r="A1297" i="1"/>
  <c r="A1298" i="1"/>
  <c r="B1298" i="1" s="1"/>
  <c r="A1299" i="1"/>
  <c r="B1299" i="1" s="1"/>
  <c r="A1300" i="1"/>
  <c r="A1301" i="1"/>
  <c r="B1301" i="1" s="1"/>
  <c r="A1302" i="1"/>
  <c r="B1302" i="1" s="1"/>
  <c r="A1303" i="1"/>
  <c r="B1303" i="1" s="1"/>
  <c r="A1304" i="1"/>
  <c r="B1304" i="1" s="1"/>
  <c r="A1305" i="1"/>
  <c r="B1305" i="1" s="1"/>
  <c r="A1306" i="1"/>
  <c r="B1306" i="1" s="1"/>
  <c r="A1307" i="1"/>
  <c r="A1308" i="1"/>
  <c r="B1308" i="1" s="1"/>
  <c r="A1309" i="1"/>
  <c r="B1309" i="1" s="1"/>
  <c r="A1311" i="1"/>
  <c r="B1311" i="1" s="1"/>
  <c r="A1312" i="1"/>
  <c r="B1312" i="1" s="1"/>
  <c r="A1313" i="1"/>
  <c r="B1313" i="1" s="1"/>
  <c r="A1314" i="1"/>
  <c r="B1314" i="1" s="1"/>
  <c r="A1315" i="1"/>
  <c r="B1315" i="1" s="1"/>
  <c r="A1316" i="1"/>
  <c r="B1316" i="1" s="1"/>
  <c r="A19" i="1"/>
  <c r="B19" i="1" s="1"/>
  <c r="A20" i="1"/>
  <c r="A21" i="1"/>
  <c r="B21" i="1" s="1"/>
  <c r="A22" i="1"/>
  <c r="B22" i="1" s="1"/>
  <c r="A23" i="1"/>
  <c r="B23" i="1" s="1"/>
  <c r="A24" i="1"/>
  <c r="B24" i="1" s="1"/>
  <c r="A25" i="1"/>
  <c r="B25" i="1" s="1"/>
  <c r="A26" i="1"/>
  <c r="B26" i="1" s="1"/>
  <c r="A27" i="1"/>
  <c r="B27" i="1" s="1"/>
  <c r="A28" i="1"/>
  <c r="B28" i="1" s="1"/>
  <c r="A29" i="1"/>
  <c r="B29" i="1" s="1"/>
  <c r="A30" i="1"/>
  <c r="A31" i="1"/>
  <c r="A32" i="1"/>
  <c r="B32" i="1" s="1"/>
  <c r="A33" i="1"/>
  <c r="B33" i="1" s="1"/>
  <c r="A34" i="1"/>
  <c r="B34" i="1" s="1"/>
  <c r="A35" i="1"/>
  <c r="B35" i="1" s="1"/>
  <c r="A36" i="1"/>
  <c r="A3" i="1"/>
  <c r="A4" i="1"/>
  <c r="B4" i="1" s="1"/>
  <c r="A5" i="1"/>
  <c r="B5" i="1" s="1"/>
  <c r="A6" i="1"/>
  <c r="A7" i="1"/>
  <c r="B7" i="1" s="1"/>
  <c r="A8" i="1"/>
  <c r="B8" i="1" s="1"/>
  <c r="A9" i="1"/>
  <c r="B9" i="1" s="1"/>
  <c r="A10" i="1"/>
  <c r="B10" i="1" s="1"/>
  <c r="A11" i="1"/>
  <c r="B11" i="1" s="1"/>
  <c r="A12" i="1"/>
  <c r="B12" i="1" s="1"/>
  <c r="A13" i="1"/>
  <c r="B13" i="1" s="1"/>
  <c r="A14" i="1"/>
  <c r="A15" i="1"/>
  <c r="B15" i="1" s="1"/>
  <c r="A16" i="1"/>
  <c r="B16" i="1" s="1"/>
  <c r="A17" i="1"/>
  <c r="A18" i="1"/>
  <c r="B18" i="1" s="1"/>
  <c r="A2" i="1"/>
  <c r="B2" i="1" s="1"/>
  <c r="K1310" i="1"/>
  <c r="K1311" i="1"/>
  <c r="P320" i="1"/>
  <c r="P321" i="1"/>
  <c r="P322" i="1"/>
  <c r="P323" i="1"/>
  <c r="P324" i="1"/>
  <c r="P325" i="1"/>
  <c r="P326" i="1"/>
  <c r="P335" i="1"/>
  <c r="P336" i="1"/>
  <c r="P337" i="1"/>
  <c r="P356" i="1"/>
  <c r="P362" i="1"/>
  <c r="P404" i="1"/>
  <c r="P405" i="1"/>
  <c r="P411" i="1"/>
  <c r="P412" i="1"/>
  <c r="P413" i="1"/>
  <c r="P417" i="1"/>
  <c r="P426" i="1"/>
  <c r="P427" i="1"/>
  <c r="P428" i="1"/>
  <c r="P430" i="1"/>
  <c r="P435" i="1"/>
  <c r="P436" i="1"/>
  <c r="P453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62" i="1"/>
  <c r="P663" i="1"/>
  <c r="P683" i="1"/>
  <c r="P684" i="1"/>
  <c r="P691" i="1"/>
  <c r="P692" i="1"/>
  <c r="P693" i="1"/>
  <c r="P694" i="1"/>
  <c r="P319" i="1"/>
  <c r="P698" i="1"/>
  <c r="P700" i="1"/>
  <c r="P703" i="1"/>
  <c r="P704" i="1"/>
  <c r="P705" i="1"/>
  <c r="P706" i="1"/>
  <c r="P708" i="1"/>
  <c r="P710" i="1"/>
  <c r="P711" i="1"/>
  <c r="P712" i="1"/>
  <c r="P713" i="1"/>
  <c r="P714" i="1"/>
  <c r="P715" i="1"/>
  <c r="P716" i="1"/>
  <c r="P717" i="1"/>
  <c r="P718" i="1"/>
  <c r="P720" i="1"/>
  <c r="P722" i="1"/>
  <c r="P723" i="1"/>
  <c r="P724" i="1"/>
  <c r="P725" i="1"/>
  <c r="P726" i="1"/>
  <c r="P727" i="1"/>
  <c r="P728" i="1"/>
  <c r="P729" i="1"/>
  <c r="P730" i="1"/>
  <c r="P732" i="1"/>
  <c r="P734" i="1"/>
  <c r="P735" i="1"/>
  <c r="P736" i="1"/>
  <c r="P737" i="1"/>
  <c r="P738" i="1"/>
  <c r="P739" i="1"/>
  <c r="P740" i="1"/>
  <c r="P741" i="1"/>
  <c r="P742" i="1"/>
  <c r="P744" i="1"/>
  <c r="P746" i="1"/>
  <c r="P747" i="1"/>
  <c r="P748" i="1"/>
  <c r="P749" i="1"/>
  <c r="P750" i="1"/>
  <c r="P751" i="1"/>
  <c r="P752" i="1"/>
  <c r="P754" i="1"/>
  <c r="P756" i="1"/>
  <c r="P758" i="1"/>
  <c r="P759" i="1"/>
  <c r="P760" i="1"/>
  <c r="P761" i="1"/>
  <c r="P763" i="1"/>
  <c r="P764" i="1"/>
  <c r="P765" i="1"/>
  <c r="P766" i="1"/>
  <c r="P768" i="1"/>
  <c r="P770" i="1"/>
  <c r="P771" i="1"/>
  <c r="P772" i="1"/>
  <c r="P773" i="1"/>
  <c r="P774" i="1"/>
  <c r="P775" i="1"/>
  <c r="P776" i="1"/>
  <c r="P778" i="1"/>
  <c r="P780" i="1"/>
  <c r="P782" i="1"/>
  <c r="P783" i="1"/>
  <c r="P784" i="1"/>
  <c r="P785" i="1"/>
  <c r="P786" i="1"/>
  <c r="P787" i="1"/>
  <c r="P788" i="1"/>
  <c r="P790" i="1"/>
  <c r="P792" i="1"/>
  <c r="P794" i="1"/>
  <c r="P795" i="1"/>
  <c r="P796" i="1"/>
  <c r="P797" i="1"/>
  <c r="P798" i="1"/>
  <c r="P799" i="1"/>
  <c r="P800" i="1"/>
  <c r="P802" i="1"/>
  <c r="P804" i="1"/>
  <c r="P806" i="1"/>
  <c r="P807" i="1"/>
  <c r="P808" i="1"/>
  <c r="P809" i="1"/>
  <c r="P810" i="1"/>
  <c r="P811" i="1"/>
  <c r="P812" i="1"/>
  <c r="P814" i="1"/>
  <c r="P816" i="1"/>
  <c r="P818" i="1"/>
  <c r="P819" i="1"/>
  <c r="P820" i="1"/>
  <c r="P822" i="1"/>
  <c r="P823" i="1"/>
  <c r="P824" i="1"/>
  <c r="P826" i="1"/>
  <c r="P828" i="1"/>
  <c r="P830" i="1"/>
  <c r="P831" i="1"/>
  <c r="P832" i="1"/>
  <c r="P833" i="1"/>
  <c r="P834" i="1"/>
  <c r="P835" i="1"/>
  <c r="P836" i="1"/>
  <c r="P838" i="1"/>
  <c r="P840" i="1"/>
  <c r="P842" i="1"/>
  <c r="P843" i="1"/>
  <c r="P844" i="1"/>
  <c r="P845" i="1"/>
  <c r="P846" i="1"/>
  <c r="P847" i="1"/>
  <c r="P848" i="1"/>
  <c r="P849" i="1"/>
  <c r="P850" i="1"/>
  <c r="P852" i="1"/>
  <c r="P854" i="1"/>
  <c r="P856" i="1"/>
  <c r="P857" i="1"/>
  <c r="P858" i="1"/>
  <c r="P859" i="1"/>
  <c r="P860" i="1"/>
  <c r="P861" i="1"/>
  <c r="P862" i="1"/>
  <c r="P864" i="1"/>
  <c r="P866" i="1"/>
  <c r="P867" i="1"/>
  <c r="P868" i="1"/>
  <c r="P869" i="1"/>
  <c r="P870" i="1"/>
  <c r="P871" i="1"/>
  <c r="P872" i="1"/>
  <c r="P873" i="1"/>
  <c r="P874" i="1"/>
  <c r="P876" i="1"/>
  <c r="P878" i="1"/>
  <c r="P879" i="1"/>
  <c r="P880" i="1"/>
  <c r="P881" i="1"/>
  <c r="P882" i="1"/>
  <c r="P883" i="1"/>
  <c r="P884" i="1"/>
  <c r="P885" i="1"/>
  <c r="P886" i="1"/>
  <c r="P888" i="1"/>
  <c r="P890" i="1"/>
  <c r="P891" i="1"/>
  <c r="P892" i="1"/>
  <c r="P893" i="1"/>
  <c r="P894" i="1"/>
  <c r="P895" i="1"/>
  <c r="P896" i="1"/>
  <c r="P898" i="1"/>
  <c r="P900" i="1"/>
  <c r="P902" i="1"/>
  <c r="P903" i="1"/>
  <c r="P904" i="1"/>
  <c r="P905" i="1"/>
  <c r="P906" i="1"/>
  <c r="P907" i="1"/>
  <c r="P908" i="1"/>
  <c r="P909" i="1"/>
  <c r="P910" i="1"/>
  <c r="P912" i="1"/>
  <c r="P914" i="1"/>
  <c r="P915" i="1"/>
  <c r="P916" i="1"/>
  <c r="P917" i="1"/>
  <c r="P918" i="1"/>
  <c r="P919" i="1"/>
  <c r="P920" i="1"/>
  <c r="P922" i="1"/>
  <c r="P924" i="1"/>
  <c r="P926" i="1"/>
  <c r="P927" i="1"/>
  <c r="P928" i="1"/>
  <c r="P929" i="1"/>
  <c r="P930" i="1"/>
  <c r="P931" i="1"/>
  <c r="P932" i="1"/>
  <c r="P934" i="1"/>
  <c r="P936" i="1"/>
  <c r="P938" i="1"/>
  <c r="P939" i="1"/>
  <c r="P940" i="1"/>
  <c r="P941" i="1"/>
  <c r="P942" i="1"/>
  <c r="P943" i="1"/>
  <c r="P944" i="1"/>
  <c r="P946" i="1"/>
  <c r="P950" i="1"/>
  <c r="P952" i="1"/>
  <c r="P953" i="1"/>
  <c r="P954" i="1"/>
  <c r="P955" i="1"/>
  <c r="P956" i="1"/>
  <c r="P958" i="1"/>
  <c r="P960" i="1"/>
  <c r="P962" i="1"/>
  <c r="P963" i="1"/>
  <c r="P964" i="1"/>
  <c r="P965" i="1"/>
  <c r="P966" i="1"/>
  <c r="P967" i="1"/>
  <c r="P968" i="1"/>
  <c r="P970" i="1"/>
  <c r="P974" i="1"/>
  <c r="P975" i="1"/>
  <c r="P976" i="1"/>
  <c r="P977" i="1"/>
  <c r="P978" i="1"/>
  <c r="P979" i="1"/>
  <c r="P980" i="1"/>
  <c r="P982" i="1"/>
  <c r="P984" i="1"/>
  <c r="P986" i="1"/>
  <c r="P987" i="1"/>
  <c r="P988" i="1"/>
  <c r="P989" i="1"/>
  <c r="P990" i="1"/>
  <c r="P991" i="1"/>
  <c r="P992" i="1"/>
  <c r="P993" i="1"/>
  <c r="P994" i="1"/>
  <c r="P996" i="1"/>
  <c r="P998" i="1"/>
  <c r="P999" i="1"/>
  <c r="P1000" i="1"/>
  <c r="P1001" i="1"/>
  <c r="P1003" i="1"/>
  <c r="P1004" i="1"/>
  <c r="P1005" i="1"/>
  <c r="P1006" i="1"/>
  <c r="P1008" i="1"/>
  <c r="P1010" i="1"/>
  <c r="P1011" i="1"/>
  <c r="P1012" i="1"/>
  <c r="P1013" i="1"/>
  <c r="P1014" i="1"/>
  <c r="P1015" i="1"/>
  <c r="P1016" i="1"/>
  <c r="P1017" i="1"/>
  <c r="P1018" i="1"/>
  <c r="P1020" i="1"/>
  <c r="P1022" i="1"/>
  <c r="P1023" i="1"/>
  <c r="P1024" i="1"/>
  <c r="P1026" i="1"/>
  <c r="P1027" i="1"/>
  <c r="P1028" i="1"/>
  <c r="P1029" i="1"/>
  <c r="P1032" i="1"/>
  <c r="P1034" i="1"/>
  <c r="P1035" i="1"/>
  <c r="P1036" i="1"/>
  <c r="P1037" i="1"/>
  <c r="P1038" i="1"/>
  <c r="P1039" i="1"/>
  <c r="P1040" i="1"/>
  <c r="P1042" i="1"/>
  <c r="P1044" i="1"/>
  <c r="P1046" i="1"/>
  <c r="P1047" i="1"/>
  <c r="P1048" i="1"/>
  <c r="P1049" i="1"/>
  <c r="P1050" i="1"/>
  <c r="P1051" i="1"/>
  <c r="P1052" i="1"/>
  <c r="P1053" i="1"/>
  <c r="P1054" i="1"/>
  <c r="P1056" i="1"/>
  <c r="P1058" i="1"/>
  <c r="P1059" i="1"/>
  <c r="P1060" i="1"/>
  <c r="P1061" i="1"/>
  <c r="P1062" i="1"/>
  <c r="P1063" i="1"/>
  <c r="P1064" i="1"/>
  <c r="P1066" i="1"/>
  <c r="P1070" i="1"/>
  <c r="P1071" i="1"/>
  <c r="P1072" i="1"/>
  <c r="P1073" i="1"/>
  <c r="P1074" i="1"/>
  <c r="P1075" i="1"/>
  <c r="P1076" i="1"/>
  <c r="P1078" i="1"/>
  <c r="P1080" i="1"/>
  <c r="P1082" i="1"/>
  <c r="P1083" i="1"/>
  <c r="P1084" i="1"/>
  <c r="P1085" i="1"/>
  <c r="P1086" i="1"/>
  <c r="P1087" i="1"/>
  <c r="P1088" i="1"/>
  <c r="P1090" i="1"/>
  <c r="P1092" i="1"/>
  <c r="P1094" i="1"/>
  <c r="P1095" i="1"/>
  <c r="P1096" i="1"/>
  <c r="P1097" i="1"/>
  <c r="P1098" i="1"/>
  <c r="P1099" i="1"/>
  <c r="P1100" i="1"/>
  <c r="P1102" i="1"/>
  <c r="P1106" i="1"/>
  <c r="P1107" i="1"/>
  <c r="P1108" i="1"/>
  <c r="P1109" i="1"/>
  <c r="P1110" i="1"/>
  <c r="P1111" i="1"/>
  <c r="P1112" i="1"/>
  <c r="P1114" i="1"/>
  <c r="P1116" i="1"/>
  <c r="P1118" i="1"/>
  <c r="P1119" i="1"/>
  <c r="P1120" i="1"/>
  <c r="P1121" i="1"/>
  <c r="P1122" i="1"/>
  <c r="P1123" i="1"/>
  <c r="P1124" i="1"/>
  <c r="P1126" i="1"/>
  <c r="P1128" i="1"/>
  <c r="P1130" i="1"/>
  <c r="P1131" i="1"/>
  <c r="P1132" i="1"/>
  <c r="P1133" i="1"/>
  <c r="P1134" i="1"/>
  <c r="P1135" i="1"/>
  <c r="P1136" i="1"/>
  <c r="P1137" i="1"/>
  <c r="P1138" i="1"/>
  <c r="P1142" i="1"/>
  <c r="P1143" i="1"/>
  <c r="P1144" i="1"/>
  <c r="P1145" i="1"/>
  <c r="P1146" i="1"/>
  <c r="P1147" i="1"/>
  <c r="P1148" i="1"/>
  <c r="P1149" i="1"/>
  <c r="P1150" i="1"/>
  <c r="P1152" i="1"/>
  <c r="P1154" i="1"/>
  <c r="P1155" i="1"/>
  <c r="P1156" i="1"/>
  <c r="P1157" i="1"/>
  <c r="P1159" i="1"/>
  <c r="P1160" i="1"/>
  <c r="P1161" i="1"/>
  <c r="P1162" i="1"/>
  <c r="P1164" i="1"/>
  <c r="P1166" i="1"/>
  <c r="P1167" i="1"/>
  <c r="P1168" i="1"/>
  <c r="P1169" i="1"/>
  <c r="P1170" i="1"/>
  <c r="P1171" i="1"/>
  <c r="P1172" i="1"/>
  <c r="P1173" i="1"/>
  <c r="P1174" i="1"/>
  <c r="P1176" i="1"/>
  <c r="P1178" i="1"/>
  <c r="P1179" i="1"/>
  <c r="P1180" i="1"/>
  <c r="P1181" i="1"/>
  <c r="P1182" i="1"/>
  <c r="P1183" i="1"/>
  <c r="P1184" i="1"/>
  <c r="P1186" i="1"/>
  <c r="P1188" i="1"/>
  <c r="P1190" i="1"/>
  <c r="P1192" i="1"/>
  <c r="P1193" i="1"/>
  <c r="P1194" i="1"/>
  <c r="P1195" i="1"/>
  <c r="P1196" i="1"/>
  <c r="P1197" i="1"/>
  <c r="P1198" i="1"/>
  <c r="P1200" i="1"/>
  <c r="P1202" i="1"/>
  <c r="P1203" i="1"/>
  <c r="P1204" i="1"/>
  <c r="P1205" i="1"/>
  <c r="P1206" i="1"/>
  <c r="P1207" i="1"/>
  <c r="P1208" i="1"/>
  <c r="P1210" i="1"/>
  <c r="P1212" i="1"/>
  <c r="P1214" i="1"/>
  <c r="P1215" i="1"/>
  <c r="P1216" i="1"/>
  <c r="P1217" i="1"/>
  <c r="P1218" i="1"/>
  <c r="P1219" i="1"/>
  <c r="P1220" i="1"/>
  <c r="P1222" i="1"/>
  <c r="P1224" i="1"/>
  <c r="P1226" i="1"/>
  <c r="P1227" i="1"/>
  <c r="P1228" i="1"/>
  <c r="P1229" i="1"/>
  <c r="P1230" i="1"/>
  <c r="P1231" i="1"/>
  <c r="P1232" i="1"/>
  <c r="P1234" i="1"/>
  <c r="P1236" i="1"/>
  <c r="P1238" i="1"/>
  <c r="P1239" i="1"/>
  <c r="P1240" i="1"/>
  <c r="P1241" i="1"/>
  <c r="P1242" i="1"/>
  <c r="P1243" i="1"/>
  <c r="P1244" i="1"/>
  <c r="P1246" i="1"/>
  <c r="P1248" i="1"/>
  <c r="P1250" i="1"/>
  <c r="P1251" i="1"/>
  <c r="P1252" i="1"/>
  <c r="P1253" i="1"/>
  <c r="P1254" i="1"/>
  <c r="P1255" i="1"/>
  <c r="P1256" i="1"/>
  <c r="P1258" i="1"/>
  <c r="P1260" i="1"/>
  <c r="P1262" i="1"/>
  <c r="P1263" i="1"/>
  <c r="P1264" i="1"/>
  <c r="P1265" i="1"/>
  <c r="P1266" i="1"/>
  <c r="P1267" i="1"/>
  <c r="P1268" i="1"/>
  <c r="P1270" i="1"/>
  <c r="P1272" i="1"/>
  <c r="P1274" i="1"/>
  <c r="P1275" i="1"/>
  <c r="P1276" i="1"/>
  <c r="P1277" i="1"/>
  <c r="P1278" i="1"/>
  <c r="P1279" i="1"/>
  <c r="P1280" i="1"/>
  <c r="P1281" i="1"/>
  <c r="P1282" i="1"/>
  <c r="P1284" i="1"/>
  <c r="P1286" i="1"/>
  <c r="P1287" i="1"/>
  <c r="P1288" i="1"/>
  <c r="P1289" i="1"/>
  <c r="P1290" i="1"/>
  <c r="P1291" i="1"/>
  <c r="P1292" i="1"/>
  <c r="P1293" i="1"/>
  <c r="P1294" i="1"/>
  <c r="P1296" i="1"/>
  <c r="P1298" i="1"/>
  <c r="P1299" i="1"/>
  <c r="P1300" i="1"/>
  <c r="P1301" i="1"/>
  <c r="P1303" i="1"/>
  <c r="P1304" i="1"/>
  <c r="P1305" i="1"/>
  <c r="P1306" i="1"/>
  <c r="P1308" i="1"/>
  <c r="E641" i="1"/>
  <c r="P1297" i="1"/>
  <c r="P696" i="1"/>
  <c r="P697" i="1"/>
  <c r="P699" i="1"/>
  <c r="P701" i="1"/>
  <c r="P709" i="1"/>
  <c r="P721" i="1"/>
  <c r="P733" i="1"/>
  <c r="P745" i="1"/>
  <c r="P757" i="1"/>
  <c r="P769" i="1"/>
  <c r="P781" i="1"/>
  <c r="P793" i="1"/>
  <c r="P805" i="1"/>
  <c r="P817" i="1"/>
  <c r="P821" i="1"/>
  <c r="P829" i="1"/>
  <c r="P841" i="1"/>
  <c r="P853" i="1"/>
  <c r="P855" i="1"/>
  <c r="P865" i="1"/>
  <c r="P877" i="1"/>
  <c r="P889" i="1"/>
  <c r="P901" i="1"/>
  <c r="P913" i="1"/>
  <c r="P925" i="1"/>
  <c r="P937" i="1"/>
  <c r="P948" i="1"/>
  <c r="P949" i="1"/>
  <c r="P951" i="1"/>
  <c r="P961" i="1"/>
  <c r="P972" i="1"/>
  <c r="P973" i="1"/>
  <c r="P985" i="1"/>
  <c r="P997" i="1"/>
  <c r="P1009" i="1"/>
  <c r="P1021" i="1"/>
  <c r="P1025" i="1"/>
  <c r="P1030" i="1"/>
  <c r="P1033" i="1"/>
  <c r="P1045" i="1"/>
  <c r="P1057" i="1"/>
  <c r="P1068" i="1"/>
  <c r="P1069" i="1"/>
  <c r="P1081" i="1"/>
  <c r="P1093" i="1"/>
  <c r="P1104" i="1"/>
  <c r="P1105" i="1"/>
  <c r="P1117" i="1"/>
  <c r="P1129" i="1"/>
  <c r="P1140" i="1"/>
  <c r="P1141" i="1"/>
  <c r="P1153" i="1"/>
  <c r="P1165" i="1"/>
  <c r="P1177" i="1"/>
  <c r="P1189" i="1"/>
  <c r="P1191" i="1"/>
  <c r="P1201" i="1"/>
  <c r="P1213" i="1"/>
  <c r="P1225" i="1"/>
  <c r="P1237" i="1"/>
  <c r="P1249" i="1"/>
  <c r="P1261" i="1"/>
  <c r="P1273" i="1"/>
  <c r="P1285" i="1"/>
  <c r="P1309" i="1"/>
  <c r="P377" i="1"/>
  <c r="P380" i="1"/>
  <c r="P433" i="1"/>
  <c r="P438" i="1"/>
  <c r="P327" i="1"/>
  <c r="K699" i="1"/>
  <c r="K680" i="1"/>
  <c r="K675" i="1"/>
  <c r="K678" i="1"/>
  <c r="K661" i="1"/>
  <c r="K643" i="1"/>
  <c r="K640" i="1"/>
  <c r="K635" i="1"/>
  <c r="J603" i="1"/>
  <c r="J604" i="1"/>
  <c r="J605" i="1"/>
  <c r="J606" i="1"/>
  <c r="J607" i="1"/>
  <c r="J608" i="1"/>
  <c r="J609" i="1"/>
  <c r="J598" i="1"/>
  <c r="J599" i="1"/>
  <c r="J600" i="1"/>
  <c r="J601" i="1"/>
  <c r="J602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83" i="1"/>
  <c r="J584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64" i="1"/>
  <c r="J565" i="1"/>
  <c r="J566" i="1"/>
  <c r="J567" i="1"/>
  <c r="J568" i="1"/>
  <c r="J560" i="1"/>
  <c r="J561" i="1"/>
  <c r="J562" i="1"/>
  <c r="J563" i="1"/>
  <c r="J549" i="1"/>
  <c r="J550" i="1"/>
  <c r="J551" i="1"/>
  <c r="J552" i="1"/>
  <c r="J553" i="1"/>
  <c r="J554" i="1"/>
  <c r="J555" i="1"/>
  <c r="J556" i="1"/>
  <c r="J557" i="1"/>
  <c r="J558" i="1"/>
  <c r="J559" i="1"/>
  <c r="J544" i="1"/>
  <c r="J545" i="1"/>
  <c r="J546" i="1"/>
  <c r="J547" i="1"/>
  <c r="J548" i="1"/>
  <c r="J535" i="1"/>
  <c r="J536" i="1"/>
  <c r="J537" i="1"/>
  <c r="J538" i="1"/>
  <c r="J539" i="1"/>
  <c r="J540" i="1"/>
  <c r="J541" i="1"/>
  <c r="J542" i="1"/>
  <c r="J543" i="1"/>
  <c r="J527" i="1"/>
  <c r="J528" i="1"/>
  <c r="J529" i="1"/>
  <c r="J530" i="1"/>
  <c r="J531" i="1"/>
  <c r="J532" i="1"/>
  <c r="J533" i="1"/>
  <c r="J534" i="1"/>
  <c r="J516" i="1"/>
  <c r="J517" i="1"/>
  <c r="J518" i="1"/>
  <c r="J519" i="1"/>
  <c r="J520" i="1"/>
  <c r="J521" i="1"/>
  <c r="J522" i="1"/>
  <c r="J523" i="1"/>
  <c r="J524" i="1"/>
  <c r="J525" i="1"/>
  <c r="J526" i="1"/>
  <c r="J514" i="1"/>
  <c r="J515" i="1"/>
  <c r="J513" i="1"/>
  <c r="J510" i="1"/>
  <c r="J511" i="1"/>
  <c r="J512" i="1"/>
  <c r="J508" i="1"/>
  <c r="J509" i="1"/>
  <c r="J502" i="1"/>
  <c r="J503" i="1"/>
  <c r="J504" i="1"/>
  <c r="J505" i="1"/>
  <c r="J506" i="1"/>
  <c r="J507" i="1"/>
  <c r="Q507" i="1" s="1"/>
  <c r="J496" i="1"/>
  <c r="J497" i="1"/>
  <c r="J498" i="1"/>
  <c r="J499" i="1"/>
  <c r="J500" i="1"/>
  <c r="J501" i="1"/>
  <c r="J494" i="1"/>
  <c r="J495" i="1"/>
  <c r="J487" i="1"/>
  <c r="J488" i="1"/>
  <c r="J489" i="1"/>
  <c r="J490" i="1"/>
  <c r="J491" i="1"/>
  <c r="J492" i="1"/>
  <c r="J493" i="1"/>
  <c r="J483" i="1"/>
  <c r="J484" i="1"/>
  <c r="J485" i="1"/>
  <c r="J486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65" i="1"/>
  <c r="J466" i="1"/>
  <c r="J467" i="1"/>
  <c r="J468" i="1"/>
  <c r="J460" i="1"/>
  <c r="J461" i="1"/>
  <c r="J462" i="1"/>
  <c r="J463" i="1"/>
  <c r="J464" i="1"/>
  <c r="J451" i="1"/>
  <c r="J452" i="1"/>
  <c r="J453" i="1"/>
  <c r="J454" i="1"/>
  <c r="J455" i="1"/>
  <c r="J456" i="1"/>
  <c r="J457" i="1"/>
  <c r="J458" i="1"/>
  <c r="J459" i="1"/>
  <c r="J445" i="1"/>
  <c r="J446" i="1"/>
  <c r="J447" i="1"/>
  <c r="J448" i="1"/>
  <c r="J449" i="1"/>
  <c r="J450" i="1"/>
  <c r="J437" i="1"/>
  <c r="J438" i="1"/>
  <c r="J439" i="1"/>
  <c r="J440" i="1"/>
  <c r="J441" i="1"/>
  <c r="J442" i="1"/>
  <c r="J443" i="1"/>
  <c r="J444" i="1"/>
  <c r="J432" i="1"/>
  <c r="J433" i="1"/>
  <c r="J434" i="1"/>
  <c r="J435" i="1"/>
  <c r="J436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13" i="1"/>
  <c r="J414" i="1"/>
  <c r="J415" i="1"/>
  <c r="J416" i="1"/>
  <c r="J417" i="1"/>
  <c r="J418" i="1"/>
  <c r="J407" i="1"/>
  <c r="J408" i="1"/>
  <c r="J409" i="1"/>
  <c r="J410" i="1"/>
  <c r="J411" i="1"/>
  <c r="J412" i="1"/>
  <c r="J398" i="1"/>
  <c r="J399" i="1"/>
  <c r="J400" i="1"/>
  <c r="J401" i="1"/>
  <c r="J402" i="1"/>
  <c r="J403" i="1"/>
  <c r="J404" i="1"/>
  <c r="J405" i="1"/>
  <c r="J406" i="1"/>
  <c r="J395" i="1"/>
  <c r="J396" i="1"/>
  <c r="J397" i="1"/>
  <c r="J385" i="1"/>
  <c r="J386" i="1"/>
  <c r="J387" i="1"/>
  <c r="J388" i="1"/>
  <c r="J389" i="1"/>
  <c r="J390" i="1"/>
  <c r="J391" i="1"/>
  <c r="J392" i="1"/>
  <c r="J393" i="1"/>
  <c r="J394" i="1"/>
  <c r="J379" i="1"/>
  <c r="J380" i="1"/>
  <c r="J381" i="1"/>
  <c r="J382" i="1"/>
  <c r="J383" i="1"/>
  <c r="J384" i="1"/>
  <c r="J368" i="1"/>
  <c r="J369" i="1"/>
  <c r="J370" i="1"/>
  <c r="J371" i="1"/>
  <c r="J372" i="1"/>
  <c r="J373" i="1"/>
  <c r="J374" i="1"/>
  <c r="J375" i="1"/>
  <c r="J376" i="1"/>
  <c r="J377" i="1"/>
  <c r="J378" i="1"/>
  <c r="J361" i="1"/>
  <c r="J362" i="1"/>
  <c r="J363" i="1"/>
  <c r="J364" i="1"/>
  <c r="J365" i="1"/>
  <c r="J366" i="1"/>
  <c r="J367" i="1"/>
  <c r="J357" i="1"/>
  <c r="J358" i="1"/>
  <c r="J359" i="1"/>
  <c r="J360" i="1"/>
  <c r="J347" i="1"/>
  <c r="J348" i="1"/>
  <c r="J349" i="1"/>
  <c r="J350" i="1"/>
  <c r="J351" i="1"/>
  <c r="J352" i="1"/>
  <c r="J353" i="1"/>
  <c r="J354" i="1"/>
  <c r="J355" i="1"/>
  <c r="J356" i="1"/>
  <c r="J341" i="1"/>
  <c r="J342" i="1"/>
  <c r="J343" i="1"/>
  <c r="J344" i="1"/>
  <c r="J345" i="1"/>
  <c r="J346" i="1"/>
  <c r="J331" i="1"/>
  <c r="J332" i="1"/>
  <c r="J333" i="1"/>
  <c r="J334" i="1"/>
  <c r="J335" i="1"/>
  <c r="J336" i="1"/>
  <c r="J337" i="1"/>
  <c r="J338" i="1"/>
  <c r="J339" i="1"/>
  <c r="J340" i="1"/>
  <c r="J326" i="1"/>
  <c r="J327" i="1"/>
  <c r="J328" i="1"/>
  <c r="J329" i="1"/>
  <c r="J330" i="1"/>
  <c r="J314" i="1"/>
  <c r="J315" i="1"/>
  <c r="J316" i="1"/>
  <c r="J317" i="1"/>
  <c r="J318" i="1"/>
  <c r="J319" i="1"/>
  <c r="Q319" i="1" s="1"/>
  <c r="J320" i="1"/>
  <c r="J321" i="1"/>
  <c r="J322" i="1"/>
  <c r="J323" i="1"/>
  <c r="J324" i="1"/>
  <c r="J325" i="1"/>
  <c r="J309" i="1"/>
  <c r="J310" i="1"/>
  <c r="J311" i="1"/>
  <c r="J312" i="1"/>
  <c r="J313" i="1"/>
  <c r="J303" i="1"/>
  <c r="J304" i="1"/>
  <c r="J305" i="1"/>
  <c r="J306" i="1"/>
  <c r="J307" i="1"/>
  <c r="J308" i="1"/>
  <c r="J293" i="1"/>
  <c r="Q293" i="1" s="1"/>
  <c r="J294" i="1"/>
  <c r="Q294" i="1" s="1"/>
  <c r="J295" i="1"/>
  <c r="Q295" i="1" s="1"/>
  <c r="J296" i="1"/>
  <c r="J297" i="1"/>
  <c r="Q297" i="1" s="1"/>
  <c r="J298" i="1"/>
  <c r="Q298" i="1" s="1"/>
  <c r="J299" i="1"/>
  <c r="Q299" i="1" s="1"/>
  <c r="J300" i="1"/>
  <c r="Q300" i="1" s="1"/>
  <c r="J301" i="1"/>
  <c r="Q301" i="1" s="1"/>
  <c r="J302" i="1"/>
  <c r="J290" i="1"/>
  <c r="Q290" i="1" s="1"/>
  <c r="J291" i="1"/>
  <c r="Q291" i="1" s="1"/>
  <c r="J292" i="1"/>
  <c r="Q292" i="1" s="1"/>
  <c r="J279" i="1"/>
  <c r="Q279" i="1" s="1"/>
  <c r="J280" i="1"/>
  <c r="Q280" i="1" s="1"/>
  <c r="J281" i="1"/>
  <c r="Q281" i="1" s="1"/>
  <c r="J282" i="1"/>
  <c r="Q282" i="1" s="1"/>
  <c r="J283" i="1"/>
  <c r="Q283" i="1" s="1"/>
  <c r="J284" i="1"/>
  <c r="Q284" i="1" s="1"/>
  <c r="J285" i="1"/>
  <c r="Q285" i="1" s="1"/>
  <c r="J286" i="1"/>
  <c r="Q286" i="1" s="1"/>
  <c r="J287" i="1"/>
  <c r="Q287" i="1" s="1"/>
  <c r="J288" i="1"/>
  <c r="Q288" i="1" s="1"/>
  <c r="J289" i="1"/>
  <c r="Q289" i="1" s="1"/>
  <c r="J277" i="1"/>
  <c r="Q277" i="1" s="1"/>
  <c r="J278" i="1"/>
  <c r="Q278" i="1" s="1"/>
  <c r="J262" i="1"/>
  <c r="Q262" i="1" s="1"/>
  <c r="J263" i="1"/>
  <c r="Q263" i="1" s="1"/>
  <c r="J264" i="1"/>
  <c r="Q264" i="1" s="1"/>
  <c r="J265" i="1"/>
  <c r="Q265" i="1" s="1"/>
  <c r="J266" i="1"/>
  <c r="Q266" i="1" s="1"/>
  <c r="J267" i="1"/>
  <c r="Q267" i="1" s="1"/>
  <c r="J268" i="1"/>
  <c r="Q268" i="1" s="1"/>
  <c r="J269" i="1"/>
  <c r="Q269" i="1" s="1"/>
  <c r="J270" i="1"/>
  <c r="Q270" i="1" s="1"/>
  <c r="J271" i="1"/>
  <c r="Q271" i="1" s="1"/>
  <c r="J272" i="1"/>
  <c r="Q272" i="1" s="1"/>
  <c r="J273" i="1"/>
  <c r="Q273" i="1" s="1"/>
  <c r="J274" i="1"/>
  <c r="Q274" i="1" s="1"/>
  <c r="J275" i="1"/>
  <c r="Q275" i="1" s="1"/>
  <c r="J276" i="1"/>
  <c r="Q276" i="1" s="1"/>
  <c r="J254" i="1"/>
  <c r="Q254" i="1" s="1"/>
  <c r="J255" i="1"/>
  <c r="Q255" i="1" s="1"/>
  <c r="J256" i="1"/>
  <c r="Q256" i="1" s="1"/>
  <c r="J257" i="1"/>
  <c r="Q257" i="1" s="1"/>
  <c r="J258" i="1"/>
  <c r="Q258" i="1" s="1"/>
  <c r="J259" i="1"/>
  <c r="Q259" i="1" s="1"/>
  <c r="J260" i="1"/>
  <c r="Q260" i="1" s="1"/>
  <c r="J261" i="1"/>
  <c r="Q261" i="1" s="1"/>
  <c r="J251" i="1"/>
  <c r="Q251" i="1" s="1"/>
  <c r="J252" i="1"/>
  <c r="Q252" i="1" s="1"/>
  <c r="J253" i="1"/>
  <c r="Q253" i="1" s="1"/>
  <c r="J239" i="1"/>
  <c r="J240" i="1"/>
  <c r="J241" i="1"/>
  <c r="J242" i="1"/>
  <c r="J243" i="1"/>
  <c r="J244" i="1"/>
  <c r="J245" i="1"/>
  <c r="J246" i="1"/>
  <c r="J247" i="1"/>
  <c r="J248" i="1"/>
  <c r="Q248" i="1" s="1"/>
  <c r="J249" i="1"/>
  <c r="Q249" i="1" s="1"/>
  <c r="J250" i="1"/>
  <c r="Q250" i="1" s="1"/>
  <c r="J235" i="1"/>
  <c r="J236" i="1"/>
  <c r="J237" i="1"/>
  <c r="J238" i="1"/>
  <c r="J224" i="1"/>
  <c r="J225" i="1"/>
  <c r="J226" i="1"/>
  <c r="J227" i="1"/>
  <c r="J228" i="1"/>
  <c r="J229" i="1"/>
  <c r="J230" i="1"/>
  <c r="J231" i="1"/>
  <c r="J232" i="1"/>
  <c r="J233" i="1"/>
  <c r="J234" i="1"/>
  <c r="J220" i="1"/>
  <c r="J221" i="1"/>
  <c r="J222" i="1"/>
  <c r="J223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00" i="1"/>
  <c r="J201" i="1"/>
  <c r="J202" i="1"/>
  <c r="J203" i="1"/>
  <c r="J204" i="1"/>
  <c r="J205" i="1"/>
  <c r="J206" i="1"/>
  <c r="J195" i="1"/>
  <c r="J196" i="1"/>
  <c r="J197" i="1"/>
  <c r="J198" i="1"/>
  <c r="J199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80" i="1"/>
  <c r="J181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65" i="1"/>
  <c r="J166" i="1"/>
  <c r="J167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45" i="1"/>
  <c r="J146" i="1"/>
  <c r="J147" i="1"/>
  <c r="J148" i="1"/>
  <c r="J149" i="1"/>
  <c r="J139" i="1"/>
  <c r="J140" i="1"/>
  <c r="J141" i="1"/>
  <c r="J142" i="1"/>
  <c r="J143" i="1"/>
  <c r="J144" i="1"/>
  <c r="J129" i="1"/>
  <c r="J130" i="1"/>
  <c r="J131" i="1"/>
  <c r="J132" i="1"/>
  <c r="J133" i="1"/>
  <c r="J134" i="1"/>
  <c r="J135" i="1"/>
  <c r="J136" i="1"/>
  <c r="J137" i="1"/>
  <c r="J138" i="1"/>
  <c r="J126" i="1"/>
  <c r="J127" i="1"/>
  <c r="J128" i="1"/>
  <c r="J115" i="1"/>
  <c r="J116" i="1"/>
  <c r="J117" i="1"/>
  <c r="J118" i="1"/>
  <c r="J119" i="1"/>
  <c r="J120" i="1"/>
  <c r="J121" i="1"/>
  <c r="J122" i="1"/>
  <c r="J123" i="1"/>
  <c r="J124" i="1"/>
  <c r="J125" i="1"/>
  <c r="J111" i="1"/>
  <c r="J112" i="1"/>
  <c r="J113" i="1"/>
  <c r="J114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89" i="1"/>
  <c r="J90" i="1"/>
  <c r="J91" i="1"/>
  <c r="J92" i="1"/>
  <c r="J93" i="1"/>
  <c r="J94" i="1"/>
  <c r="J95" i="1"/>
  <c r="J96" i="1"/>
  <c r="J97" i="1"/>
  <c r="J86" i="1"/>
  <c r="J87" i="1"/>
  <c r="J88" i="1"/>
  <c r="J75" i="1"/>
  <c r="J76" i="1"/>
  <c r="J77" i="1"/>
  <c r="J78" i="1"/>
  <c r="J79" i="1"/>
  <c r="J80" i="1"/>
  <c r="J81" i="1"/>
  <c r="J82" i="1"/>
  <c r="J83" i="1"/>
  <c r="J84" i="1"/>
  <c r="J85" i="1"/>
  <c r="J72" i="1"/>
  <c r="J73" i="1"/>
  <c r="J74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40" i="1"/>
  <c r="J41" i="1"/>
  <c r="J30" i="1"/>
  <c r="J31" i="1"/>
  <c r="J32" i="1"/>
  <c r="J33" i="1"/>
  <c r="J34" i="1"/>
  <c r="J35" i="1"/>
  <c r="J36" i="1"/>
  <c r="J37" i="1"/>
  <c r="J38" i="1"/>
  <c r="J39" i="1"/>
  <c r="J20" i="1"/>
  <c r="J21" i="1"/>
  <c r="J22" i="1"/>
  <c r="J23" i="1"/>
  <c r="J24" i="1"/>
  <c r="J25" i="1"/>
  <c r="J26" i="1"/>
  <c r="J27" i="1"/>
  <c r="J28" i="1"/>
  <c r="J29" i="1"/>
  <c r="J17" i="1"/>
  <c r="J18" i="1"/>
  <c r="J19" i="1"/>
  <c r="J2" i="1"/>
  <c r="O2" i="1" s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AR4" i="1"/>
  <c r="P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2" i="1"/>
  <c r="P307" i="1"/>
  <c r="P317" i="1"/>
  <c r="P316" i="1"/>
  <c r="P318" i="1"/>
  <c r="P304" i="1"/>
  <c r="P309" i="1"/>
  <c r="P313" i="1"/>
  <c r="P314" i="1"/>
  <c r="P310" i="1"/>
  <c r="P315" i="1"/>
  <c r="P308" i="1"/>
  <c r="P305" i="1"/>
  <c r="P306" i="1"/>
  <c r="P311" i="1"/>
  <c r="P312" i="1"/>
  <c r="P303" i="1"/>
  <c r="P302" i="1"/>
  <c r="Q296" i="1"/>
  <c r="P300" i="1"/>
  <c r="P296" i="1"/>
  <c r="P292" i="1"/>
  <c r="P293" i="1"/>
  <c r="P297" i="1"/>
  <c r="P299" i="1"/>
  <c r="P301" i="1"/>
  <c r="P295" i="1"/>
  <c r="P294" i="1"/>
  <c r="P298" i="1"/>
  <c r="P291" i="1"/>
  <c r="P290" i="1"/>
  <c r="P284" i="1"/>
  <c r="P285" i="1"/>
  <c r="P282" i="1"/>
  <c r="P278" i="1"/>
  <c r="P277" i="1"/>
  <c r="P280" i="1"/>
  <c r="P286" i="1"/>
  <c r="P281" i="1"/>
  <c r="P276" i="1"/>
  <c r="P287" i="1"/>
  <c r="P275" i="1"/>
  <c r="P288" i="1"/>
  <c r="P289" i="1"/>
  <c r="P279" i="1"/>
  <c r="P283" i="1"/>
  <c r="P274" i="1"/>
  <c r="P267" i="1"/>
  <c r="P269" i="1"/>
  <c r="P268" i="1"/>
  <c r="P272" i="1"/>
  <c r="P273" i="1"/>
  <c r="P266" i="1"/>
  <c r="P265" i="1"/>
  <c r="P261" i="1"/>
  <c r="P271" i="1"/>
  <c r="P263" i="1"/>
  <c r="P262" i="1"/>
  <c r="P264" i="1"/>
  <c r="P270" i="1"/>
  <c r="P259" i="1"/>
  <c r="P258" i="1"/>
  <c r="P260" i="1"/>
  <c r="P249" i="1"/>
  <c r="P251" i="1"/>
  <c r="P257" i="1"/>
  <c r="P254" i="1"/>
  <c r="P252" i="1"/>
  <c r="P250" i="1"/>
  <c r="P255" i="1"/>
  <c r="P253" i="1"/>
  <c r="P256" i="1"/>
  <c r="P248" i="1"/>
  <c r="D949" i="1" l="1"/>
  <c r="D917" i="1"/>
  <c r="D845" i="1"/>
  <c r="D705" i="1"/>
  <c r="D661" i="1"/>
  <c r="D629" i="1"/>
  <c r="D597" i="1"/>
  <c r="D473" i="1"/>
  <c r="D437" i="1"/>
  <c r="D321" i="1"/>
  <c r="D257" i="1"/>
  <c r="D245" i="1"/>
  <c r="D209" i="1"/>
  <c r="D173" i="1"/>
  <c r="D133" i="1"/>
  <c r="D117" i="1"/>
  <c r="D33" i="1"/>
  <c r="D1105" i="1"/>
  <c r="D1265" i="1"/>
  <c r="D1164" i="1"/>
  <c r="D1140" i="1"/>
  <c r="D1120" i="1"/>
  <c r="D1044" i="1"/>
  <c r="D820" i="1"/>
  <c r="D792" i="1"/>
  <c r="D612" i="1"/>
  <c r="D464" i="1"/>
  <c r="D352" i="1"/>
  <c r="D312" i="1"/>
  <c r="D60" i="1"/>
  <c r="D1287" i="1"/>
  <c r="D1207" i="1"/>
  <c r="D1175" i="1"/>
  <c r="D1123" i="1"/>
  <c r="D1095" i="1"/>
  <c r="D999" i="1"/>
  <c r="D963" i="1"/>
  <c r="D923" i="1"/>
  <c r="D871" i="1"/>
  <c r="D851" i="1"/>
  <c r="D755" i="1"/>
  <c r="D743" i="1"/>
  <c r="D731" i="1"/>
  <c r="D691" i="1"/>
  <c r="D603" i="1"/>
  <c r="D551" i="1"/>
  <c r="D539" i="1"/>
  <c r="D487" i="1"/>
  <c r="D427" i="1"/>
  <c r="D371" i="1"/>
  <c r="D191" i="1"/>
  <c r="D163" i="1"/>
  <c r="D79" i="1"/>
  <c r="D47" i="1"/>
  <c r="D15" i="1"/>
  <c r="D1278" i="1"/>
  <c r="D1190" i="1"/>
  <c r="D986" i="1"/>
  <c r="D890" i="1"/>
  <c r="D810" i="1"/>
  <c r="D646" i="1"/>
  <c r="D530" i="1"/>
  <c r="D406" i="1"/>
  <c r="D386" i="1"/>
  <c r="D334" i="1"/>
  <c r="D290" i="1"/>
  <c r="D262" i="1"/>
  <c r="D94" i="1"/>
  <c r="D22" i="1"/>
  <c r="D569" i="1"/>
  <c r="D549" i="1"/>
  <c r="D445" i="1"/>
  <c r="D409" i="1"/>
  <c r="D405" i="1"/>
  <c r="D357" i="1"/>
  <c r="D341" i="1"/>
  <c r="D301" i="1"/>
  <c r="D277" i="1"/>
  <c r="D89" i="1"/>
  <c r="D1300" i="1"/>
  <c r="D1268" i="1"/>
  <c r="D1260" i="1"/>
  <c r="D1240" i="1"/>
  <c r="D1220" i="1"/>
  <c r="D1200" i="1"/>
  <c r="D1160" i="1"/>
  <c r="D1148" i="1"/>
  <c r="D1100" i="1"/>
  <c r="D980" i="1"/>
  <c r="D956" i="1"/>
  <c r="D796" i="1"/>
  <c r="D788" i="1"/>
  <c r="D688" i="1"/>
  <c r="D616" i="1"/>
  <c r="D588" i="1"/>
  <c r="D516" i="1"/>
  <c r="D496" i="1"/>
  <c r="D432" i="1"/>
  <c r="D220" i="1"/>
  <c r="D200" i="1"/>
  <c r="D168" i="1"/>
  <c r="D124" i="1"/>
  <c r="D40" i="1"/>
  <c r="D20" i="1"/>
  <c r="D1167" i="1"/>
  <c r="D1015" i="1"/>
  <c r="D967" i="1"/>
  <c r="D939" i="1"/>
  <c r="D879" i="1"/>
  <c r="D671" i="1"/>
  <c r="D607" i="1"/>
  <c r="D503" i="1"/>
  <c r="D483" i="1"/>
  <c r="D467" i="1"/>
  <c r="D291" i="1"/>
  <c r="D235" i="1"/>
  <c r="D139" i="1"/>
  <c r="D1118" i="1"/>
  <c r="D1054" i="1"/>
  <c r="D1050" i="1"/>
  <c r="D926" i="1"/>
  <c r="D862" i="1"/>
  <c r="D738" i="1"/>
  <c r="D638" i="1"/>
  <c r="D394" i="1"/>
  <c r="D326" i="1"/>
  <c r="D254" i="1"/>
  <c r="D182" i="1"/>
  <c r="D150" i="1"/>
  <c r="D42" i="1"/>
  <c r="B17" i="1"/>
  <c r="B1204" i="1"/>
  <c r="B1108" i="1"/>
  <c r="B1004" i="1"/>
  <c r="B972" i="1"/>
  <c r="B756" i="1"/>
  <c r="B560" i="1"/>
  <c r="B420" i="1"/>
  <c r="B152" i="1"/>
  <c r="B1255" i="1"/>
  <c r="B1047" i="1"/>
  <c r="B799" i="1"/>
  <c r="B727" i="1"/>
  <c r="B75" i="1"/>
  <c r="B55" i="1"/>
  <c r="B1138" i="1"/>
  <c r="B1090" i="1"/>
  <c r="B1026" i="1"/>
  <c r="B938" i="1"/>
  <c r="B894" i="1"/>
  <c r="B830" i="1"/>
  <c r="B814" i="1"/>
  <c r="B650" i="1"/>
  <c r="B598" i="1"/>
  <c r="B470" i="1"/>
  <c r="B198" i="1"/>
  <c r="B170" i="1"/>
  <c r="B130" i="1"/>
  <c r="B74" i="1"/>
  <c r="B1116" i="1"/>
  <c r="B992" i="1"/>
  <c r="B884" i="1"/>
  <c r="B628" i="1"/>
  <c r="B536" i="1"/>
  <c r="B332" i="1"/>
  <c r="B296" i="1"/>
  <c r="B256" i="1"/>
  <c r="B1275" i="1"/>
  <c r="B1075" i="1"/>
  <c r="B1063" i="1"/>
  <c r="B759" i="1"/>
  <c r="B487" i="1"/>
  <c r="B1241" i="1"/>
  <c r="B1173" i="1"/>
  <c r="B1153" i="1"/>
  <c r="B1121" i="1"/>
  <c r="B1013" i="1"/>
  <c r="B953" i="1"/>
  <c r="B877" i="1"/>
  <c r="B781" i="1"/>
  <c r="B689" i="1"/>
  <c r="B673" i="1"/>
  <c r="B665" i="1"/>
  <c r="B505" i="1"/>
  <c r="B437" i="1"/>
  <c r="B393" i="1"/>
  <c r="B369" i="1"/>
  <c r="B349" i="1"/>
  <c r="B305" i="1"/>
  <c r="B233" i="1"/>
  <c r="B113" i="1"/>
  <c r="B1152" i="1"/>
  <c r="B940" i="1"/>
  <c r="B880" i="1"/>
  <c r="B816" i="1"/>
  <c r="B700" i="1"/>
  <c r="B672" i="1"/>
  <c r="B632" i="1"/>
  <c r="B572" i="1"/>
  <c r="B564" i="1"/>
  <c r="B484" i="1"/>
  <c r="B480" i="1"/>
  <c r="B30" i="1"/>
  <c r="B1231" i="1"/>
  <c r="B995" i="1"/>
  <c r="B911" i="1"/>
  <c r="B855" i="1"/>
  <c r="B623" i="1"/>
  <c r="B535" i="1"/>
  <c r="B343" i="1"/>
  <c r="B255" i="1"/>
  <c r="B207" i="1"/>
  <c r="B3" i="1"/>
  <c r="B1206" i="1"/>
  <c r="B1082" i="1"/>
  <c r="B986" i="1"/>
  <c r="B970" i="1"/>
  <c r="B794" i="1"/>
  <c r="B758" i="1"/>
  <c r="B742" i="1"/>
  <c r="B690" i="1"/>
  <c r="B502" i="1"/>
  <c r="B446" i="1"/>
  <c r="B194" i="1"/>
  <c r="B166" i="1"/>
  <c r="B98" i="1"/>
  <c r="B1184" i="1"/>
  <c r="B1168" i="1"/>
  <c r="B1104" i="1"/>
  <c r="B224" i="1"/>
  <c r="B68" i="1"/>
  <c r="B1011" i="1"/>
  <c r="B803" i="1"/>
  <c r="B735" i="1"/>
  <c r="B603" i="1"/>
  <c r="B347" i="1"/>
  <c r="B327" i="1"/>
  <c r="B279" i="1"/>
  <c r="B239" i="1"/>
  <c r="B111" i="1"/>
  <c r="B1297" i="1"/>
  <c r="B1245" i="1"/>
  <c r="B1137" i="1"/>
  <c r="B1133" i="1"/>
  <c r="B1097" i="1"/>
  <c r="B1069" i="1"/>
  <c r="B1049" i="1"/>
  <c r="B897" i="1"/>
  <c r="B865" i="1"/>
  <c r="B829" i="1"/>
  <c r="B709" i="1"/>
  <c r="B657" i="1"/>
  <c r="B641" i="1"/>
  <c r="B585" i="1"/>
  <c r="B413" i="1"/>
  <c r="B361" i="1"/>
  <c r="B309" i="1"/>
  <c r="B293" i="1"/>
  <c r="B265" i="1"/>
  <c r="B181" i="1"/>
  <c r="B145" i="1"/>
  <c r="D1202" i="1"/>
  <c r="D1002" i="1"/>
  <c r="D774" i="1"/>
  <c r="D518" i="1"/>
  <c r="D478" i="1"/>
  <c r="D370" i="1"/>
  <c r="D242" i="1"/>
  <c r="D218" i="1"/>
  <c r="D138" i="1"/>
  <c r="D118" i="1"/>
  <c r="D102" i="1"/>
  <c r="B20" i="1"/>
  <c r="B1277" i="1"/>
  <c r="B1189" i="1"/>
  <c r="B1129" i="1"/>
  <c r="B993" i="1"/>
  <c r="B857" i="1"/>
  <c r="B821" i="1"/>
  <c r="B769" i="1"/>
  <c r="B753" i="1"/>
  <c r="B653" i="1"/>
  <c r="B569" i="1"/>
  <c r="B549" i="1"/>
  <c r="B537" i="1"/>
  <c r="B445" i="1"/>
  <c r="B409" i="1"/>
  <c r="B405" i="1"/>
  <c r="B357" i="1"/>
  <c r="B341" i="1"/>
  <c r="B301" i="1"/>
  <c r="B277" i="1"/>
  <c r="D1257" i="1"/>
  <c r="D1213" i="1"/>
  <c r="D1173" i="1"/>
  <c r="D1141" i="1"/>
  <c r="D1117" i="1"/>
  <c r="D1077" i="1"/>
  <c r="D1025" i="1"/>
  <c r="D941" i="1"/>
  <c r="D897" i="1"/>
  <c r="D885" i="1"/>
  <c r="D853" i="1"/>
  <c r="D821" i="1"/>
  <c r="D681" i="1"/>
  <c r="D653" i="1"/>
  <c r="D605" i="1"/>
  <c r="D589" i="1"/>
  <c r="D581" i="1"/>
  <c r="D545" i="1"/>
  <c r="D497" i="1"/>
  <c r="D465" i="1"/>
  <c r="D433" i="1"/>
  <c r="D401" i="1"/>
  <c r="D329" i="1"/>
  <c r="D325" i="1"/>
  <c r="D225" i="1"/>
  <c r="D197" i="1"/>
  <c r="D181" i="1"/>
  <c r="B1300" i="1"/>
  <c r="B1268" i="1"/>
  <c r="B1260" i="1"/>
  <c r="B1240" i="1"/>
  <c r="B1220" i="1"/>
  <c r="B1200" i="1"/>
  <c r="B1160" i="1"/>
  <c r="B1148" i="1"/>
  <c r="B1100" i="1"/>
  <c r="B980" i="1"/>
  <c r="B956" i="1"/>
  <c r="B920" i="1"/>
  <c r="B796" i="1"/>
  <c r="B788" i="1"/>
  <c r="B688" i="1"/>
  <c r="B616" i="1"/>
  <c r="B588" i="1"/>
  <c r="B516" i="1"/>
  <c r="B496" i="1"/>
  <c r="B368" i="1"/>
  <c r="B220" i="1"/>
  <c r="B200" i="1"/>
  <c r="B168" i="1"/>
  <c r="B124" i="1"/>
  <c r="B72" i="1"/>
  <c r="B40" i="1"/>
  <c r="D1192" i="1"/>
  <c r="D1156" i="1"/>
  <c r="D1124" i="1"/>
  <c r="D1112" i="1"/>
  <c r="D1092" i="1"/>
  <c r="D1052" i="1"/>
  <c r="D1012" i="1"/>
  <c r="D976" i="1"/>
  <c r="D964" i="1"/>
  <c r="D948" i="1"/>
  <c r="D924" i="1"/>
  <c r="D912" i="1"/>
  <c r="D836" i="1"/>
  <c r="D732" i="1"/>
  <c r="D708" i="1"/>
  <c r="D696" i="1"/>
  <c r="D668" i="1"/>
  <c r="D640" i="1"/>
  <c r="D636" i="1"/>
  <c r="D492" i="1"/>
  <c r="D388" i="1"/>
  <c r="D344" i="1"/>
  <c r="D280" i="1"/>
  <c r="D140" i="1"/>
  <c r="D72" i="1"/>
  <c r="D52" i="1"/>
  <c r="B1015" i="1"/>
  <c r="B967" i="1"/>
  <c r="B939" i="1"/>
  <c r="B879" i="1"/>
  <c r="B607" i="1"/>
  <c r="B503" i="1"/>
  <c r="B483" i="1"/>
  <c r="B467" i="1"/>
  <c r="B291" i="1"/>
  <c r="B235" i="1"/>
  <c r="B139" i="1"/>
  <c r="D1303" i="1"/>
  <c r="D1275" i="1"/>
  <c r="D1243" i="1"/>
  <c r="D1227" i="1"/>
  <c r="D859" i="1"/>
  <c r="D807" i="1"/>
  <c r="D791" i="1"/>
  <c r="D759" i="1"/>
  <c r="D415" i="1"/>
  <c r="D303" i="1"/>
  <c r="D275" i="1"/>
  <c r="D155" i="1"/>
  <c r="D23" i="1"/>
  <c r="B1118" i="1"/>
  <c r="B1054" i="1"/>
  <c r="B862" i="1"/>
  <c r="B838" i="1"/>
  <c r="B738" i="1"/>
  <c r="B718" i="1"/>
  <c r="B638" i="1"/>
  <c r="B394" i="1"/>
  <c r="B326" i="1"/>
  <c r="B254" i="1"/>
  <c r="B182" i="1"/>
  <c r="B150" i="1"/>
  <c r="B102" i="1"/>
  <c r="B42" i="1"/>
  <c r="B1237" i="1"/>
  <c r="B1205" i="1"/>
  <c r="B1117" i="1"/>
  <c r="B1105" i="1"/>
  <c r="B1073" i="1"/>
  <c r="B1033" i="1"/>
  <c r="B981" i="1"/>
  <c r="B965" i="1"/>
  <c r="B933" i="1"/>
  <c r="B901" i="1"/>
  <c r="B861" i="1"/>
  <c r="B845" i="1"/>
  <c r="B825" i="1"/>
  <c r="B805" i="1"/>
  <c r="B785" i="1"/>
  <c r="B729" i="1"/>
  <c r="B717" i="1"/>
  <c r="B697" i="1"/>
  <c r="B633" i="1"/>
  <c r="B605" i="1"/>
  <c r="B517" i="1"/>
  <c r="B297" i="1"/>
  <c r="B273" i="1"/>
  <c r="B249" i="1"/>
  <c r="B185" i="1"/>
  <c r="B173" i="1"/>
  <c r="B109" i="1"/>
  <c r="B89" i="1"/>
  <c r="B45" i="1"/>
  <c r="B31" i="1"/>
  <c r="B1132" i="1"/>
  <c r="B1088" i="1"/>
  <c r="B1020" i="1"/>
  <c r="B912" i="1"/>
  <c r="B752" i="1"/>
  <c r="B532" i="1"/>
  <c r="B488" i="1"/>
  <c r="B304" i="1"/>
  <c r="B208" i="1"/>
  <c r="B156" i="1"/>
  <c r="B140" i="1"/>
  <c r="B60" i="1"/>
  <c r="B1295" i="1"/>
  <c r="B1167" i="1"/>
  <c r="B1147" i="1"/>
  <c r="B951" i="1"/>
  <c r="B875" i="1"/>
  <c r="B671" i="1"/>
  <c r="B655" i="1"/>
  <c r="B591" i="1"/>
  <c r="B463" i="1"/>
  <c r="B423" i="1"/>
  <c r="B395" i="1"/>
  <c r="B383" i="1"/>
  <c r="B355" i="1"/>
  <c r="B319" i="1"/>
  <c r="B191" i="1"/>
  <c r="B127" i="1"/>
  <c r="B1282" i="1"/>
  <c r="B1270" i="1"/>
  <c r="B1254" i="1"/>
  <c r="B1214" i="1"/>
  <c r="B1050" i="1"/>
  <c r="B926" i="1"/>
  <c r="B810" i="1"/>
  <c r="B770" i="1"/>
  <c r="B706" i="1"/>
  <c r="B618" i="1"/>
  <c r="B570" i="1"/>
  <c r="B554" i="1"/>
  <c r="B510" i="1"/>
  <c r="B474" i="1"/>
  <c r="B450" i="1"/>
  <c r="B402" i="1"/>
  <c r="B366" i="1"/>
  <c r="B286" i="1"/>
  <c r="B226" i="1"/>
  <c r="B54" i="1"/>
  <c r="D514" i="1"/>
  <c r="D1131" i="1"/>
  <c r="D1078" i="1"/>
  <c r="D954" i="1"/>
  <c r="D642" i="1"/>
  <c r="D294" i="1"/>
  <c r="B1265" i="1"/>
  <c r="B1225" i="1"/>
  <c r="B629" i="1"/>
  <c r="B573" i="1"/>
  <c r="B739" i="1"/>
  <c r="B723" i="1"/>
  <c r="B699" i="1"/>
  <c r="B643" i="1"/>
  <c r="B615" i="1"/>
  <c r="B595" i="1"/>
  <c r="B531" i="1"/>
  <c r="B443" i="1"/>
  <c r="B243" i="1"/>
  <c r="B223" i="1"/>
  <c r="B167" i="1"/>
  <c r="B59" i="1"/>
  <c r="B1291" i="1"/>
  <c r="B1211" i="1"/>
  <c r="B1103" i="1"/>
  <c r="B983" i="1"/>
  <c r="B1250" i="1"/>
  <c r="B1170" i="1"/>
  <c r="B1158" i="1"/>
  <c r="B1046" i="1"/>
  <c r="B974" i="1"/>
  <c r="B962" i="1"/>
  <c r="B922" i="1"/>
  <c r="B822" i="1"/>
  <c r="B782" i="1"/>
  <c r="B766" i="1"/>
  <c r="B646" i="1"/>
  <c r="B590" i="1"/>
  <c r="B514" i="1"/>
  <c r="B462" i="1"/>
  <c r="B330" i="1"/>
  <c r="B138" i="1"/>
  <c r="B46" i="1"/>
  <c r="D1114" i="1"/>
  <c r="D114" i="1"/>
  <c r="B1195" i="1"/>
  <c r="B14" i="1"/>
  <c r="B6" i="1"/>
  <c r="B36" i="1"/>
  <c r="B1085" i="1"/>
  <c r="B1029" i="1"/>
  <c r="B1017" i="1"/>
  <c r="B949" i="1"/>
  <c r="B793" i="1"/>
  <c r="B557" i="1"/>
  <c r="B469" i="1"/>
  <c r="B353" i="1"/>
  <c r="B285" i="1"/>
  <c r="B149" i="1"/>
  <c r="B121" i="1"/>
  <c r="B73" i="1"/>
  <c r="D1285" i="1"/>
  <c r="D1237" i="1"/>
  <c r="D1229" i="1"/>
  <c r="D1205" i="1"/>
  <c r="D1189" i="1"/>
  <c r="D997" i="1"/>
  <c r="D29" i="1"/>
  <c r="B1307" i="1"/>
  <c r="B1139" i="1"/>
  <c r="B1059" i="1"/>
  <c r="B871" i="1"/>
  <c r="B1272" i="1"/>
  <c r="B1236" i="1"/>
  <c r="B1120" i="1"/>
  <c r="B1000" i="1"/>
  <c r="B904" i="1"/>
  <c r="B888" i="1"/>
  <c r="B860" i="1"/>
  <c r="B844" i="1"/>
  <c r="B828" i="1"/>
  <c r="B812" i="1"/>
  <c r="B704" i="1"/>
  <c r="B676" i="1"/>
  <c r="B660" i="1"/>
  <c r="B500" i="1"/>
  <c r="B432" i="1"/>
  <c r="B408" i="1"/>
  <c r="B388" i="1"/>
  <c r="B372" i="1"/>
  <c r="B340" i="1"/>
  <c r="B316" i="1"/>
  <c r="B268" i="1"/>
  <c r="B204" i="1"/>
  <c r="B184" i="1"/>
  <c r="B108" i="1"/>
  <c r="B88" i="1"/>
  <c r="D1264" i="1"/>
  <c r="D1168" i="1"/>
  <c r="D1152" i="1"/>
  <c r="D704" i="1"/>
  <c r="D968" i="1"/>
  <c r="D908" i="1"/>
  <c r="D764" i="1"/>
  <c r="D488" i="1"/>
  <c r="D152" i="1"/>
  <c r="D1103" i="1"/>
  <c r="D1023" i="1"/>
  <c r="D843" i="1"/>
  <c r="D459" i="1"/>
  <c r="D447" i="1"/>
  <c r="D111" i="1"/>
  <c r="D63" i="1"/>
  <c r="D51" i="1"/>
  <c r="Z1" i="1"/>
  <c r="P702" i="1"/>
  <c r="D686" i="1"/>
  <c r="D626" i="1"/>
  <c r="D398" i="1"/>
  <c r="D278" i="1"/>
  <c r="D230" i="1"/>
  <c r="D9" i="1"/>
  <c r="D1064" i="1"/>
  <c r="D414" i="1"/>
  <c r="D78" i="1"/>
  <c r="D368" i="1"/>
  <c r="D505" i="1"/>
  <c r="D984" i="1"/>
  <c r="D876" i="1"/>
  <c r="D360" i="1"/>
  <c r="D348" i="1"/>
  <c r="D336" i="1"/>
  <c r="D180" i="1"/>
  <c r="D1302" i="1"/>
  <c r="D1182" i="1"/>
  <c r="D673" i="1"/>
  <c r="D313" i="1"/>
  <c r="D920" i="1"/>
  <c r="D935" i="1"/>
  <c r="D863" i="1"/>
  <c r="D205" i="1"/>
  <c r="D838" i="1"/>
  <c r="D718" i="1"/>
  <c r="D610" i="1"/>
  <c r="D214" i="1"/>
  <c r="D166" i="1"/>
  <c r="D741" i="1"/>
  <c r="D573" i="1"/>
  <c r="D537" i="1"/>
  <c r="D429" i="1"/>
  <c r="D381" i="1"/>
  <c r="D129" i="1"/>
  <c r="D93" i="1"/>
  <c r="D1003" i="1"/>
  <c r="D895" i="1"/>
  <c r="D823" i="1"/>
  <c r="D811" i="1"/>
  <c r="D787" i="1"/>
  <c r="D655" i="1"/>
  <c r="D595" i="1"/>
  <c r="D259" i="1"/>
  <c r="D1048" i="1"/>
  <c r="D580" i="1"/>
  <c r="D544" i="1"/>
  <c r="D520" i="1"/>
  <c r="D472" i="1"/>
  <c r="D196" i="1"/>
  <c r="P647" i="1"/>
  <c r="P669" i="1"/>
  <c r="P655" i="1"/>
  <c r="P654" i="1"/>
  <c r="P688" i="1"/>
  <c r="P687" i="1"/>
  <c r="P674" i="1"/>
  <c r="P673" i="1"/>
  <c r="P660" i="1"/>
  <c r="P659" i="1"/>
  <c r="P648" i="1"/>
  <c r="P681" i="1"/>
  <c r="P680" i="1"/>
  <c r="P686" i="1"/>
  <c r="P672" i="1"/>
  <c r="P658" i="1"/>
  <c r="P646" i="1"/>
  <c r="P679" i="1"/>
  <c r="P667" i="1"/>
  <c r="P653" i="1"/>
  <c r="P668" i="1"/>
  <c r="P685" i="1"/>
  <c r="P671" i="1"/>
  <c r="P657" i="1"/>
  <c r="P645" i="1"/>
  <c r="P678" i="1"/>
  <c r="P666" i="1"/>
  <c r="P652" i="1"/>
  <c r="P682" i="1"/>
  <c r="P670" i="1"/>
  <c r="P656" i="1"/>
  <c r="P644" i="1"/>
  <c r="P677" i="1"/>
  <c r="P665" i="1"/>
  <c r="P651" i="1"/>
  <c r="P690" i="1"/>
  <c r="P676" i="1"/>
  <c r="P664" i="1"/>
  <c r="P650" i="1"/>
  <c r="P689" i="1"/>
  <c r="P675" i="1"/>
  <c r="P661" i="1"/>
  <c r="P649" i="1"/>
  <c r="P643" i="1"/>
  <c r="K639" i="1"/>
  <c r="Q672" i="1"/>
  <c r="Q599" i="1"/>
  <c r="R599" i="1" s="1"/>
  <c r="Q563" i="1"/>
  <c r="R563" i="1" s="1"/>
  <c r="Q503" i="1"/>
  <c r="R503" i="1" s="1"/>
  <c r="Q407" i="1"/>
  <c r="Q383" i="1"/>
  <c r="Q323" i="1"/>
  <c r="R323" i="1" s="1"/>
  <c r="K633" i="1"/>
  <c r="Q683" i="1"/>
  <c r="R683" i="1" s="1"/>
  <c r="K638" i="1"/>
  <c r="Q671" i="1"/>
  <c r="K641" i="1"/>
  <c r="Q659" i="1"/>
  <c r="K659" i="1"/>
  <c r="Q647" i="1"/>
  <c r="K693" i="1"/>
  <c r="Q623" i="1"/>
  <c r="R623" i="1" s="1"/>
  <c r="Q575" i="1"/>
  <c r="R575" i="1" s="1"/>
  <c r="Q491" i="1"/>
  <c r="R491" i="1" s="1"/>
  <c r="Q359" i="1"/>
  <c r="K632" i="1"/>
  <c r="Q682" i="1"/>
  <c r="K652" i="1"/>
  <c r="Q670" i="1"/>
  <c r="K656" i="1"/>
  <c r="Q658" i="1"/>
  <c r="K658" i="1"/>
  <c r="Q646" i="1"/>
  <c r="K671" i="1"/>
  <c r="Q633" i="1"/>
  <c r="R633" i="1" s="1"/>
  <c r="K691" i="1"/>
  <c r="Q621" i="1"/>
  <c r="R621" i="1" s="1"/>
  <c r="K695" i="1"/>
  <c r="Q609" i="1"/>
  <c r="R609" i="1" s="1"/>
  <c r="Q597" i="1"/>
  <c r="R597" i="1" s="1"/>
  <c r="Q585" i="1"/>
  <c r="R585" i="1" s="1"/>
  <c r="Q573" i="1"/>
  <c r="R573" i="1" s="1"/>
  <c r="Q561" i="1"/>
  <c r="R561" i="1" s="1"/>
  <c r="Q549" i="1"/>
  <c r="R549" i="1" s="1"/>
  <c r="Q537" i="1"/>
  <c r="R537" i="1" s="1"/>
  <c r="Q525" i="1"/>
  <c r="R525" i="1" s="1"/>
  <c r="Q513" i="1"/>
  <c r="R513" i="1" s="1"/>
  <c r="Q501" i="1"/>
  <c r="R501" i="1" s="1"/>
  <c r="Q489" i="1"/>
  <c r="R489" i="1" s="1"/>
  <c r="Q477" i="1"/>
  <c r="R477" i="1" s="1"/>
  <c r="Q465" i="1"/>
  <c r="R465" i="1" s="1"/>
  <c r="Q453" i="1"/>
  <c r="R453" i="1" s="1"/>
  <c r="Q441" i="1"/>
  <c r="Q429" i="1"/>
  <c r="Q417" i="1"/>
  <c r="R417" i="1" s="1"/>
  <c r="Q405" i="1"/>
  <c r="R405" i="1" s="1"/>
  <c r="Q393" i="1"/>
  <c r="Q381" i="1"/>
  <c r="Q369" i="1"/>
  <c r="Q357" i="1"/>
  <c r="Q333" i="1"/>
  <c r="Q321" i="1"/>
  <c r="R321" i="1" s="1"/>
  <c r="Q640" i="1"/>
  <c r="R640" i="1" s="1"/>
  <c r="K660" i="1"/>
  <c r="Q648" i="1"/>
  <c r="Q587" i="1"/>
  <c r="R587" i="1" s="1"/>
  <c r="Q539" i="1"/>
  <c r="R539" i="1" s="1"/>
  <c r="Q371" i="1"/>
  <c r="K631" i="1"/>
  <c r="Q681" i="1"/>
  <c r="K651" i="1"/>
  <c r="Q669" i="1"/>
  <c r="K655" i="1"/>
  <c r="Q657" i="1"/>
  <c r="K657" i="1"/>
  <c r="Q645" i="1"/>
  <c r="K687" i="1"/>
  <c r="Q632" i="1"/>
  <c r="R632" i="1" s="1"/>
  <c r="K690" i="1"/>
  <c r="Q620" i="1"/>
  <c r="R620" i="1" s="1"/>
  <c r="K694" i="1"/>
  <c r="Q608" i="1"/>
  <c r="R608" i="1" s="1"/>
  <c r="Q596" i="1"/>
  <c r="R596" i="1" s="1"/>
  <c r="Q584" i="1"/>
  <c r="R584" i="1" s="1"/>
  <c r="Q572" i="1"/>
  <c r="R572" i="1" s="1"/>
  <c r="Q560" i="1"/>
  <c r="R560" i="1" s="1"/>
  <c r="Q548" i="1"/>
  <c r="R548" i="1" s="1"/>
  <c r="Q536" i="1"/>
  <c r="R536" i="1" s="1"/>
  <c r="K673" i="1"/>
  <c r="Q635" i="1"/>
  <c r="R635" i="1" s="1"/>
  <c r="Q515" i="1"/>
  <c r="R515" i="1" s="1"/>
  <c r="Q347" i="1"/>
  <c r="K630" i="1"/>
  <c r="Q680" i="1"/>
  <c r="K650" i="1"/>
  <c r="Q668" i="1"/>
  <c r="K654" i="1"/>
  <c r="Q656" i="1"/>
  <c r="K670" i="1"/>
  <c r="Q644" i="1"/>
  <c r="K686" i="1"/>
  <c r="Q631" i="1"/>
  <c r="R631" i="1" s="1"/>
  <c r="K689" i="1"/>
  <c r="Q619" i="1"/>
  <c r="R619" i="1" s="1"/>
  <c r="Q607" i="1"/>
  <c r="R607" i="1" s="1"/>
  <c r="Q595" i="1"/>
  <c r="R595" i="1" s="1"/>
  <c r="Q583" i="1"/>
  <c r="R583" i="1" s="1"/>
  <c r="Q571" i="1"/>
  <c r="R571" i="1" s="1"/>
  <c r="Q559" i="1"/>
  <c r="R559" i="1" s="1"/>
  <c r="Q345" i="1"/>
  <c r="K642" i="1"/>
  <c r="Q660" i="1"/>
  <c r="K697" i="1"/>
  <c r="Q611" i="1"/>
  <c r="R611" i="1" s="1"/>
  <c r="Q527" i="1"/>
  <c r="R527" i="1" s="1"/>
  <c r="Q395" i="1"/>
  <c r="Q335" i="1"/>
  <c r="R335" i="1" s="1"/>
  <c r="K629" i="1"/>
  <c r="Q679" i="1"/>
  <c r="K649" i="1"/>
  <c r="Q667" i="1"/>
  <c r="K653" i="1"/>
  <c r="Q655" i="1"/>
  <c r="K669" i="1"/>
  <c r="Q643" i="1"/>
  <c r="K685" i="1"/>
  <c r="Q630" i="1"/>
  <c r="R630" i="1" s="1"/>
  <c r="K688" i="1"/>
  <c r="Q618" i="1"/>
  <c r="R618" i="1" s="1"/>
  <c r="K634" i="1"/>
  <c r="Q684" i="1"/>
  <c r="R684" i="1" s="1"/>
  <c r="Q551" i="1"/>
  <c r="R551" i="1" s="1"/>
  <c r="Q419" i="1"/>
  <c r="K623" i="1"/>
  <c r="Q690" i="1"/>
  <c r="K628" i="1"/>
  <c r="Q678" i="1"/>
  <c r="K648" i="1"/>
  <c r="Q666" i="1"/>
  <c r="K666" i="1"/>
  <c r="Q654" i="1"/>
  <c r="K668" i="1"/>
  <c r="Q642" i="1"/>
  <c r="R642" i="1" s="1"/>
  <c r="K684" i="1"/>
  <c r="Q629" i="1"/>
  <c r="R629" i="1" s="1"/>
  <c r="Q617" i="1"/>
  <c r="R617" i="1" s="1"/>
  <c r="Q605" i="1"/>
  <c r="R605" i="1" s="1"/>
  <c r="Q593" i="1"/>
  <c r="R593" i="1" s="1"/>
  <c r="Q581" i="1"/>
  <c r="R581" i="1" s="1"/>
  <c r="Q569" i="1"/>
  <c r="R569" i="1" s="1"/>
  <c r="Q557" i="1"/>
  <c r="R557" i="1" s="1"/>
  <c r="Q545" i="1"/>
  <c r="R545" i="1" s="1"/>
  <c r="Q533" i="1"/>
  <c r="R533" i="1" s="1"/>
  <c r="Q521" i="1"/>
  <c r="R521" i="1" s="1"/>
  <c r="Q509" i="1"/>
  <c r="R509" i="1" s="1"/>
  <c r="Q431" i="1"/>
  <c r="K622" i="1"/>
  <c r="Q689" i="1"/>
  <c r="K627" i="1"/>
  <c r="Q677" i="1"/>
  <c r="K647" i="1"/>
  <c r="Q665" i="1"/>
  <c r="K665" i="1"/>
  <c r="Q653" i="1"/>
  <c r="K683" i="1"/>
  <c r="Q628" i="1"/>
  <c r="R628" i="1" s="1"/>
  <c r="Q616" i="1"/>
  <c r="R616" i="1" s="1"/>
  <c r="Q604" i="1"/>
  <c r="R604" i="1" s="1"/>
  <c r="Q592" i="1"/>
  <c r="R592" i="1" s="1"/>
  <c r="Q580" i="1"/>
  <c r="R580" i="1" s="1"/>
  <c r="Q568" i="1"/>
  <c r="R568" i="1" s="1"/>
  <c r="Q443" i="1"/>
  <c r="K621" i="1"/>
  <c r="Q688" i="1"/>
  <c r="K626" i="1"/>
  <c r="Q676" i="1"/>
  <c r="K646" i="1"/>
  <c r="Q664" i="1"/>
  <c r="K664" i="1"/>
  <c r="Q652" i="1"/>
  <c r="K677" i="1"/>
  <c r="Q639" i="1"/>
  <c r="R639" i="1" s="1"/>
  <c r="K682" i="1"/>
  <c r="Q627" i="1"/>
  <c r="R627" i="1" s="1"/>
  <c r="K701" i="1"/>
  <c r="Q615" i="1"/>
  <c r="R615" i="1" s="1"/>
  <c r="Q603" i="1"/>
  <c r="R603" i="1" s="1"/>
  <c r="Q591" i="1"/>
  <c r="R591" i="1" s="1"/>
  <c r="Q579" i="1"/>
  <c r="R579" i="1" s="1"/>
  <c r="Q567" i="1"/>
  <c r="R567" i="1" s="1"/>
  <c r="Q555" i="1"/>
  <c r="R555" i="1" s="1"/>
  <c r="Q543" i="1"/>
  <c r="R543" i="1" s="1"/>
  <c r="Q455" i="1"/>
  <c r="K637" i="1"/>
  <c r="Q687" i="1"/>
  <c r="K625" i="1"/>
  <c r="Q675" i="1"/>
  <c r="K645" i="1"/>
  <c r="Q663" i="1"/>
  <c r="R663" i="1" s="1"/>
  <c r="K663" i="1"/>
  <c r="Q651" i="1"/>
  <c r="K676" i="1"/>
  <c r="Q638" i="1"/>
  <c r="R638" i="1" s="1"/>
  <c r="K681" i="1"/>
  <c r="Q626" i="1"/>
  <c r="R626" i="1" s="1"/>
  <c r="K700" i="1"/>
  <c r="Q614" i="1"/>
  <c r="R614" i="1" s="1"/>
  <c r="Q602" i="1"/>
  <c r="R602" i="1" s="1"/>
  <c r="Q590" i="1"/>
  <c r="R590" i="1" s="1"/>
  <c r="Q578" i="1"/>
  <c r="R578" i="1" s="1"/>
  <c r="Q566" i="1"/>
  <c r="R566" i="1" s="1"/>
  <c r="Q554" i="1"/>
  <c r="R554" i="1" s="1"/>
  <c r="Q542" i="1"/>
  <c r="R542" i="1" s="1"/>
  <c r="Q530" i="1"/>
  <c r="R530" i="1" s="1"/>
  <c r="Q518" i="1"/>
  <c r="R518" i="1" s="1"/>
  <c r="Q506" i="1"/>
  <c r="R506" i="1" s="1"/>
  <c r="Q479" i="1"/>
  <c r="R479" i="1" s="1"/>
  <c r="K636" i="1"/>
  <c r="Q686" i="1"/>
  <c r="K624" i="1"/>
  <c r="Q674" i="1"/>
  <c r="K644" i="1"/>
  <c r="Q662" i="1"/>
  <c r="R662" i="1" s="1"/>
  <c r="K662" i="1"/>
  <c r="Q650" i="1"/>
  <c r="Q467" i="1"/>
  <c r="R467" i="1" s="1"/>
  <c r="K674" i="1"/>
  <c r="Q636" i="1"/>
  <c r="R636" i="1" s="1"/>
  <c r="K679" i="1"/>
  <c r="Q624" i="1"/>
  <c r="R624" i="1" s="1"/>
  <c r="K698" i="1"/>
  <c r="Q612" i="1"/>
  <c r="R612" i="1" s="1"/>
  <c r="Q600" i="1"/>
  <c r="R600" i="1" s="1"/>
  <c r="Q588" i="1"/>
  <c r="R588" i="1" s="1"/>
  <c r="Q576" i="1"/>
  <c r="R576" i="1" s="1"/>
  <c r="Q564" i="1"/>
  <c r="R564" i="1" s="1"/>
  <c r="Q552" i="1"/>
  <c r="R552" i="1" s="1"/>
  <c r="Q540" i="1"/>
  <c r="R540" i="1" s="1"/>
  <c r="K672" i="1"/>
  <c r="O634" i="1"/>
  <c r="Q634" i="1"/>
  <c r="R634" i="1" s="1"/>
  <c r="K692" i="1"/>
  <c r="Q622" i="1"/>
  <c r="R622" i="1" s="1"/>
  <c r="O622" i="1"/>
  <c r="K696" i="1"/>
  <c r="Q610" i="1"/>
  <c r="R610" i="1" s="1"/>
  <c r="O610" i="1"/>
  <c r="Q598" i="1"/>
  <c r="R598" i="1" s="1"/>
  <c r="Q586" i="1"/>
  <c r="R586" i="1" s="1"/>
  <c r="O586" i="1"/>
  <c r="Q574" i="1"/>
  <c r="R574" i="1" s="1"/>
  <c r="O574" i="1"/>
  <c r="O562" i="1"/>
  <c r="Q562" i="1"/>
  <c r="R562" i="1" s="1"/>
  <c r="Q550" i="1"/>
  <c r="R550" i="1" s="1"/>
  <c r="O550" i="1"/>
  <c r="Q538" i="1"/>
  <c r="R538" i="1" s="1"/>
  <c r="O538" i="1"/>
  <c r="O526" i="1"/>
  <c r="Q526" i="1"/>
  <c r="R526" i="1" s="1"/>
  <c r="Q514" i="1"/>
  <c r="R514" i="1" s="1"/>
  <c r="O514" i="1"/>
  <c r="Q502" i="1"/>
  <c r="R502" i="1" s="1"/>
  <c r="O502" i="1"/>
  <c r="O490" i="1"/>
  <c r="Q490" i="1"/>
  <c r="R490" i="1" s="1"/>
  <c r="Q478" i="1"/>
  <c r="R478" i="1" s="1"/>
  <c r="O478" i="1"/>
  <c r="Q466" i="1"/>
  <c r="R466" i="1" s="1"/>
  <c r="O466" i="1"/>
  <c r="O454" i="1"/>
  <c r="Q454" i="1"/>
  <c r="Q442" i="1"/>
  <c r="O442" i="1"/>
  <c r="O430" i="1"/>
  <c r="Q418" i="1"/>
  <c r="O418" i="1"/>
  <c r="Q406" i="1"/>
  <c r="Q394" i="1"/>
  <c r="O394" i="1"/>
  <c r="Q382" i="1"/>
  <c r="O382" i="1"/>
  <c r="Q370" i="1"/>
  <c r="O370" i="1"/>
  <c r="Q358" i="1"/>
  <c r="O358" i="1"/>
  <c r="Q346" i="1"/>
  <c r="O346" i="1"/>
  <c r="Q334" i="1"/>
  <c r="Q322" i="1"/>
  <c r="R322" i="1" s="1"/>
  <c r="Q500" i="1"/>
  <c r="R500" i="1" s="1"/>
  <c r="Q336" i="1"/>
  <c r="R336" i="1" s="1"/>
  <c r="Q487" i="1"/>
  <c r="R487" i="1" s="1"/>
  <c r="O631" i="1"/>
  <c r="O619" i="1"/>
  <c r="O607" i="1"/>
  <c r="O595" i="1"/>
  <c r="O583" i="1"/>
  <c r="O571" i="1"/>
  <c r="O559" i="1"/>
  <c r="O547" i="1"/>
  <c r="O535" i="1"/>
  <c r="O523" i="1"/>
  <c r="O511" i="1"/>
  <c r="O499" i="1"/>
  <c r="O487" i="1"/>
  <c r="O475" i="1"/>
  <c r="O463" i="1"/>
  <c r="O451" i="1"/>
  <c r="O439" i="1"/>
  <c r="O427" i="1"/>
  <c r="O415" i="1"/>
  <c r="O403" i="1"/>
  <c r="Q524" i="1"/>
  <c r="R524" i="1" s="1"/>
  <c r="Q512" i="1"/>
  <c r="R512" i="1" s="1"/>
  <c r="Q488" i="1"/>
  <c r="R488" i="1" s="1"/>
  <c r="Q476" i="1"/>
  <c r="R476" i="1" s="1"/>
  <c r="Q464" i="1"/>
  <c r="R464" i="1" s="1"/>
  <c r="Q452" i="1"/>
  <c r="Q440" i="1"/>
  <c r="Q428" i="1"/>
  <c r="R428" i="1" s="1"/>
  <c r="Q416" i="1"/>
  <c r="Q404" i="1"/>
  <c r="R404" i="1" s="1"/>
  <c r="Q392" i="1"/>
  <c r="Q380" i="1"/>
  <c r="R380" i="1" s="1"/>
  <c r="Q368" i="1"/>
  <c r="Q356" i="1"/>
  <c r="R356" i="1" s="1"/>
  <c r="Q344" i="1"/>
  <c r="Q332" i="1"/>
  <c r="Q320" i="1"/>
  <c r="R320" i="1" s="1"/>
  <c r="Q471" i="1"/>
  <c r="R471" i="1" s="1"/>
  <c r="Q547" i="1"/>
  <c r="R547" i="1" s="1"/>
  <c r="Q535" i="1"/>
  <c r="R535" i="1" s="1"/>
  <c r="Q511" i="1"/>
  <c r="R511" i="1" s="1"/>
  <c r="Q499" i="1"/>
  <c r="R499" i="1" s="1"/>
  <c r="Q475" i="1"/>
  <c r="R475" i="1" s="1"/>
  <c r="Q463" i="1"/>
  <c r="R463" i="1" s="1"/>
  <c r="Q451" i="1"/>
  <c r="Q439" i="1"/>
  <c r="Q427" i="1"/>
  <c r="R427" i="1" s="1"/>
  <c r="Q415" i="1"/>
  <c r="Q403" i="1"/>
  <c r="Q391" i="1"/>
  <c r="Q379" i="1"/>
  <c r="Q367" i="1"/>
  <c r="Q355" i="1"/>
  <c r="Q343" i="1"/>
  <c r="Q331" i="1"/>
  <c r="Q461" i="1"/>
  <c r="R461" i="1" s="1"/>
  <c r="Q606" i="1"/>
  <c r="R606" i="1" s="1"/>
  <c r="Q594" i="1"/>
  <c r="R594" i="1" s="1"/>
  <c r="Q582" i="1"/>
  <c r="R582" i="1" s="1"/>
  <c r="Q570" i="1"/>
  <c r="R570" i="1" s="1"/>
  <c r="Q558" i="1"/>
  <c r="R558" i="1" s="1"/>
  <c r="Q546" i="1"/>
  <c r="R546" i="1" s="1"/>
  <c r="Q534" i="1"/>
  <c r="R534" i="1" s="1"/>
  <c r="Q522" i="1"/>
  <c r="R522" i="1" s="1"/>
  <c r="Q510" i="1"/>
  <c r="R510" i="1" s="1"/>
  <c r="Q498" i="1"/>
  <c r="R498" i="1" s="1"/>
  <c r="Q486" i="1"/>
  <c r="R486" i="1" s="1"/>
  <c r="Q474" i="1"/>
  <c r="R474" i="1" s="1"/>
  <c r="Q462" i="1"/>
  <c r="R462" i="1" s="1"/>
  <c r="Q450" i="1"/>
  <c r="Q438" i="1"/>
  <c r="R438" i="1" s="1"/>
  <c r="Q426" i="1"/>
  <c r="R426" i="1" s="1"/>
  <c r="Q414" i="1"/>
  <c r="Q402" i="1"/>
  <c r="Q390" i="1"/>
  <c r="Q366" i="1"/>
  <c r="Q354" i="1"/>
  <c r="Q342" i="1"/>
  <c r="Q330" i="1"/>
  <c r="Q444" i="1"/>
  <c r="Q497" i="1"/>
  <c r="R497" i="1" s="1"/>
  <c r="Q485" i="1"/>
  <c r="R485" i="1" s="1"/>
  <c r="Q473" i="1"/>
  <c r="R473" i="1" s="1"/>
  <c r="Q449" i="1"/>
  <c r="Q437" i="1"/>
  <c r="Q425" i="1"/>
  <c r="Q413" i="1"/>
  <c r="R413" i="1" s="1"/>
  <c r="Q401" i="1"/>
  <c r="Q389" i="1"/>
  <c r="Q377" i="1"/>
  <c r="R377" i="1" s="1"/>
  <c r="Q365" i="1"/>
  <c r="Q353" i="1"/>
  <c r="Q341" i="1"/>
  <c r="Q329" i="1"/>
  <c r="K667" i="1"/>
  <c r="Q641" i="1"/>
  <c r="R641" i="1" s="1"/>
  <c r="Q430" i="1"/>
  <c r="R430" i="1" s="1"/>
  <c r="Q544" i="1"/>
  <c r="R544" i="1" s="1"/>
  <c r="Q532" i="1"/>
  <c r="R532" i="1" s="1"/>
  <c r="Q520" i="1"/>
  <c r="R520" i="1" s="1"/>
  <c r="Q508" i="1"/>
  <c r="R508" i="1" s="1"/>
  <c r="Q496" i="1"/>
  <c r="R496" i="1" s="1"/>
  <c r="Q484" i="1"/>
  <c r="R484" i="1" s="1"/>
  <c r="Q472" i="1"/>
  <c r="R472" i="1" s="1"/>
  <c r="Q460" i="1"/>
  <c r="R460" i="1" s="1"/>
  <c r="Q448" i="1"/>
  <c r="Q436" i="1"/>
  <c r="R436" i="1" s="1"/>
  <c r="Q424" i="1"/>
  <c r="Q412" i="1"/>
  <c r="R412" i="1" s="1"/>
  <c r="Q400" i="1"/>
  <c r="Q388" i="1"/>
  <c r="Q376" i="1"/>
  <c r="Q364" i="1"/>
  <c r="Q352" i="1"/>
  <c r="Q340" i="1"/>
  <c r="Q328" i="1"/>
  <c r="Q531" i="1"/>
  <c r="R531" i="1" s="1"/>
  <c r="Q519" i="1"/>
  <c r="R519" i="1" s="1"/>
  <c r="Q495" i="1"/>
  <c r="R495" i="1" s="1"/>
  <c r="Q483" i="1"/>
  <c r="R483" i="1" s="1"/>
  <c r="Q459" i="1"/>
  <c r="R459" i="1" s="1"/>
  <c r="Q447" i="1"/>
  <c r="Q435" i="1"/>
  <c r="R435" i="1" s="1"/>
  <c r="Q423" i="1"/>
  <c r="Q411" i="1"/>
  <c r="R411" i="1" s="1"/>
  <c r="Q399" i="1"/>
  <c r="Q387" i="1"/>
  <c r="Q375" i="1"/>
  <c r="Q351" i="1"/>
  <c r="Q339" i="1"/>
  <c r="Q327" i="1"/>
  <c r="R327" i="1" s="1"/>
  <c r="Q556" i="1"/>
  <c r="R556" i="1" s="1"/>
  <c r="O598" i="1"/>
  <c r="Q494" i="1"/>
  <c r="R494" i="1" s="1"/>
  <c r="Q482" i="1"/>
  <c r="R482" i="1" s="1"/>
  <c r="Q470" i="1"/>
  <c r="R470" i="1" s="1"/>
  <c r="Q458" i="1"/>
  <c r="R458" i="1" s="1"/>
  <c r="Q446" i="1"/>
  <c r="Q434" i="1"/>
  <c r="Q422" i="1"/>
  <c r="Q410" i="1"/>
  <c r="Q398" i="1"/>
  <c r="Q386" i="1"/>
  <c r="Q374" i="1"/>
  <c r="Q362" i="1"/>
  <c r="R362" i="1" s="1"/>
  <c r="Q350" i="1"/>
  <c r="Q338" i="1"/>
  <c r="Q326" i="1"/>
  <c r="R326" i="1" s="1"/>
  <c r="Q384" i="1"/>
  <c r="O406" i="1"/>
  <c r="Q378" i="1"/>
  <c r="O635" i="1"/>
  <c r="O623" i="1"/>
  <c r="O611" i="1"/>
  <c r="O599" i="1"/>
  <c r="O587" i="1"/>
  <c r="O575" i="1"/>
  <c r="O563" i="1"/>
  <c r="O551" i="1"/>
  <c r="O539" i="1"/>
  <c r="O527" i="1"/>
  <c r="O515" i="1"/>
  <c r="O503" i="1"/>
  <c r="O491" i="1"/>
  <c r="O479" i="1"/>
  <c r="O467" i="1"/>
  <c r="O455" i="1"/>
  <c r="O443" i="1"/>
  <c r="O431" i="1"/>
  <c r="O419" i="1"/>
  <c r="O407" i="1"/>
  <c r="O395" i="1"/>
  <c r="O383" i="1"/>
  <c r="O371" i="1"/>
  <c r="O359" i="1"/>
  <c r="O347" i="1"/>
  <c r="Q528" i="1"/>
  <c r="R528" i="1" s="1"/>
  <c r="Q516" i="1"/>
  <c r="R516" i="1" s="1"/>
  <c r="Q504" i="1"/>
  <c r="R504" i="1" s="1"/>
  <c r="Q492" i="1"/>
  <c r="R492" i="1" s="1"/>
  <c r="Q480" i="1"/>
  <c r="R480" i="1" s="1"/>
  <c r="Q468" i="1"/>
  <c r="R468" i="1" s="1"/>
  <c r="Q456" i="1"/>
  <c r="Q432" i="1"/>
  <c r="Q420" i="1"/>
  <c r="Q408" i="1"/>
  <c r="Q396" i="1"/>
  <c r="Q372" i="1"/>
  <c r="Q360" i="1"/>
  <c r="Q348" i="1"/>
  <c r="Q324" i="1"/>
  <c r="R324" i="1" s="1"/>
  <c r="Q523" i="1"/>
  <c r="R523" i="1" s="1"/>
  <c r="Q363" i="1"/>
  <c r="O632" i="1"/>
  <c r="O620" i="1"/>
  <c r="O608" i="1"/>
  <c r="O596" i="1"/>
  <c r="O584" i="1"/>
  <c r="O572" i="1"/>
  <c r="O560" i="1"/>
  <c r="O548" i="1"/>
  <c r="O536" i="1"/>
  <c r="O524" i="1"/>
  <c r="O512" i="1"/>
  <c r="O500" i="1"/>
  <c r="O488" i="1"/>
  <c r="O476" i="1"/>
  <c r="O464" i="1"/>
  <c r="O452" i="1"/>
  <c r="O440" i="1"/>
  <c r="O428" i="1"/>
  <c r="O416" i="1"/>
  <c r="O404" i="1"/>
  <c r="O392" i="1"/>
  <c r="O380" i="1"/>
  <c r="O368" i="1"/>
  <c r="O356" i="1"/>
  <c r="O344" i="1"/>
  <c r="O332" i="1"/>
  <c r="O320" i="1"/>
  <c r="O391" i="1"/>
  <c r="O379" i="1"/>
  <c r="O367" i="1"/>
  <c r="O355" i="1"/>
  <c r="O343" i="1"/>
  <c r="O331" i="1"/>
  <c r="O319" i="1"/>
  <c r="O630" i="1"/>
  <c r="O618" i="1"/>
  <c r="O606" i="1"/>
  <c r="O594" i="1"/>
  <c r="O582" i="1"/>
  <c r="O570" i="1"/>
  <c r="O558" i="1"/>
  <c r="O546" i="1"/>
  <c r="O534" i="1"/>
  <c r="O522" i="1"/>
  <c r="O510" i="1"/>
  <c r="O498" i="1"/>
  <c r="O486" i="1"/>
  <c r="O474" i="1"/>
  <c r="O462" i="1"/>
  <c r="O450" i="1"/>
  <c r="O438" i="1"/>
  <c r="O426" i="1"/>
  <c r="O414" i="1"/>
  <c r="O402" i="1"/>
  <c r="O390" i="1"/>
  <c r="O378" i="1"/>
  <c r="O366" i="1"/>
  <c r="O354" i="1"/>
  <c r="O342" i="1"/>
  <c r="O629" i="1"/>
  <c r="O617" i="1"/>
  <c r="O605" i="1"/>
  <c r="O593" i="1"/>
  <c r="O581" i="1"/>
  <c r="O569" i="1"/>
  <c r="O557" i="1"/>
  <c r="O545" i="1"/>
  <c r="O533" i="1"/>
  <c r="O521" i="1"/>
  <c r="O509" i="1"/>
  <c r="O497" i="1"/>
  <c r="O485" i="1"/>
  <c r="O473" i="1"/>
  <c r="O461" i="1"/>
  <c r="O449" i="1"/>
  <c r="O437" i="1"/>
  <c r="O425" i="1"/>
  <c r="O413" i="1"/>
  <c r="O401" i="1"/>
  <c r="O389" i="1"/>
  <c r="O377" i="1"/>
  <c r="O365" i="1"/>
  <c r="O353" i="1"/>
  <c r="O341" i="1"/>
  <c r="O640" i="1"/>
  <c r="O628" i="1"/>
  <c r="O616" i="1"/>
  <c r="O604" i="1"/>
  <c r="O592" i="1"/>
  <c r="O580" i="1"/>
  <c r="O568" i="1"/>
  <c r="O556" i="1"/>
  <c r="O544" i="1"/>
  <c r="O532" i="1"/>
  <c r="O520" i="1"/>
  <c r="O508" i="1"/>
  <c r="O496" i="1"/>
  <c r="O484" i="1"/>
  <c r="O472" i="1"/>
  <c r="O460" i="1"/>
  <c r="O448" i="1"/>
  <c r="O436" i="1"/>
  <c r="O424" i="1"/>
  <c r="O412" i="1"/>
  <c r="O400" i="1"/>
  <c r="O388" i="1"/>
  <c r="O376" i="1"/>
  <c r="O364" i="1"/>
  <c r="O352" i="1"/>
  <c r="O340" i="1"/>
  <c r="O328" i="1"/>
  <c r="O638" i="1"/>
  <c r="O626" i="1"/>
  <c r="O614" i="1"/>
  <c r="O602" i="1"/>
  <c r="O590" i="1"/>
  <c r="O578" i="1"/>
  <c r="O566" i="1"/>
  <c r="O554" i="1"/>
  <c r="O542" i="1"/>
  <c r="O530" i="1"/>
  <c r="O518" i="1"/>
  <c r="O506" i="1"/>
  <c r="O494" i="1"/>
  <c r="O482" i="1"/>
  <c r="O470" i="1"/>
  <c r="O458" i="1"/>
  <c r="O446" i="1"/>
  <c r="O434" i="1"/>
  <c r="O422" i="1"/>
  <c r="O410" i="1"/>
  <c r="O398" i="1"/>
  <c r="O386" i="1"/>
  <c r="O374" i="1"/>
  <c r="O362" i="1"/>
  <c r="O350" i="1"/>
  <c r="Q685" i="1"/>
  <c r="O639" i="1"/>
  <c r="O627" i="1"/>
  <c r="O615" i="1"/>
  <c r="O603" i="1"/>
  <c r="O591" i="1"/>
  <c r="O579" i="1"/>
  <c r="O567" i="1"/>
  <c r="O555" i="1"/>
  <c r="O543" i="1"/>
  <c r="O531" i="1"/>
  <c r="O519" i="1"/>
  <c r="O507" i="1"/>
  <c r="O495" i="1"/>
  <c r="O483" i="1"/>
  <c r="O471" i="1"/>
  <c r="O459" i="1"/>
  <c r="O447" i="1"/>
  <c r="O435" i="1"/>
  <c r="O423" i="1"/>
  <c r="O411" i="1"/>
  <c r="O399" i="1"/>
  <c r="O387" i="1"/>
  <c r="O375" i="1"/>
  <c r="O363" i="1"/>
  <c r="O351" i="1"/>
  <c r="O339" i="1"/>
  <c r="O327" i="1"/>
  <c r="O636" i="1"/>
  <c r="O624" i="1"/>
  <c r="O612" i="1"/>
  <c r="O600" i="1"/>
  <c r="O588" i="1"/>
  <c r="O576" i="1"/>
  <c r="O564" i="1"/>
  <c r="O552" i="1"/>
  <c r="O540" i="1"/>
  <c r="O528" i="1"/>
  <c r="O516" i="1"/>
  <c r="O504" i="1"/>
  <c r="O492" i="1"/>
  <c r="O480" i="1"/>
  <c r="O468" i="1"/>
  <c r="O456" i="1"/>
  <c r="O444" i="1"/>
  <c r="O432" i="1"/>
  <c r="O420" i="1"/>
  <c r="O408" i="1"/>
  <c r="O396" i="1"/>
  <c r="O384" i="1"/>
  <c r="O372" i="1"/>
  <c r="O360" i="1"/>
  <c r="O348" i="1"/>
  <c r="O633" i="1"/>
  <c r="O621" i="1"/>
  <c r="O609" i="1"/>
  <c r="O597" i="1"/>
  <c r="O585" i="1"/>
  <c r="O573" i="1"/>
  <c r="O561" i="1"/>
  <c r="O549" i="1"/>
  <c r="O537" i="1"/>
  <c r="O525" i="1"/>
  <c r="O513" i="1"/>
  <c r="O501" i="1"/>
  <c r="O489" i="1"/>
  <c r="O477" i="1"/>
  <c r="O465" i="1"/>
  <c r="O453" i="1"/>
  <c r="O441" i="1"/>
  <c r="O429" i="1"/>
  <c r="O417" i="1"/>
  <c r="O405" i="1"/>
  <c r="O393" i="1"/>
  <c r="O381" i="1"/>
  <c r="O369" i="1"/>
  <c r="O357" i="1"/>
  <c r="O345" i="1"/>
  <c r="O330" i="1"/>
  <c r="O318" i="1"/>
  <c r="O329" i="1"/>
  <c r="O317" i="1"/>
  <c r="O338" i="1"/>
  <c r="O326" i="1"/>
  <c r="Q673" i="1"/>
  <c r="Q661" i="1"/>
  <c r="Q649" i="1"/>
  <c r="Q637" i="1"/>
  <c r="R637" i="1" s="1"/>
  <c r="Q625" i="1"/>
  <c r="R625" i="1" s="1"/>
  <c r="Q613" i="1"/>
  <c r="R613" i="1" s="1"/>
  <c r="Q601" i="1"/>
  <c r="R601" i="1" s="1"/>
  <c r="Q589" i="1"/>
  <c r="R589" i="1" s="1"/>
  <c r="Q577" i="1"/>
  <c r="R577" i="1" s="1"/>
  <c r="Q565" i="1"/>
  <c r="R565" i="1" s="1"/>
  <c r="Q553" i="1"/>
  <c r="R553" i="1" s="1"/>
  <c r="Q541" i="1"/>
  <c r="R541" i="1" s="1"/>
  <c r="Q529" i="1"/>
  <c r="R529" i="1" s="1"/>
  <c r="Q517" i="1"/>
  <c r="R517" i="1" s="1"/>
  <c r="Q505" i="1"/>
  <c r="R505" i="1" s="1"/>
  <c r="Q493" i="1"/>
  <c r="R493" i="1" s="1"/>
  <c r="Q481" i="1"/>
  <c r="R481" i="1" s="1"/>
  <c r="Q469" i="1"/>
  <c r="R469" i="1" s="1"/>
  <c r="Q457" i="1"/>
  <c r="Q445" i="1"/>
  <c r="Q433" i="1"/>
  <c r="R433" i="1" s="1"/>
  <c r="Q421" i="1"/>
  <c r="Q409" i="1"/>
  <c r="Q397" i="1"/>
  <c r="Q385" i="1"/>
  <c r="Q373" i="1"/>
  <c r="Q361" i="1"/>
  <c r="Q349" i="1"/>
  <c r="Q337" i="1"/>
  <c r="R337" i="1" s="1"/>
  <c r="O337" i="1"/>
  <c r="Q325" i="1"/>
  <c r="R325" i="1" s="1"/>
  <c r="O325" i="1"/>
  <c r="O336" i="1"/>
  <c r="O324" i="1"/>
  <c r="O335" i="1"/>
  <c r="O323" i="1"/>
  <c r="O334" i="1"/>
  <c r="O322" i="1"/>
  <c r="O637" i="1"/>
  <c r="O625" i="1"/>
  <c r="O613" i="1"/>
  <c r="O601" i="1"/>
  <c r="O589" i="1"/>
  <c r="O577" i="1"/>
  <c r="O565" i="1"/>
  <c r="O553" i="1"/>
  <c r="O541" i="1"/>
  <c r="O529" i="1"/>
  <c r="O517" i="1"/>
  <c r="O505" i="1"/>
  <c r="O493" i="1"/>
  <c r="O481" i="1"/>
  <c r="O469" i="1"/>
  <c r="O457" i="1"/>
  <c r="O445" i="1"/>
  <c r="O433" i="1"/>
  <c r="O421" i="1"/>
  <c r="O409" i="1"/>
  <c r="O397" i="1"/>
  <c r="O385" i="1"/>
  <c r="O373" i="1"/>
  <c r="O361" i="1"/>
  <c r="O349" i="1"/>
  <c r="O333" i="1"/>
  <c r="O321" i="1"/>
  <c r="R319" i="1"/>
  <c r="R507" i="1"/>
  <c r="P1302" i="1"/>
  <c r="P762" i="1"/>
  <c r="P1158" i="1"/>
  <c r="P1002" i="1"/>
  <c r="P1185" i="1"/>
  <c r="P1041" i="1"/>
  <c r="P897" i="1"/>
  <c r="P753" i="1"/>
  <c r="P1209" i="1"/>
  <c r="P1065" i="1"/>
  <c r="P921" i="1"/>
  <c r="P777" i="1"/>
  <c r="P1221" i="1"/>
  <c r="P1077" i="1"/>
  <c r="P933" i="1"/>
  <c r="P789" i="1"/>
  <c r="P1233" i="1"/>
  <c r="P1089" i="1"/>
  <c r="P945" i="1"/>
  <c r="P801" i="1"/>
  <c r="P1245" i="1"/>
  <c r="P1101" i="1"/>
  <c r="P957" i="1"/>
  <c r="P813" i="1"/>
  <c r="P1257" i="1"/>
  <c r="P1113" i="1"/>
  <c r="P969" i="1"/>
  <c r="P825" i="1"/>
  <c r="P1269" i="1"/>
  <c r="P1125" i="1"/>
  <c r="P981" i="1"/>
  <c r="P837" i="1"/>
  <c r="P1307" i="1"/>
  <c r="P1295" i="1"/>
  <c r="P1283" i="1"/>
  <c r="P1271" i="1"/>
  <c r="P1259" i="1"/>
  <c r="P1247" i="1"/>
  <c r="P1235" i="1"/>
  <c r="P1223" i="1"/>
  <c r="P1211" i="1"/>
  <c r="P1199" i="1"/>
  <c r="P1187" i="1"/>
  <c r="P1175" i="1"/>
  <c r="P1163" i="1"/>
  <c r="P1151" i="1"/>
  <c r="P1139" i="1"/>
  <c r="P1127" i="1"/>
  <c r="P1115" i="1"/>
  <c r="P1103" i="1"/>
  <c r="P1091" i="1"/>
  <c r="P1079" i="1"/>
  <c r="P1067" i="1"/>
  <c r="P1055" i="1"/>
  <c r="P1043" i="1"/>
  <c r="P1031" i="1"/>
  <c r="P1019" i="1"/>
  <c r="P1007" i="1"/>
  <c r="P995" i="1"/>
  <c r="P983" i="1"/>
  <c r="P971" i="1"/>
  <c r="P959" i="1"/>
  <c r="P947" i="1"/>
  <c r="P935" i="1"/>
  <c r="P923" i="1"/>
  <c r="P911" i="1"/>
  <c r="P899" i="1"/>
  <c r="P887" i="1"/>
  <c r="P875" i="1"/>
  <c r="P863" i="1"/>
  <c r="P851" i="1"/>
  <c r="P839" i="1"/>
  <c r="P827" i="1"/>
  <c r="P815" i="1"/>
  <c r="P803" i="1"/>
  <c r="P791" i="1"/>
  <c r="P779" i="1"/>
  <c r="P767" i="1"/>
  <c r="P755" i="1"/>
  <c r="P743" i="1"/>
  <c r="P731" i="1"/>
  <c r="P719" i="1"/>
  <c r="P707" i="1"/>
  <c r="P695" i="1"/>
  <c r="P444" i="1"/>
  <c r="P429" i="1"/>
  <c r="P448" i="1"/>
  <c r="P400" i="1"/>
  <c r="P388" i="1"/>
  <c r="P376" i="1"/>
  <c r="P364" i="1"/>
  <c r="P352" i="1"/>
  <c r="P340" i="1"/>
  <c r="P334" i="1"/>
  <c r="P447" i="1"/>
  <c r="P423" i="1"/>
  <c r="P399" i="1"/>
  <c r="P387" i="1"/>
  <c r="P375" i="1"/>
  <c r="P363" i="1"/>
  <c r="P351" i="1"/>
  <c r="P442" i="1"/>
  <c r="P332" i="1"/>
  <c r="P445" i="1"/>
  <c r="P421" i="1"/>
  <c r="P409" i="1"/>
  <c r="P397" i="1"/>
  <c r="P385" i="1"/>
  <c r="P373" i="1"/>
  <c r="P361" i="1"/>
  <c r="P349" i="1"/>
  <c r="P424" i="1"/>
  <c r="P331" i="1"/>
  <c r="P456" i="1"/>
  <c r="P432" i="1"/>
  <c r="P420" i="1"/>
  <c r="P396" i="1"/>
  <c r="P384" i="1"/>
  <c r="P372" i="1"/>
  <c r="P360" i="1"/>
  <c r="P348" i="1"/>
  <c r="P410" i="1"/>
  <c r="P434" i="1"/>
  <c r="P330" i="1"/>
  <c r="P443" i="1"/>
  <c r="P431" i="1"/>
  <c r="P419" i="1"/>
  <c r="P407" i="1"/>
  <c r="P395" i="1"/>
  <c r="P383" i="1"/>
  <c r="P371" i="1"/>
  <c r="P359" i="1"/>
  <c r="P347" i="1"/>
  <c r="P408" i="1"/>
  <c r="P398" i="1"/>
  <c r="P329" i="1"/>
  <c r="P454" i="1"/>
  <c r="P418" i="1"/>
  <c r="P406" i="1"/>
  <c r="P394" i="1"/>
  <c r="P382" i="1"/>
  <c r="P370" i="1"/>
  <c r="P358" i="1"/>
  <c r="P346" i="1"/>
  <c r="P389" i="1"/>
  <c r="P350" i="1"/>
  <c r="P328" i="1"/>
  <c r="P441" i="1"/>
  <c r="P393" i="1"/>
  <c r="P381" i="1"/>
  <c r="P369" i="1"/>
  <c r="P357" i="1"/>
  <c r="P345" i="1"/>
  <c r="P386" i="1"/>
  <c r="P452" i="1"/>
  <c r="P440" i="1"/>
  <c r="P416" i="1"/>
  <c r="P392" i="1"/>
  <c r="P368" i="1"/>
  <c r="P344" i="1"/>
  <c r="P339" i="1"/>
  <c r="P422" i="1"/>
  <c r="P451" i="1"/>
  <c r="P439" i="1"/>
  <c r="P415" i="1"/>
  <c r="P403" i="1"/>
  <c r="P391" i="1"/>
  <c r="P379" i="1"/>
  <c r="P367" i="1"/>
  <c r="P355" i="1"/>
  <c r="P343" i="1"/>
  <c r="P333" i="1"/>
  <c r="P446" i="1"/>
  <c r="P338" i="1"/>
  <c r="P450" i="1"/>
  <c r="P414" i="1"/>
  <c r="P402" i="1"/>
  <c r="P390" i="1"/>
  <c r="P378" i="1"/>
  <c r="P366" i="1"/>
  <c r="P354" i="1"/>
  <c r="P342" i="1"/>
  <c r="P457" i="1"/>
  <c r="P374" i="1"/>
  <c r="P449" i="1"/>
  <c r="P437" i="1"/>
  <c r="P425" i="1"/>
  <c r="P401" i="1"/>
  <c r="P365" i="1"/>
  <c r="P353" i="1"/>
  <c r="P341" i="1"/>
  <c r="P455" i="1"/>
  <c r="R280" i="1"/>
  <c r="R270" i="1"/>
  <c r="R284" i="1"/>
  <c r="R271" i="1"/>
  <c r="R282" i="1"/>
  <c r="R262" i="1"/>
  <c r="R290" i="1"/>
  <c r="R261" i="1"/>
  <c r="R257" i="1"/>
  <c r="R272" i="1"/>
  <c r="R264" i="1"/>
  <c r="R265" i="1"/>
  <c r="R300" i="1"/>
  <c r="R250" i="1"/>
  <c r="R294" i="1"/>
  <c r="R298" i="1"/>
  <c r="R252" i="1"/>
  <c r="R258" i="1"/>
  <c r="R286" i="1"/>
  <c r="R256" i="1"/>
  <c r="R255" i="1"/>
  <c r="R249" i="1"/>
  <c r="R283" i="1"/>
  <c r="R273" i="1"/>
  <c r="R263" i="1"/>
  <c r="R299" i="1"/>
  <c r="R274" i="1"/>
  <c r="R295" i="1"/>
  <c r="R253" i="1"/>
  <c r="R269" i="1"/>
  <c r="R259" i="1"/>
  <c r="R248" i="1"/>
  <c r="R260" i="1"/>
  <c r="R289" i="1"/>
  <c r="R279" i="1"/>
  <c r="R268" i="1"/>
  <c r="R254" i="1"/>
  <c r="R288" i="1"/>
  <c r="R267" i="1"/>
  <c r="R292" i="1"/>
  <c r="R266" i="1"/>
  <c r="R276" i="1"/>
  <c r="R291" i="1"/>
  <c r="R281" i="1"/>
  <c r="R297" i="1"/>
  <c r="R296" i="1"/>
  <c r="R278" i="1"/>
  <c r="R277" i="1"/>
  <c r="R285" i="1"/>
  <c r="R275" i="1"/>
  <c r="R293" i="1"/>
  <c r="R301" i="1"/>
  <c r="R251" i="1"/>
  <c r="Q239" i="1"/>
  <c r="Q240" i="1"/>
  <c r="Q241" i="1"/>
  <c r="Q242" i="1"/>
  <c r="Q243" i="1"/>
  <c r="Q244" i="1"/>
  <c r="Q245" i="1"/>
  <c r="Q246" i="1"/>
  <c r="Q247" i="1"/>
  <c r="P247" i="1"/>
  <c r="P246" i="1"/>
  <c r="P245" i="1"/>
  <c r="P243" i="1"/>
  <c r="P244" i="1"/>
  <c r="P241" i="1"/>
  <c r="P239" i="1"/>
  <c r="P240" i="1"/>
  <c r="P242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P228" i="1"/>
  <c r="P231" i="1"/>
  <c r="P238" i="1"/>
  <c r="P226" i="1"/>
  <c r="P229" i="1"/>
  <c r="P234" i="1"/>
  <c r="P233" i="1"/>
  <c r="P237" i="1"/>
  <c r="P232" i="1"/>
  <c r="P227" i="1"/>
  <c r="P235" i="1"/>
  <c r="P230" i="1"/>
  <c r="P236" i="1"/>
  <c r="Q222" i="1"/>
  <c r="Q223" i="1"/>
  <c r="Q224" i="1"/>
  <c r="Q225" i="1"/>
  <c r="P223" i="1"/>
  <c r="P222" i="1"/>
  <c r="P225" i="1"/>
  <c r="P224" i="1"/>
  <c r="Q220" i="1"/>
  <c r="Q221" i="1"/>
  <c r="Q212" i="1"/>
  <c r="Q213" i="1"/>
  <c r="Q214" i="1"/>
  <c r="Q215" i="1"/>
  <c r="Q216" i="1"/>
  <c r="Q217" i="1"/>
  <c r="Q218" i="1"/>
  <c r="Q219" i="1"/>
  <c r="P221" i="1"/>
  <c r="P220" i="1"/>
  <c r="P219" i="1"/>
  <c r="P218" i="1"/>
  <c r="P217" i="1"/>
  <c r="P216" i="1"/>
  <c r="P215" i="1"/>
  <c r="P214" i="1"/>
  <c r="P212" i="1"/>
  <c r="P213" i="1"/>
  <c r="Q211" i="1"/>
  <c r="P211" i="1"/>
  <c r="Q208" i="1"/>
  <c r="Q209" i="1"/>
  <c r="Q210" i="1"/>
  <c r="P210" i="1"/>
  <c r="P209" i="1"/>
  <c r="P208" i="1"/>
  <c r="Q197" i="1"/>
  <c r="Q198" i="1"/>
  <c r="Q199" i="1"/>
  <c r="Q200" i="1"/>
  <c r="Q201" i="1"/>
  <c r="Q202" i="1"/>
  <c r="Q203" i="1"/>
  <c r="Q204" i="1"/>
  <c r="Q205" i="1"/>
  <c r="Q206" i="1"/>
  <c r="Q207" i="1"/>
  <c r="P207" i="1"/>
  <c r="P206" i="1"/>
  <c r="P205" i="1"/>
  <c r="P204" i="1"/>
  <c r="P203" i="1"/>
  <c r="P202" i="1"/>
  <c r="P199" i="1"/>
  <c r="P200" i="1"/>
  <c r="P201" i="1"/>
  <c r="P198" i="1"/>
  <c r="P197" i="1"/>
  <c r="Q194" i="1"/>
  <c r="Q195" i="1"/>
  <c r="Q196" i="1"/>
  <c r="P196" i="1"/>
  <c r="P195" i="1"/>
  <c r="P194" i="1"/>
  <c r="P191" i="1"/>
  <c r="P192" i="1"/>
  <c r="P193" i="1"/>
  <c r="P181" i="1"/>
  <c r="P185" i="1"/>
  <c r="P177" i="1"/>
  <c r="P188" i="1"/>
  <c r="P182" i="1"/>
  <c r="P184" i="1"/>
  <c r="P183" i="1"/>
  <c r="P186" i="1"/>
  <c r="P187" i="1"/>
  <c r="P189" i="1"/>
  <c r="P180" i="1"/>
  <c r="P190" i="1"/>
  <c r="P178" i="1"/>
  <c r="P179" i="1"/>
  <c r="P176" i="1"/>
  <c r="P175" i="1"/>
  <c r="P170" i="1"/>
  <c r="P162" i="1"/>
  <c r="P173" i="1"/>
  <c r="P166" i="1"/>
  <c r="P163" i="1"/>
  <c r="P164" i="1"/>
  <c r="P167" i="1"/>
  <c r="P174" i="1"/>
  <c r="P168" i="1"/>
  <c r="P171" i="1"/>
  <c r="P165" i="1"/>
  <c r="P169" i="1"/>
  <c r="P172" i="1"/>
  <c r="Q160" i="1"/>
  <c r="Q161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D35" i="3"/>
  <c r="E35" i="3"/>
  <c r="G13" i="3" s="1"/>
  <c r="P144" i="1"/>
  <c r="P140" i="1"/>
  <c r="P141" i="1"/>
  <c r="P142" i="1"/>
  <c r="P143" i="1"/>
  <c r="P138" i="1"/>
  <c r="P135" i="1"/>
  <c r="P134" i="1"/>
  <c r="P129" i="1"/>
  <c r="P131" i="1"/>
  <c r="P128" i="1"/>
  <c r="P136" i="1"/>
  <c r="P139" i="1"/>
  <c r="P133" i="1"/>
  <c r="P137" i="1"/>
  <c r="P132" i="1"/>
  <c r="P130" i="1"/>
  <c r="P126" i="1"/>
  <c r="P122" i="1"/>
  <c r="P123" i="1"/>
  <c r="P124" i="1"/>
  <c r="P125" i="1"/>
  <c r="P127" i="1"/>
  <c r="P116" i="1"/>
  <c r="P120" i="1"/>
  <c r="P121" i="1"/>
  <c r="P115" i="1"/>
  <c r="P117" i="1"/>
  <c r="P114" i="1"/>
  <c r="P113" i="1"/>
  <c r="P118" i="1"/>
  <c r="P119" i="1"/>
  <c r="P112" i="1"/>
  <c r="P109" i="1"/>
  <c r="P111" i="1"/>
  <c r="P110" i="1"/>
  <c r="P108" i="1"/>
  <c r="P107" i="1"/>
  <c r="P106" i="1"/>
  <c r="P105" i="1"/>
  <c r="P104" i="1"/>
  <c r="P103" i="1"/>
  <c r="P102" i="1"/>
  <c r="P101" i="1"/>
  <c r="P100" i="1"/>
  <c r="P99" i="1"/>
  <c r="P96" i="1"/>
  <c r="P98" i="1"/>
  <c r="P97" i="1"/>
  <c r="P93" i="1"/>
  <c r="P94" i="1"/>
  <c r="P95" i="1"/>
  <c r="P92" i="1"/>
  <c r="P90" i="1"/>
  <c r="P91" i="1"/>
  <c r="P89" i="1"/>
  <c r="P88" i="1"/>
  <c r="P76" i="1"/>
  <c r="P85" i="1"/>
  <c r="P84" i="1"/>
  <c r="P80" i="1"/>
  <c r="P77" i="1"/>
  <c r="P83" i="1"/>
  <c r="P86" i="1"/>
  <c r="P79" i="1"/>
  <c r="P87" i="1"/>
  <c r="P82" i="1"/>
  <c r="P78" i="1"/>
  <c r="P81" i="1"/>
  <c r="P75" i="1"/>
  <c r="P74" i="1"/>
  <c r="P73" i="1"/>
  <c r="P72" i="1"/>
  <c r="P71" i="1"/>
  <c r="P61" i="1"/>
  <c r="P63" i="1"/>
  <c r="P64" i="1"/>
  <c r="P66" i="1"/>
  <c r="P68" i="1"/>
  <c r="P67" i="1"/>
  <c r="P62" i="1"/>
  <c r="P69" i="1"/>
  <c r="P70" i="1"/>
  <c r="P65" i="1"/>
  <c r="P60" i="1"/>
  <c r="P58" i="1"/>
  <c r="P59" i="1"/>
  <c r="P57" i="1"/>
  <c r="P56" i="1"/>
  <c r="P55" i="1"/>
  <c r="P53" i="1"/>
  <c r="P52" i="1"/>
  <c r="P51" i="1"/>
  <c r="P50" i="1"/>
  <c r="P49" i="1"/>
  <c r="P54" i="1"/>
  <c r="P48" i="1"/>
  <c r="P46" i="1"/>
  <c r="P41" i="1"/>
  <c r="P43" i="1"/>
  <c r="P42" i="1"/>
  <c r="P44" i="1"/>
  <c r="P47" i="1"/>
  <c r="P45" i="1"/>
  <c r="P40" i="1"/>
  <c r="P39" i="1"/>
  <c r="P32" i="1"/>
  <c r="P33" i="1"/>
  <c r="P38" i="1"/>
  <c r="P34" i="1"/>
  <c r="P31" i="1"/>
  <c r="P37" i="1"/>
  <c r="P30" i="1"/>
  <c r="P36" i="1"/>
  <c r="P35" i="1"/>
  <c r="P29" i="1"/>
  <c r="P28" i="1"/>
  <c r="P27" i="1"/>
  <c r="O1316" i="1"/>
  <c r="R333" i="1" l="1"/>
  <c r="R643" i="1"/>
  <c r="R690" i="1"/>
  <c r="R442" i="1"/>
  <c r="R414" i="1"/>
  <c r="R346" i="1"/>
  <c r="R394" i="1"/>
  <c r="R402" i="1"/>
  <c r="R395" i="1"/>
  <c r="R357" i="1"/>
  <c r="R665" i="1"/>
  <c r="R425" i="1"/>
  <c r="R398" i="1"/>
  <c r="R332" i="1"/>
  <c r="R371" i="1"/>
  <c r="R364" i="1"/>
  <c r="R454" i="1"/>
  <c r="R681" i="1"/>
  <c r="R680" i="1"/>
  <c r="R664" i="1"/>
  <c r="R651" i="1"/>
  <c r="R649" i="1"/>
  <c r="R363" i="1"/>
  <c r="R400" i="1"/>
  <c r="R375" i="1"/>
  <c r="R408" i="1"/>
  <c r="R654" i="1"/>
  <c r="R328" i="1"/>
  <c r="R403" i="1"/>
  <c r="R678" i="1"/>
  <c r="R401" i="1"/>
  <c r="R432" i="1"/>
  <c r="R676" i="1"/>
  <c r="R340" i="1"/>
  <c r="R674" i="1"/>
  <c r="R673" i="1"/>
  <c r="R650" i="1"/>
  <c r="R666" i="1"/>
  <c r="R657" i="1"/>
  <c r="R389" i="1"/>
  <c r="R348" i="1"/>
  <c r="R671" i="1"/>
  <c r="R347" i="1"/>
  <c r="R645" i="1"/>
  <c r="R687" i="1"/>
  <c r="R440" i="1"/>
  <c r="R382" i="1"/>
  <c r="R689" i="1"/>
  <c r="R677" i="1"/>
  <c r="R668" i="1"/>
  <c r="R366" i="1"/>
  <c r="R644" i="1"/>
  <c r="R656" i="1"/>
  <c r="R669" i="1"/>
  <c r="R647" i="1"/>
  <c r="R392" i="1"/>
  <c r="R429" i="1"/>
  <c r="R688" i="1"/>
  <c r="R660" i="1"/>
  <c r="R343" i="1"/>
  <c r="R416" i="1"/>
  <c r="R444" i="1"/>
  <c r="R661" i="1"/>
  <c r="R670" i="1"/>
  <c r="R455" i="1"/>
  <c r="R443" i="1"/>
  <c r="R675" i="1"/>
  <c r="R646" i="1"/>
  <c r="R341" i="1"/>
  <c r="R378" i="1"/>
  <c r="R391" i="1"/>
  <c r="R452" i="1"/>
  <c r="R447" i="1"/>
  <c r="R352" i="1"/>
  <c r="R648" i="1"/>
  <c r="R652" i="1"/>
  <c r="R353" i="1"/>
  <c r="R390" i="1"/>
  <c r="R384" i="1"/>
  <c r="R409" i="1"/>
  <c r="R334" i="1"/>
  <c r="R329" i="1"/>
  <c r="R653" i="1"/>
  <c r="R393" i="1"/>
  <c r="R659" i="1"/>
  <c r="R672" i="1"/>
  <c r="R365" i="1"/>
  <c r="R415" i="1"/>
  <c r="R686" i="1"/>
  <c r="R437" i="1"/>
  <c r="R419" i="1"/>
  <c r="R331" i="1"/>
  <c r="R368" i="1"/>
  <c r="R349" i="1"/>
  <c r="R342" i="1"/>
  <c r="R350" i="1"/>
  <c r="R410" i="1"/>
  <c r="R361" i="1"/>
  <c r="R387" i="1"/>
  <c r="R449" i="1"/>
  <c r="R667" i="1"/>
  <c r="R369" i="1"/>
  <c r="R441" i="1"/>
  <c r="R658" i="1"/>
  <c r="R354" i="1"/>
  <c r="R367" i="1"/>
  <c r="R407" i="1"/>
  <c r="R373" i="1"/>
  <c r="R360" i="1"/>
  <c r="R370" i="1"/>
  <c r="R682" i="1"/>
  <c r="R374" i="1"/>
  <c r="R685" i="1"/>
  <c r="R420" i="1"/>
  <c r="R450" i="1"/>
  <c r="R406" i="1"/>
  <c r="R339" i="1"/>
  <c r="R379" i="1"/>
  <c r="R422" i="1"/>
  <c r="R439" i="1"/>
  <c r="R338" i="1"/>
  <c r="R445" i="1"/>
  <c r="R351" i="1"/>
  <c r="R388" i="1"/>
  <c r="R330" i="1"/>
  <c r="R344" i="1"/>
  <c r="R396" i="1"/>
  <c r="R345" i="1"/>
  <c r="R421" i="1"/>
  <c r="R381" i="1"/>
  <c r="R418" i="1"/>
  <c r="R376" i="1"/>
  <c r="R448" i="1"/>
  <c r="R446" i="1"/>
  <c r="R423" i="1"/>
  <c r="R397" i="1"/>
  <c r="R386" i="1"/>
  <c r="R431" i="1"/>
  <c r="R456" i="1"/>
  <c r="R424" i="1"/>
  <c r="R457" i="1"/>
  <c r="R434" i="1"/>
  <c r="R355" i="1"/>
  <c r="R399" i="1"/>
  <c r="R385" i="1"/>
  <c r="R655" i="1"/>
  <c r="R358" i="1"/>
  <c r="R383" i="1"/>
  <c r="R679" i="1"/>
  <c r="R372" i="1"/>
  <c r="R451" i="1"/>
  <c r="R359" i="1"/>
  <c r="R228" i="1"/>
  <c r="R222" i="1"/>
  <c r="R205" i="1"/>
  <c r="R207" i="1"/>
  <c r="R242" i="1"/>
  <c r="R225" i="1"/>
  <c r="R224" i="1"/>
  <c r="R237" i="1"/>
  <c r="R219" i="1"/>
  <c r="R227" i="1"/>
  <c r="X12" i="1"/>
  <c r="X9" i="1"/>
  <c r="AB9" i="1" s="1"/>
  <c r="R231" i="1"/>
  <c r="R195" i="1"/>
  <c r="R236" i="1"/>
  <c r="R194" i="1"/>
  <c r="R238" i="1"/>
  <c r="R161" i="1"/>
  <c r="R206" i="1"/>
  <c r="R208" i="1"/>
  <c r="R211" i="1"/>
  <c r="R233" i="1"/>
  <c r="R244" i="1"/>
  <c r="R240" i="1"/>
  <c r="R196" i="1"/>
  <c r="R198" i="1"/>
  <c r="R197" i="1"/>
  <c r="R216" i="1"/>
  <c r="R223" i="1"/>
  <c r="R230" i="1"/>
  <c r="R245" i="1"/>
  <c r="R218" i="1"/>
  <c r="R247" i="1"/>
  <c r="R213" i="1"/>
  <c r="R246" i="1"/>
  <c r="R226" i="1"/>
  <c r="R202" i="1"/>
  <c r="X10" i="1"/>
  <c r="AB10" i="1" s="1"/>
  <c r="R203" i="1"/>
  <c r="R235" i="1"/>
  <c r="X11" i="1"/>
  <c r="AB11" i="1" s="1"/>
  <c r="R220" i="1"/>
  <c r="R204" i="1"/>
  <c r="R200" i="1"/>
  <c r="R239" i="1"/>
  <c r="R243" i="1"/>
  <c r="R217" i="1"/>
  <c r="R234" i="1"/>
  <c r="R215" i="1"/>
  <c r="R232" i="1"/>
  <c r="R214" i="1"/>
  <c r="R212" i="1"/>
  <c r="R221" i="1"/>
  <c r="R229" i="1"/>
  <c r="R241" i="1"/>
  <c r="R210" i="1"/>
  <c r="R209" i="1"/>
  <c r="R201" i="1"/>
  <c r="R199" i="1"/>
  <c r="R160" i="1"/>
  <c r="G20" i="3"/>
  <c r="G11" i="3"/>
  <c r="G23" i="3"/>
  <c r="G22" i="3"/>
  <c r="G34" i="3"/>
  <c r="G7" i="3"/>
  <c r="G32" i="3"/>
  <c r="G5" i="3"/>
  <c r="G31" i="3"/>
  <c r="G4" i="3"/>
  <c r="G29" i="3"/>
  <c r="G25" i="3"/>
  <c r="G16" i="3"/>
  <c r="G14" i="3"/>
  <c r="F3" i="3"/>
  <c r="F6" i="3"/>
  <c r="F9" i="3"/>
  <c r="F12" i="3"/>
  <c r="F15" i="3"/>
  <c r="F18" i="3"/>
  <c r="F21" i="3"/>
  <c r="F24" i="3"/>
  <c r="F27" i="3"/>
  <c r="F30" i="3"/>
  <c r="F33" i="3"/>
  <c r="F8" i="3"/>
  <c r="F10" i="3"/>
  <c r="F4" i="3"/>
  <c r="F11" i="3"/>
  <c r="F13" i="3"/>
  <c r="F17" i="3"/>
  <c r="F23" i="3"/>
  <c r="F28" i="3"/>
  <c r="F31" i="3"/>
  <c r="F5" i="3"/>
  <c r="F14" i="3"/>
  <c r="F26" i="3"/>
  <c r="F29" i="3"/>
  <c r="F34" i="3"/>
  <c r="F32" i="3"/>
  <c r="F20" i="3"/>
  <c r="F25" i="3"/>
  <c r="F7" i="3"/>
  <c r="F22" i="3"/>
  <c r="F16" i="3"/>
  <c r="F19" i="3"/>
  <c r="G3" i="3"/>
  <c r="G6" i="3"/>
  <c r="G9" i="3"/>
  <c r="G12" i="3"/>
  <c r="G15" i="3"/>
  <c r="G18" i="3"/>
  <c r="G21" i="3"/>
  <c r="G24" i="3"/>
  <c r="G27" i="3"/>
  <c r="G30" i="3"/>
  <c r="G33" i="3"/>
  <c r="G28" i="3"/>
  <c r="G26" i="3"/>
  <c r="G19" i="3"/>
  <c r="G17" i="3"/>
  <c r="G10" i="3"/>
  <c r="G8" i="3"/>
  <c r="AU1" i="1"/>
  <c r="AB12" i="1" l="1"/>
  <c r="AA12" i="1"/>
  <c r="AA9" i="1"/>
  <c r="Y9" i="1"/>
  <c r="AA10" i="1"/>
  <c r="Y10" i="1"/>
  <c r="AA11" i="1"/>
  <c r="Y11" i="1"/>
  <c r="Y12" i="1"/>
  <c r="Z12" i="1"/>
  <c r="Z9" i="1"/>
  <c r="Z11" i="1"/>
  <c r="Z10" i="1"/>
  <c r="AB5" i="1"/>
  <c r="AB3" i="1"/>
  <c r="G35" i="3"/>
  <c r="F35" i="3"/>
  <c r="AV5" i="1" l="1"/>
  <c r="AU4" i="1"/>
  <c r="N1282" i="1"/>
  <c r="N861" i="1"/>
  <c r="K861" i="1" s="1"/>
  <c r="N981" i="1"/>
  <c r="K981" i="1" s="1"/>
  <c r="N1088" i="1"/>
  <c r="N853" i="1"/>
  <c r="K853" i="1" s="1"/>
  <c r="N731" i="1"/>
  <c r="K731" i="1" s="1"/>
  <c r="N800" i="1"/>
  <c r="N1257" i="1"/>
  <c r="N717" i="1"/>
  <c r="K717" i="1" s="1"/>
  <c r="N869" i="1"/>
  <c r="K869" i="1" s="1"/>
  <c r="N917" i="1"/>
  <c r="K917" i="1" s="1"/>
  <c r="N1216" i="1"/>
  <c r="N935" i="1"/>
  <c r="K935" i="1" s="1"/>
  <c r="N983" i="1"/>
  <c r="K983" i="1" s="1"/>
  <c r="N1146" i="1"/>
  <c r="N1300" i="1"/>
  <c r="N1039" i="1"/>
  <c r="N827" i="1"/>
  <c r="K827" i="1" s="1"/>
  <c r="N1204" i="1"/>
  <c r="N1105" i="1"/>
  <c r="O676" i="1"/>
  <c r="N895" i="1"/>
  <c r="K895" i="1" s="1"/>
  <c r="N770" i="1"/>
  <c r="K770" i="1" s="1"/>
  <c r="N1010" i="1"/>
  <c r="N1112" i="1"/>
  <c r="N1130" i="1"/>
  <c r="N1203" i="1"/>
  <c r="N1299" i="1"/>
  <c r="N786" i="1"/>
  <c r="K786" i="1" s="1"/>
  <c r="N934" i="1"/>
  <c r="K934" i="1" s="1"/>
  <c r="N952" i="1"/>
  <c r="K952" i="1" s="1"/>
  <c r="N852" i="1"/>
  <c r="K852" i="1" s="1"/>
  <c r="N966" i="1"/>
  <c r="K966" i="1" s="1"/>
  <c r="N1000" i="1"/>
  <c r="N1026" i="1"/>
  <c r="N1145" i="1"/>
  <c r="N753" i="1"/>
  <c r="K753" i="1" s="1"/>
  <c r="N1038" i="1"/>
  <c r="N1285" i="1"/>
  <c r="N1183" i="1"/>
  <c r="N877" i="1"/>
  <c r="K877" i="1" s="1"/>
  <c r="N836" i="1"/>
  <c r="K836" i="1" s="1"/>
  <c r="N848" i="1"/>
  <c r="K848" i="1" s="1"/>
  <c r="N896" i="1"/>
  <c r="K896" i="1" s="1"/>
  <c r="N820" i="1"/>
  <c r="K820" i="1" s="1"/>
  <c r="N864" i="1"/>
  <c r="K864" i="1" s="1"/>
  <c r="N1286" i="1"/>
  <c r="N909" i="1"/>
  <c r="K909" i="1" s="1"/>
  <c r="N1107" i="1"/>
  <c r="N1155" i="1"/>
  <c r="N946" i="1"/>
  <c r="K946" i="1" s="1"/>
  <c r="N958" i="1"/>
  <c r="K958" i="1" s="1"/>
  <c r="N1097" i="1"/>
  <c r="N1170" i="1"/>
  <c r="N1224" i="1"/>
  <c r="N771" i="1"/>
  <c r="K771" i="1" s="1"/>
  <c r="N789" i="1"/>
  <c r="K789" i="1" s="1"/>
  <c r="N1012" i="1"/>
  <c r="N1261" i="1"/>
  <c r="N726" i="1"/>
  <c r="K726" i="1" s="1"/>
  <c r="N892" i="1"/>
  <c r="K892" i="1" s="1"/>
  <c r="N742" i="1"/>
  <c r="K742" i="1" s="1"/>
  <c r="N970" i="1"/>
  <c r="K970" i="1" s="1"/>
  <c r="N1213" i="1"/>
  <c r="N942" i="1"/>
  <c r="K942" i="1" s="1"/>
  <c r="N873" i="1"/>
  <c r="K873" i="1" s="1"/>
  <c r="N1253" i="1"/>
  <c r="N1002" i="1"/>
  <c r="N1182" i="1"/>
  <c r="N1111" i="1"/>
  <c r="N845" i="1"/>
  <c r="K845" i="1" s="1"/>
  <c r="N1086" i="1"/>
  <c r="N985" i="1"/>
  <c r="K985" i="1" s="1"/>
  <c r="N1291" i="1"/>
  <c r="N925" i="1"/>
  <c r="K925" i="1" s="1"/>
  <c r="N1147" i="1"/>
  <c r="N825" i="1"/>
  <c r="K825" i="1" s="1"/>
  <c r="N965" i="1"/>
  <c r="K965" i="1" s="1"/>
  <c r="N875" i="1"/>
  <c r="K875" i="1" s="1"/>
  <c r="N737" i="1"/>
  <c r="K737" i="1" s="1"/>
  <c r="N756" i="1"/>
  <c r="K756" i="1" s="1"/>
  <c r="N1082" i="1"/>
  <c r="N1166" i="1"/>
  <c r="N813" i="1"/>
  <c r="K813" i="1" s="1"/>
  <c r="N849" i="1"/>
  <c r="K849" i="1" s="1"/>
  <c r="N885" i="1"/>
  <c r="K885" i="1" s="1"/>
  <c r="N910" i="1"/>
  <c r="K910" i="1" s="1"/>
  <c r="N1231" i="1"/>
  <c r="N870" i="1"/>
  <c r="K870" i="1" s="1"/>
  <c r="N1099" i="1"/>
  <c r="N1207" i="1"/>
  <c r="N959" i="1"/>
  <c r="K959" i="1" s="1"/>
  <c r="N1246" i="1"/>
  <c r="N1306" i="1"/>
  <c r="N1139" i="1"/>
  <c r="N773" i="1"/>
  <c r="K773" i="1" s="1"/>
  <c r="N1067" i="1"/>
  <c r="N1158" i="1"/>
  <c r="N1050" i="1"/>
  <c r="N951" i="1"/>
  <c r="K951" i="1" s="1"/>
  <c r="N835" i="1"/>
  <c r="K835" i="1" s="1"/>
  <c r="N847" i="1"/>
  <c r="K847" i="1" s="1"/>
  <c r="N884" i="1"/>
  <c r="K884" i="1" s="1"/>
  <c r="N992" i="1"/>
  <c r="K992" i="1" s="1"/>
  <c r="N1154" i="1"/>
  <c r="N1041" i="1"/>
  <c r="N1065" i="1"/>
  <c r="N976" i="1"/>
  <c r="K976" i="1" s="1"/>
  <c r="N1115" i="1"/>
  <c r="N1277" i="1"/>
  <c r="N719" i="1"/>
  <c r="K719" i="1" s="1"/>
  <c r="N1080" i="1"/>
  <c r="N1260" i="1"/>
  <c r="N1165" i="1"/>
  <c r="N1006" i="1"/>
  <c r="N1229" i="1"/>
  <c r="N1096" i="1"/>
  <c r="N738" i="1"/>
  <c r="K738" i="1" s="1"/>
  <c r="N711" i="1"/>
  <c r="K711" i="1" s="1"/>
  <c r="N838" i="1"/>
  <c r="K838" i="1" s="1"/>
  <c r="N1100" i="1"/>
  <c r="N1172" i="1"/>
  <c r="N1208" i="1"/>
  <c r="N1263" i="1"/>
  <c r="N850" i="1"/>
  <c r="K850" i="1" s="1"/>
  <c r="N765" i="1"/>
  <c r="K765" i="1" s="1"/>
  <c r="N879" i="1"/>
  <c r="K879" i="1" s="1"/>
  <c r="N994" i="1"/>
  <c r="N1084" i="1"/>
  <c r="N1192" i="1"/>
  <c r="N898" i="1"/>
  <c r="K898" i="1" s="1"/>
  <c r="N791" i="1"/>
  <c r="K791" i="1" s="1"/>
  <c r="N1140" i="1"/>
  <c r="N1279" i="1"/>
  <c r="N960" i="1"/>
  <c r="K960" i="1" s="1"/>
  <c r="N724" i="1"/>
  <c r="K724" i="1" s="1"/>
  <c r="N889" i="1"/>
  <c r="K889" i="1" s="1"/>
  <c r="N740" i="1"/>
  <c r="K740" i="1" s="1"/>
  <c r="N872" i="1"/>
  <c r="K872" i="1" s="1"/>
  <c r="N962" i="1"/>
  <c r="K962" i="1" s="1"/>
  <c r="N1251" i="1"/>
  <c r="N760" i="1"/>
  <c r="K760" i="1" s="1"/>
  <c r="N840" i="1"/>
  <c r="K840" i="1" s="1"/>
  <c r="N858" i="1"/>
  <c r="K858" i="1" s="1"/>
  <c r="N940" i="1"/>
  <c r="K940" i="1" s="1"/>
  <c r="N1126" i="1"/>
  <c r="N1234" i="1"/>
  <c r="N1109" i="1"/>
  <c r="N1181" i="1"/>
  <c r="N923" i="1"/>
  <c r="K923" i="1" s="1"/>
  <c r="N1030" i="1"/>
  <c r="N1056" i="1"/>
  <c r="N1074" i="1"/>
  <c r="N1218" i="1"/>
  <c r="N1294" i="1"/>
  <c r="N708" i="1"/>
  <c r="K708" i="1" s="1"/>
  <c r="N775" i="1"/>
  <c r="K775" i="1" s="1"/>
  <c r="N859" i="1"/>
  <c r="K859" i="1" s="1"/>
  <c r="N846" i="1"/>
  <c r="K846" i="1" s="1"/>
  <c r="N874" i="1"/>
  <c r="K874" i="1" s="1"/>
  <c r="N926" i="1"/>
  <c r="K926" i="1" s="1"/>
  <c r="N1076" i="1"/>
  <c r="N1268" i="1"/>
  <c r="N1280" i="1"/>
  <c r="N1143" i="1"/>
  <c r="N1185" i="1"/>
  <c r="N1221" i="1"/>
  <c r="N943" i="1"/>
  <c r="K943" i="1" s="1"/>
  <c r="N1091" i="1"/>
  <c r="N1128" i="1"/>
  <c r="N1309" i="1"/>
  <c r="N1032" i="1"/>
  <c r="N913" i="1"/>
  <c r="K913" i="1" s="1"/>
  <c r="N792" i="1"/>
  <c r="K792" i="1" s="1"/>
  <c r="N920" i="1"/>
  <c r="K920" i="1" s="1"/>
  <c r="N1016" i="1"/>
  <c r="N1028" i="1"/>
  <c r="N1070" i="1"/>
  <c r="N727" i="1"/>
  <c r="K727" i="1" s="1"/>
  <c r="N759" i="1"/>
  <c r="K759" i="1" s="1"/>
  <c r="N1161" i="1"/>
  <c r="N814" i="1"/>
  <c r="K814" i="1" s="1"/>
  <c r="N886" i="1"/>
  <c r="K886" i="1" s="1"/>
  <c r="N903" i="1"/>
  <c r="K903" i="1" s="1"/>
  <c r="N1044" i="1"/>
  <c r="N1116" i="1"/>
  <c r="N1055" i="1"/>
  <c r="N1217" i="1"/>
  <c r="N1210" i="1"/>
  <c r="N1193" i="1"/>
  <c r="N1248" i="1"/>
  <c r="N948" i="1"/>
  <c r="K948" i="1" s="1"/>
  <c r="N1289" i="1"/>
  <c r="N712" i="1"/>
  <c r="K712" i="1" s="1"/>
  <c r="N857" i="1"/>
  <c r="K857" i="1" s="1"/>
  <c r="N921" i="1"/>
  <c r="K921" i="1" s="1"/>
  <c r="N939" i="1"/>
  <c r="K939" i="1" s="1"/>
  <c r="N1071" i="1"/>
  <c r="N1233" i="1"/>
  <c r="N887" i="1"/>
  <c r="K887" i="1" s="1"/>
  <c r="N904" i="1"/>
  <c r="K904" i="1" s="1"/>
  <c r="N1249" i="1"/>
  <c r="N978" i="1"/>
  <c r="K978" i="1" s="1"/>
  <c r="N1180" i="1"/>
  <c r="N1045" i="1"/>
  <c r="N1102" i="1"/>
  <c r="N1264" i="1"/>
  <c r="N1085" i="1"/>
  <c r="N961" i="1"/>
  <c r="K961" i="1" s="1"/>
  <c r="N1194" i="1"/>
  <c r="N995" i="1"/>
  <c r="N1295" i="1"/>
  <c r="N1117" i="1"/>
  <c r="N785" i="1"/>
  <c r="K785" i="1" s="1"/>
  <c r="Q309" i="1"/>
  <c r="R309" i="1" s="1"/>
  <c r="N732" i="1"/>
  <c r="K732" i="1" s="1"/>
  <c r="N763" i="1"/>
  <c r="K763" i="1" s="1"/>
  <c r="N805" i="1"/>
  <c r="K805" i="1" s="1"/>
  <c r="N883" i="1"/>
  <c r="K883" i="1" s="1"/>
  <c r="N854" i="1"/>
  <c r="K854" i="1" s="1"/>
  <c r="N1136" i="1"/>
  <c r="N749" i="1"/>
  <c r="K749" i="1" s="1"/>
  <c r="N915" i="1"/>
  <c r="K915" i="1" s="1"/>
  <c r="N1005" i="1"/>
  <c r="N778" i="1"/>
  <c r="K778" i="1" s="1"/>
  <c r="N832" i="1"/>
  <c r="K832" i="1" s="1"/>
  <c r="N953" i="1"/>
  <c r="K953" i="1" s="1"/>
  <c r="N1151" i="1"/>
  <c r="N1223" i="1"/>
  <c r="N1241" i="1"/>
  <c r="N816" i="1"/>
  <c r="K816" i="1" s="1"/>
  <c r="N990" i="1"/>
  <c r="K990" i="1" s="1"/>
  <c r="N967" i="1"/>
  <c r="K967" i="1" s="1"/>
  <c r="N1120" i="1"/>
  <c r="N1301" i="1"/>
  <c r="N1258" i="1"/>
  <c r="N703" i="1"/>
  <c r="K703" i="1" s="1"/>
  <c r="N745" i="1"/>
  <c r="K745" i="1" s="1"/>
  <c r="N810" i="1"/>
  <c r="K810" i="1" s="1"/>
  <c r="N907" i="1"/>
  <c r="N1004" i="1"/>
  <c r="N1202" i="1"/>
  <c r="N1274" i="1"/>
  <c r="N894" i="1"/>
  <c r="K894" i="1" s="1"/>
  <c r="N989" i="1"/>
  <c r="K989" i="1" s="1"/>
  <c r="N1187" i="1"/>
  <c r="N1063" i="1"/>
  <c r="N1164" i="1"/>
  <c r="N1298" i="1"/>
  <c r="N973" i="1"/>
  <c r="K973" i="1" s="1"/>
  <c r="N1176" i="1"/>
  <c r="N826" i="1"/>
  <c r="K826" i="1" s="1"/>
  <c r="N739" i="1"/>
  <c r="N793" i="1"/>
  <c r="K793" i="1" s="1"/>
  <c r="N871" i="1"/>
  <c r="K871" i="1" s="1"/>
  <c r="N782" i="1"/>
  <c r="K782" i="1" s="1"/>
  <c r="N766" i="1"/>
  <c r="K766" i="1" s="1"/>
  <c r="N1046" i="1"/>
  <c r="N1250" i="1"/>
  <c r="N1017" i="1"/>
  <c r="N1029" i="1"/>
  <c r="K800" i="1" s="1"/>
  <c r="N1059" i="1"/>
  <c r="N922" i="1"/>
  <c r="K922" i="1" s="1"/>
  <c r="N1195" i="1"/>
  <c r="N888" i="1"/>
  <c r="K888" i="1" s="1"/>
  <c r="N723" i="1"/>
  <c r="N1225" i="1"/>
  <c r="N1307" i="1"/>
  <c r="N1265" i="1"/>
  <c r="N949" i="1"/>
  <c r="K949" i="1" s="1"/>
  <c r="N1103" i="1"/>
  <c r="N1211" i="1"/>
  <c r="N811" i="1"/>
  <c r="K811" i="1" s="1"/>
  <c r="N818" i="1"/>
  <c r="K818" i="1" s="1"/>
  <c r="N974" i="1"/>
  <c r="K974" i="1" s="1"/>
  <c r="N1094" i="1"/>
  <c r="N1053" i="1"/>
  <c r="N1113" i="1"/>
  <c r="N1137" i="1"/>
  <c r="N1275" i="1"/>
  <c r="N833" i="1"/>
  <c r="K833" i="1" s="1"/>
  <c r="N1177" i="1"/>
  <c r="N1259" i="1"/>
  <c r="N918" i="1"/>
  <c r="K918" i="1" s="1"/>
  <c r="N1188" i="1"/>
  <c r="N1242" i="1"/>
  <c r="N1019" i="1"/>
  <c r="N733" i="1"/>
  <c r="K733" i="1" s="1"/>
  <c r="N936" i="1"/>
  <c r="K936" i="1" s="1"/>
  <c r="N754" i="1"/>
  <c r="K754" i="1" s="1"/>
  <c r="N720" i="1"/>
  <c r="K720" i="1" s="1"/>
  <c r="N1058" i="1"/>
  <c r="N1190" i="1"/>
  <c r="N1244" i="1"/>
  <c r="N1206" i="1"/>
  <c r="N801" i="1"/>
  <c r="K801" i="1" s="1"/>
  <c r="N837" i="1"/>
  <c r="K837" i="1" s="1"/>
  <c r="N855" i="1"/>
  <c r="K855" i="1" s="1"/>
  <c r="N1027" i="1"/>
  <c r="N705" i="1"/>
  <c r="K705" i="1" s="1"/>
  <c r="N843" i="1"/>
  <c r="K843" i="1" s="1"/>
  <c r="N1156" i="1"/>
  <c r="N735" i="1"/>
  <c r="K735" i="1" s="1"/>
  <c r="N937" i="1"/>
  <c r="K937" i="1" s="1"/>
  <c r="N1013" i="1"/>
  <c r="N1121" i="1"/>
  <c r="N1304" i="1"/>
  <c r="N755" i="1"/>
  <c r="K755" i="1" s="1"/>
  <c r="N1042" i="1"/>
  <c r="N1230" i="1"/>
  <c r="N772" i="1"/>
  <c r="K772" i="1" s="1"/>
  <c r="N788" i="1"/>
  <c r="K788" i="1" s="1"/>
  <c r="N806" i="1"/>
  <c r="K806" i="1" s="1"/>
  <c r="N1034" i="1"/>
  <c r="N1040" i="1"/>
  <c r="N901" i="1"/>
  <c r="K901" i="1" s="1"/>
  <c r="N975" i="1"/>
  <c r="K975" i="1" s="1"/>
  <c r="N1011" i="1"/>
  <c r="N1095" i="1"/>
  <c r="N928" i="1"/>
  <c r="K928" i="1" s="1"/>
  <c r="N779" i="1"/>
  <c r="K779" i="1" s="1"/>
  <c r="N1079" i="1"/>
  <c r="N834" i="1"/>
  <c r="K834" i="1" s="1"/>
  <c r="N1303" i="1"/>
  <c r="N819" i="1"/>
  <c r="K819" i="1" s="1"/>
  <c r="N991" i="1"/>
  <c r="K991" i="1" s="1"/>
  <c r="N1153" i="1"/>
  <c r="N1243" i="1"/>
  <c r="N1138" i="1"/>
  <c r="N1228" i="1"/>
  <c r="N734" i="1"/>
  <c r="K734" i="1" s="1"/>
  <c r="N1276" i="1"/>
  <c r="N713" i="1"/>
  <c r="K713" i="1" s="1"/>
  <c r="N866" i="1"/>
  <c r="K866" i="1" s="1"/>
  <c r="N784" i="1"/>
  <c r="K784" i="1" s="1"/>
  <c r="N980" i="1"/>
  <c r="N1142" i="1"/>
  <c r="N1220" i="1"/>
  <c r="N741" i="1"/>
  <c r="K741" i="1" s="1"/>
  <c r="N728" i="1"/>
  <c r="K728" i="1" s="1"/>
  <c r="N851" i="1"/>
  <c r="K851" i="1" s="1"/>
  <c r="N941" i="1"/>
  <c r="K941" i="1" s="1"/>
  <c r="N1007" i="1"/>
  <c r="N1267" i="1"/>
  <c r="N762" i="1"/>
  <c r="K762" i="1" s="1"/>
  <c r="N1072" i="1"/>
  <c r="N1252" i="1"/>
  <c r="N891" i="1"/>
  <c r="K891" i="1" s="1"/>
  <c r="N1127" i="1"/>
  <c r="N1199" i="1"/>
  <c r="N1020" i="1"/>
  <c r="N1236" i="1"/>
  <c r="N996" i="1"/>
  <c r="N1049" i="1"/>
  <c r="N702" i="1"/>
  <c r="K702" i="1" s="1"/>
  <c r="N714" i="1"/>
  <c r="K714" i="1" s="1"/>
  <c r="N752" i="1"/>
  <c r="K752" i="1" s="1"/>
  <c r="N914" i="1"/>
  <c r="K914" i="1" s="1"/>
  <c r="N944" i="1"/>
  <c r="K944" i="1" s="1"/>
  <c r="N998" i="1"/>
  <c r="N1022" i="1"/>
  <c r="N893" i="1"/>
  <c r="K893" i="1" s="1"/>
  <c r="N1077" i="1"/>
  <c r="N1197" i="1"/>
  <c r="N768" i="1"/>
  <c r="K768" i="1" s="1"/>
  <c r="N804" i="1"/>
  <c r="K804" i="1" s="1"/>
  <c r="N982" i="1"/>
  <c r="K982" i="1" s="1"/>
  <c r="N743" i="1"/>
  <c r="K743" i="1" s="1"/>
  <c r="N1051" i="1"/>
  <c r="N1061" i="1"/>
  <c r="N1162" i="1"/>
  <c r="N1296" i="1"/>
  <c r="N955" i="1"/>
  <c r="K955" i="1" s="1"/>
  <c r="N1009" i="1"/>
  <c r="N1092" i="1"/>
  <c r="N1254" i="1"/>
  <c r="N1272" i="1"/>
  <c r="N1168" i="1"/>
  <c r="N862" i="1"/>
  <c r="K862" i="1" s="1"/>
  <c r="N1201" i="1"/>
  <c r="N799" i="1"/>
  <c r="K799" i="1" s="1"/>
  <c r="N882" i="1"/>
  <c r="K882" i="1" s="1"/>
  <c r="N777" i="1"/>
  <c r="K777" i="1" s="1"/>
  <c r="N831" i="1"/>
  <c r="K831" i="1" s="1"/>
  <c r="N927" i="1"/>
  <c r="K927" i="1" s="1"/>
  <c r="N933" i="1"/>
  <c r="K933" i="1" s="1"/>
  <c r="N999" i="1"/>
  <c r="N1215" i="1"/>
  <c r="N1227" i="1"/>
  <c r="N716" i="1"/>
  <c r="K716" i="1" s="1"/>
  <c r="N796" i="1"/>
  <c r="K796" i="1" s="1"/>
  <c r="N868" i="1"/>
  <c r="K868" i="1" s="1"/>
  <c r="N1025" i="1"/>
  <c r="N1062" i="1"/>
  <c r="N906" i="1"/>
  <c r="K906" i="1" s="1"/>
  <c r="N1037" i="1"/>
  <c r="N1135" i="1"/>
  <c r="N1163" i="1"/>
  <c r="N1284" i="1"/>
  <c r="N1175" i="1"/>
  <c r="N1150" i="1"/>
  <c r="N776" i="1"/>
  <c r="K776" i="1" s="1"/>
  <c r="N842" i="1"/>
  <c r="K842" i="1" s="1"/>
  <c r="N860" i="1"/>
  <c r="K860" i="1" s="1"/>
  <c r="N932" i="1"/>
  <c r="K932" i="1" s="1"/>
  <c r="N950" i="1"/>
  <c r="K950" i="1" s="1"/>
  <c r="N795" i="1"/>
  <c r="K795" i="1" s="1"/>
  <c r="N1239" i="1"/>
  <c r="N1269" i="1"/>
  <c r="N1281" i="1"/>
  <c r="N964" i="1"/>
  <c r="K964" i="1" s="1"/>
  <c r="N997" i="1"/>
  <c r="N1087" i="1"/>
  <c r="N798" i="1"/>
  <c r="K798" i="1" s="1"/>
  <c r="N1008" i="1"/>
  <c r="N1200" i="1"/>
  <c r="N1222" i="1"/>
  <c r="N1021" i="1"/>
  <c r="N1129" i="1"/>
  <c r="N721" i="1"/>
  <c r="K721" i="1" s="1"/>
  <c r="N781" i="1"/>
  <c r="K781" i="1" s="1"/>
  <c r="N817" i="1"/>
  <c r="K817" i="1" s="1"/>
  <c r="N902" i="1"/>
  <c r="K902" i="1" s="1"/>
  <c r="N828" i="1"/>
  <c r="K828" i="1" s="1"/>
  <c r="N1178" i="1"/>
  <c r="N1238" i="1"/>
  <c r="N1305" i="1"/>
  <c r="N750" i="1"/>
  <c r="K750" i="1" s="1"/>
  <c r="N977" i="1"/>
  <c r="K977" i="1" s="1"/>
  <c r="N1123" i="1"/>
  <c r="N1098" i="1"/>
  <c r="N1108" i="1"/>
  <c r="N1278" i="1"/>
  <c r="N1081" i="1"/>
  <c r="N807" i="1"/>
  <c r="K807" i="1" s="1"/>
  <c r="N947" i="1"/>
  <c r="K947" i="1" s="1"/>
  <c r="N1066" i="1"/>
  <c r="N730" i="1"/>
  <c r="K730" i="1" s="1"/>
  <c r="N769" i="1"/>
  <c r="K769" i="1" s="1"/>
  <c r="N748" i="1"/>
  <c r="K748" i="1" s="1"/>
  <c r="N900" i="1"/>
  <c r="K900" i="1" s="1"/>
  <c r="N1052" i="1"/>
  <c r="N1214" i="1"/>
  <c r="N1226" i="1"/>
  <c r="N1292" i="1"/>
  <c r="N867" i="1"/>
  <c r="K867" i="1" s="1"/>
  <c r="N957" i="1"/>
  <c r="K957" i="1" s="1"/>
  <c r="N1149" i="1"/>
  <c r="N988" i="1"/>
  <c r="K988" i="1" s="1"/>
  <c r="N1033" i="1"/>
  <c r="N1134" i="1"/>
  <c r="N1174" i="1"/>
  <c r="N972" i="1"/>
  <c r="K972" i="1" s="1"/>
  <c r="N709" i="1"/>
  <c r="K709" i="1" s="1"/>
  <c r="N881" i="1"/>
  <c r="K881" i="1" s="1"/>
  <c r="N1093" i="1"/>
  <c r="N1273" i="1"/>
  <c r="N751" i="1"/>
  <c r="K751" i="1" s="1"/>
  <c r="N841" i="1"/>
  <c r="K841" i="1" s="1"/>
  <c r="N865" i="1"/>
  <c r="K865" i="1" s="1"/>
  <c r="N890" i="1"/>
  <c r="K890" i="1" s="1"/>
  <c r="N725" i="1"/>
  <c r="N1184" i="1"/>
  <c r="N767" i="1"/>
  <c r="K767" i="1" s="1"/>
  <c r="N803" i="1"/>
  <c r="K803" i="1" s="1"/>
  <c r="N797" i="1"/>
  <c r="K797" i="1" s="1"/>
  <c r="N1090" i="1"/>
  <c r="N783" i="1"/>
  <c r="K783" i="1" s="1"/>
  <c r="N931" i="1"/>
  <c r="K931" i="1" s="1"/>
  <c r="N1235" i="1"/>
  <c r="N1048" i="1"/>
  <c r="N1219" i="1"/>
  <c r="N1266" i="1"/>
  <c r="N1075" i="1"/>
  <c r="N1060" i="1"/>
  <c r="N707" i="1"/>
  <c r="K707" i="1" s="1"/>
  <c r="N1132" i="1"/>
  <c r="N1073" i="1"/>
  <c r="N794" i="1"/>
  <c r="K794" i="1" s="1"/>
  <c r="N824" i="1"/>
  <c r="K824" i="1" s="1"/>
  <c r="N774" i="1"/>
  <c r="K774" i="1" s="1"/>
  <c r="N1196" i="1"/>
  <c r="N963" i="1"/>
  <c r="K963" i="1" s="1"/>
  <c r="N1047" i="1"/>
  <c r="N761" i="1"/>
  <c r="K761" i="1" s="1"/>
  <c r="N815" i="1"/>
  <c r="N1018" i="1"/>
  <c r="N979" i="1"/>
  <c r="K979" i="1" s="1"/>
  <c r="N1110" i="1"/>
  <c r="N1290" i="1"/>
  <c r="N1031" i="1"/>
  <c r="N1057" i="1"/>
  <c r="N1308" i="1"/>
  <c r="N1104" i="1"/>
  <c r="N912" i="1"/>
  <c r="K912" i="1" s="1"/>
  <c r="N924" i="1"/>
  <c r="K924" i="1" s="1"/>
  <c r="N1212" i="1"/>
  <c r="N829" i="1"/>
  <c r="K829" i="1" s="1"/>
  <c r="N986" i="1"/>
  <c r="K986" i="1" s="1"/>
  <c r="N1118" i="1"/>
  <c r="N1148" i="1"/>
  <c r="N1023" i="1"/>
  <c r="N1035" i="1"/>
  <c r="N1173" i="1"/>
  <c r="N1133" i="1"/>
  <c r="N744" i="1"/>
  <c r="K744" i="1" s="1"/>
  <c r="N971" i="1"/>
  <c r="K971" i="1" s="1"/>
  <c r="N1283" i="1"/>
  <c r="N899" i="1"/>
  <c r="K899" i="1" s="1"/>
  <c r="N1186" i="1"/>
  <c r="N1240" i="1"/>
  <c r="N1255" i="1"/>
  <c r="N880" i="1"/>
  <c r="K880" i="1" s="1"/>
  <c r="N729" i="1"/>
  <c r="K729" i="1" s="1"/>
  <c r="N830" i="1"/>
  <c r="K830" i="1" s="1"/>
  <c r="N802" i="1"/>
  <c r="K802" i="1" s="1"/>
  <c r="N956" i="1"/>
  <c r="K956" i="1" s="1"/>
  <c r="N1106" i="1"/>
  <c r="N1256" i="1"/>
  <c r="N715" i="1"/>
  <c r="K715" i="1" s="1"/>
  <c r="N945" i="1"/>
  <c r="N987" i="1"/>
  <c r="K987" i="1" s="1"/>
  <c r="N1119" i="1"/>
  <c r="N1169" i="1"/>
  <c r="N905" i="1"/>
  <c r="K905" i="1" s="1"/>
  <c r="N1036" i="1"/>
  <c r="N1144" i="1"/>
  <c r="N1198" i="1"/>
  <c r="N1003" i="1"/>
  <c r="N1297" i="1"/>
  <c r="N1024" i="1"/>
  <c r="N736" i="1"/>
  <c r="K736" i="1" s="1"/>
  <c r="N812" i="1"/>
  <c r="K812" i="1" s="1"/>
  <c r="N878" i="1"/>
  <c r="K878" i="1" s="1"/>
  <c r="N710" i="1"/>
  <c r="K710" i="1" s="1"/>
  <c r="N856" i="1"/>
  <c r="K856" i="1" s="1"/>
  <c r="N1262" i="1"/>
  <c r="N821" i="1"/>
  <c r="K821" i="1" s="1"/>
  <c r="N993" i="1"/>
  <c r="N1245" i="1"/>
  <c r="N1293" i="1"/>
  <c r="N916" i="1"/>
  <c r="K916" i="1" s="1"/>
  <c r="N929" i="1"/>
  <c r="K929" i="1" s="1"/>
  <c r="N1043" i="1"/>
  <c r="N780" i="1"/>
  <c r="K780" i="1" s="1"/>
  <c r="N1171" i="1"/>
  <c r="N790" i="1"/>
  <c r="K790" i="1" s="1"/>
  <c r="N1157" i="1"/>
  <c r="N1014" i="1"/>
  <c r="N1122" i="1"/>
  <c r="N718" i="1"/>
  <c r="K718" i="1" s="1"/>
  <c r="N787" i="1"/>
  <c r="K787" i="1" s="1"/>
  <c r="N704" i="1"/>
  <c r="K704" i="1" s="1"/>
  <c r="N764" i="1"/>
  <c r="K764" i="1" s="1"/>
  <c r="N908" i="1"/>
  <c r="K908" i="1" s="1"/>
  <c r="N968" i="1"/>
  <c r="K968" i="1" s="1"/>
  <c r="N1064" i="1"/>
  <c r="N1131" i="1"/>
  <c r="N876" i="1"/>
  <c r="K876" i="1" s="1"/>
  <c r="N1205" i="1"/>
  <c r="N954" i="1"/>
  <c r="K954" i="1" s="1"/>
  <c r="N1152" i="1"/>
  <c r="N1189" i="1"/>
  <c r="Q180" i="1"/>
  <c r="R180" i="1" s="1"/>
  <c r="N1114" i="1"/>
  <c r="N984" i="1"/>
  <c r="K984" i="1" s="1"/>
  <c r="N1078" i="1"/>
  <c r="N863" i="1"/>
  <c r="K863" i="1" s="1"/>
  <c r="N1302" i="1"/>
  <c r="N757" i="1"/>
  <c r="K757" i="1" s="1"/>
  <c r="N746" i="1"/>
  <c r="K746" i="1" s="1"/>
  <c r="N938" i="1"/>
  <c r="K938" i="1" s="1"/>
  <c r="N1124" i="1"/>
  <c r="N1232" i="1"/>
  <c r="N1083" i="1"/>
  <c r="N1191" i="1"/>
  <c r="N1287" i="1"/>
  <c r="N822" i="1"/>
  <c r="K822" i="1" s="1"/>
  <c r="N1015" i="1"/>
  <c r="N1159" i="1"/>
  <c r="N1054" i="1"/>
  <c r="N919" i="1"/>
  <c r="K919" i="1" s="1"/>
  <c r="N897" i="1"/>
  <c r="K897" i="1" s="1"/>
  <c r="N911" i="1"/>
  <c r="K911" i="1" s="1"/>
  <c r="N1247" i="1"/>
  <c r="N808" i="1"/>
  <c r="K808" i="1" s="1"/>
  <c r="N1068" i="1"/>
  <c r="N706" i="1"/>
  <c r="K706" i="1" s="1"/>
  <c r="N823" i="1"/>
  <c r="K823" i="1" s="1"/>
  <c r="N722" i="1"/>
  <c r="K722" i="1" s="1"/>
  <c r="N758" i="1"/>
  <c r="K758" i="1" s="1"/>
  <c r="N1160" i="1"/>
  <c r="N839" i="1"/>
  <c r="K839" i="1" s="1"/>
  <c r="N969" i="1"/>
  <c r="K969" i="1" s="1"/>
  <c r="N1089" i="1"/>
  <c r="N1101" i="1"/>
  <c r="N1125" i="1"/>
  <c r="N1179" i="1"/>
  <c r="N1209" i="1"/>
  <c r="N1069" i="1"/>
  <c r="N1141" i="1"/>
  <c r="N930" i="1"/>
  <c r="K930" i="1" s="1"/>
  <c r="N1288" i="1"/>
  <c r="N747" i="1"/>
  <c r="K747" i="1" s="1"/>
  <c r="N1001" i="1"/>
  <c r="N844" i="1"/>
  <c r="K844" i="1" s="1"/>
  <c r="N1271" i="1"/>
  <c r="N809" i="1"/>
  <c r="K809" i="1" s="1"/>
  <c r="Q171" i="1"/>
  <c r="R171" i="1" s="1"/>
  <c r="N1237" i="1"/>
  <c r="N1270" i="1"/>
  <c r="N1167" i="1"/>
  <c r="Q170" i="1"/>
  <c r="R170" i="1" s="1"/>
  <c r="Q158" i="1"/>
  <c r="R158" i="1" s="1"/>
  <c r="Q183" i="1"/>
  <c r="R183" i="1" s="1"/>
  <c r="Q154" i="1"/>
  <c r="Q155" i="1"/>
  <c r="R155" i="1" s="1"/>
  <c r="Q169" i="1"/>
  <c r="R169" i="1" s="1"/>
  <c r="Q172" i="1"/>
  <c r="R172" i="1" s="1"/>
  <c r="Q187" i="1"/>
  <c r="R187" i="1" s="1"/>
  <c r="Q150" i="1"/>
  <c r="R150" i="1" s="1"/>
  <c r="Q177" i="1"/>
  <c r="R177" i="1" s="1"/>
  <c r="Q190" i="1"/>
  <c r="R190" i="1" s="1"/>
  <c r="Q193" i="1"/>
  <c r="R193" i="1" s="1"/>
  <c r="Q191" i="1"/>
  <c r="R191" i="1" s="1"/>
  <c r="Q308" i="1"/>
  <c r="R308" i="1" s="1"/>
  <c r="Q307" i="1"/>
  <c r="R307" i="1" s="1"/>
  <c r="Q151" i="1"/>
  <c r="R151" i="1" s="1"/>
  <c r="Q178" i="1"/>
  <c r="R178" i="1" s="1"/>
  <c r="Q159" i="1"/>
  <c r="R159" i="1" s="1"/>
  <c r="Q182" i="1"/>
  <c r="R182" i="1" s="1"/>
  <c r="Q315" i="1"/>
  <c r="R315" i="1" s="1"/>
  <c r="Q189" i="1"/>
  <c r="R189" i="1" s="1"/>
  <c r="Q149" i="1"/>
  <c r="R149" i="1" s="1"/>
  <c r="Q184" i="1"/>
  <c r="Q163" i="1"/>
  <c r="R163" i="1" s="1"/>
  <c r="Q174" i="1"/>
  <c r="R174" i="1" s="1"/>
  <c r="Q181" i="1"/>
  <c r="R181" i="1" s="1"/>
  <c r="Q148" i="1"/>
  <c r="R148" i="1" s="1"/>
  <c r="Q165" i="1"/>
  <c r="R165" i="1" s="1"/>
  <c r="Q192" i="1"/>
  <c r="R192" i="1" s="1"/>
  <c r="Q176" i="1"/>
  <c r="R176" i="1" s="1"/>
  <c r="Q188" i="1"/>
  <c r="R188" i="1" s="1"/>
  <c r="Q179" i="1"/>
  <c r="R179" i="1" s="1"/>
  <c r="K907" i="1" l="1"/>
  <c r="K723" i="1"/>
  <c r="K725" i="1"/>
  <c r="K739" i="1"/>
  <c r="K815" i="1"/>
  <c r="K945" i="1"/>
  <c r="K321" i="1"/>
  <c r="Q993" i="1"/>
  <c r="K495" i="1"/>
  <c r="Q817" i="1"/>
  <c r="K95" i="1"/>
  <c r="Q1220" i="1"/>
  <c r="K494" i="1"/>
  <c r="Q816" i="1"/>
  <c r="K71" i="1"/>
  <c r="Q1253" i="1"/>
  <c r="K135" i="1"/>
  <c r="Q1179" i="1"/>
  <c r="Q691" i="1"/>
  <c r="R691" i="1" s="1"/>
  <c r="K610" i="1"/>
  <c r="Q927" i="1"/>
  <c r="K379" i="1"/>
  <c r="K465" i="1"/>
  <c r="Q843" i="1"/>
  <c r="K503" i="1"/>
  <c r="Q805" i="1"/>
  <c r="K87" i="1"/>
  <c r="Q1224" i="1"/>
  <c r="K360" i="1"/>
  <c r="Q954" i="1"/>
  <c r="K129" i="1"/>
  <c r="Q1173" i="1"/>
  <c r="K592" i="1"/>
  <c r="Q721" i="1"/>
  <c r="K10" i="1"/>
  <c r="Q1303" i="1"/>
  <c r="K86" i="1"/>
  <c r="Q1223" i="1"/>
  <c r="Q1309" i="1"/>
  <c r="K16" i="1"/>
  <c r="K142" i="1"/>
  <c r="Q1170" i="1"/>
  <c r="K216" i="1"/>
  <c r="Q1101" i="1"/>
  <c r="K404" i="1"/>
  <c r="Q911" i="1"/>
  <c r="K373" i="1"/>
  <c r="Q938" i="1"/>
  <c r="K102" i="1"/>
  <c r="Q1205" i="1"/>
  <c r="K160" i="1"/>
  <c r="Q1157" i="1"/>
  <c r="Q856" i="1"/>
  <c r="K455" i="1"/>
  <c r="Q905" i="1"/>
  <c r="K398" i="1"/>
  <c r="K569" i="1"/>
  <c r="Q729" i="1"/>
  <c r="K262" i="1"/>
  <c r="Q1035" i="1"/>
  <c r="K288" i="1"/>
  <c r="Q1031" i="1"/>
  <c r="K525" i="1"/>
  <c r="Q794" i="1"/>
  <c r="K222" i="1"/>
  <c r="Q1090" i="1"/>
  <c r="K420" i="1"/>
  <c r="Q881" i="1"/>
  <c r="K89" i="1"/>
  <c r="Q1214" i="1"/>
  <c r="K213" i="1"/>
  <c r="Q1098" i="1"/>
  <c r="K194" i="1"/>
  <c r="Q1129" i="1"/>
  <c r="K526" i="1"/>
  <c r="Q795" i="1"/>
  <c r="K399" i="1"/>
  <c r="Q906" i="1"/>
  <c r="K527" i="1"/>
  <c r="Q777" i="1"/>
  <c r="K145" i="1"/>
  <c r="Q1162" i="1"/>
  <c r="K361" i="1"/>
  <c r="Q944" i="1"/>
  <c r="K70" i="1"/>
  <c r="Q1252" i="1"/>
  <c r="Q784" i="1"/>
  <c r="K534" i="1"/>
  <c r="K474" i="1"/>
  <c r="Q834" i="1"/>
  <c r="K539" i="1"/>
  <c r="Q772" i="1"/>
  <c r="K284" i="1"/>
  <c r="Q1027" i="1"/>
  <c r="K290" i="1"/>
  <c r="Q1019" i="1"/>
  <c r="K334" i="1"/>
  <c r="Q974" i="1"/>
  <c r="K390" i="1"/>
  <c r="Q922" i="1"/>
  <c r="K484" i="1"/>
  <c r="Q826" i="1"/>
  <c r="K400" i="1"/>
  <c r="Q907" i="1"/>
  <c r="K154" i="1"/>
  <c r="Q1151" i="1"/>
  <c r="K572" i="1"/>
  <c r="Q732" i="1"/>
  <c r="K136" i="1"/>
  <c r="Q1180" i="1"/>
  <c r="Q1289" i="1"/>
  <c r="K27" i="1"/>
  <c r="K500" i="1"/>
  <c r="Q814" i="1"/>
  <c r="Q1128" i="1"/>
  <c r="K193" i="1"/>
  <c r="K458" i="1"/>
  <c r="Q859" i="1"/>
  <c r="K191" i="1"/>
  <c r="Q1126" i="1"/>
  <c r="K352" i="1"/>
  <c r="Q960" i="1"/>
  <c r="Q1208" i="1"/>
  <c r="K105" i="1"/>
  <c r="K590" i="1"/>
  <c r="Q719" i="1"/>
  <c r="K254" i="1"/>
  <c r="Q1050" i="1"/>
  <c r="K403" i="1"/>
  <c r="Q910" i="1"/>
  <c r="Q1147" i="1"/>
  <c r="K150" i="1"/>
  <c r="K110" i="1"/>
  <c r="Q1213" i="1"/>
  <c r="K212" i="1"/>
  <c r="Q1097" i="1"/>
  <c r="K434" i="1"/>
  <c r="Q877" i="1"/>
  <c r="K517" i="1"/>
  <c r="Q786" i="1"/>
  <c r="Q827" i="1"/>
  <c r="K485" i="1"/>
  <c r="K571" i="1"/>
  <c r="Q731" i="1"/>
  <c r="Q751" i="1"/>
  <c r="K563" i="1"/>
  <c r="K551" i="1"/>
  <c r="Q754" i="1"/>
  <c r="K406" i="1"/>
  <c r="Q913" i="1"/>
  <c r="K148" i="1"/>
  <c r="Q1165" i="1"/>
  <c r="K72" i="1"/>
  <c r="Q1237" i="1"/>
  <c r="Q1144" i="1"/>
  <c r="K165" i="1"/>
  <c r="K31" i="1"/>
  <c r="Q1273" i="1"/>
  <c r="K347" i="1"/>
  <c r="Q955" i="1"/>
  <c r="K524" i="1"/>
  <c r="Q793" i="1"/>
  <c r="K463" i="1"/>
  <c r="Q850" i="1"/>
  <c r="K440" i="1"/>
  <c r="Q870" i="1"/>
  <c r="K533" i="1"/>
  <c r="Q783" i="1"/>
  <c r="K471" i="1"/>
  <c r="Q831" i="1"/>
  <c r="K519" i="1"/>
  <c r="Q788" i="1"/>
  <c r="K544" i="1"/>
  <c r="Q763" i="1"/>
  <c r="K80" i="1"/>
  <c r="Q1231" i="1"/>
  <c r="K101" i="1"/>
  <c r="Q1204" i="1"/>
  <c r="K507" i="1"/>
  <c r="Q809" i="1"/>
  <c r="K417" i="1"/>
  <c r="Q897" i="1"/>
  <c r="K521" i="1"/>
  <c r="Q790" i="1"/>
  <c r="K611" i="1"/>
  <c r="Q692" i="1"/>
  <c r="R692" i="1" s="1"/>
  <c r="Q1023" i="1"/>
  <c r="K280" i="1"/>
  <c r="K28" i="1"/>
  <c r="Q1290" i="1"/>
  <c r="K235" i="1"/>
  <c r="Q1073" i="1"/>
  <c r="K515" i="1"/>
  <c r="Q797" i="1"/>
  <c r="K598" i="1"/>
  <c r="Q709" i="1"/>
  <c r="K256" i="1"/>
  <c r="Q1052" i="1"/>
  <c r="K188" i="1"/>
  <c r="Q1123" i="1"/>
  <c r="K292" i="1"/>
  <c r="Q1021" i="1"/>
  <c r="K367" i="1"/>
  <c r="Q950" i="1"/>
  <c r="Q1062" i="1"/>
  <c r="K240" i="1"/>
  <c r="K421" i="1"/>
  <c r="Q882" i="1"/>
  <c r="K239" i="1"/>
  <c r="Q1061" i="1"/>
  <c r="K395" i="1"/>
  <c r="Q914" i="1"/>
  <c r="Q1072" i="1"/>
  <c r="K250" i="1"/>
  <c r="K450" i="1"/>
  <c r="Q866" i="1"/>
  <c r="K226" i="1"/>
  <c r="Q1079" i="1"/>
  <c r="K79" i="1"/>
  <c r="Q1230" i="1"/>
  <c r="K454" i="1"/>
  <c r="Q855" i="1"/>
  <c r="K60" i="1"/>
  <c r="Q1242" i="1"/>
  <c r="Q818" i="1"/>
  <c r="K487" i="1"/>
  <c r="K252" i="1"/>
  <c r="Q1059" i="1"/>
  <c r="K132" i="1"/>
  <c r="Q1176" i="1"/>
  <c r="K496" i="1"/>
  <c r="Q810" i="1"/>
  <c r="K359" i="1"/>
  <c r="Q953" i="1"/>
  <c r="K338" i="1"/>
  <c r="Q978" i="1"/>
  <c r="K365" i="1"/>
  <c r="Q948" i="1"/>
  <c r="K164" i="1"/>
  <c r="Q1161" i="1"/>
  <c r="K223" i="1"/>
  <c r="Q1091" i="1"/>
  <c r="K542" i="1"/>
  <c r="Q775" i="1"/>
  <c r="K375" i="1"/>
  <c r="Q940" i="1"/>
  <c r="K37" i="1"/>
  <c r="Q1279" i="1"/>
  <c r="K144" i="1"/>
  <c r="Q1172" i="1"/>
  <c r="K35" i="1"/>
  <c r="Q1277" i="1"/>
  <c r="K161" i="1"/>
  <c r="Q1158" i="1"/>
  <c r="K424" i="1"/>
  <c r="Q885" i="1"/>
  <c r="K393" i="1"/>
  <c r="Q925" i="1"/>
  <c r="K346" i="1"/>
  <c r="Q970" i="1"/>
  <c r="K350" i="1"/>
  <c r="Q958" i="1"/>
  <c r="Q1183" i="1"/>
  <c r="K126" i="1"/>
  <c r="K6" i="1"/>
  <c r="Q1299" i="1"/>
  <c r="K266" i="1"/>
  <c r="Q1039" i="1"/>
  <c r="K452" i="1"/>
  <c r="Q853" i="1"/>
  <c r="K246" i="1"/>
  <c r="Q1068" i="1"/>
  <c r="K112" i="1"/>
  <c r="Q1198" i="1"/>
  <c r="K228" i="1"/>
  <c r="Q1081" i="1"/>
  <c r="K319" i="1"/>
  <c r="Q991" i="1"/>
  <c r="K456" i="1"/>
  <c r="Q857" i="1"/>
  <c r="K451" i="1"/>
  <c r="Q852" i="1"/>
  <c r="K508" i="1"/>
  <c r="Q802" i="1"/>
  <c r="K192" i="1"/>
  <c r="Q1127" i="1"/>
  <c r="Q698" i="1"/>
  <c r="R698" i="1" s="1"/>
  <c r="K617" i="1"/>
  <c r="Q952" i="1"/>
  <c r="K358" i="1"/>
  <c r="Q1262" i="1"/>
  <c r="K50" i="1"/>
  <c r="Q1239" i="1"/>
  <c r="K74" i="1"/>
  <c r="Q739" i="1"/>
  <c r="K579" i="1"/>
  <c r="K619" i="1"/>
  <c r="Q700" i="1"/>
  <c r="R700" i="1" s="1"/>
  <c r="K511" i="1"/>
  <c r="Q800" i="1"/>
  <c r="K41" i="1"/>
  <c r="Q1271" i="1"/>
  <c r="K221" i="1"/>
  <c r="Q1089" i="1"/>
  <c r="Q746" i="1"/>
  <c r="K567" i="1"/>
  <c r="K433" i="1"/>
  <c r="Q876" i="1"/>
  <c r="K599" i="1"/>
  <c r="Q710" i="1"/>
  <c r="Q880" i="1"/>
  <c r="K419" i="1"/>
  <c r="K466" i="1"/>
  <c r="Q844" i="1"/>
  <c r="K345" i="1"/>
  <c r="Q969" i="1"/>
  <c r="K387" i="1"/>
  <c r="Q919" i="1"/>
  <c r="K554" i="1"/>
  <c r="Q757" i="1"/>
  <c r="K181" i="1"/>
  <c r="Q1131" i="1"/>
  <c r="K143" i="1"/>
  <c r="Q1171" i="1"/>
  <c r="K435" i="1"/>
  <c r="Q878" i="1"/>
  <c r="K141" i="1"/>
  <c r="Q1169" i="1"/>
  <c r="K43" i="1"/>
  <c r="Q1255" i="1"/>
  <c r="K151" i="1"/>
  <c r="Q1148" i="1"/>
  <c r="K205" i="1"/>
  <c r="Q1110" i="1"/>
  <c r="K168" i="1"/>
  <c r="Q1132" i="1"/>
  <c r="K509" i="1"/>
  <c r="Q803" i="1"/>
  <c r="K332" i="1"/>
  <c r="Q972" i="1"/>
  <c r="K408" i="1"/>
  <c r="Q900" i="1"/>
  <c r="Q977" i="1"/>
  <c r="K337" i="1"/>
  <c r="K97" i="1"/>
  <c r="Q1222" i="1"/>
  <c r="K384" i="1"/>
  <c r="Q932" i="1"/>
  <c r="K282" i="1"/>
  <c r="Q1025" i="1"/>
  <c r="K510" i="1"/>
  <c r="Q799" i="1"/>
  <c r="K255" i="1"/>
  <c r="Q1051" i="1"/>
  <c r="K549" i="1"/>
  <c r="Q752" i="1"/>
  <c r="K559" i="1"/>
  <c r="Q762" i="1"/>
  <c r="K602" i="1"/>
  <c r="Q713" i="1"/>
  <c r="K529" i="1"/>
  <c r="Q779" i="1"/>
  <c r="K269" i="1"/>
  <c r="Q1042" i="1"/>
  <c r="K477" i="1"/>
  <c r="Q837" i="1"/>
  <c r="Q1188" i="1"/>
  <c r="K117" i="1"/>
  <c r="K497" i="1"/>
  <c r="Q811" i="1"/>
  <c r="K286" i="1"/>
  <c r="Q1029" i="1"/>
  <c r="K333" i="1"/>
  <c r="Q973" i="1"/>
  <c r="K566" i="1"/>
  <c r="Q745" i="1"/>
  <c r="K472" i="1"/>
  <c r="Q832" i="1"/>
  <c r="K516" i="1"/>
  <c r="Q785" i="1"/>
  <c r="K67" i="1"/>
  <c r="Q1249" i="1"/>
  <c r="K66" i="1"/>
  <c r="Q1248" i="1"/>
  <c r="K556" i="1"/>
  <c r="Q759" i="1"/>
  <c r="K378" i="1"/>
  <c r="Q943" i="1"/>
  <c r="K609" i="1"/>
  <c r="Q708" i="1"/>
  <c r="K457" i="1"/>
  <c r="Q858" i="1"/>
  <c r="K176" i="1"/>
  <c r="Q1140" i="1"/>
  <c r="K215" i="1"/>
  <c r="Q1100" i="1"/>
  <c r="Q1115" i="1"/>
  <c r="K198" i="1"/>
  <c r="K245" i="1"/>
  <c r="Q1067" i="1"/>
  <c r="K462" i="1"/>
  <c r="Q849" i="1"/>
  <c r="Q1291" i="1"/>
  <c r="K29" i="1"/>
  <c r="K582" i="1"/>
  <c r="Q742" i="1"/>
  <c r="K363" i="1"/>
  <c r="Q946" i="1"/>
  <c r="K23" i="1"/>
  <c r="Q1285" i="1"/>
  <c r="K100" i="1"/>
  <c r="Q1203" i="1"/>
  <c r="K7" i="1"/>
  <c r="Q1300" i="1"/>
  <c r="K613" i="1"/>
  <c r="Q694" i="1"/>
  <c r="R694" i="1" s="1"/>
  <c r="K106" i="1"/>
  <c r="Q1209" i="1"/>
  <c r="K125" i="1"/>
  <c r="Q1196" i="1"/>
  <c r="K368" i="1"/>
  <c r="Q933" i="1"/>
  <c r="K594" i="1"/>
  <c r="Q723" i="1"/>
  <c r="K137" i="1"/>
  <c r="Q1181" i="1"/>
  <c r="K538" i="1"/>
  <c r="Q771" i="1"/>
  <c r="K81" i="1"/>
  <c r="Q1232" i="1"/>
  <c r="K17" i="1"/>
  <c r="Q1292" i="1"/>
  <c r="Q819" i="1"/>
  <c r="K488" i="1"/>
  <c r="Q1102" i="1"/>
  <c r="K217" i="1"/>
  <c r="K595" i="1"/>
  <c r="Q724" i="1"/>
  <c r="K475" i="1"/>
  <c r="Q835" i="1"/>
  <c r="Q1125" i="1"/>
  <c r="K190" i="1"/>
  <c r="K493" i="1"/>
  <c r="Q824" i="1"/>
  <c r="Q891" i="1"/>
  <c r="K430" i="1"/>
  <c r="K209" i="1"/>
  <c r="Q1094" i="1"/>
  <c r="K425" i="1"/>
  <c r="Q886" i="1"/>
  <c r="K377" i="1"/>
  <c r="Q942" i="1"/>
  <c r="K312" i="1"/>
  <c r="Q1001" i="1"/>
  <c r="K498" i="1"/>
  <c r="Q812" i="1"/>
  <c r="K184" i="1"/>
  <c r="Q1119" i="1"/>
  <c r="K58" i="1"/>
  <c r="Q1240" i="1"/>
  <c r="K183" i="1"/>
  <c r="Q1118" i="1"/>
  <c r="K339" i="1"/>
  <c r="Q979" i="1"/>
  <c r="K608" i="1"/>
  <c r="Q707" i="1"/>
  <c r="K548" i="1"/>
  <c r="Q767" i="1"/>
  <c r="Q1174" i="1"/>
  <c r="K130" i="1"/>
  <c r="K560" i="1"/>
  <c r="Q748" i="1"/>
  <c r="K562" i="1"/>
  <c r="Q750" i="1"/>
  <c r="K114" i="1"/>
  <c r="Q1200" i="1"/>
  <c r="K459" i="1"/>
  <c r="Q860" i="1"/>
  <c r="K438" i="1"/>
  <c r="Q868" i="1"/>
  <c r="K98" i="1"/>
  <c r="Q1201" i="1"/>
  <c r="K564" i="1"/>
  <c r="Q743" i="1"/>
  <c r="K585" i="1"/>
  <c r="Q714" i="1"/>
  <c r="K55" i="1"/>
  <c r="Q1267" i="1"/>
  <c r="K34" i="1"/>
  <c r="Q1276" i="1"/>
  <c r="Q928" i="1"/>
  <c r="K380" i="1"/>
  <c r="Q755" i="1"/>
  <c r="K552" i="1"/>
  <c r="K512" i="1"/>
  <c r="Q801" i="1"/>
  <c r="K386" i="1"/>
  <c r="Q918" i="1"/>
  <c r="K108" i="1"/>
  <c r="Q1211" i="1"/>
  <c r="K301" i="1"/>
  <c r="Q1017" i="1"/>
  <c r="K5" i="1"/>
  <c r="Q1298" i="1"/>
  <c r="Q703" i="1"/>
  <c r="K604" i="1"/>
  <c r="K528" i="1"/>
  <c r="Q778" i="1"/>
  <c r="K182" i="1"/>
  <c r="Q1117" i="1"/>
  <c r="K412" i="1"/>
  <c r="Q904" i="1"/>
  <c r="Q1193" i="1"/>
  <c r="K122" i="1"/>
  <c r="Q727" i="1"/>
  <c r="K583" i="1"/>
  <c r="K96" i="1"/>
  <c r="Q1221" i="1"/>
  <c r="K19" i="1"/>
  <c r="Q1294" i="1"/>
  <c r="K480" i="1"/>
  <c r="Q840" i="1"/>
  <c r="K522" i="1"/>
  <c r="Q791" i="1"/>
  <c r="K478" i="1"/>
  <c r="Q838" i="1"/>
  <c r="K336" i="1"/>
  <c r="Q976" i="1"/>
  <c r="K540" i="1"/>
  <c r="Q773" i="1"/>
  <c r="K499" i="1"/>
  <c r="Q813" i="1"/>
  <c r="K330" i="1"/>
  <c r="Q985" i="1"/>
  <c r="K620" i="1"/>
  <c r="Q701" i="1"/>
  <c r="K158" i="1"/>
  <c r="Q1155" i="1"/>
  <c r="K265" i="1"/>
  <c r="Q1038" i="1"/>
  <c r="K180" i="1"/>
  <c r="Q1130" i="1"/>
  <c r="K167" i="1"/>
  <c r="Q1146" i="1"/>
  <c r="K220" i="1"/>
  <c r="Q1088" i="1"/>
  <c r="K230" i="1"/>
  <c r="Q1083" i="1"/>
  <c r="K219" i="1"/>
  <c r="Q1104" i="1"/>
  <c r="K146" i="1"/>
  <c r="Q1163" i="1"/>
  <c r="K278" i="1"/>
  <c r="Q1034" i="1"/>
  <c r="K422" i="1"/>
  <c r="Q883" i="1"/>
  <c r="K394" i="1"/>
  <c r="Q926" i="1"/>
  <c r="K416" i="1"/>
  <c r="Q896" i="1"/>
  <c r="K490" i="1"/>
  <c r="Q821" i="1"/>
  <c r="Q1269" i="1"/>
  <c r="K57" i="1"/>
  <c r="K427" i="1"/>
  <c r="Q888" i="1"/>
  <c r="Q1032" i="1"/>
  <c r="K289" i="1"/>
  <c r="K461" i="1"/>
  <c r="Q848" i="1"/>
  <c r="K263" i="1"/>
  <c r="Q1036" i="1"/>
  <c r="K75" i="1"/>
  <c r="Q1226" i="1"/>
  <c r="K309" i="1"/>
  <c r="Q998" i="1"/>
  <c r="K304" i="1"/>
  <c r="Q1004" i="1"/>
  <c r="K51" i="1"/>
  <c r="Q1263" i="1"/>
  <c r="K483" i="1"/>
  <c r="Q825" i="1"/>
  <c r="K258" i="1"/>
  <c r="Q1054" i="1"/>
  <c r="Q747" i="1"/>
  <c r="K568" i="1"/>
  <c r="K344" i="1"/>
  <c r="Q968" i="1"/>
  <c r="K614" i="1"/>
  <c r="Q695" i="1"/>
  <c r="R695" i="1" s="1"/>
  <c r="K115" i="1"/>
  <c r="Q1186" i="1"/>
  <c r="K302" i="1"/>
  <c r="Q1018" i="1"/>
  <c r="K253" i="1"/>
  <c r="Q1060" i="1"/>
  <c r="K127" i="1"/>
  <c r="Q1184" i="1"/>
  <c r="Q1134" i="1"/>
  <c r="K170" i="1"/>
  <c r="K536" i="1"/>
  <c r="Q769" i="1"/>
  <c r="K12" i="1"/>
  <c r="Q1305" i="1"/>
  <c r="K308" i="1"/>
  <c r="Q1008" i="1"/>
  <c r="Q842" i="1"/>
  <c r="K482" i="1"/>
  <c r="K514" i="1"/>
  <c r="Q796" i="1"/>
  <c r="K446" i="1"/>
  <c r="Q862" i="1"/>
  <c r="K327" i="1"/>
  <c r="Q982" i="1"/>
  <c r="K603" i="1"/>
  <c r="Q702" i="1"/>
  <c r="K307" i="1"/>
  <c r="Q1007" i="1"/>
  <c r="Q734" i="1"/>
  <c r="K574" i="1"/>
  <c r="Q1095" i="1"/>
  <c r="K210" i="1"/>
  <c r="K11" i="1"/>
  <c r="Q1304" i="1"/>
  <c r="K103" i="1"/>
  <c r="Q1206" i="1"/>
  <c r="Q1259" i="1"/>
  <c r="K47" i="1"/>
  <c r="K218" i="1"/>
  <c r="Q1103" i="1"/>
  <c r="K618" i="1"/>
  <c r="Q699" i="1"/>
  <c r="R699" i="1" s="1"/>
  <c r="K147" i="1"/>
  <c r="Q1164" i="1"/>
  <c r="K46" i="1"/>
  <c r="Q1258" i="1"/>
  <c r="K305" i="1"/>
  <c r="Q1005" i="1"/>
  <c r="K2" i="1"/>
  <c r="Q1295" i="1"/>
  <c r="K426" i="1"/>
  <c r="Q887" i="1"/>
  <c r="K107" i="1"/>
  <c r="Q1210" i="1"/>
  <c r="K248" i="1"/>
  <c r="Q1070" i="1"/>
  <c r="K128" i="1"/>
  <c r="Q1185" i="1"/>
  <c r="K93" i="1"/>
  <c r="Q1218" i="1"/>
  <c r="K557" i="1"/>
  <c r="Q760" i="1"/>
  <c r="K418" i="1"/>
  <c r="Q898" i="1"/>
  <c r="Q711" i="1"/>
  <c r="K600" i="1"/>
  <c r="K243" i="1"/>
  <c r="Q1065" i="1"/>
  <c r="K175" i="1"/>
  <c r="Q1139" i="1"/>
  <c r="K149" i="1"/>
  <c r="Q1166" i="1"/>
  <c r="K233" i="1"/>
  <c r="Q1086" i="1"/>
  <c r="K431" i="1"/>
  <c r="Q892" i="1"/>
  <c r="K202" i="1"/>
  <c r="Q1107" i="1"/>
  <c r="Q753" i="1"/>
  <c r="K550" i="1"/>
  <c r="K195" i="1"/>
  <c r="Q1112" i="1"/>
  <c r="K328" i="1"/>
  <c r="Q983" i="1"/>
  <c r="K326" i="1"/>
  <c r="Q981" i="1"/>
  <c r="K589" i="1"/>
  <c r="Q718" i="1"/>
  <c r="K169" i="1"/>
  <c r="Q1133" i="1"/>
  <c r="K293" i="1"/>
  <c r="Q1009" i="1"/>
  <c r="K196" i="1"/>
  <c r="Q1113" i="1"/>
  <c r="K271" i="1"/>
  <c r="Q1044" i="1"/>
  <c r="K460" i="1"/>
  <c r="Q847" i="1"/>
  <c r="K187" i="1"/>
  <c r="Q1122" i="1"/>
  <c r="K541" i="1"/>
  <c r="Q774" i="1"/>
  <c r="K178" i="1"/>
  <c r="Q1142" i="1"/>
  <c r="K99" i="1"/>
  <c r="Q1202" i="1"/>
  <c r="K411" i="1"/>
  <c r="Q903" i="1"/>
  <c r="K48" i="1"/>
  <c r="Q1260" i="1"/>
  <c r="K45" i="1"/>
  <c r="Q1257" i="1"/>
  <c r="K65" i="1"/>
  <c r="Q1247" i="1"/>
  <c r="K470" i="1"/>
  <c r="Q830" i="1"/>
  <c r="K203" i="1"/>
  <c r="Q1108" i="1"/>
  <c r="K606" i="1"/>
  <c r="Q705" i="1"/>
  <c r="Q712" i="1"/>
  <c r="K601" i="1"/>
  <c r="K83" i="1"/>
  <c r="Q1234" i="1"/>
  <c r="Q951" i="1"/>
  <c r="K357" i="1"/>
  <c r="K369" i="1"/>
  <c r="Q934" i="1"/>
  <c r="K479" i="1"/>
  <c r="Q839" i="1"/>
  <c r="K242" i="1"/>
  <c r="Q1064" i="1"/>
  <c r="K162" i="1"/>
  <c r="Q1159" i="1"/>
  <c r="K447" i="1"/>
  <c r="Q863" i="1"/>
  <c r="Q1043" i="1"/>
  <c r="K270" i="1"/>
  <c r="K315" i="1"/>
  <c r="Q987" i="1"/>
  <c r="K314" i="1"/>
  <c r="Q986" i="1"/>
  <c r="Q1288" i="1"/>
  <c r="K26" i="1"/>
  <c r="K555" i="1"/>
  <c r="Q758" i="1"/>
  <c r="K299" i="1"/>
  <c r="Q1015" i="1"/>
  <c r="K225" i="1"/>
  <c r="Q1078" i="1"/>
  <c r="K401" i="1"/>
  <c r="Q908" i="1"/>
  <c r="K381" i="1"/>
  <c r="Q929" i="1"/>
  <c r="Q736" i="1"/>
  <c r="K576" i="1"/>
  <c r="K362" i="1"/>
  <c r="Q945" i="1"/>
  <c r="Q899" i="1"/>
  <c r="K407" i="1"/>
  <c r="K469" i="1"/>
  <c r="Q829" i="1"/>
  <c r="K501" i="1"/>
  <c r="Q815" i="1"/>
  <c r="K237" i="1"/>
  <c r="Q1075" i="1"/>
  <c r="K596" i="1"/>
  <c r="Q725" i="1"/>
  <c r="K277" i="1"/>
  <c r="Q1033" i="1"/>
  <c r="K570" i="1"/>
  <c r="Q730" i="1"/>
  <c r="K73" i="1"/>
  <c r="Q1238" i="1"/>
  <c r="K513" i="1"/>
  <c r="Q798" i="1"/>
  <c r="K543" i="1"/>
  <c r="Q776" i="1"/>
  <c r="K587" i="1"/>
  <c r="Q716" i="1"/>
  <c r="K140" i="1"/>
  <c r="Q1168" i="1"/>
  <c r="K502" i="1"/>
  <c r="Q804" i="1"/>
  <c r="Q1049" i="1"/>
  <c r="K276" i="1"/>
  <c r="K376" i="1"/>
  <c r="Q941" i="1"/>
  <c r="K77" i="1"/>
  <c r="Q1228" i="1"/>
  <c r="K295" i="1"/>
  <c r="Q1011" i="1"/>
  <c r="Q1121" i="1"/>
  <c r="K186" i="1"/>
  <c r="K62" i="1"/>
  <c r="Q1244" i="1"/>
  <c r="K133" i="1"/>
  <c r="Q1177" i="1"/>
  <c r="K366" i="1"/>
  <c r="Q949" i="1"/>
  <c r="K68" i="1"/>
  <c r="Q1250" i="1"/>
  <c r="K241" i="1"/>
  <c r="Q1063" i="1"/>
  <c r="K8" i="1"/>
  <c r="Q1301" i="1"/>
  <c r="K396" i="1"/>
  <c r="Q915" i="1"/>
  <c r="K323" i="1"/>
  <c r="Q995" i="1"/>
  <c r="K82" i="1"/>
  <c r="Q1233" i="1"/>
  <c r="K92" i="1"/>
  <c r="Q1217" i="1"/>
  <c r="K285" i="1"/>
  <c r="Q1028" i="1"/>
  <c r="K179" i="1"/>
  <c r="Q1143" i="1"/>
  <c r="K236" i="1"/>
  <c r="Q1074" i="1"/>
  <c r="K69" i="1"/>
  <c r="Q1251" i="1"/>
  <c r="K121" i="1"/>
  <c r="Q1192" i="1"/>
  <c r="K578" i="1"/>
  <c r="Q738" i="1"/>
  <c r="K268" i="1"/>
  <c r="Q1041" i="1"/>
  <c r="K13" i="1"/>
  <c r="Q1306" i="1"/>
  <c r="K229" i="1"/>
  <c r="Q1082" i="1"/>
  <c r="K467" i="1"/>
  <c r="Q845" i="1"/>
  <c r="K597" i="1"/>
  <c r="Q726" i="1"/>
  <c r="K402" i="1"/>
  <c r="Q909" i="1"/>
  <c r="K166" i="1"/>
  <c r="Q1145" i="1"/>
  <c r="K294" i="1"/>
  <c r="Q1010" i="1"/>
  <c r="K370" i="1"/>
  <c r="Q935" i="1"/>
  <c r="K445" i="1"/>
  <c r="Q861" i="1"/>
  <c r="K118" i="1"/>
  <c r="Q1189" i="1"/>
  <c r="K348" i="1"/>
  <c r="Q956" i="1"/>
  <c r="K437" i="1"/>
  <c r="Q867" i="1"/>
  <c r="K413" i="1"/>
  <c r="Q893" i="1"/>
  <c r="K159" i="1"/>
  <c r="Q1156" i="1"/>
  <c r="K32" i="1"/>
  <c r="Q1274" i="1"/>
  <c r="K214" i="1"/>
  <c r="Q1099" i="1"/>
  <c r="Q1152" i="1"/>
  <c r="K155" i="1"/>
  <c r="K15" i="1"/>
  <c r="Q1308" i="1"/>
  <c r="K36" i="1"/>
  <c r="Q1278" i="1"/>
  <c r="K504" i="1"/>
  <c r="Q806" i="1"/>
  <c r="Q1241" i="1"/>
  <c r="K59" i="1"/>
  <c r="K443" i="1"/>
  <c r="Q873" i="1"/>
  <c r="K189" i="1"/>
  <c r="Q1124" i="1"/>
  <c r="K264" i="1"/>
  <c r="Q1037" i="1"/>
  <c r="K124" i="1"/>
  <c r="Q1195" i="1"/>
  <c r="K468" i="1"/>
  <c r="Q846" i="1"/>
  <c r="K227" i="1"/>
  <c r="Q1080" i="1"/>
  <c r="K476" i="1"/>
  <c r="Q836" i="1"/>
  <c r="K9" i="1"/>
  <c r="Q1302" i="1"/>
  <c r="K530" i="1"/>
  <c r="Q780" i="1"/>
  <c r="K163" i="1"/>
  <c r="Q1160" i="1"/>
  <c r="K382" i="1"/>
  <c r="Q930" i="1"/>
  <c r="K593" i="1"/>
  <c r="Q722" i="1"/>
  <c r="K491" i="1"/>
  <c r="Q822" i="1"/>
  <c r="K329" i="1"/>
  <c r="Q984" i="1"/>
  <c r="K545" i="1"/>
  <c r="Q764" i="1"/>
  <c r="K397" i="1"/>
  <c r="Q916" i="1"/>
  <c r="Q1024" i="1"/>
  <c r="K281" i="1"/>
  <c r="Q715" i="1"/>
  <c r="K586" i="1"/>
  <c r="K21" i="1"/>
  <c r="Q1283" i="1"/>
  <c r="K109" i="1"/>
  <c r="Q1212" i="1"/>
  <c r="Q761" i="1"/>
  <c r="K558" i="1"/>
  <c r="K54" i="1"/>
  <c r="Q1266" i="1"/>
  <c r="K429" i="1"/>
  <c r="Q890" i="1"/>
  <c r="K316" i="1"/>
  <c r="Q988" i="1"/>
  <c r="K244" i="1"/>
  <c r="Q1066" i="1"/>
  <c r="K134" i="1"/>
  <c r="Q1178" i="1"/>
  <c r="K234" i="1"/>
  <c r="Q1087" i="1"/>
  <c r="K153" i="1"/>
  <c r="Q1150" i="1"/>
  <c r="K76" i="1"/>
  <c r="Q1227" i="1"/>
  <c r="K30" i="1"/>
  <c r="Q1272" i="1"/>
  <c r="K535" i="1"/>
  <c r="Q768" i="1"/>
  <c r="K324" i="1"/>
  <c r="Q996" i="1"/>
  <c r="K464" i="1"/>
  <c r="Q851" i="1"/>
  <c r="K174" i="1"/>
  <c r="Q1138" i="1"/>
  <c r="K335" i="1"/>
  <c r="Q975" i="1"/>
  <c r="K297" i="1"/>
  <c r="Q1013" i="1"/>
  <c r="K119" i="1"/>
  <c r="Q1190" i="1"/>
  <c r="Q833" i="1"/>
  <c r="K473" i="1"/>
  <c r="K53" i="1"/>
  <c r="Q1265" i="1"/>
  <c r="K273" i="1"/>
  <c r="Q1046" i="1"/>
  <c r="Q1187" i="1"/>
  <c r="K116" i="1"/>
  <c r="K185" i="1"/>
  <c r="Q1120" i="1"/>
  <c r="K561" i="1"/>
  <c r="Q749" i="1"/>
  <c r="K123" i="1"/>
  <c r="Q1194" i="1"/>
  <c r="K249" i="1"/>
  <c r="Q1071" i="1"/>
  <c r="K259" i="1"/>
  <c r="Q1055" i="1"/>
  <c r="K300" i="1"/>
  <c r="Q1016" i="1"/>
  <c r="Q1280" i="1"/>
  <c r="K38" i="1"/>
  <c r="K260" i="1"/>
  <c r="Q1056" i="1"/>
  <c r="K354" i="1"/>
  <c r="Q962" i="1"/>
  <c r="K231" i="1"/>
  <c r="Q1084" i="1"/>
  <c r="K211" i="1"/>
  <c r="Q1096" i="1"/>
  <c r="K157" i="1"/>
  <c r="Q1154" i="1"/>
  <c r="Q1246" i="1"/>
  <c r="K64" i="1"/>
  <c r="K553" i="1"/>
  <c r="Q756" i="1"/>
  <c r="K206" i="1"/>
  <c r="Q1111" i="1"/>
  <c r="K49" i="1"/>
  <c r="Q1261" i="1"/>
  <c r="K24" i="1"/>
  <c r="Q1286" i="1"/>
  <c r="K283" i="1"/>
  <c r="Q1026" i="1"/>
  <c r="Q770" i="1"/>
  <c r="K537" i="1"/>
  <c r="Q1216" i="1"/>
  <c r="K91" i="1"/>
  <c r="K20" i="1"/>
  <c r="Q1282" i="1"/>
  <c r="K40" i="1"/>
  <c r="Q1270" i="1"/>
  <c r="K84" i="1"/>
  <c r="Q1235" i="1"/>
  <c r="K113" i="1"/>
  <c r="Q1199" i="1"/>
  <c r="K52" i="1"/>
  <c r="Q1264" i="1"/>
  <c r="K428" i="1"/>
  <c r="Q889" i="1"/>
  <c r="K432" i="1"/>
  <c r="Q875" i="1"/>
  <c r="Q808" i="1"/>
  <c r="K506" i="1"/>
  <c r="K531" i="1"/>
  <c r="Q781" i="1"/>
  <c r="K371" i="1"/>
  <c r="Q936" i="1"/>
  <c r="K204" i="1"/>
  <c r="Q1109" i="1"/>
  <c r="K341" i="1"/>
  <c r="Q965" i="1"/>
  <c r="K298" i="1"/>
  <c r="Q1014" i="1"/>
  <c r="K208" i="1"/>
  <c r="Q1093" i="1"/>
  <c r="K340" i="1"/>
  <c r="Q980" i="1"/>
  <c r="K272" i="1"/>
  <c r="Q1045" i="1"/>
  <c r="K177" i="1"/>
  <c r="Q1141" i="1"/>
  <c r="K492" i="1"/>
  <c r="Q823" i="1"/>
  <c r="K25" i="1"/>
  <c r="Q1287" i="1"/>
  <c r="K197" i="1"/>
  <c r="Q1114" i="1"/>
  <c r="K605" i="1"/>
  <c r="Q704" i="1"/>
  <c r="K18" i="1"/>
  <c r="Q1293" i="1"/>
  <c r="K4" i="1"/>
  <c r="Q1297" i="1"/>
  <c r="K44" i="1"/>
  <c r="Q1256" i="1"/>
  <c r="Q971" i="1"/>
  <c r="K331" i="1"/>
  <c r="K392" i="1"/>
  <c r="Q924" i="1"/>
  <c r="Q1047" i="1"/>
  <c r="K274" i="1"/>
  <c r="Q1219" i="1"/>
  <c r="K94" i="1"/>
  <c r="K449" i="1"/>
  <c r="Q865" i="1"/>
  <c r="K152" i="1"/>
  <c r="Q1149" i="1"/>
  <c r="K364" i="1"/>
  <c r="Q947" i="1"/>
  <c r="Q828" i="1"/>
  <c r="K486" i="1"/>
  <c r="K325" i="1"/>
  <c r="Q997" i="1"/>
  <c r="K131" i="1"/>
  <c r="Q1175" i="1"/>
  <c r="K90" i="1"/>
  <c r="Q1215" i="1"/>
  <c r="K42" i="1"/>
  <c r="Q1254" i="1"/>
  <c r="Q1197" i="1"/>
  <c r="K111" i="1"/>
  <c r="K85" i="1"/>
  <c r="Q1236" i="1"/>
  <c r="K584" i="1"/>
  <c r="Q728" i="1"/>
  <c r="K61" i="1"/>
  <c r="Q1243" i="1"/>
  <c r="K409" i="1"/>
  <c r="Q901" i="1"/>
  <c r="K372" i="1"/>
  <c r="Q937" i="1"/>
  <c r="K251" i="1"/>
  <c r="Q1058" i="1"/>
  <c r="K33" i="1"/>
  <c r="Q1275" i="1"/>
  <c r="K14" i="1"/>
  <c r="Q1307" i="1"/>
  <c r="K547" i="1"/>
  <c r="Q766" i="1"/>
  <c r="K317" i="1"/>
  <c r="Q989" i="1"/>
  <c r="K343" i="1"/>
  <c r="Q967" i="1"/>
  <c r="Q1136" i="1"/>
  <c r="K172" i="1"/>
  <c r="K353" i="1"/>
  <c r="Q961" i="1"/>
  <c r="K374" i="1"/>
  <c r="Q939" i="1"/>
  <c r="K616" i="1"/>
  <c r="Q697" i="1"/>
  <c r="R697" i="1" s="1"/>
  <c r="K388" i="1"/>
  <c r="Q920" i="1"/>
  <c r="K56" i="1"/>
  <c r="Q1268" i="1"/>
  <c r="Q1030" i="1"/>
  <c r="K287" i="1"/>
  <c r="K442" i="1"/>
  <c r="Q872" i="1"/>
  <c r="K322" i="1"/>
  <c r="Q994" i="1"/>
  <c r="K78" i="1"/>
  <c r="Q1229" i="1"/>
  <c r="K320" i="1"/>
  <c r="Q992" i="1"/>
  <c r="K351" i="1"/>
  <c r="Q959" i="1"/>
  <c r="K577" i="1"/>
  <c r="Q737" i="1"/>
  <c r="K138" i="1"/>
  <c r="Q1182" i="1"/>
  <c r="K296" i="1"/>
  <c r="Q1012" i="1"/>
  <c r="K448" i="1"/>
  <c r="Q864" i="1"/>
  <c r="Q1000" i="1"/>
  <c r="K311" i="1"/>
  <c r="K415" i="1"/>
  <c r="Q895" i="1"/>
  <c r="K385" i="1"/>
  <c r="Q917" i="1"/>
  <c r="K39" i="1"/>
  <c r="Q1281" i="1"/>
  <c r="K441" i="1"/>
  <c r="Q871" i="1"/>
  <c r="K546" i="1"/>
  <c r="Q765" i="1"/>
  <c r="K588" i="1"/>
  <c r="Q717" i="1"/>
  <c r="K383" i="1"/>
  <c r="Q931" i="1"/>
  <c r="K171" i="1"/>
  <c r="Q1135" i="1"/>
  <c r="K279" i="1"/>
  <c r="Q1022" i="1"/>
  <c r="K257" i="1"/>
  <c r="Q1053" i="1"/>
  <c r="K444" i="1"/>
  <c r="Q874" i="1"/>
  <c r="K200" i="1"/>
  <c r="Q1105" i="1"/>
  <c r="K261" i="1"/>
  <c r="Q1057" i="1"/>
  <c r="K3" i="1"/>
  <c r="Q1296" i="1"/>
  <c r="K573" i="1"/>
  <c r="Q733" i="1"/>
  <c r="Q1167" i="1"/>
  <c r="K139" i="1"/>
  <c r="K247" i="1"/>
  <c r="Q1069" i="1"/>
  <c r="K607" i="1"/>
  <c r="Q706" i="1"/>
  <c r="K120" i="1"/>
  <c r="Q1191" i="1"/>
  <c r="K518" i="1"/>
  <c r="Q787" i="1"/>
  <c r="K63" i="1"/>
  <c r="Q1245" i="1"/>
  <c r="K303" i="1"/>
  <c r="Q1003" i="1"/>
  <c r="K201" i="1"/>
  <c r="Q1106" i="1"/>
  <c r="K565" i="1"/>
  <c r="Q744" i="1"/>
  <c r="K405" i="1"/>
  <c r="Q912" i="1"/>
  <c r="K355" i="1"/>
  <c r="Q963" i="1"/>
  <c r="K275" i="1"/>
  <c r="Q1048" i="1"/>
  <c r="K481" i="1"/>
  <c r="Q841" i="1"/>
  <c r="K349" i="1"/>
  <c r="Q957" i="1"/>
  <c r="Q807" i="1"/>
  <c r="K505" i="1"/>
  <c r="K410" i="1"/>
  <c r="Q902" i="1"/>
  <c r="K356" i="1"/>
  <c r="Q964" i="1"/>
  <c r="K22" i="1"/>
  <c r="Q1284" i="1"/>
  <c r="K310" i="1"/>
  <c r="Q999" i="1"/>
  <c r="K207" i="1"/>
  <c r="Q1092" i="1"/>
  <c r="K224" i="1"/>
  <c r="Q1077" i="1"/>
  <c r="K291" i="1"/>
  <c r="Q1020" i="1"/>
  <c r="K581" i="1"/>
  <c r="Q741" i="1"/>
  <c r="K156" i="1"/>
  <c r="Q1153" i="1"/>
  <c r="K267" i="1"/>
  <c r="Q1040" i="1"/>
  <c r="Q735" i="1"/>
  <c r="K575" i="1"/>
  <c r="K591" i="1"/>
  <c r="Q720" i="1"/>
  <c r="K173" i="1"/>
  <c r="Q1137" i="1"/>
  <c r="Q1225" i="1"/>
  <c r="K88" i="1"/>
  <c r="K532" i="1"/>
  <c r="Q782" i="1"/>
  <c r="K414" i="1"/>
  <c r="Q894" i="1"/>
  <c r="Q990" i="1"/>
  <c r="K318" i="1"/>
  <c r="Q854" i="1"/>
  <c r="K453" i="1"/>
  <c r="K232" i="1"/>
  <c r="Q1085" i="1"/>
  <c r="K389" i="1"/>
  <c r="Q921" i="1"/>
  <c r="K199" i="1"/>
  <c r="Q1116" i="1"/>
  <c r="K523" i="1"/>
  <c r="Q792" i="1"/>
  <c r="K238" i="1"/>
  <c r="Q1076" i="1"/>
  <c r="K391" i="1"/>
  <c r="Q923" i="1"/>
  <c r="K580" i="1"/>
  <c r="Q740" i="1"/>
  <c r="Q879" i="1"/>
  <c r="K436" i="1"/>
  <c r="K306" i="1"/>
  <c r="Q1006" i="1"/>
  <c r="K423" i="1"/>
  <c r="Q884" i="1"/>
  <c r="K104" i="1"/>
  <c r="Q1207" i="1"/>
  <c r="Q696" i="1"/>
  <c r="R696" i="1" s="1"/>
  <c r="K615" i="1"/>
  <c r="K313" i="1"/>
  <c r="Q1002" i="1"/>
  <c r="K520" i="1"/>
  <c r="Q789" i="1"/>
  <c r="K489" i="1"/>
  <c r="Q820" i="1"/>
  <c r="K342" i="1"/>
  <c r="Q966" i="1"/>
  <c r="K612" i="1"/>
  <c r="Q693" i="1"/>
  <c r="R693" i="1" s="1"/>
  <c r="K439" i="1"/>
  <c r="Q869" i="1"/>
  <c r="Q305" i="1"/>
  <c r="R305" i="1" s="1"/>
  <c r="Q311" i="1"/>
  <c r="R311" i="1" s="1"/>
  <c r="Q302" i="1"/>
  <c r="R302" i="1" s="1"/>
  <c r="Q316" i="1"/>
  <c r="R316" i="1" s="1"/>
  <c r="Q304" i="1"/>
  <c r="R304" i="1" s="1"/>
  <c r="Q312" i="1"/>
  <c r="R312" i="1" s="1"/>
  <c r="Q310" i="1"/>
  <c r="R310" i="1" s="1"/>
  <c r="Q306" i="1"/>
  <c r="R306" i="1" s="1"/>
  <c r="Q318" i="1"/>
  <c r="R318" i="1" s="1"/>
  <c r="Q314" i="1"/>
  <c r="R314" i="1" s="1"/>
  <c r="Q317" i="1"/>
  <c r="R317" i="1" s="1"/>
  <c r="Q313" i="1"/>
  <c r="R313" i="1" s="1"/>
  <c r="Q303" i="1"/>
  <c r="R303" i="1" s="1"/>
  <c r="Q167" i="1"/>
  <c r="R167" i="1" s="1"/>
  <c r="Q175" i="1"/>
  <c r="R175" i="1" s="1"/>
  <c r="Q173" i="1"/>
  <c r="R173" i="1" s="1"/>
  <c r="Q185" i="1"/>
  <c r="R185" i="1" s="1"/>
  <c r="Q186" i="1"/>
  <c r="R186" i="1" s="1"/>
  <c r="Q164" i="1"/>
  <c r="R164" i="1" s="1"/>
  <c r="Q162" i="1"/>
  <c r="R162" i="1" s="1"/>
  <c r="Q166" i="1"/>
  <c r="R166" i="1" s="1"/>
  <c r="Q168" i="1"/>
  <c r="R168" i="1" s="1"/>
  <c r="Q156" i="1"/>
  <c r="R156" i="1" s="1"/>
  <c r="Q152" i="1"/>
  <c r="R152" i="1" s="1"/>
  <c r="Q153" i="1"/>
  <c r="R153" i="1" s="1"/>
  <c r="Q157" i="1"/>
  <c r="O1083" i="1"/>
  <c r="O1178" i="1"/>
  <c r="O87" i="1"/>
  <c r="O949" i="1"/>
  <c r="O1105" i="1"/>
  <c r="O740" i="1"/>
  <c r="O775" i="1"/>
  <c r="O1301" i="1"/>
  <c r="O180" i="1"/>
  <c r="O961" i="1"/>
  <c r="O249" i="1"/>
  <c r="Q103" i="1"/>
  <c r="Q46" i="1"/>
  <c r="Q83" i="1"/>
  <c r="Q92" i="1"/>
  <c r="Q143" i="1"/>
  <c r="Q36" i="1"/>
  <c r="Q9" i="1"/>
  <c r="Q141" i="1"/>
  <c r="Q19" i="1"/>
  <c r="Q107" i="1"/>
  <c r="Q50" i="1"/>
  <c r="Q78" i="1"/>
  <c r="Q117" i="1"/>
  <c r="Q12" i="1"/>
  <c r="Q82" i="1"/>
  <c r="Q135" i="1"/>
  <c r="Q118" i="1"/>
  <c r="Q53" i="1"/>
  <c r="Q114" i="1"/>
  <c r="Q84" i="1"/>
  <c r="Q146" i="1"/>
  <c r="R146" i="1" s="1"/>
  <c r="Q61" i="1"/>
  <c r="O298" i="1"/>
  <c r="O1171" i="1"/>
  <c r="Q60" i="1"/>
  <c r="Q65" i="1"/>
  <c r="Q58" i="1"/>
  <c r="Q27" i="1"/>
  <c r="Q105" i="1"/>
  <c r="Q45" i="1"/>
  <c r="Q6" i="1"/>
  <c r="O689" i="1"/>
  <c r="Q100" i="1"/>
  <c r="Q119" i="1"/>
  <c r="Q14" i="1"/>
  <c r="R14" i="1" s="1"/>
  <c r="Q17" i="1"/>
  <c r="Q109" i="1"/>
  <c r="Q116" i="1"/>
  <c r="Q86" i="1"/>
  <c r="Q142" i="1"/>
  <c r="Q85" i="1"/>
  <c r="Q30" i="1"/>
  <c r="Q121" i="1"/>
  <c r="Q33" i="1"/>
  <c r="Q11" i="1"/>
  <c r="Q128" i="1"/>
  <c r="Q108" i="1"/>
  <c r="Q56" i="1"/>
  <c r="O1307" i="1"/>
  <c r="O884" i="1"/>
  <c r="Q133" i="1"/>
  <c r="Q124" i="1"/>
  <c r="Q137" i="1"/>
  <c r="Q52" i="1"/>
  <c r="Q115" i="1"/>
  <c r="Q102" i="1"/>
  <c r="Q89" i="1"/>
  <c r="Q127" i="1"/>
  <c r="Q96" i="1"/>
  <c r="Q41" i="1"/>
  <c r="Q81" i="1"/>
  <c r="Q10" i="1"/>
  <c r="Q28" i="1"/>
  <c r="Q104" i="1"/>
  <c r="Q106" i="1"/>
  <c r="Q3" i="1"/>
  <c r="Q139" i="1"/>
  <c r="Q54" i="1"/>
  <c r="Q111" i="1"/>
  <c r="Q55" i="1"/>
  <c r="Q16" i="1"/>
  <c r="K995" i="1"/>
  <c r="Q23" i="1"/>
  <c r="Q42" i="1"/>
  <c r="Q97" i="1"/>
  <c r="Q74" i="1"/>
  <c r="Q39" i="1"/>
  <c r="Q66" i="1"/>
  <c r="Q20" i="1"/>
  <c r="Q38" i="1"/>
  <c r="Q70" i="1"/>
  <c r="Q34" i="1"/>
  <c r="Q22" i="1"/>
  <c r="Q147" i="1"/>
  <c r="R147" i="1" s="1"/>
  <c r="Q48" i="1"/>
  <c r="Q101" i="1"/>
  <c r="Q32" i="1"/>
  <c r="Q112" i="1"/>
  <c r="Q21" i="1"/>
  <c r="Q90" i="1"/>
  <c r="Q129" i="1"/>
  <c r="Q120" i="1"/>
  <c r="Q140" i="1"/>
  <c r="Q69" i="1"/>
  <c r="Q91" i="1"/>
  <c r="Q122" i="1"/>
  <c r="Q2" i="1"/>
  <c r="Q138" i="1"/>
  <c r="Q98" i="1"/>
  <c r="Q40" i="1"/>
  <c r="Q88" i="1"/>
  <c r="Q73" i="1"/>
  <c r="Q95" i="1"/>
  <c r="Q79" i="1"/>
  <c r="Q15" i="1"/>
  <c r="Q57" i="1"/>
  <c r="Q131" i="1"/>
  <c r="Q134" i="1"/>
  <c r="Q13" i="1"/>
  <c r="Q43" i="1"/>
  <c r="Q136" i="1"/>
  <c r="Q145" i="1"/>
  <c r="R145" i="1" s="1"/>
  <c r="Q123" i="1"/>
  <c r="Q24" i="1"/>
  <c r="Q125" i="1"/>
  <c r="Q130" i="1"/>
  <c r="Q26" i="1"/>
  <c r="Q132" i="1"/>
  <c r="Q113" i="1"/>
  <c r="Q29" i="1"/>
  <c r="Q25" i="1"/>
  <c r="Q94" i="1"/>
  <c r="Q93" i="1"/>
  <c r="Q110" i="1"/>
  <c r="Q47" i="1"/>
  <c r="Q35" i="1"/>
  <c r="Q18" i="1"/>
  <c r="O1014" i="1"/>
  <c r="Q8" i="1"/>
  <c r="Q71" i="1"/>
  <c r="Q75" i="1"/>
  <c r="Q76" i="1"/>
  <c r="Q44" i="1"/>
  <c r="Q68" i="1"/>
  <c r="Q37" i="1"/>
  <c r="Q77" i="1"/>
  <c r="Q126" i="1"/>
  <c r="Q7" i="1"/>
  <c r="Q99" i="1"/>
  <c r="Q62" i="1"/>
  <c r="Q49" i="1"/>
  <c r="Q64" i="1"/>
  <c r="Q144" i="1"/>
  <c r="Q31" i="1"/>
  <c r="Q72" i="1"/>
  <c r="Q63" i="1"/>
  <c r="Q80" i="1"/>
  <c r="Q59" i="1"/>
  <c r="Q67" i="1"/>
  <c r="Q51" i="1"/>
  <c r="Q5" i="1"/>
  <c r="Q87" i="1"/>
  <c r="Q4" i="1"/>
  <c r="O7" i="1"/>
  <c r="O205" i="1"/>
  <c r="O924" i="1"/>
  <c r="O883" i="1"/>
  <c r="O1281" i="1"/>
  <c r="O1177" i="1"/>
  <c r="O963" i="1"/>
  <c r="O704" i="1"/>
  <c r="O1310" i="1"/>
  <c r="K1006" i="1"/>
  <c r="O973" i="1"/>
  <c r="O153" i="1"/>
  <c r="O314" i="1"/>
  <c r="O1295" i="1"/>
  <c r="O1297" i="1"/>
  <c r="K980" i="1"/>
  <c r="O910" i="1"/>
  <c r="O1182" i="1"/>
  <c r="O313" i="1"/>
  <c r="O1156" i="1"/>
  <c r="O840" i="1"/>
  <c r="O1312" i="1"/>
  <c r="K1005" i="1"/>
  <c r="K1009" i="1"/>
  <c r="K1000" i="1"/>
  <c r="O1001" i="1"/>
  <c r="O1249" i="1"/>
  <c r="O776" i="1"/>
  <c r="K1008" i="1"/>
  <c r="O1288" i="1"/>
  <c r="K1004" i="1"/>
  <c r="O1213" i="1"/>
  <c r="O1036" i="1"/>
  <c r="K996" i="1"/>
  <c r="O942" i="1"/>
  <c r="O832" i="1"/>
  <c r="K1001" i="1"/>
  <c r="O1063" i="1"/>
  <c r="O954" i="1"/>
  <c r="O644" i="1"/>
  <c r="O1127" i="1"/>
  <c r="O140" i="1"/>
  <c r="K997" i="1"/>
  <c r="K999" i="1"/>
  <c r="O1057" i="1"/>
  <c r="O937" i="1"/>
  <c r="O1309" i="1"/>
  <c r="O669" i="1"/>
  <c r="K1007" i="1"/>
  <c r="O1218" i="1"/>
  <c r="K998" i="1"/>
  <c r="K994" i="1"/>
  <c r="K993" i="1"/>
  <c r="O212" i="1"/>
  <c r="O865" i="1"/>
  <c r="O744" i="1"/>
  <c r="O285" i="1"/>
  <c r="O745" i="1"/>
  <c r="O1093" i="1"/>
  <c r="O866" i="1"/>
  <c r="K1002" i="1"/>
  <c r="O986" i="1"/>
  <c r="O1133" i="1"/>
  <c r="O6" i="1"/>
  <c r="K1003" i="1"/>
  <c r="O1287" i="1"/>
  <c r="O1236" i="1"/>
  <c r="O1240" i="1"/>
  <c r="O1243" i="1"/>
  <c r="O960" i="1"/>
  <c r="O1056" i="1"/>
  <c r="O97" i="1"/>
  <c r="O899" i="1"/>
  <c r="O120" i="1"/>
  <c r="O1155" i="1"/>
  <c r="O1164" i="1"/>
  <c r="O1242" i="1"/>
  <c r="O814" i="1"/>
  <c r="O33" i="1"/>
  <c r="O792" i="1"/>
  <c r="O278" i="1"/>
  <c r="O1267" i="1"/>
  <c r="O671" i="1"/>
  <c r="O697" i="1"/>
  <c r="O128" i="1"/>
  <c r="O1217" i="1"/>
  <c r="O224" i="1"/>
  <c r="O61" i="1"/>
  <c r="O1103" i="1"/>
  <c r="O938" i="1"/>
  <c r="O146" i="1"/>
  <c r="O1173" i="1"/>
  <c r="O1003" i="1"/>
  <c r="O1054" i="1"/>
  <c r="O896" i="1"/>
  <c r="O300" i="1"/>
  <c r="O1018" i="1"/>
  <c r="O210" i="1"/>
  <c r="O1247" i="1"/>
  <c r="O1034" i="1"/>
  <c r="O912" i="1"/>
  <c r="O1300" i="1"/>
  <c r="O944" i="1"/>
  <c r="O1131" i="1"/>
  <c r="O1209" i="1"/>
  <c r="O51" i="1"/>
  <c r="O109" i="1"/>
  <c r="O913" i="1"/>
  <c r="O734" i="1"/>
  <c r="O1040" i="1"/>
  <c r="O674" i="1"/>
  <c r="O56" i="1"/>
  <c r="O193" i="1"/>
  <c r="O695" i="1"/>
  <c r="O143" i="1"/>
  <c r="O816" i="1"/>
  <c r="O1130" i="1"/>
  <c r="O119" i="1"/>
  <c r="O989" i="1"/>
  <c r="O861" i="1"/>
  <c r="O1174" i="1"/>
  <c r="O895" i="1"/>
  <c r="O952" i="1"/>
  <c r="O907" i="1"/>
  <c r="O693" i="1"/>
  <c r="O946" i="1"/>
  <c r="O84" i="1"/>
  <c r="O685" i="1"/>
  <c r="O725" i="1"/>
  <c r="O182" i="1"/>
  <c r="O239" i="1"/>
  <c r="O735" i="1"/>
  <c r="O1069" i="1"/>
  <c r="O197" i="1"/>
  <c r="O911" i="1"/>
  <c r="O1139" i="1"/>
  <c r="O719" i="1"/>
  <c r="O668" i="1"/>
  <c r="O276" i="1"/>
  <c r="O1106" i="1"/>
  <c r="O32" i="1"/>
  <c r="O250" i="1"/>
  <c r="O666" i="1"/>
  <c r="O1245" i="1"/>
  <c r="O75" i="1"/>
  <c r="O841" i="1"/>
  <c r="O1208" i="1"/>
  <c r="O67" i="1"/>
  <c r="O733" i="1"/>
  <c r="O738" i="1"/>
  <c r="O992" i="1"/>
  <c r="O767" i="1"/>
  <c r="O1116" i="1"/>
  <c r="O1275" i="1"/>
  <c r="O1293" i="1"/>
  <c r="O1214" i="1"/>
  <c r="O844" i="1"/>
  <c r="O763" i="1"/>
  <c r="O711" i="1"/>
  <c r="O827" i="1"/>
  <c r="O1237" i="1"/>
  <c r="O201" i="1"/>
  <c r="O868" i="1"/>
  <c r="O881" i="1"/>
  <c r="O78" i="1"/>
  <c r="O1019" i="1"/>
  <c r="O785" i="1"/>
  <c r="O1298" i="1"/>
  <c r="O741" i="1"/>
  <c r="O1302" i="1"/>
  <c r="O27" i="1"/>
  <c r="O679" i="1"/>
  <c r="O42" i="1"/>
  <c r="O108" i="1"/>
  <c r="O798" i="1"/>
  <c r="O268" i="1"/>
  <c r="O1009" i="1"/>
  <c r="O754" i="1"/>
  <c r="O703" i="1"/>
  <c r="O1226" i="1"/>
  <c r="O835" i="1"/>
  <c r="O935" i="1"/>
  <c r="O1184" i="1"/>
  <c r="O727" i="1"/>
  <c r="O203" i="1"/>
  <c r="O813" i="1"/>
  <c r="O54" i="1"/>
  <c r="O1129" i="1"/>
  <c r="O294" i="1"/>
  <c r="O81" i="1"/>
  <c r="O1194" i="1"/>
  <c r="O29" i="1"/>
  <c r="O93" i="1"/>
  <c r="O1162" i="1"/>
  <c r="O1048" i="1"/>
  <c r="O1250" i="1"/>
  <c r="O110" i="1"/>
  <c r="O1008" i="1"/>
  <c r="O720" i="1"/>
  <c r="O807" i="1"/>
  <c r="O227" i="1"/>
  <c r="O976" i="1"/>
  <c r="O1073" i="1"/>
  <c r="O233" i="1"/>
  <c r="O102" i="1"/>
  <c r="O208" i="1"/>
  <c r="O304" i="1"/>
  <c r="O849" i="1"/>
  <c r="O1196" i="1"/>
  <c r="O94" i="1"/>
  <c r="O959" i="1"/>
  <c r="O769" i="1"/>
  <c r="O259" i="1"/>
  <c r="O826" i="1"/>
  <c r="O700" i="1"/>
  <c r="O16" i="1"/>
  <c r="O1203" i="1"/>
  <c r="O950" i="1"/>
  <c r="O1276" i="1"/>
  <c r="O291" i="1"/>
  <c r="O1146" i="1"/>
  <c r="O236" i="1"/>
  <c r="O1059" i="1"/>
  <c r="O723" i="1"/>
  <c r="O795" i="1"/>
  <c r="O66" i="1"/>
  <c r="O715" i="1"/>
  <c r="O31" i="1"/>
  <c r="O134" i="1"/>
  <c r="O828" i="1"/>
  <c r="O1252" i="1"/>
  <c r="O1165" i="1"/>
  <c r="O242" i="1"/>
  <c r="O1292" i="1"/>
  <c r="O943" i="1"/>
  <c r="O762" i="1"/>
  <c r="O1157" i="1"/>
  <c r="O1136" i="1"/>
  <c r="O166" i="1"/>
  <c r="O63" i="1"/>
  <c r="O152" i="1"/>
  <c r="O934" i="1"/>
  <c r="O998" i="1"/>
  <c r="O817" i="1"/>
  <c r="O52" i="1"/>
  <c r="O305" i="1"/>
  <c r="O12" i="1"/>
  <c r="O160" i="1"/>
  <c r="O1260" i="1"/>
  <c r="O665" i="1"/>
  <c r="O99" i="1"/>
  <c r="O194" i="1"/>
  <c r="O766" i="1"/>
  <c r="O779" i="1"/>
  <c r="O659" i="1"/>
  <c r="O1137" i="1"/>
  <c r="O1053" i="1"/>
  <c r="O802" i="1"/>
  <c r="O730" i="1"/>
  <c r="O47" i="1"/>
  <c r="O886" i="1"/>
  <c r="O753" i="1"/>
  <c r="O1071" i="1"/>
  <c r="O154" i="1"/>
  <c r="O726" i="1"/>
  <c r="O241" i="1"/>
  <c r="O1227" i="1"/>
  <c r="O1274" i="1"/>
  <c r="O207" i="1"/>
  <c r="O301" i="1"/>
  <c r="O1180" i="1"/>
  <c r="O1140" i="1"/>
  <c r="O801" i="1"/>
  <c r="O192" i="1"/>
  <c r="O1066" i="1"/>
  <c r="O773" i="1"/>
  <c r="O757" i="1"/>
  <c r="O148" i="1"/>
  <c r="O1012" i="1"/>
  <c r="O96" i="1"/>
  <c r="O1158" i="1"/>
  <c r="O1084" i="1"/>
  <c r="O980" i="1"/>
  <c r="O58" i="1"/>
  <c r="O279" i="1"/>
  <c r="O777" i="1"/>
  <c r="O1032" i="1"/>
  <c r="O281" i="1"/>
  <c r="O1024" i="1"/>
  <c r="O1058" i="1"/>
  <c r="O103" i="1"/>
  <c r="O1064" i="1"/>
  <c r="O771" i="1"/>
  <c r="O121" i="1"/>
  <c r="O1303" i="1"/>
  <c r="O667" i="1"/>
  <c r="O258" i="1"/>
  <c r="O88" i="1"/>
  <c r="O972" i="1"/>
  <c r="O958" i="1"/>
  <c r="O41" i="1"/>
  <c r="O115" i="1"/>
  <c r="O1122" i="1"/>
  <c r="O966" i="1"/>
  <c r="O983" i="1"/>
  <c r="O1076" i="1"/>
  <c r="O107" i="1"/>
  <c r="O284" i="1"/>
  <c r="O702" i="1"/>
  <c r="O891" i="1"/>
  <c r="O1033" i="1"/>
  <c r="O184" i="1"/>
  <c r="O1314" i="1"/>
  <c r="O1081" i="1"/>
  <c r="O196" i="1"/>
  <c r="O1079" i="1"/>
  <c r="O286" i="1"/>
  <c r="O765" i="1"/>
  <c r="O658" i="1"/>
  <c r="O1145" i="1"/>
  <c r="O202" i="1"/>
  <c r="O283" i="1"/>
  <c r="O1234" i="1"/>
  <c r="O1282" i="1"/>
  <c r="O302" i="1"/>
  <c r="O199" i="1"/>
  <c r="O1163" i="1"/>
  <c r="O964" i="1"/>
  <c r="O282" i="1"/>
  <c r="O53" i="1"/>
  <c r="O1091" i="1"/>
  <c r="O878" i="1"/>
  <c r="O747" i="1"/>
  <c r="O238" i="1"/>
  <c r="O1291" i="1"/>
  <c r="O64" i="1"/>
  <c r="O265" i="1"/>
  <c r="O1043" i="1"/>
  <c r="O857" i="1"/>
  <c r="O229" i="1"/>
  <c r="O216" i="1"/>
  <c r="O1151" i="1"/>
  <c r="O1262" i="1"/>
  <c r="O858" i="1"/>
  <c r="O263" i="1"/>
  <c r="O308" i="1"/>
  <c r="O145" i="1"/>
  <c r="O749" i="1"/>
  <c r="O26" i="1"/>
  <c r="O929" i="1"/>
  <c r="O186" i="1"/>
  <c r="O712" i="1"/>
  <c r="O206" i="1"/>
  <c r="O714" i="1"/>
  <c r="O993" i="1"/>
  <c r="O228" i="1"/>
  <c r="O49" i="1"/>
  <c r="O1128" i="1"/>
  <c r="O672" i="1"/>
  <c r="O45" i="1"/>
  <c r="O1205" i="1"/>
  <c r="O1244" i="1"/>
  <c r="O847" i="1"/>
  <c r="O289" i="1"/>
  <c r="O214" i="1"/>
  <c r="O1042" i="1"/>
  <c r="O721" i="1"/>
  <c r="O932" i="1"/>
  <c r="O175" i="1"/>
  <c r="O650" i="1"/>
  <c r="O162" i="1"/>
  <c r="O664" i="1"/>
  <c r="O141" i="1"/>
  <c r="O1225" i="1"/>
  <c r="O996" i="1"/>
  <c r="O784" i="1"/>
  <c r="O906" i="1"/>
  <c r="O209" i="1"/>
  <c r="O230" i="1"/>
  <c r="O1235" i="1"/>
  <c r="O860" i="1"/>
  <c r="O65" i="1"/>
  <c r="O838" i="1"/>
  <c r="O89" i="1"/>
  <c r="O36" i="1"/>
  <c r="O1169" i="1"/>
  <c r="O142" i="1"/>
  <c r="O150" i="1"/>
  <c r="O681" i="1"/>
  <c r="O995" i="1"/>
  <c r="O642" i="1"/>
  <c r="O222" i="1"/>
  <c r="O1090" i="1"/>
  <c r="O1254" i="1"/>
  <c r="O35" i="1"/>
  <c r="O170" i="1"/>
  <c r="O1253" i="1"/>
  <c r="O819" i="1"/>
  <c r="O1021" i="1"/>
  <c r="O1190" i="1"/>
  <c r="O931" i="1"/>
  <c r="O645" i="1"/>
  <c r="O225" i="1"/>
  <c r="O86" i="1"/>
  <c r="O1061" i="1"/>
  <c r="O1239" i="1"/>
  <c r="O1256" i="1"/>
  <c r="O877" i="1"/>
  <c r="O221" i="1"/>
  <c r="O139" i="1"/>
  <c r="O796" i="1"/>
  <c r="O649" i="1"/>
  <c r="O118" i="1"/>
  <c r="O95" i="1"/>
  <c r="O183" i="1"/>
  <c r="O169" i="1"/>
  <c r="O1011" i="1"/>
  <c r="O1120" i="1"/>
  <c r="O1159" i="1"/>
  <c r="O218" i="1"/>
  <c r="O181" i="1"/>
  <c r="O1055" i="1"/>
  <c r="O1072" i="1"/>
  <c r="O1212" i="1"/>
  <c r="O915" i="1"/>
  <c r="O17" i="1"/>
  <c r="O293" i="1"/>
  <c r="O266" i="1"/>
  <c r="O850" i="1"/>
  <c r="O706" i="1"/>
  <c r="O691" i="1"/>
  <c r="O675" i="1"/>
  <c r="O21" i="1"/>
  <c r="O85" i="1"/>
  <c r="O951" i="1"/>
  <c r="O869" i="1"/>
  <c r="O312" i="1"/>
  <c r="O43" i="1"/>
  <c r="O758" i="1"/>
  <c r="O957" i="1"/>
  <c r="O57" i="1"/>
  <c r="O73" i="1"/>
  <c r="O113" i="1"/>
  <c r="O1028" i="1"/>
  <c r="O1006" i="1"/>
  <c r="O1074" i="1"/>
  <c r="O1094" i="1"/>
  <c r="O662" i="1"/>
  <c r="O92" i="1"/>
  <c r="O916" i="1"/>
  <c r="O1088" i="1"/>
  <c r="O751" i="1"/>
  <c r="O220" i="1"/>
  <c r="O235" i="1"/>
  <c r="O1119" i="1"/>
  <c r="O709" i="1"/>
  <c r="O9" i="1"/>
  <c r="O921" i="1"/>
  <c r="O688" i="1"/>
  <c r="O655" i="1"/>
  <c r="O219" i="1"/>
  <c r="O1149" i="1"/>
  <c r="O1124" i="1"/>
  <c r="O1261" i="1"/>
  <c r="O651" i="1"/>
  <c r="O1191" i="1"/>
  <c r="O1138" i="1"/>
  <c r="O1153" i="1"/>
  <c r="O60" i="1"/>
  <c r="O917" i="1"/>
  <c r="O1115" i="1"/>
  <c r="O270" i="1"/>
  <c r="O1172" i="1"/>
  <c r="O752" i="1"/>
  <c r="O18" i="1"/>
  <c r="O974" i="1"/>
  <c r="O136" i="1"/>
  <c r="O295" i="1"/>
  <c r="O902" i="1"/>
  <c r="O1020" i="1"/>
  <c r="O125" i="1"/>
  <c r="O1210" i="1"/>
  <c r="O1176" i="1"/>
  <c r="O195" i="1"/>
  <c r="O1029" i="1"/>
  <c r="O1041" i="1"/>
  <c r="O1111" i="1"/>
  <c r="O213" i="1"/>
  <c r="O885" i="1"/>
  <c r="O904" i="1"/>
  <c r="O696" i="1"/>
  <c r="O1123" i="1"/>
  <c r="O834" i="1"/>
  <c r="O112" i="1"/>
  <c r="O1109" i="1"/>
  <c r="O984" i="1"/>
  <c r="O1052" i="1"/>
  <c r="O256" i="1"/>
  <c r="O226" i="1"/>
  <c r="O1065" i="1"/>
  <c r="O936" i="1"/>
  <c r="O808" i="1"/>
  <c r="O663" i="1"/>
  <c r="O38" i="1"/>
  <c r="O977" i="1"/>
  <c r="O1231" i="1"/>
  <c r="O177" i="1"/>
  <c r="O13" i="1"/>
  <c r="O812" i="1"/>
  <c r="O982" i="1"/>
  <c r="O1183" i="1"/>
  <c r="O91" i="1"/>
  <c r="O1013" i="1"/>
  <c r="O174" i="1"/>
  <c r="O800" i="1"/>
  <c r="O781" i="1"/>
  <c r="O98" i="1"/>
  <c r="O25" i="1"/>
  <c r="O652" i="1"/>
  <c r="O306" i="1"/>
  <c r="O836" i="1"/>
  <c r="O262" i="1"/>
  <c r="O1277" i="1"/>
  <c r="O748" i="1"/>
  <c r="O1202" i="1"/>
  <c r="O919" i="1"/>
  <c r="O122" i="1"/>
  <c r="O1241" i="1"/>
  <c r="O1257" i="1"/>
  <c r="O856" i="1"/>
  <c r="O1147" i="1"/>
  <c r="O274" i="1"/>
  <c r="O188" i="1"/>
  <c r="O739" i="1"/>
  <c r="O824" i="1"/>
  <c r="O933" i="1"/>
  <c r="O1045" i="1"/>
  <c r="O811" i="1"/>
  <c r="O74" i="1"/>
  <c r="O1047" i="1"/>
  <c r="O842" i="1"/>
  <c r="O1195" i="1"/>
  <c r="O10" i="1"/>
  <c r="O44" i="1"/>
  <c r="O759" i="1"/>
  <c r="O1193" i="1"/>
  <c r="O198" i="1"/>
  <c r="O1099" i="1"/>
  <c r="O654" i="1"/>
  <c r="O179" i="1"/>
  <c r="O165" i="1"/>
  <c r="O1216" i="1"/>
  <c r="O1200" i="1"/>
  <c r="O1022" i="1"/>
  <c r="O46" i="1"/>
  <c r="O243" i="1"/>
  <c r="O831" i="1"/>
  <c r="O72" i="1"/>
  <c r="O246" i="1"/>
  <c r="O815" i="1"/>
  <c r="O114" i="1"/>
  <c r="O821" i="1"/>
  <c r="O837" i="1"/>
  <c r="O1141" i="1"/>
  <c r="O888" i="1"/>
  <c r="O737" i="1"/>
  <c r="O309" i="1"/>
  <c r="O191" i="1"/>
  <c r="O1269" i="1"/>
  <c r="O909" i="1"/>
  <c r="O926" i="1"/>
  <c r="O156" i="1"/>
  <c r="O1198" i="1"/>
  <c r="O1121" i="1"/>
  <c r="O1166" i="1"/>
  <c r="O925" i="1"/>
  <c r="O155" i="1"/>
  <c r="O315" i="1"/>
  <c r="O19" i="1"/>
  <c r="O288" i="1"/>
  <c r="O1148" i="1"/>
  <c r="O879" i="1"/>
  <c r="O189" i="1"/>
  <c r="O211" i="1"/>
  <c r="O1035" i="1"/>
  <c r="O729" i="1"/>
  <c r="O297" i="1"/>
  <c r="O37" i="1"/>
  <c r="O903" i="1"/>
  <c r="O770" i="1"/>
  <c r="O82" i="1"/>
  <c r="O743" i="1"/>
  <c r="O260" i="1"/>
  <c r="O55" i="1"/>
  <c r="O1170" i="1"/>
  <c r="O981" i="1"/>
  <c r="O997" i="1"/>
  <c r="O4" i="1"/>
  <c r="O116" i="1"/>
  <c r="O133" i="1"/>
  <c r="O778" i="1"/>
  <c r="O1104" i="1"/>
  <c r="O234" i="1"/>
  <c r="O254" i="1"/>
  <c r="O880" i="1"/>
  <c r="O947" i="1"/>
  <c r="O272" i="1"/>
  <c r="O1229" i="1"/>
  <c r="O643" i="1"/>
  <c r="O825" i="1"/>
  <c r="O240" i="1"/>
  <c r="O167" i="1"/>
  <c r="O1150" i="1"/>
  <c r="O939" i="1"/>
  <c r="O1135" i="1"/>
  <c r="O682" i="1"/>
  <c r="O176" i="1"/>
  <c r="O988" i="1"/>
  <c r="O922" i="1"/>
  <c r="O805" i="1"/>
  <c r="O77" i="1"/>
  <c r="O251" i="1"/>
  <c r="O62" i="1"/>
  <c r="O244" i="1"/>
  <c r="O660" i="1"/>
  <c r="O1080" i="1"/>
  <c r="O788" i="1"/>
  <c r="O772" i="1"/>
  <c r="O870" i="1"/>
  <c r="O20" i="1"/>
  <c r="O1179" i="1"/>
  <c r="O1154" i="1"/>
  <c r="O1219" i="1"/>
  <c r="O245" i="1"/>
  <c r="O100" i="1"/>
  <c r="O129" i="1"/>
  <c r="O1086" i="1"/>
  <c r="O755" i="1"/>
  <c r="O833" i="1"/>
  <c r="O168" i="1"/>
  <c r="O200" i="1"/>
  <c r="O803" i="1"/>
  <c r="O969" i="1"/>
  <c r="O955" i="1"/>
  <c r="O646" i="1"/>
  <c r="O1289" i="1"/>
  <c r="O1067" i="1"/>
  <c r="O1232" i="1"/>
  <c r="O782" i="1"/>
  <c r="O1259" i="1"/>
  <c r="O1082" i="1"/>
  <c r="O1025" i="1"/>
  <c r="O1077" i="1"/>
  <c r="O985" i="1"/>
  <c r="O173" i="1"/>
  <c r="O158" i="1"/>
  <c r="O1233" i="1"/>
  <c r="O1308" i="1"/>
  <c r="O90" i="1"/>
  <c r="O1039" i="1"/>
  <c r="O793" i="1"/>
  <c r="O760" i="1"/>
  <c r="O1161" i="1"/>
  <c r="O806" i="1"/>
  <c r="O232" i="1"/>
  <c r="O253" i="1"/>
  <c r="O941" i="1"/>
  <c r="O923" i="1"/>
  <c r="O1280" i="1"/>
  <c r="O979" i="1"/>
  <c r="O131" i="1"/>
  <c r="O1108" i="1"/>
  <c r="O1230" i="1"/>
  <c r="O138" i="1"/>
  <c r="O787" i="1"/>
  <c r="O59" i="1"/>
  <c r="O1068" i="1"/>
  <c r="O101" i="1"/>
  <c r="O750" i="1"/>
  <c r="O290" i="1"/>
  <c r="O1263" i="1"/>
  <c r="O1246" i="1"/>
  <c r="O783" i="1"/>
  <c r="O810" i="1"/>
  <c r="O683" i="1"/>
  <c r="O1107" i="1"/>
  <c r="O892" i="1"/>
  <c r="O862" i="1"/>
  <c r="O267" i="1"/>
  <c r="O1215" i="1"/>
  <c r="O1049" i="1"/>
  <c r="O764" i="1"/>
  <c r="O797" i="1"/>
  <c r="O677" i="1"/>
  <c r="O255" i="1"/>
  <c r="O1096" i="1"/>
  <c r="O692" i="1"/>
  <c r="O851" i="1"/>
  <c r="O159" i="1"/>
  <c r="O928" i="1"/>
  <c r="O945" i="1"/>
  <c r="O673" i="1"/>
  <c r="O705" i="1"/>
  <c r="O171" i="1"/>
  <c r="O1197" i="1"/>
  <c r="O248" i="1"/>
  <c r="O1265" i="1"/>
  <c r="O661" i="1"/>
  <c r="O889" i="1"/>
  <c r="O104" i="1"/>
  <c r="O1144" i="1"/>
  <c r="O890" i="1"/>
  <c r="O1087" i="1"/>
  <c r="O80" i="1"/>
  <c r="O970" i="1"/>
  <c r="O930" i="1"/>
  <c r="O1187" i="1"/>
  <c r="O144" i="1"/>
  <c r="O71" i="1"/>
  <c r="O1266" i="1"/>
  <c r="O1175" i="1"/>
  <c r="O1160" i="1"/>
  <c r="O882" i="1"/>
  <c r="O15" i="1"/>
  <c r="O1031" i="1"/>
  <c r="O791" i="1"/>
  <c r="O1117" i="1"/>
  <c r="O215" i="1"/>
  <c r="O8" i="1"/>
  <c r="O940" i="1"/>
  <c r="O874" i="1"/>
  <c r="O736" i="1"/>
  <c r="O22" i="1"/>
  <c r="O50" i="1"/>
  <c r="O991" i="1"/>
  <c r="O275" i="1"/>
  <c r="O40" i="1"/>
  <c r="O1313" i="1"/>
  <c r="O1023" i="1"/>
  <c r="O968" i="1"/>
  <c r="O829" i="1"/>
  <c r="O172" i="1"/>
  <c r="O157" i="1"/>
  <c r="O1271" i="1"/>
  <c r="O70" i="1"/>
  <c r="O161" i="1"/>
  <c r="O846" i="1"/>
  <c r="O299" i="1"/>
  <c r="O271" i="1"/>
  <c r="O1278" i="1"/>
  <c r="O962" i="1"/>
  <c r="O774" i="1"/>
  <c r="O76" i="1"/>
  <c r="O1283" i="1"/>
  <c r="O694" i="1"/>
  <c r="O822" i="1"/>
  <c r="O5" i="1"/>
  <c r="O1134" i="1"/>
  <c r="O1092" i="1"/>
  <c r="O1030" i="1"/>
  <c r="O1220" i="1"/>
  <c r="O887" i="1"/>
  <c r="O804" i="1"/>
  <c r="O1206" i="1"/>
  <c r="O1097" i="1"/>
  <c r="O1167" i="1"/>
  <c r="O987" i="1"/>
  <c r="O898" i="1"/>
  <c r="O1204" i="1"/>
  <c r="O126" i="1"/>
  <c r="O789" i="1"/>
  <c r="O871" i="1"/>
  <c r="O1143" i="1"/>
  <c r="O839" i="1"/>
  <c r="O1100" i="1"/>
  <c r="O132" i="1"/>
  <c r="O311" i="1"/>
  <c r="O848" i="1"/>
  <c r="O670" i="1"/>
  <c r="O303" i="1"/>
  <c r="O79" i="1"/>
  <c r="O1142" i="1"/>
  <c r="O310" i="1"/>
  <c r="O23" i="1"/>
  <c r="O728" i="1"/>
  <c r="O927" i="1"/>
  <c r="O1255" i="1"/>
  <c r="O204" i="1"/>
  <c r="O1181" i="1"/>
  <c r="O1192" i="1"/>
  <c r="O1279" i="1"/>
  <c r="O708" i="1"/>
  <c r="O164" i="1"/>
  <c r="O1306" i="1"/>
  <c r="O1228" i="1"/>
  <c r="O1010" i="1"/>
  <c r="O768" i="1"/>
  <c r="O292" i="1"/>
  <c r="O277" i="1"/>
  <c r="O790" i="1"/>
  <c r="O1000" i="1"/>
  <c r="O1050" i="1"/>
  <c r="O678" i="1"/>
  <c r="O137" i="1"/>
  <c r="O185" i="1"/>
  <c r="O3" i="1"/>
  <c r="O1294" i="1"/>
  <c r="O1222" i="1"/>
  <c r="O34" i="1"/>
  <c r="O732" i="1"/>
  <c r="O69" i="1"/>
  <c r="O918" i="1"/>
  <c r="O948" i="1"/>
  <c r="O1285" i="1"/>
  <c r="O48" i="1"/>
  <c r="O864" i="1"/>
  <c r="O11" i="1"/>
  <c r="O39" i="1"/>
  <c r="O1299" i="1"/>
  <c r="O1186" i="1"/>
  <c r="O863" i="1"/>
  <c r="O269" i="1"/>
  <c r="O894" i="1"/>
  <c r="O147" i="1"/>
  <c r="O965" i="1"/>
  <c r="O1089" i="1"/>
  <c r="O855" i="1"/>
  <c r="O843" i="1"/>
  <c r="O68" i="1"/>
  <c r="O1101" i="1"/>
  <c r="O1085" i="1"/>
  <c r="O1070" i="1"/>
  <c r="O231" i="1"/>
  <c r="O14" i="1"/>
  <c r="O1311" i="1"/>
  <c r="O875" i="1"/>
  <c r="O854" i="1"/>
  <c r="O761" i="1"/>
  <c r="O701" i="1"/>
  <c r="O135" i="1"/>
  <c r="O830" i="1"/>
  <c r="O1296" i="1"/>
  <c r="O1007" i="1"/>
  <c r="O897" i="1"/>
  <c r="O731" i="1"/>
  <c r="O1017" i="1"/>
  <c r="O1102" i="1"/>
  <c r="O1112" i="1"/>
  <c r="O901" i="1"/>
  <c r="O1188" i="1"/>
  <c r="O1005" i="1"/>
  <c r="O1015" i="1"/>
  <c r="O900" i="1"/>
  <c r="O653" i="1"/>
  <c r="O307" i="1"/>
  <c r="O1044" i="1"/>
  <c r="O178" i="1"/>
  <c r="O722" i="1"/>
  <c r="O699" i="1"/>
  <c r="O261" i="1"/>
  <c r="O1062" i="1"/>
  <c r="O820" i="1"/>
  <c r="O1201" i="1"/>
  <c r="O799" i="1"/>
  <c r="O83" i="1"/>
  <c r="O1078" i="1"/>
  <c r="O1224" i="1"/>
  <c r="O1095" i="1"/>
  <c r="O1189" i="1"/>
  <c r="O756" i="1"/>
  <c r="O287" i="1"/>
  <c r="O237" i="1"/>
  <c r="O187" i="1"/>
  <c r="O1098" i="1"/>
  <c r="O1038" i="1"/>
  <c r="O872" i="1"/>
  <c r="O905" i="1"/>
  <c r="O149" i="1"/>
  <c r="O163" i="1"/>
  <c r="O106" i="1"/>
  <c r="O1113" i="1"/>
  <c r="O656" i="1"/>
  <c r="O786" i="1"/>
  <c r="O1026" i="1"/>
  <c r="O1002" i="1"/>
  <c r="O1286" i="1"/>
  <c r="O190" i="1"/>
  <c r="O273" i="1"/>
  <c r="O1168" i="1"/>
  <c r="O873" i="1"/>
  <c r="O1004" i="1"/>
  <c r="O680" i="1"/>
  <c r="O123" i="1"/>
  <c r="O867" i="1"/>
  <c r="O809" i="1"/>
  <c r="O1027" i="1"/>
  <c r="O707" i="1"/>
  <c r="O1132" i="1"/>
  <c r="O1272" i="1"/>
  <c r="O746" i="1"/>
  <c r="O718" i="1"/>
  <c r="O1248" i="1"/>
  <c r="O252" i="1"/>
  <c r="O1016" i="1"/>
  <c r="O264" i="1"/>
  <c r="O1126" i="1"/>
  <c r="O710" i="1"/>
  <c r="O1211" i="1"/>
  <c r="O648" i="1"/>
  <c r="O105" i="1"/>
  <c r="O684" i="1"/>
  <c r="O1264" i="1"/>
  <c r="O1118" i="1"/>
  <c r="O823" i="1"/>
  <c r="O217" i="1"/>
  <c r="O1270" i="1"/>
  <c r="O893" i="1"/>
  <c r="O1051" i="1"/>
  <c r="O876" i="1"/>
  <c r="O316" i="1"/>
  <c r="O223" i="1"/>
  <c r="O978" i="1"/>
  <c r="O994" i="1"/>
  <c r="O1207" i="1"/>
  <c r="O1125" i="1"/>
  <c r="O920" i="1"/>
  <c r="O859" i="1"/>
  <c r="O130" i="1"/>
  <c r="O28" i="1"/>
  <c r="O151" i="1"/>
  <c r="O1199" i="1"/>
  <c r="O1185" i="1"/>
  <c r="O1238" i="1"/>
  <c r="O24" i="1"/>
  <c r="O717" i="1"/>
  <c r="O296" i="1"/>
  <c r="O953" i="1"/>
  <c r="O1060" i="1"/>
  <c r="O908" i="1"/>
  <c r="O1075" i="1"/>
  <c r="O657" i="1"/>
  <c r="O1037" i="1"/>
  <c r="O1273" i="1"/>
  <c r="O780" i="1"/>
  <c r="O713" i="1"/>
  <c r="O1223" i="1"/>
  <c r="O1114" i="1"/>
  <c r="O845" i="1"/>
  <c r="O967" i="1"/>
  <c r="O690" i="1"/>
  <c r="O111" i="1"/>
  <c r="O1284" i="1"/>
  <c r="O999" i="1"/>
  <c r="O1268" i="1"/>
  <c r="O716" i="1"/>
  <c r="O686" i="1"/>
  <c r="O724" i="1"/>
  <c r="O1046" i="1"/>
  <c r="O852" i="1"/>
  <c r="O647" i="1"/>
  <c r="O956" i="1"/>
  <c r="O1251" i="1"/>
  <c r="O818" i="1"/>
  <c r="O742" i="1"/>
  <c r="O117" i="1"/>
  <c r="O1152" i="1"/>
  <c r="O990" i="1"/>
  <c r="O1258" i="1"/>
  <c r="O975" i="1"/>
  <c r="O257" i="1"/>
  <c r="O127" i="1"/>
  <c r="O794" i="1"/>
  <c r="O30" i="1"/>
  <c r="O914" i="1"/>
  <c r="O853" i="1"/>
  <c r="O687" i="1"/>
  <c r="O280" i="1"/>
  <c r="O1290" i="1"/>
  <c r="O971" i="1"/>
  <c r="O1304" i="1"/>
  <c r="O698" i="1"/>
  <c r="O247" i="1"/>
  <c r="O1110" i="1"/>
  <c r="O1305" i="1"/>
  <c r="O1221" i="1"/>
  <c r="O124" i="1"/>
  <c r="AU5" i="1"/>
  <c r="BA5" i="1"/>
  <c r="AZ6" i="1"/>
  <c r="AY7" i="1"/>
  <c r="AX8" i="1"/>
  <c r="AW9" i="1"/>
  <c r="AV10" i="1"/>
  <c r="BB10" i="1"/>
  <c r="AU11" i="1"/>
  <c r="BA11" i="1"/>
  <c r="AX4" i="1"/>
  <c r="BB4" i="1"/>
  <c r="BA8" i="1"/>
  <c r="AY10" i="1"/>
  <c r="AY4" i="1"/>
  <c r="AY5" i="1"/>
  <c r="AW7" i="1"/>
  <c r="AV8" i="1"/>
  <c r="BB8" i="1"/>
  <c r="AU9" i="1"/>
  <c r="BA9" i="1"/>
  <c r="AZ10" i="1"/>
  <c r="AY11" i="1"/>
  <c r="AZ4" i="1"/>
  <c r="BB9" i="1"/>
  <c r="BA4" i="1"/>
  <c r="BB5" i="1"/>
  <c r="AU6" i="1"/>
  <c r="BA6" i="1"/>
  <c r="AZ7" i="1"/>
  <c r="AY8" i="1"/>
  <c r="AX9" i="1"/>
  <c r="AW10" i="1"/>
  <c r="AV11" i="1"/>
  <c r="BB11" i="1"/>
  <c r="AV4" i="1"/>
  <c r="AX5" i="1"/>
  <c r="AY6" i="1"/>
  <c r="AW5" i="1"/>
  <c r="AV6" i="1"/>
  <c r="BB6" i="1"/>
  <c r="AU7" i="1"/>
  <c r="BA7" i="1"/>
  <c r="AZ8" i="1"/>
  <c r="AY9" i="1"/>
  <c r="AX10" i="1"/>
  <c r="AW11" i="1"/>
  <c r="AW4" i="1"/>
  <c r="AW6" i="1"/>
  <c r="AV7" i="1"/>
  <c r="BB7" i="1"/>
  <c r="AU8" i="1"/>
  <c r="AZ9" i="1"/>
  <c r="AX11" i="1"/>
  <c r="AX6" i="1"/>
  <c r="AZ5" i="1"/>
  <c r="AX7" i="1"/>
  <c r="AW8" i="1"/>
  <c r="AV9" i="1"/>
  <c r="AU10" i="1"/>
  <c r="BA10" i="1"/>
  <c r="AZ11" i="1"/>
  <c r="R87" i="1" l="1"/>
  <c r="R63" i="1"/>
  <c r="R64" i="1"/>
  <c r="R76" i="1"/>
  <c r="R110" i="1"/>
  <c r="R29" i="1"/>
  <c r="R131" i="1"/>
  <c r="R73" i="1"/>
  <c r="R138" i="1"/>
  <c r="R140" i="1"/>
  <c r="R21" i="1"/>
  <c r="R22" i="1"/>
  <c r="R42" i="1"/>
  <c r="R55" i="1"/>
  <c r="R54" i="1"/>
  <c r="R3" i="1"/>
  <c r="R96" i="1"/>
  <c r="R115" i="1"/>
  <c r="R11" i="1"/>
  <c r="R85" i="1"/>
  <c r="R109" i="1"/>
  <c r="R45" i="1"/>
  <c r="R65" i="1"/>
  <c r="R19" i="1"/>
  <c r="R36" i="1"/>
  <c r="R83" i="1"/>
  <c r="R5" i="1"/>
  <c r="R7" i="1"/>
  <c r="R18" i="1"/>
  <c r="R130" i="1"/>
  <c r="R136" i="1"/>
  <c r="R88" i="1"/>
  <c r="R2" i="1"/>
  <c r="R120" i="1"/>
  <c r="R112" i="1"/>
  <c r="R66" i="1"/>
  <c r="R111" i="1"/>
  <c r="R127" i="1"/>
  <c r="R52" i="1"/>
  <c r="R124" i="1"/>
  <c r="R33" i="1"/>
  <c r="R17" i="1"/>
  <c r="R61" i="1"/>
  <c r="R84" i="1"/>
  <c r="R53" i="1"/>
  <c r="R46" i="1"/>
  <c r="R51" i="1"/>
  <c r="R49" i="1"/>
  <c r="R126" i="1"/>
  <c r="R37" i="1"/>
  <c r="R75" i="1"/>
  <c r="R35" i="1"/>
  <c r="R93" i="1"/>
  <c r="R113" i="1"/>
  <c r="R125" i="1"/>
  <c r="R43" i="1"/>
  <c r="R15" i="1"/>
  <c r="R122" i="1"/>
  <c r="R32" i="1"/>
  <c r="R34" i="1"/>
  <c r="R39" i="1"/>
  <c r="R10" i="1"/>
  <c r="R89" i="1"/>
  <c r="R108" i="1"/>
  <c r="R142" i="1"/>
  <c r="R118" i="1"/>
  <c r="R50" i="1"/>
  <c r="R103" i="1"/>
  <c r="R67" i="1"/>
  <c r="R71" i="1"/>
  <c r="R132" i="1"/>
  <c r="R24" i="1"/>
  <c r="R13" i="1"/>
  <c r="R79" i="1"/>
  <c r="R40" i="1"/>
  <c r="R91" i="1"/>
  <c r="R70" i="1"/>
  <c r="R74" i="1"/>
  <c r="R23" i="1"/>
  <c r="R81" i="1"/>
  <c r="R86" i="1"/>
  <c r="R119" i="1"/>
  <c r="R6" i="1"/>
  <c r="R114" i="1"/>
  <c r="R135" i="1"/>
  <c r="R12" i="1"/>
  <c r="R141" i="1"/>
  <c r="R59" i="1"/>
  <c r="R31" i="1"/>
  <c r="R62" i="1"/>
  <c r="R68" i="1"/>
  <c r="R47" i="1"/>
  <c r="R94" i="1"/>
  <c r="R123" i="1"/>
  <c r="R134" i="1"/>
  <c r="R95" i="1"/>
  <c r="R69" i="1"/>
  <c r="R90" i="1"/>
  <c r="R48" i="1"/>
  <c r="R38" i="1"/>
  <c r="R28" i="1"/>
  <c r="R102" i="1"/>
  <c r="R56" i="1"/>
  <c r="R121" i="1"/>
  <c r="R116" i="1"/>
  <c r="R27" i="1"/>
  <c r="R82" i="1"/>
  <c r="R117" i="1"/>
  <c r="R107" i="1"/>
  <c r="R143" i="1"/>
  <c r="R4" i="1"/>
  <c r="R80" i="1"/>
  <c r="R144" i="1"/>
  <c r="R99" i="1"/>
  <c r="R77" i="1"/>
  <c r="R44" i="1"/>
  <c r="R8" i="1"/>
  <c r="R25" i="1"/>
  <c r="R26" i="1"/>
  <c r="R98" i="1"/>
  <c r="R20" i="1"/>
  <c r="R97" i="1"/>
  <c r="R16" i="1"/>
  <c r="R139" i="1"/>
  <c r="R41" i="1"/>
  <c r="R137" i="1"/>
  <c r="R128" i="1"/>
  <c r="R30" i="1"/>
  <c r="R100" i="1"/>
  <c r="R105" i="1"/>
  <c r="R58" i="1"/>
  <c r="R60" i="1"/>
  <c r="R78" i="1"/>
  <c r="R9" i="1"/>
  <c r="R92" i="1"/>
  <c r="H1310" i="1"/>
  <c r="L1310" i="1"/>
  <c r="L15" i="3" s="1"/>
  <c r="M15" i="3" s="1"/>
  <c r="Y3" i="1"/>
  <c r="Y5" i="1" s="1"/>
  <c r="L19" i="3" l="1"/>
  <c r="M19" i="3" s="1"/>
  <c r="L27" i="3"/>
  <c r="M27" i="3" s="1"/>
  <c r="L4" i="3"/>
  <c r="M4" i="3" s="1"/>
  <c r="C1310" i="1"/>
  <c r="A1310" i="1"/>
  <c r="B1310" i="1" s="1"/>
  <c r="L8" i="3"/>
  <c r="M8" i="3" s="1"/>
  <c r="L9" i="3"/>
  <c r="M9" i="3" s="1"/>
  <c r="L33" i="3"/>
  <c r="M33" i="3" s="1"/>
  <c r="L20" i="3"/>
  <c r="M20" i="3" s="1"/>
  <c r="L30" i="3"/>
  <c r="M30" i="3" s="1"/>
  <c r="L28" i="3"/>
  <c r="M28" i="3" s="1"/>
  <c r="L13" i="3"/>
  <c r="M13" i="3" s="1"/>
  <c r="L17" i="3"/>
  <c r="M17" i="3" s="1"/>
  <c r="L10" i="3"/>
  <c r="M10" i="3" s="1"/>
  <c r="L14" i="3"/>
  <c r="M14" i="3" s="1"/>
  <c r="L11" i="3"/>
  <c r="M11" i="3" s="1"/>
  <c r="L26" i="3"/>
  <c r="M26" i="3" s="1"/>
  <c r="L5" i="3"/>
  <c r="M5" i="3" s="1"/>
  <c r="L12" i="3"/>
  <c r="M12" i="3" s="1"/>
  <c r="L18" i="3"/>
  <c r="M18" i="3" s="1"/>
  <c r="L24" i="3"/>
  <c r="M24" i="3" s="1"/>
  <c r="L21" i="3"/>
  <c r="M21" i="3" s="1"/>
  <c r="L25" i="3"/>
  <c r="M25" i="3" s="1"/>
  <c r="L22" i="3"/>
  <c r="M22" i="3" s="1"/>
  <c r="L16" i="3"/>
  <c r="M16" i="3" s="1"/>
  <c r="L32" i="3"/>
  <c r="M32" i="3" s="1"/>
  <c r="L23" i="3"/>
  <c r="M23" i="3" s="1"/>
  <c r="L6" i="3"/>
  <c r="M6" i="3" s="1"/>
  <c r="L3" i="3"/>
  <c r="M3" i="3" s="1"/>
  <c r="L29" i="3"/>
  <c r="M29" i="3" s="1"/>
  <c r="L34" i="3"/>
  <c r="M34" i="3" s="1"/>
  <c r="L7" i="3"/>
  <c r="M7" i="3" s="1"/>
  <c r="L31" i="3"/>
  <c r="M31" i="3" s="1"/>
  <c r="X5" i="1"/>
  <c r="X3" i="1"/>
  <c r="AB1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55C057-554D-403E-ACB3-0C7767700C6B}" keepAlive="1" name="Requête - Away" description="Connexion à la requête « Away » dans le classeur." type="5" refreshedVersion="0" background="1">
    <dbPr connection="Provider=Microsoft.Mashup.OleDb.1;Data Source=$Workbook$;Location=Away;Extended Properties=&quot;&quot;" command="SELECT * FROM [Away]"/>
  </connection>
  <connection id="2" xr16:uid="{5F6E6E4A-35A1-4D4F-BEBA-DF80E891F0DD}" keepAlive="1" name="Requête - Home" description="Connexion à la requête « Home » dans le classeur." type="5" refreshedVersion="0" background="1">
    <dbPr connection="Provider=Microsoft.Mashup.OleDb.1;Data Source=$Workbook$;Location=Home;Extended Properties=&quot;&quot;" command="SELECT * FROM [Home]"/>
  </connection>
  <connection id="3" xr16:uid="{D07AF41D-2F3A-4488-8E63-7976582C350E}" keepAlive="1" name="Requête - Source" description="Connexion à la requête « Source » dans le classeur." type="5" refreshedVersion="0" background="1">
    <dbPr connection="Provider=Microsoft.Mashup.OleDb.1;Data Source=$Workbook$;Location=Source;Extended Properties=&quot;&quot;" command="SELECT * FROM [Source]"/>
  </connection>
  <connection id="4" xr16:uid="{2E059959-34FB-4928-A3F6-DE5F0DEB5397}" keepAlive="1" name="Requête - Source Away" description="Connexion à la requête « Source Away » dans le classeur." type="5" refreshedVersion="0" background="1">
    <dbPr connection="Provider=Microsoft.Mashup.OleDb.1;Data Source=$Workbook$;Location=&quot;Source Away&quot;;Extended Properties=&quot;&quot;" command="SELECT * FROM [Source Away]"/>
  </connection>
  <connection id="5" xr16:uid="{5E9B00F5-0311-4CDF-A15C-D5DED5C4E6F4}" keepAlive="1" name="Requête - Source Home" description="Connexion à la requête « Source Home » dans le classeur." type="5" refreshedVersion="0" background="1">
    <dbPr connection="Provider=Microsoft.Mashup.OleDb.1;Data Source=$Workbook$;Location=&quot;Source Home&quot;;Extended Properties=&quot;&quot;" command="SELECT * FROM [Source Home]"/>
  </connection>
  <connection id="6" xr16:uid="{1AE4693B-5115-41A3-A372-D5A3FE3D8F34}" keepAlive="1" name="Requête - Tableau Away" description="Connexion à la requête « Tableau Away » dans le classeur." type="5" refreshedVersion="8" background="1" saveData="1">
    <dbPr connection="Provider=Microsoft.Mashup.OleDb.1;Data Source=$Workbook$;Location=&quot;Tableau Away&quot;;Extended Properties=&quot;&quot;" command="SELECT * FROM [Tableau Away]"/>
  </connection>
  <connection id="7" xr16:uid="{CE82FF8D-7816-466F-96E2-68139306D652}" keepAlive="1" name="Requête - Tableau départ" description="Connexion à la requête « Tableau départ » dans le classeur." type="5" refreshedVersion="0" background="1">
    <dbPr connection="Provider=Microsoft.Mashup.OleDb.1;Data Source=$Workbook$;Location=&quot;Tableau départ&quot;;Extended Properties=&quot;&quot;" command="SELECT * FROM [Tableau départ]"/>
  </connection>
  <connection id="8" xr16:uid="{8573B1B0-82BA-41AA-8F0F-C8774530EA44}" keepAlive="1" name="Requête - Tableau Home" description="Connexion à la requête « Tableau Home » dans le classeur." type="5" refreshedVersion="8" background="1" saveData="1">
    <dbPr connection="Provider=Microsoft.Mashup.OleDb.1;Data Source=$Workbook$;Location=&quot;Tableau Home&quot;;Extended Properties=&quot;&quot;" command="SELECT * FROM [Tableau Home]"/>
  </connection>
</connections>
</file>

<file path=xl/sharedStrings.xml><?xml version="1.0" encoding="utf-8"?>
<sst xmlns="http://schemas.openxmlformats.org/spreadsheetml/2006/main" count="4542" uniqueCount="110">
  <si>
    <t>Teams</t>
  </si>
  <si>
    <t>ATT Strength</t>
  </si>
  <si>
    <t>Def Strength</t>
  </si>
  <si>
    <t>League Average</t>
  </si>
  <si>
    <t>2021-2022</t>
  </si>
  <si>
    <t>GF average</t>
  </si>
  <si>
    <t>GA average</t>
  </si>
  <si>
    <t>xGoals</t>
  </si>
  <si>
    <t>VS</t>
  </si>
  <si>
    <t>Away</t>
  </si>
  <si>
    <t>Home</t>
  </si>
  <si>
    <t>Home Team</t>
  </si>
  <si>
    <t>Away Team</t>
  </si>
  <si>
    <t>Odds</t>
  </si>
  <si>
    <t>Day</t>
  </si>
  <si>
    <t>Date</t>
  </si>
  <si>
    <t>San Jose</t>
  </si>
  <si>
    <t>Nashville</t>
  </si>
  <si>
    <t>Vegas</t>
  </si>
  <si>
    <t>Los Angeles</t>
  </si>
  <si>
    <t>Tampa Bay</t>
  </si>
  <si>
    <t>N.Y. Rangers</t>
  </si>
  <si>
    <t>Seattle</t>
  </si>
  <si>
    <t>Anaheim</t>
  </si>
  <si>
    <t>Columbus</t>
  </si>
  <si>
    <t>Carolina</t>
  </si>
  <si>
    <t>Chicago</t>
  </si>
  <si>
    <t>Colorado</t>
  </si>
  <si>
    <t>Vancouver</t>
  </si>
  <si>
    <t>Edmonton</t>
  </si>
  <si>
    <t>Toronto</t>
  </si>
  <si>
    <t>Montreal</t>
  </si>
  <si>
    <t>Boston</t>
  </si>
  <si>
    <t>Washington</t>
  </si>
  <si>
    <t>Ottawa</t>
  </si>
  <si>
    <t>Buffalo</t>
  </si>
  <si>
    <t>Calgary</t>
  </si>
  <si>
    <t>Minnesota</t>
  </si>
  <si>
    <t>Florida</t>
  </si>
  <si>
    <t>N.Y. Islanders</t>
  </si>
  <si>
    <t>Dallas</t>
  </si>
  <si>
    <t>New Jersey</t>
  </si>
  <si>
    <t>Philadelphia</t>
  </si>
  <si>
    <t>Arizona</t>
  </si>
  <si>
    <t>Pittsburgh</t>
  </si>
  <si>
    <t>Detroit</t>
  </si>
  <si>
    <t>Winnipeg</t>
  </si>
  <si>
    <t>St. Louis</t>
  </si>
  <si>
    <t>Ducks</t>
  </si>
  <si>
    <t>Coyotes</t>
  </si>
  <si>
    <t>Bruins</t>
  </si>
  <si>
    <t>Sabres</t>
  </si>
  <si>
    <t>Flames</t>
  </si>
  <si>
    <t>Hurricanes</t>
  </si>
  <si>
    <t>Blackhawks</t>
  </si>
  <si>
    <t>Avanlanche</t>
  </si>
  <si>
    <t>Stars</t>
  </si>
  <si>
    <t>Oilers</t>
  </si>
  <si>
    <t>Panthers</t>
  </si>
  <si>
    <t>Wild</t>
  </si>
  <si>
    <t>Canadiens</t>
  </si>
  <si>
    <t>Predators</t>
  </si>
  <si>
    <t>Senators</t>
  </si>
  <si>
    <t>Flyers</t>
  </si>
  <si>
    <t>Penguins</t>
  </si>
  <si>
    <t>Kraken</t>
  </si>
  <si>
    <t>Canucks</t>
  </si>
  <si>
    <t>Capitals</t>
  </si>
  <si>
    <t>Jets</t>
  </si>
  <si>
    <t>Jackets</t>
  </si>
  <si>
    <t>Wings</t>
  </si>
  <si>
    <t>Kings</t>
  </si>
  <si>
    <t>Devils</t>
  </si>
  <si>
    <t>Islanders</t>
  </si>
  <si>
    <t>Rangers</t>
  </si>
  <si>
    <t>Sharks</t>
  </si>
  <si>
    <t>Blues</t>
  </si>
  <si>
    <t>Lightning</t>
  </si>
  <si>
    <t>Leafs</t>
  </si>
  <si>
    <t>Knights</t>
  </si>
  <si>
    <t>Résultats</t>
  </si>
  <si>
    <t>PK%</t>
  </si>
  <si>
    <t>PP%</t>
  </si>
  <si>
    <t>W</t>
  </si>
  <si>
    <t>L</t>
  </si>
  <si>
    <t>HADV</t>
  </si>
  <si>
    <t>AADV</t>
  </si>
  <si>
    <t>ADJUST</t>
  </si>
  <si>
    <t>Prédiction</t>
  </si>
  <si>
    <t>Réussite</t>
  </si>
  <si>
    <t>%Réussite</t>
  </si>
  <si>
    <t/>
  </si>
  <si>
    <t>HISTORIQUE</t>
  </si>
  <si>
    <t>Home TEAM</t>
  </si>
  <si>
    <t>DATE</t>
  </si>
  <si>
    <t>POINTAGE</t>
  </si>
  <si>
    <t>PTS</t>
  </si>
  <si>
    <t>WINNER</t>
  </si>
  <si>
    <t>LAST 10</t>
  </si>
  <si>
    <t>AWAY</t>
  </si>
  <si>
    <t>HOME</t>
  </si>
  <si>
    <t>Colonne1</t>
  </si>
  <si>
    <t>PTS2</t>
  </si>
  <si>
    <t>Aujourd'hui</t>
  </si>
  <si>
    <t>PTS Away</t>
  </si>
  <si>
    <t>PTS Home</t>
  </si>
  <si>
    <t>MATCH_1</t>
  </si>
  <si>
    <t>MATCH_2</t>
  </si>
  <si>
    <t>MATCH_3</t>
  </si>
  <si>
    <t>MATCH_4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</si>
</sst>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)_ ;_ * \(#,##0.00\)_ ;_ * &quot;-&quot;??_)_ ;_ @_ "/>
    <numFmt numFmtId="165" formatCode="_ * #,##0.00_)\ _$_ ;_ * \(#,##0.00\)\ _$_ ;_ * &quot;-&quot;??_)\ _$_ ;_ @_ "/>
    <numFmt numFmtId="166" formatCode="_ * #,##0.000_)_ ;_ * \(#,##0.000\)_ ;_ * &quot;-&quot;??_)_ ;_ @_ "/>
    <numFmt numFmtId="167" formatCode="0.0%"/>
    <numFmt numFmtId="168" formatCode="_ * #,##0_)_ ;_ * \(#,##0\)_ ;_ * &quot;-&quot;??_)_ ;_ @_ "/>
    <numFmt numFmtId="169" formatCode="[$-F800]dddd\,\ mmmm\ dd\,\ yyyy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 Unicode MS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164" fontId="0" fillId="0" borderId="0" xfId="1" applyFont="1"/>
    <xf numFmtId="164" fontId="2" fillId="0" borderId="1" xfId="1" applyFont="1" applyBorder="1"/>
    <xf numFmtId="0" fontId="0" fillId="0" borderId="0" xfId="0" applyAlignment="1">
      <alignment horizontal="center"/>
    </xf>
    <xf numFmtId="165" fontId="0" fillId="0" borderId="0" xfId="0" applyNumberFormat="1"/>
    <xf numFmtId="164" fontId="2" fillId="0" borderId="0" xfId="1" applyFont="1"/>
    <xf numFmtId="166" fontId="0" fillId="0" borderId="0" xfId="1" applyNumberFormat="1" applyFont="1"/>
    <xf numFmtId="0" fontId="2" fillId="0" borderId="0" xfId="0" applyFont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167" fontId="0" fillId="0" borderId="0" xfId="2" applyNumberFormat="1" applyFont="1"/>
    <xf numFmtId="9" fontId="0" fillId="0" borderId="0" xfId="2" applyFont="1" applyAlignment="1">
      <alignment horizont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/>
    <xf numFmtId="14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168" fontId="2" fillId="0" borderId="1" xfId="1" applyNumberFormat="1" applyFont="1" applyBorder="1" applyAlignment="1">
      <alignment horizontal="center"/>
    </xf>
    <xf numFmtId="168" fontId="0" fillId="0" borderId="0" xfId="1" applyNumberFormat="1" applyFont="1"/>
    <xf numFmtId="164" fontId="2" fillId="0" borderId="1" xfId="1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9" fontId="2" fillId="0" borderId="0" xfId="2" applyFont="1"/>
    <xf numFmtId="0" fontId="2" fillId="0" borderId="0" xfId="0" applyFont="1" applyAlignment="1">
      <alignment vertical="center" textRotation="90"/>
    </xf>
    <xf numFmtId="169" fontId="0" fillId="0" borderId="0" xfId="0" applyNumberFormat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168" fontId="0" fillId="0" borderId="0" xfId="1" applyNumberFormat="1" applyFont="1" applyFill="1"/>
    <xf numFmtId="14" fontId="2" fillId="0" borderId="0" xfId="0" applyNumberFormat="1" applyFont="1" applyAlignment="1">
      <alignment horizontal="center"/>
    </xf>
    <xf numFmtId="0" fontId="0" fillId="2" borderId="0" xfId="0" applyFill="1"/>
    <xf numFmtId="14" fontId="0" fillId="0" borderId="0" xfId="0" applyNumberFormat="1"/>
    <xf numFmtId="14" fontId="0" fillId="0" borderId="0" xfId="0" quotePrefix="1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textRotation="90"/>
    </xf>
    <xf numFmtId="0" fontId="2" fillId="0" borderId="0" xfId="0" applyFont="1" applyBorder="1" applyAlignment="1">
      <alignment horizontal="center"/>
    </xf>
    <xf numFmtId="0" fontId="0" fillId="3" borderId="0" xfId="0" applyFill="1"/>
    <xf numFmtId="18" fontId="0" fillId="0" borderId="0" xfId="0" applyNumberFormat="1" applyAlignment="1">
      <alignment horizontal="center"/>
    </xf>
    <xf numFmtId="18" fontId="0" fillId="0" borderId="0" xfId="0" applyNumberFormat="1" applyAlignment="1">
      <alignment horizontal="center"/>
    </xf>
  </cellXfs>
  <cellStyles count="3">
    <cellStyle name="Milliers" xfId="1" builtinId="3"/>
    <cellStyle name="Normal" xfId="0" builtinId="0"/>
    <cellStyle name="Pourcentage" xfId="2" builtinId="5"/>
  </cellStyles>
  <dxfs count="27">
    <dxf>
      <fill>
        <patternFill patternType="solid">
          <fgColor indexed="64"/>
          <bgColor rgb="FFFFFF00"/>
        </patternFill>
      </fill>
    </dxf>
    <dxf>
      <numFmt numFmtId="19" formatCode="dd/mm/yyyy"/>
    </dxf>
    <dxf>
      <fill>
        <patternFill patternType="solid">
          <fgColor indexed="64"/>
          <bgColor rgb="FF00B0F0"/>
        </patternFill>
      </fill>
    </dxf>
    <dxf>
      <numFmt numFmtId="19" formatCode="dd/mm/yyyy"/>
    </dxf>
    <dxf>
      <fill>
        <patternFill patternType="solid">
          <fgColor indexed="64"/>
          <bgColor rgb="FF00B0F0"/>
        </patternFill>
      </fill>
    </dxf>
    <dxf>
      <fill>
        <patternFill patternType="solid">
          <fgColor indexed="64"/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3B3B"/>
        </patternFill>
      </fill>
    </dxf>
    <dxf>
      <fill>
        <patternFill>
          <bgColor rgb="FF92D050"/>
        </patternFill>
      </fill>
    </dxf>
    <dxf>
      <fill>
        <patternFill>
          <bgColor rgb="FFFF3B3B"/>
        </patternFill>
      </fill>
    </dxf>
    <dxf>
      <fill>
        <patternFill>
          <bgColor rgb="FF92D050"/>
        </patternFill>
      </fill>
    </dxf>
    <dxf>
      <fill>
        <patternFill>
          <bgColor rgb="FFFF3B3B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d/mm/yyyy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8" formatCode="_ * #,##0_)_ ;_ * \(#,##0\)_ ;_ * &quot;-&quot;??_)_ ;_ @_ "/>
    </dxf>
    <dxf>
      <numFmt numFmtId="165" formatCode="_ * #,##0.00_)\ _$_ ;_ * \(#,##0.00\)\ _$_ ;_ * &quot;-&quot;??_)\ _$_ ;_ @_ 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3B3B"/>
      <color rgb="FFFF3F3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466724</xdr:colOff>
      <xdr:row>1</xdr:row>
      <xdr:rowOff>185737</xdr:rowOff>
    </xdr:from>
    <xdr:to>
      <xdr:col>42</xdr:col>
      <xdr:colOff>295274</xdr:colOff>
      <xdr:row>8</xdr:row>
      <xdr:rowOff>104776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91C3A0F4-0DE3-8E62-8D73-14A0F4D846D1}"/>
            </a:ext>
          </a:extLst>
        </xdr:cNvPr>
        <xdr:cNvSpPr txBox="1"/>
      </xdr:nvSpPr>
      <xdr:spPr>
        <a:xfrm>
          <a:off x="15201899" y="376237"/>
          <a:ext cx="5705475" cy="12239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Je suis en train de monter un fichier excel et je suis dans une impasse. J'aimerais récupérer les 10 dernières occurrences selon la date du jour dans mon tableau en colonne S et T. </a:t>
          </a:r>
        </a:p>
        <a:p>
          <a:r>
            <a:rPr lang="fr-FR"/>
            <a:t>Donc, en sélectionnant deux équipes (cellules V3 et V5) les dernières occurrences (à compter de la date du jour en T1 ou U1) des équipes sortent en S15:T24 et V15:W24.</a:t>
          </a:r>
        </a:p>
        <a:p>
          <a:endParaRPr lang="fr-FR" sz="1100"/>
        </a:p>
      </xdr:txBody>
    </xdr:sp>
    <xdr:clientData/>
  </xdr:twoCellAnchor>
  <xdr:twoCellAnchor>
    <xdr:from>
      <xdr:col>35</xdr:col>
      <xdr:colOff>447675</xdr:colOff>
      <xdr:row>28</xdr:row>
      <xdr:rowOff>28575</xdr:rowOff>
    </xdr:from>
    <xdr:to>
      <xdr:col>42</xdr:col>
      <xdr:colOff>361950</xdr:colOff>
      <xdr:row>39</xdr:row>
      <xdr:rowOff>28575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9C20AC12-AD26-5C99-BEE4-560B8A22FF9E}"/>
            </a:ext>
          </a:extLst>
        </xdr:cNvPr>
        <xdr:cNvSpPr txBox="1"/>
      </xdr:nvSpPr>
      <xdr:spPr>
        <a:xfrm>
          <a:off x="15954375" y="5305425"/>
          <a:ext cx="5019675" cy="209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/>
            <a:t>Merci beaucoup pour ton aide et le temps que tu as passé sur mon dossier. J'ai fait quelques test sur le fichier et il me semble qu'il y a des éléments qui ne fonctionnent pas... Lorsque je prends par exemple Anaheim vs Seattle, le dernier et le 10e avant dernier match me donnent un score identique de 9-9. Lorsque je regarde dans les données, je ne retrouve pas ce pointage.</a:t>
          </a:r>
        </a:p>
        <a:p>
          <a:r>
            <a:rPr lang="fr-FR"/>
            <a:t>Aussi, c'est indiqué comme si les 10 derniers matchs étaient à la maison "Home" alors qu'en réalité, dans les 10 derniers, il y a des matchs sur la route "Away" et à la maison "Home"...</a:t>
          </a:r>
        </a:p>
        <a:p>
          <a:endParaRPr lang="fr-FR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6" xr16:uid="{BF422526-D810-4657-AE13-FD1116B8CE70}" autoFormatId="16" applyNumberFormats="0" applyBorderFormats="0" applyFontFormats="0" applyPatternFormats="0" applyAlignmentFormats="0" applyWidthHeightFormats="0">
  <queryTableRefresh nextId="7">
    <queryTableFields count="5">
      <queryTableField id="1" name="Date" tableColumnId="1"/>
      <queryTableField id="2" name="Away" tableColumnId="2"/>
      <queryTableField id="5" name="Home" tableColumnId="5"/>
      <queryTableField id="3" name="PTS Away" tableColumnId="3"/>
      <queryTableField id="4" name="PTS Home" tableColumnId="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2" connectionId="8" xr16:uid="{202B4A29-2DFE-4579-BD55-F411E44E40C7}" autoFormatId="16" applyNumberFormats="0" applyBorderFormats="0" applyFontFormats="0" applyPatternFormats="0" applyAlignmentFormats="0" applyWidthHeightFormats="0">
  <queryTableRefresh nextId="6">
    <queryTableFields count="5">
      <queryTableField id="1" name="Date" tableColumnId="1"/>
      <queryTableField id="2" name="Home" tableColumnId="2"/>
      <queryTableField id="3" name="Away" tableColumnId="3"/>
      <queryTableField id="4" name="PTS Home" tableColumnId="4"/>
      <queryTableField id="5" name="PTS Away" tableColumnId="5"/>
    </queryTableFields>
  </queryTableRefresh>
</queryTable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E666B5-DDF0-4E7F-A6AC-6B310182F720}" name="Tableau1" displayName="Tableau1" ref="G1:M1309" totalsRowShown="0" headerRowDxfId="18" dataDxfId="19">
  <autoFilter ref="G1:M1309" xr:uid="{99E666B5-DDF0-4E7F-A6AC-6B310182F720}"/>
  <sortState xmlns:xlrd2="http://schemas.microsoft.com/office/spreadsheetml/2017/richdata2" ref="G2:M1309">
    <sortCondition descending="1" ref="G1:G1309"/>
  </sortState>
  <tableColumns count="7">
    <tableColumn id="1" xr3:uid="{9089D331-79B5-4AA9-8DED-0DF3B02DB43C}" name="Date" dataDxfId="26"/>
    <tableColumn id="2" xr3:uid="{F17BE68C-5046-4B01-9B57-90D9B7ABD7EF}" name="Away" dataDxfId="25"/>
    <tableColumn id="3" xr3:uid="{1C978BB0-3C4E-482B-8D4B-74D51335D73A}" name="PTS" dataDxfId="24"/>
    <tableColumn id="4" xr3:uid="{4B90D8C0-3CE7-4863-B083-E8E83EF67244}" name="Odds" dataDxfId="23"/>
    <tableColumn id="5" xr3:uid="{FE463180-0BB0-47D8-9B85-E35829696E6A}" name="Colonne1" dataDxfId="22" dataCellStyle="Milliers"/>
    <tableColumn id="6" xr3:uid="{B2FC28A1-0631-40DD-AA58-CC8C81C4BB8F}" name="Home" dataDxfId="21"/>
    <tableColumn id="7" xr3:uid="{8F286598-D3FC-4C37-8B2E-15EFEDB1766D}" name="PTS2" dataDxfId="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F18C2F-0F04-4B6F-A913-139B82C3B1F7}" name="Tableau2" displayName="Tableau2" ref="AA2:AA3" totalsRowShown="0" headerRowDxfId="15" dataDxfId="16">
  <autoFilter ref="AA2:AA3" xr:uid="{2CF18C2F-0F04-4B6F-A913-139B82C3B1F7}"/>
  <tableColumns count="1">
    <tableColumn id="1" xr3:uid="{CBF73E5F-D1D7-432D-93D7-26D91BFAA7B5}" name="Away" dataDxfId="1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569AFFC-37D6-4C5F-8158-A772BC4701F3}" name="Tableau3" displayName="Tableau3" ref="AA4:AA5" totalsRowShown="0" headerRowDxfId="14" dataDxfId="4">
  <autoFilter ref="AA4:AA5" xr:uid="{3569AFFC-37D6-4C5F-8158-A772BC4701F3}"/>
  <tableColumns count="1">
    <tableColumn id="1" xr3:uid="{03D98921-F8EA-4FC0-B0D3-936303D4063D}" name="Home" dataDxfId="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DB15779-7A38-4398-B371-4EC9DD3E6946}" name="Tableau4" displayName="Tableau4" ref="Y1:Y2" totalsRowShown="0" dataDxfId="12">
  <autoFilter ref="Y1:Y2" xr:uid="{2DB15779-7A38-4398-B371-4EC9DD3E6946}"/>
  <tableColumns count="1">
    <tableColumn id="1" xr3:uid="{00658490-CE67-4C46-842E-FAFA6DD0BC1F}" name="Aujourd'hui" dataDxfId="13">
      <calculatedColumnFormula>TODAY()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D686875-B9DF-41C4-B756-3E70965D3741}" name="Tableau_Away" displayName="Tableau_Away" ref="X15:AB25" tableType="queryTable" totalsRowShown="0">
  <autoFilter ref="X15:AB25" xr:uid="{5D686875-B9DF-41C4-B756-3E70965D3741}"/>
  <tableColumns count="5">
    <tableColumn id="1" xr3:uid="{5F1370A7-D795-4902-9487-B2BCE4103594}" uniqueName="1" name="Date" queryTableFieldId="1" dataDxfId="1"/>
    <tableColumn id="2" xr3:uid="{C5204743-7450-49AF-AAA0-BC785EE0368A}" uniqueName="2" name="Away" queryTableFieldId="2" dataDxfId="0"/>
    <tableColumn id="5" xr3:uid="{601377A9-BE87-402A-BA20-7D7F34CCA528}" uniqueName="5" name="Home" queryTableFieldId="5"/>
    <tableColumn id="3" xr3:uid="{D3846D3F-9BA3-4E80-931F-5C3DEEF2FD91}" uniqueName="3" name="PTS Away" queryTableFieldId="3"/>
    <tableColumn id="4" xr3:uid="{F9335531-F7E7-43C2-95A4-57D9DA8CA6CE}" uniqueName="4" name="PTS Home" queryTableFieldId="4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5E7A41E-50A9-438A-AE40-166642CD7261}" name="Tableau_Home" displayName="Tableau_Home" ref="AC15:AG25" tableType="queryTable" totalsRowShown="0">
  <autoFilter ref="AC15:AG25" xr:uid="{15E7A41E-50A9-438A-AE40-166642CD7261}"/>
  <tableColumns count="5">
    <tableColumn id="1" xr3:uid="{090459B8-6472-4170-99A9-273B7E7114B1}" uniqueName="1" name="Date" queryTableFieldId="1" dataDxfId="3"/>
    <tableColumn id="2" xr3:uid="{1C96EC38-C649-4F16-A550-8184294639F5}" uniqueName="2" name="Home" queryTableFieldId="2" dataDxfId="2"/>
    <tableColumn id="3" xr3:uid="{50A9E76F-DEA8-4ECB-A8D7-561CF7F41DBC}" uniqueName="3" name="Away" queryTableFieldId="3"/>
    <tableColumn id="4" xr3:uid="{F8742AA6-4146-4C89-ABE9-7893C09CC08F}" uniqueName="4" name="PTS Home" queryTableFieldId="4"/>
    <tableColumn id="5" xr3:uid="{40FCE3E6-E284-4464-A513-65FF8CAAFF45}" uniqueName="5" name="PTS Away" queryTableField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7946E-163C-410D-A005-13850A4C34BF}">
  <dimension ref="A1:N35"/>
  <sheetViews>
    <sheetView workbookViewId="0">
      <selection activeCell="F27" sqref="F27:G27"/>
    </sheetView>
  </sheetViews>
  <sheetFormatPr baseColWidth="10" defaultRowHeight="15"/>
  <cols>
    <col min="1" max="1" width="3.7109375" style="6" customWidth="1"/>
    <col min="2" max="2" width="14.28515625" bestFit="1" customWidth="1"/>
    <col min="3" max="3" width="10.85546875" bestFit="1" customWidth="1"/>
    <col min="4" max="5" width="11.5703125" style="4"/>
    <col min="8" max="8" width="6.28515625" style="4" customWidth="1"/>
    <col min="9" max="9" width="6.42578125" bestFit="1" customWidth="1"/>
    <col min="10" max="10" width="5.85546875" customWidth="1"/>
    <col min="11" max="11" width="5.85546875" bestFit="1" customWidth="1"/>
    <col min="12" max="13" width="4.42578125" customWidth="1"/>
    <col min="14" max="14" width="7.42578125" bestFit="1" customWidth="1"/>
  </cols>
  <sheetData>
    <row r="1" spans="1:14">
      <c r="B1" s="1" t="s">
        <v>4</v>
      </c>
      <c r="C1" s="1"/>
    </row>
    <row r="2" spans="1:14">
      <c r="B2" s="2" t="s">
        <v>0</v>
      </c>
      <c r="C2" s="2"/>
      <c r="D2" s="5" t="s">
        <v>5</v>
      </c>
      <c r="E2" s="5" t="s">
        <v>6</v>
      </c>
      <c r="F2" s="2" t="s">
        <v>1</v>
      </c>
      <c r="G2" s="2" t="s">
        <v>2</v>
      </c>
      <c r="H2" s="20" t="s">
        <v>81</v>
      </c>
      <c r="I2" s="2" t="s">
        <v>82</v>
      </c>
      <c r="J2" s="2" t="s">
        <v>85</v>
      </c>
      <c r="K2" s="2" t="s">
        <v>86</v>
      </c>
      <c r="L2" s="2" t="s">
        <v>83</v>
      </c>
      <c r="M2" s="2" t="s">
        <v>84</v>
      </c>
      <c r="N2" s="2" t="s">
        <v>87</v>
      </c>
    </row>
    <row r="3" spans="1:14">
      <c r="A3" s="6">
        <v>1</v>
      </c>
      <c r="B3" s="3" t="s">
        <v>23</v>
      </c>
      <c r="C3" s="1" t="s">
        <v>48</v>
      </c>
      <c r="D3" s="4">
        <v>2.2599999999999998</v>
      </c>
      <c r="E3" s="4">
        <v>4.16</v>
      </c>
      <c r="F3" s="9">
        <f>+D3/$D$35+I3</f>
        <v>0.7202469873518571</v>
      </c>
      <c r="G3" s="9">
        <f>+E3/$E$35+H3</f>
        <v>1.3248407643312099</v>
      </c>
      <c r="I3" s="4"/>
      <c r="L3">
        <f>SUMIF(Résultats!H:H,B3,Résultats!K:K)+SUMIF(Résultats!L:L,B3,Résultats!O:O)</f>
        <v>20</v>
      </c>
      <c r="M3">
        <f t="shared" ref="M3:M13" si="0">82-L3</f>
        <v>62</v>
      </c>
    </row>
    <row r="4" spans="1:14">
      <c r="A4" s="6">
        <v>2</v>
      </c>
      <c r="B4" s="3" t="s">
        <v>43</v>
      </c>
      <c r="C4" s="1" t="s">
        <v>49</v>
      </c>
      <c r="D4" s="4">
        <v>2.65</v>
      </c>
      <c r="E4" s="4">
        <v>3.63</v>
      </c>
      <c r="F4" s="9">
        <f>+D4/$D$35+I4+N4</f>
        <v>0.84453739667363781</v>
      </c>
      <c r="G4" s="9">
        <f>+E4/$E$35+H4</f>
        <v>1.1560509554140126</v>
      </c>
      <c r="I4" s="4"/>
      <c r="L4">
        <f>SUMIF(Résultats!H:H,B4,Résultats!K:K)+SUMIF(Résultats!L:L,B4,Résultats!O:O)</f>
        <v>22</v>
      </c>
      <c r="M4">
        <f t="shared" si="0"/>
        <v>60</v>
      </c>
    </row>
    <row r="5" spans="1:14">
      <c r="A5" s="6">
        <v>3</v>
      </c>
      <c r="B5" s="3" t="s">
        <v>32</v>
      </c>
      <c r="C5" s="1" t="s">
        <v>50</v>
      </c>
      <c r="D5" s="4">
        <v>3.76</v>
      </c>
      <c r="E5" s="4">
        <v>2.17</v>
      </c>
      <c r="F5" s="9">
        <f>+D5/$D$35+I5</f>
        <v>1.1982870232048597</v>
      </c>
      <c r="G5" s="9">
        <f>+E5/$E$35+H5</f>
        <v>0.69108280254777055</v>
      </c>
      <c r="I5" s="4"/>
      <c r="L5">
        <f>SUMIF(Résultats!H:H,B5,Résultats!K:K)+SUMIF(Résultats!L:L,B5,Résultats!O:O)</f>
        <v>61</v>
      </c>
      <c r="M5">
        <f t="shared" si="0"/>
        <v>21</v>
      </c>
    </row>
    <row r="6" spans="1:14">
      <c r="A6" s="6">
        <v>4</v>
      </c>
      <c r="B6" s="3" t="s">
        <v>35</v>
      </c>
      <c r="C6" s="1" t="s">
        <v>51</v>
      </c>
      <c r="D6" s="4">
        <v>3.79</v>
      </c>
      <c r="E6" s="4">
        <v>3.48</v>
      </c>
      <c r="F6" s="9">
        <f>+D6/$D$35+I6</f>
        <v>1.2078478239219199</v>
      </c>
      <c r="G6" s="9">
        <f>+E6/$E$35+H6</f>
        <v>1.1082802547770698</v>
      </c>
      <c r="I6" s="4"/>
      <c r="L6">
        <f>SUMIF(Résultats!H:H,B6,Résultats!K:K)+SUMIF(Résultats!L:L,B6,Résultats!O:O)</f>
        <v>52</v>
      </c>
      <c r="M6">
        <f t="shared" si="0"/>
        <v>30</v>
      </c>
    </row>
    <row r="7" spans="1:14">
      <c r="A7" s="6">
        <v>5</v>
      </c>
      <c r="B7" s="3" t="s">
        <v>36</v>
      </c>
      <c r="C7" s="1" t="s">
        <v>52</v>
      </c>
      <c r="D7" s="4">
        <v>3.14</v>
      </c>
      <c r="E7" s="4">
        <v>2.95</v>
      </c>
      <c r="F7" s="9">
        <f>+D7/$D$35+I7</f>
        <v>1.0006971417189521</v>
      </c>
      <c r="G7" s="9">
        <f>+E7/$E$35+H7+N7</f>
        <v>0.93949044585987251</v>
      </c>
      <c r="I7" s="4"/>
      <c r="L7">
        <f>SUMIF(Résultats!H:H,B7,Résultats!K:K)+SUMIF(Résultats!L:L,B7,Résultats!O:O)</f>
        <v>35</v>
      </c>
      <c r="M7">
        <f t="shared" si="0"/>
        <v>47</v>
      </c>
    </row>
    <row r="8" spans="1:14">
      <c r="A8" s="6">
        <v>6</v>
      </c>
      <c r="B8" s="3" t="s">
        <v>25</v>
      </c>
      <c r="C8" s="1" t="s">
        <v>53</v>
      </c>
      <c r="D8" s="4">
        <v>3.14</v>
      </c>
      <c r="E8" s="4">
        <v>2.68</v>
      </c>
      <c r="F8" s="9">
        <f>+D8/$D$35+I8</f>
        <v>1.0006971417189521</v>
      </c>
      <c r="G8" s="9">
        <f>+E8/$E$35+H8+N8</f>
        <v>0.85350318471337572</v>
      </c>
      <c r="I8" s="4"/>
      <c r="L8">
        <f>SUMIF(Résultats!H:H,B8,Résultats!K:K)+SUMIF(Résultats!L:L,B8,Résultats!O:O)</f>
        <v>49</v>
      </c>
      <c r="M8">
        <f t="shared" si="0"/>
        <v>33</v>
      </c>
    </row>
    <row r="9" spans="1:14">
      <c r="A9" s="6">
        <v>7</v>
      </c>
      <c r="B9" s="3" t="s">
        <v>26</v>
      </c>
      <c r="C9" s="1" t="s">
        <v>54</v>
      </c>
      <c r="D9" s="4">
        <v>2.29</v>
      </c>
      <c r="E9" s="4">
        <v>3.71</v>
      </c>
      <c r="F9" s="9">
        <f>+D9/$D$35+I9+N9</f>
        <v>0.72980778806891722</v>
      </c>
      <c r="G9" s="9">
        <f>+E9/$E$35+H9</f>
        <v>1.181528662420382</v>
      </c>
      <c r="I9" s="4"/>
      <c r="L9">
        <f>SUMIF(Résultats!H:H,B9,Résultats!K:K)+SUMIF(Résultats!L:L,B9,Résultats!O:O)</f>
        <v>22</v>
      </c>
      <c r="M9">
        <f t="shared" si="0"/>
        <v>60</v>
      </c>
    </row>
    <row r="10" spans="1:14">
      <c r="A10" s="6">
        <v>8</v>
      </c>
      <c r="B10" s="3" t="s">
        <v>27</v>
      </c>
      <c r="C10" s="1" t="s">
        <v>55</v>
      </c>
      <c r="D10" s="4">
        <v>2.98</v>
      </c>
      <c r="E10" s="4">
        <v>2.83</v>
      </c>
      <c r="F10" s="9">
        <f>+D10/$D$35+I10</f>
        <v>0.94970620456129839</v>
      </c>
      <c r="G10" s="9">
        <f>+E10/$E$35+H10+N10</f>
        <v>0.90127388535031838</v>
      </c>
      <c r="I10" s="4"/>
      <c r="L10">
        <f>SUMIF(Résultats!H:H,B10,Résultats!K:K)+SUMIF(Résultats!L:L,B10,Résultats!O:O)</f>
        <v>40</v>
      </c>
      <c r="M10">
        <f t="shared" si="0"/>
        <v>42</v>
      </c>
    </row>
    <row r="11" spans="1:14">
      <c r="A11" s="6">
        <v>9</v>
      </c>
      <c r="B11" s="3" t="s">
        <v>24</v>
      </c>
      <c r="C11" s="1" t="s">
        <v>69</v>
      </c>
      <c r="D11" s="4">
        <v>2.57</v>
      </c>
      <c r="E11" s="4">
        <v>3.95</v>
      </c>
      <c r="F11" s="9">
        <f>+D11/$D$35+I11</f>
        <v>0.81904192809481102</v>
      </c>
      <c r="G11" s="9">
        <f>+E11/$E$35+H11</f>
        <v>1.2579617834394903</v>
      </c>
      <c r="I11" s="4"/>
      <c r="L11">
        <f>SUMIF(Résultats!H:H,B11,Résultats!K:K)+SUMIF(Résultats!L:L,B11,Résultats!O:O)</f>
        <v>22</v>
      </c>
      <c r="M11">
        <f t="shared" si="0"/>
        <v>60</v>
      </c>
    </row>
    <row r="12" spans="1:14">
      <c r="A12" s="6">
        <v>10</v>
      </c>
      <c r="B12" s="3" t="s">
        <v>40</v>
      </c>
      <c r="C12" s="1" t="s">
        <v>56</v>
      </c>
      <c r="D12" s="4">
        <v>3.43</v>
      </c>
      <c r="E12" s="4">
        <v>2.66</v>
      </c>
      <c r="F12" s="9">
        <f>+D12/$D$35+I12</f>
        <v>1.0931182153171992</v>
      </c>
      <c r="G12" s="9">
        <f>+E12/$E$35+H12</f>
        <v>0.84713375796178336</v>
      </c>
      <c r="I12" s="4"/>
      <c r="L12">
        <f>SUMIF(Résultats!H:H,B12,Résultats!K:K)+SUMIF(Résultats!L:L,B12,Résultats!O:O)</f>
        <v>63</v>
      </c>
      <c r="M12">
        <f t="shared" si="0"/>
        <v>19</v>
      </c>
    </row>
    <row r="13" spans="1:14">
      <c r="A13" s="6">
        <v>11</v>
      </c>
      <c r="B13" s="3" t="s">
        <v>45</v>
      </c>
      <c r="C13" s="1" t="s">
        <v>70</v>
      </c>
      <c r="D13" s="4">
        <v>3.1</v>
      </c>
      <c r="E13" s="4">
        <v>3.34</v>
      </c>
      <c r="F13" s="9">
        <f>+D13/$D$35+I13+N13</f>
        <v>0.98794940742953863</v>
      </c>
      <c r="G13" s="9">
        <f>+E13/$E$35+H13</f>
        <v>1.0636942675159233</v>
      </c>
      <c r="I13" s="4"/>
      <c r="L13">
        <f>SUMIF(Résultats!H:H,B13,Résultats!K:K)+SUMIF(Résultats!L:L,B13,Résultats!O:O)</f>
        <v>33</v>
      </c>
      <c r="M13">
        <f t="shared" si="0"/>
        <v>49</v>
      </c>
    </row>
    <row r="14" spans="1:14">
      <c r="A14" s="6">
        <v>12</v>
      </c>
      <c r="B14" s="3" t="s">
        <v>29</v>
      </c>
      <c r="C14" s="1" t="s">
        <v>57</v>
      </c>
      <c r="D14" s="4">
        <v>3.64</v>
      </c>
      <c r="E14" s="4">
        <v>3.29</v>
      </c>
      <c r="F14" s="9">
        <f>+D14/$D$35+I14</f>
        <v>1.1600438203366197</v>
      </c>
      <c r="G14" s="9">
        <f>+E14/$E$35+H14</f>
        <v>1.0477707006369426</v>
      </c>
      <c r="I14" s="4"/>
      <c r="L14">
        <f>SUMIF(Résultats!H:H,B14,Résultats!K:K)+SUMIF(Résultats!L:L,B14,Résultats!O:O)</f>
        <v>50</v>
      </c>
      <c r="M14">
        <f t="shared" ref="M14:M34" si="1">82-L14</f>
        <v>32</v>
      </c>
    </row>
    <row r="15" spans="1:14">
      <c r="A15" s="6">
        <v>13</v>
      </c>
      <c r="B15" s="3" t="s">
        <v>38</v>
      </c>
      <c r="C15" s="1" t="s">
        <v>58</v>
      </c>
      <c r="D15" s="4">
        <v>3.27</v>
      </c>
      <c r="E15" s="4">
        <v>3.38</v>
      </c>
      <c r="F15" s="9">
        <f>+D15/$D$35+I15</f>
        <v>1.0421272781595456</v>
      </c>
      <c r="G15" s="9">
        <f>+E15/$E$35+H15+N15</f>
        <v>1.076433121019108</v>
      </c>
      <c r="I15" s="4"/>
      <c r="L15">
        <f>SUMIF(Résultats!H:H,B15,Résultats!K:K)+SUMIF(Résultats!L:L,B15,Résultats!O:O)</f>
        <v>37</v>
      </c>
      <c r="M15">
        <f t="shared" si="1"/>
        <v>45</v>
      </c>
    </row>
    <row r="16" spans="1:14">
      <c r="A16" s="6">
        <v>14</v>
      </c>
      <c r="B16" s="3" t="s">
        <v>19</v>
      </c>
      <c r="C16" s="1" t="s">
        <v>71</v>
      </c>
      <c r="D16" s="4">
        <v>3.26</v>
      </c>
      <c r="E16" s="4">
        <v>3.39</v>
      </c>
      <c r="F16" s="9">
        <f>+D16/$D$35+I16</f>
        <v>1.0389403445871921</v>
      </c>
      <c r="G16" s="9">
        <f t="shared" ref="G16:G21" si="2">+E16/$E$35+H16</f>
        <v>1.0796178343949043</v>
      </c>
      <c r="I16" s="4"/>
      <c r="L16">
        <f>SUMIF(Résultats!H:H,B16,Résultats!K:K)+SUMIF(Résultats!L:L,B16,Résultats!O:O)</f>
        <v>43</v>
      </c>
      <c r="M16">
        <f t="shared" si="1"/>
        <v>39</v>
      </c>
    </row>
    <row r="17" spans="1:13">
      <c r="A17" s="6">
        <v>15</v>
      </c>
      <c r="B17" s="3" t="s">
        <v>37</v>
      </c>
      <c r="C17" s="1" t="s">
        <v>59</v>
      </c>
      <c r="D17" s="4">
        <v>3.12</v>
      </c>
      <c r="E17" s="4">
        <v>2.76</v>
      </c>
      <c r="F17" s="9">
        <f>+D17/$D$35+I17</f>
        <v>0.99432327457424541</v>
      </c>
      <c r="G17" s="9">
        <f t="shared" si="2"/>
        <v>0.87898089171974503</v>
      </c>
      <c r="I17" s="4"/>
      <c r="L17">
        <f>SUMIF(Résultats!H:H,B17,Résultats!K:K)+SUMIF(Résultats!L:L,B17,Résultats!O:O)</f>
        <v>40</v>
      </c>
      <c r="M17">
        <f t="shared" si="1"/>
        <v>42</v>
      </c>
    </row>
    <row r="18" spans="1:13">
      <c r="A18" s="6">
        <v>16</v>
      </c>
      <c r="B18" s="3" t="s">
        <v>31</v>
      </c>
      <c r="C18" s="1" t="s">
        <v>60</v>
      </c>
      <c r="D18" s="4">
        <v>2.5499999999999998</v>
      </c>
      <c r="E18" s="4">
        <v>3.68</v>
      </c>
      <c r="F18" s="9">
        <f>+D18/$D$35+I18+N18</f>
        <v>0.81266806095010435</v>
      </c>
      <c r="G18" s="9">
        <f t="shared" si="2"/>
        <v>1.1719745222929934</v>
      </c>
      <c r="I18" s="4"/>
      <c r="L18">
        <f>SUMIF(Résultats!H:H,B18,Résultats!K:K)+SUMIF(Résultats!L:L,B18,Résultats!O:O)</f>
        <v>22</v>
      </c>
      <c r="M18">
        <f t="shared" si="1"/>
        <v>60</v>
      </c>
    </row>
    <row r="19" spans="1:13">
      <c r="A19" s="6">
        <v>17</v>
      </c>
      <c r="B19" s="3" t="s">
        <v>17</v>
      </c>
      <c r="C19" s="1" t="s">
        <v>61</v>
      </c>
      <c r="D19" s="4">
        <v>2.76</v>
      </c>
      <c r="E19" s="4">
        <v>2.98</v>
      </c>
      <c r="F19" s="9">
        <f>+D19/$D$35+I19</f>
        <v>0.87959366596952471</v>
      </c>
      <c r="G19" s="9">
        <f t="shared" si="2"/>
        <v>0.94904458598726094</v>
      </c>
      <c r="I19" s="4"/>
      <c r="L19">
        <f>SUMIF(Résultats!H:H,B19,Résultats!K:K)+SUMIF(Résultats!L:L,B19,Résultats!O:O)</f>
        <v>34</v>
      </c>
      <c r="M19">
        <f t="shared" si="1"/>
        <v>48</v>
      </c>
    </row>
    <row r="20" spans="1:13">
      <c r="A20" s="6">
        <v>18</v>
      </c>
      <c r="B20" s="3" t="s">
        <v>41</v>
      </c>
      <c r="C20" s="1" t="s">
        <v>72</v>
      </c>
      <c r="D20" s="4">
        <v>3.53</v>
      </c>
      <c r="E20" s="4">
        <v>2.6</v>
      </c>
      <c r="F20" s="9">
        <f>+D20/$D$35+I20+N20</f>
        <v>1.1249875510407326</v>
      </c>
      <c r="G20" s="9">
        <f t="shared" si="2"/>
        <v>0.8280254777070063</v>
      </c>
      <c r="I20" s="4"/>
      <c r="L20">
        <f>SUMIF(Résultats!H:H,B20,Résultats!K:K)+SUMIF(Résultats!L:L,B20,Résultats!O:O)</f>
        <v>53</v>
      </c>
      <c r="M20">
        <f t="shared" si="1"/>
        <v>29</v>
      </c>
    </row>
    <row r="21" spans="1:13">
      <c r="A21" s="6">
        <v>19</v>
      </c>
      <c r="B21" s="3" t="s">
        <v>39</v>
      </c>
      <c r="C21" s="1" t="s">
        <v>73</v>
      </c>
      <c r="D21" s="4">
        <v>3.02</v>
      </c>
      <c r="E21" s="4">
        <v>2.66</v>
      </c>
      <c r="F21" s="9">
        <f>+D21/$D$35+I21</f>
        <v>0.96245393885071184</v>
      </c>
      <c r="G21" s="9">
        <f t="shared" si="2"/>
        <v>0.84713375796178336</v>
      </c>
      <c r="I21" s="4"/>
      <c r="L21">
        <f>SUMIF(Résultats!H:H,B21,Résultats!K:K)+SUMIF(Résultats!L:L,B21,Résultats!O:O)</f>
        <v>43</v>
      </c>
      <c r="M21">
        <f t="shared" si="1"/>
        <v>39</v>
      </c>
    </row>
    <row r="22" spans="1:13">
      <c r="A22" s="6">
        <v>20</v>
      </c>
      <c r="B22" s="3" t="s">
        <v>21</v>
      </c>
      <c r="C22" s="1" t="s">
        <v>74</v>
      </c>
      <c r="D22" s="4">
        <v>3.16</v>
      </c>
      <c r="E22" s="4">
        <v>2.66</v>
      </c>
      <c r="F22" s="9">
        <f>+D22/$D$35+I22</f>
        <v>1.0070710088636587</v>
      </c>
      <c r="G22" s="9">
        <f>+E22/$E$35+H22+N22</f>
        <v>0.84713375796178336</v>
      </c>
      <c r="I22" s="4"/>
      <c r="L22">
        <f>SUMIF(Résultats!H:H,B22,Résultats!K:K)+SUMIF(Résultats!L:L,B22,Résultats!O:O)</f>
        <v>44</v>
      </c>
      <c r="M22">
        <f t="shared" si="1"/>
        <v>38</v>
      </c>
    </row>
    <row r="23" spans="1:13">
      <c r="A23" s="6">
        <v>21</v>
      </c>
      <c r="B23" s="3" t="s">
        <v>34</v>
      </c>
      <c r="C23" s="1" t="s">
        <v>62</v>
      </c>
      <c r="D23" s="4">
        <v>2.95</v>
      </c>
      <c r="E23" s="4">
        <v>3.26</v>
      </c>
      <c r="F23" s="9">
        <f>+D23/$D$35+I23</f>
        <v>0.94014540384423839</v>
      </c>
      <c r="G23" s="9">
        <f>+E23/$E$35+H23</f>
        <v>1.0382165605095539</v>
      </c>
      <c r="I23" s="4"/>
      <c r="L23">
        <f>SUMIF(Résultats!H:H,B23,Résultats!K:K)+SUMIF(Résultats!L:L,B23,Résultats!O:O)</f>
        <v>41</v>
      </c>
      <c r="M23">
        <f t="shared" si="1"/>
        <v>41</v>
      </c>
    </row>
    <row r="24" spans="1:13">
      <c r="A24" s="6">
        <v>22</v>
      </c>
      <c r="B24" s="3" t="s">
        <v>42</v>
      </c>
      <c r="C24" s="1" t="s">
        <v>63</v>
      </c>
      <c r="D24" s="4">
        <v>2.84</v>
      </c>
      <c r="E24" s="4">
        <v>3.16</v>
      </c>
      <c r="F24" s="9">
        <f>+D24/$D$35+I24+N24</f>
        <v>0.90508913454835149</v>
      </c>
      <c r="G24" s="9">
        <f>+E24/$E$35+H24</f>
        <v>1.0063694267515921</v>
      </c>
      <c r="I24" s="4"/>
      <c r="L24">
        <f>SUMIF(Résultats!H:H,B24,Résultats!K:K)+SUMIF(Résultats!L:L,B24,Résultats!O:O)</f>
        <v>37</v>
      </c>
      <c r="M24">
        <f t="shared" si="1"/>
        <v>45</v>
      </c>
    </row>
    <row r="25" spans="1:13">
      <c r="A25" s="6">
        <v>23</v>
      </c>
      <c r="B25" s="3" t="s">
        <v>44</v>
      </c>
      <c r="C25" s="1" t="s">
        <v>64</v>
      </c>
      <c r="D25" s="4">
        <v>3.19</v>
      </c>
      <c r="E25" s="4">
        <v>3.02</v>
      </c>
      <c r="F25" s="9">
        <f>+D25/$D$35+I25</f>
        <v>1.0166318095807187</v>
      </c>
      <c r="G25" s="9">
        <f>+E25/$E$35+H25</f>
        <v>0.96178343949044565</v>
      </c>
      <c r="I25" s="4"/>
      <c r="L25">
        <f>SUMIF(Résultats!H:H,B25,Résultats!K:K)+SUMIF(Résultats!L:L,B25,Résultats!O:O)</f>
        <v>49</v>
      </c>
      <c r="M25">
        <f t="shared" si="1"/>
        <v>33</v>
      </c>
    </row>
    <row r="26" spans="1:13">
      <c r="A26" s="6">
        <v>24</v>
      </c>
      <c r="B26" s="3" t="s">
        <v>16</v>
      </c>
      <c r="C26" s="1" t="s">
        <v>75</v>
      </c>
      <c r="D26" s="4">
        <v>3.02</v>
      </c>
      <c r="E26" s="4">
        <v>3.73</v>
      </c>
      <c r="F26" s="9">
        <f>+D26/$D$35+I26</f>
        <v>0.96245393885071184</v>
      </c>
      <c r="G26" s="9">
        <f>+E26/$E$35+H26</f>
        <v>1.1878980891719744</v>
      </c>
      <c r="I26" s="4"/>
      <c r="L26">
        <f>SUMIF(Résultats!H:H,B26,Résultats!K:K)+SUMIF(Résultats!L:L,B26,Résultats!O:O)</f>
        <v>26</v>
      </c>
      <c r="M26">
        <f t="shared" si="1"/>
        <v>56</v>
      </c>
    </row>
    <row r="27" spans="1:13">
      <c r="A27" s="6">
        <v>25</v>
      </c>
      <c r="B27" s="3" t="s">
        <v>22</v>
      </c>
      <c r="C27" s="1" t="s">
        <v>65</v>
      </c>
      <c r="D27" s="4">
        <v>3.76</v>
      </c>
      <c r="E27" s="4">
        <v>3.07</v>
      </c>
      <c r="F27" s="9">
        <f>+D27/$D$35+I27+N27</f>
        <v>1.1982870232048597</v>
      </c>
      <c r="G27" s="9">
        <f>+E27/$E$35+H27</f>
        <v>0.97770700636942653</v>
      </c>
      <c r="I27" s="4"/>
      <c r="L27">
        <f>SUMIF(Résultats!H:H,B27,Résultats!K:K)+SUMIF(Résultats!L:L,B27,Résultats!O:O)</f>
        <v>49</v>
      </c>
      <c r="M27">
        <f t="shared" si="1"/>
        <v>33</v>
      </c>
    </row>
    <row r="28" spans="1:13">
      <c r="A28" s="6">
        <v>26</v>
      </c>
      <c r="B28" s="3" t="s">
        <v>47</v>
      </c>
      <c r="C28" s="1" t="s">
        <v>76</v>
      </c>
      <c r="D28" s="4">
        <v>3.09</v>
      </c>
      <c r="E28" s="4">
        <v>3.59</v>
      </c>
      <c r="F28" s="9">
        <f t="shared" ref="F28:F34" si="3">+D28/$D$35+I28</f>
        <v>0.98476247385718529</v>
      </c>
      <c r="G28" s="9">
        <f>+E28/$E$35+H28+N28</f>
        <v>1.1433121019108279</v>
      </c>
      <c r="I28" s="4"/>
      <c r="L28">
        <f>SUMIF(Résultats!H:H,B28,Résultats!K:K)+SUMIF(Résultats!L:L,B28,Résultats!O:O)</f>
        <v>28</v>
      </c>
      <c r="M28">
        <f t="shared" si="1"/>
        <v>54</v>
      </c>
    </row>
    <row r="29" spans="1:13">
      <c r="A29" s="6">
        <v>27</v>
      </c>
      <c r="B29" s="3" t="s">
        <v>20</v>
      </c>
      <c r="C29" s="1" t="s">
        <v>77</v>
      </c>
      <c r="D29" s="4">
        <v>3.59</v>
      </c>
      <c r="E29" s="4">
        <v>2.93</v>
      </c>
      <c r="F29" s="9">
        <f t="shared" si="3"/>
        <v>1.1441091524748528</v>
      </c>
      <c r="G29" s="9">
        <f>+E29/$E$35+H29</f>
        <v>0.93312101910828016</v>
      </c>
      <c r="I29" s="4"/>
      <c r="L29">
        <f>SUMIF(Résultats!H:H,B29,Résultats!K:K)+SUMIF(Résultats!L:L,B29,Résultats!O:O)</f>
        <v>56</v>
      </c>
      <c r="M29">
        <f t="shared" si="1"/>
        <v>26</v>
      </c>
    </row>
    <row r="30" spans="1:13">
      <c r="A30" s="6">
        <v>28</v>
      </c>
      <c r="B30" s="3" t="s">
        <v>30</v>
      </c>
      <c r="C30" s="1" t="s">
        <v>78</v>
      </c>
      <c r="D30" s="4">
        <v>3.34</v>
      </c>
      <c r="E30" s="4">
        <v>2.64</v>
      </c>
      <c r="F30" s="9">
        <f t="shared" si="3"/>
        <v>1.064435813166019</v>
      </c>
      <c r="G30" s="9">
        <f>+E30/$E$35+H30+N30</f>
        <v>0.84076433121019101</v>
      </c>
      <c r="I30" s="4"/>
      <c r="L30">
        <f>SUMIF(Résultats!H:H,B30,Résultats!K:K)+SUMIF(Résultats!L:L,B30,Résultats!O:O)</f>
        <v>43</v>
      </c>
      <c r="M30">
        <f t="shared" si="1"/>
        <v>39</v>
      </c>
    </row>
    <row r="31" spans="1:13">
      <c r="A31" s="6">
        <v>29</v>
      </c>
      <c r="B31" s="3" t="s">
        <v>28</v>
      </c>
      <c r="C31" s="1" t="s">
        <v>66</v>
      </c>
      <c r="D31" s="4">
        <v>3.4</v>
      </c>
      <c r="E31" s="4">
        <v>3.93</v>
      </c>
      <c r="F31" s="9">
        <f t="shared" si="3"/>
        <v>1.0835574146001392</v>
      </c>
      <c r="G31" s="9">
        <f>+E31/$E$35+H31</f>
        <v>1.2515923566878979</v>
      </c>
      <c r="I31" s="4"/>
      <c r="L31">
        <f>SUMIF(Résultats!H:H,B31,Résultats!K:K)+SUMIF(Résultats!L:L,B31,Résultats!O:O)</f>
        <v>38</v>
      </c>
      <c r="M31">
        <f t="shared" si="1"/>
        <v>44</v>
      </c>
    </row>
    <row r="32" spans="1:13">
      <c r="A32" s="6">
        <v>30</v>
      </c>
      <c r="B32" s="3" t="s">
        <v>18</v>
      </c>
      <c r="C32" s="1" t="s">
        <v>79</v>
      </c>
      <c r="D32" s="4">
        <v>3.27</v>
      </c>
      <c r="E32" s="4">
        <v>2.84</v>
      </c>
      <c r="F32" s="9">
        <f t="shared" si="3"/>
        <v>1.0421272781595456</v>
      </c>
      <c r="G32" s="9">
        <f>+E32/$E$35+H32</f>
        <v>0.90445859872611445</v>
      </c>
      <c r="I32" s="4"/>
      <c r="L32">
        <f>SUMIF(Résultats!H:H,B32,Résultats!K:K)+SUMIF(Résultats!L:L,B32,Résultats!O:O)</f>
        <v>54</v>
      </c>
      <c r="M32">
        <f t="shared" si="1"/>
        <v>28</v>
      </c>
    </row>
    <row r="33" spans="1:13">
      <c r="A33" s="6">
        <v>31</v>
      </c>
      <c r="B33" s="3" t="s">
        <v>33</v>
      </c>
      <c r="C33" s="1" t="s">
        <v>67</v>
      </c>
      <c r="D33" s="4">
        <v>3.2</v>
      </c>
      <c r="E33" s="4">
        <v>2.76</v>
      </c>
      <c r="F33" s="9">
        <f t="shared" si="3"/>
        <v>1.0198187431530723</v>
      </c>
      <c r="G33" s="9">
        <f>+E33/$E$35+H33</f>
        <v>0.87898089171974503</v>
      </c>
      <c r="I33" s="4"/>
      <c r="L33">
        <f>SUMIF(Résultats!H:H,B33,Résultats!K:K)+SUMIF(Résultats!L:L,B33,Résultats!O:O)</f>
        <v>43</v>
      </c>
      <c r="M33">
        <f t="shared" si="1"/>
        <v>39</v>
      </c>
    </row>
    <row r="34" spans="1:13">
      <c r="A34" s="6">
        <v>32</v>
      </c>
      <c r="B34" s="3" t="s">
        <v>46</v>
      </c>
      <c r="C34" s="1" t="s">
        <v>68</v>
      </c>
      <c r="D34" s="4">
        <v>3.34</v>
      </c>
      <c r="E34" s="4">
        <v>2.59</v>
      </c>
      <c r="F34" s="9">
        <f t="shared" si="3"/>
        <v>1.064435813166019</v>
      </c>
      <c r="G34" s="9">
        <f>+E34/$E$35+H34</f>
        <v>0.82484076433121001</v>
      </c>
      <c r="I34" s="4"/>
      <c r="L34">
        <f>SUMIF(Résultats!H:H,B34,Résultats!K:K)+SUMIF(Résultats!L:L,B34,Résultats!O:O)</f>
        <v>54</v>
      </c>
      <c r="M34">
        <f t="shared" si="1"/>
        <v>28</v>
      </c>
    </row>
    <row r="35" spans="1:13">
      <c r="B35" s="3" t="s">
        <v>3</v>
      </c>
      <c r="C35" s="1"/>
      <c r="D35" s="8">
        <f>AVERAGE(D3:D34)</f>
        <v>3.1378125000000008</v>
      </c>
      <c r="E35" s="8">
        <f>AVERAGE(E3:E34)</f>
        <v>3.1400000000000006</v>
      </c>
      <c r="F35" s="8">
        <f>AVERAGE(F3:F34)</f>
        <v>0.99999999999999944</v>
      </c>
      <c r="G35" s="8">
        <f>AVERAGE(G3:G34)</f>
        <v>0.99999999999999978</v>
      </c>
    </row>
  </sheetData>
  <conditionalFormatting sqref="F3:F34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3:G34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D708E-9145-4C8D-9739-CBD2D3FC70D5}">
  <dimension ref="A1:BE1327"/>
  <sheetViews>
    <sheetView tabSelected="1" topLeftCell="Q1" workbookViewId="0">
      <selection activeCell="Y9" sqref="Y9"/>
    </sheetView>
  </sheetViews>
  <sheetFormatPr baseColWidth="10" defaultRowHeight="15"/>
  <cols>
    <col min="1" max="1" width="7.42578125" bestFit="1" customWidth="1"/>
    <col min="2" max="2" width="7.42578125" customWidth="1"/>
    <col min="3" max="3" width="7.42578125" bestFit="1" customWidth="1"/>
    <col min="4" max="4" width="8.42578125" customWidth="1"/>
    <col min="5" max="5" width="6.85546875" customWidth="1"/>
    <col min="6" max="6" width="9.5703125" bestFit="1" customWidth="1"/>
    <col min="9" max="9" width="6.28515625" style="6" customWidth="1"/>
    <col min="10" max="10" width="10.28515625" bestFit="1" customWidth="1"/>
    <col min="11" max="11" width="4" hidden="1" customWidth="1"/>
    <col min="13" max="13" width="7.28515625" style="6" customWidth="1"/>
    <col min="14" max="14" width="10.28515625" bestFit="1" customWidth="1"/>
    <col min="15" max="15" width="4" style="19" hidden="1" customWidth="1"/>
    <col min="16" max="17" width="12.140625" bestFit="1" customWidth="1"/>
    <col min="18" max="18" width="8.85546875" customWidth="1"/>
    <col min="19" max="19" width="10.85546875" bestFit="1" customWidth="1"/>
    <col min="20" max="20" width="8.140625" bestFit="1" customWidth="1"/>
    <col min="21" max="21" width="11.7109375" bestFit="1" customWidth="1"/>
    <col min="22" max="22" width="12.140625" bestFit="1" customWidth="1"/>
    <col min="23" max="23" width="11.5703125" bestFit="1" customWidth="1"/>
    <col min="24" max="24" width="10.85546875" bestFit="1" customWidth="1"/>
    <col min="25" max="25" width="13.5703125" customWidth="1"/>
    <col min="26" max="26" width="11.5703125" bestFit="1" customWidth="1"/>
    <col min="27" max="27" width="11.7109375" bestFit="1" customWidth="1"/>
    <col min="28" max="28" width="12.140625" bestFit="1" customWidth="1"/>
    <col min="29" max="29" width="10.85546875" bestFit="1" customWidth="1"/>
    <col min="30" max="30" width="8.5703125" bestFit="1" customWidth="1"/>
    <col min="31" max="31" width="11.28515625" bestFit="1" customWidth="1"/>
    <col min="32" max="32" width="12.140625" bestFit="1" customWidth="1"/>
    <col min="33" max="33" width="11.7109375" bestFit="1" customWidth="1"/>
    <col min="34" max="34" width="9.7109375" customWidth="1"/>
    <col min="35" max="35" width="6.85546875" customWidth="1"/>
    <col min="36" max="36" width="11.5703125" customWidth="1"/>
    <col min="37" max="37" width="9.28515625" customWidth="1"/>
    <col min="38" max="40" width="9.7109375" customWidth="1"/>
    <col min="41" max="41" width="7.7109375" customWidth="1"/>
    <col min="42" max="42" width="15.85546875" bestFit="1" customWidth="1"/>
    <col min="43" max="43" width="7.28515625" bestFit="1" customWidth="1"/>
    <col min="44" max="44" width="4.140625" customWidth="1"/>
    <col min="45" max="57" width="4.85546875" bestFit="1" customWidth="1"/>
  </cols>
  <sheetData>
    <row r="1" spans="1:57">
      <c r="A1" t="s">
        <v>99</v>
      </c>
      <c r="C1" t="s">
        <v>100</v>
      </c>
      <c r="E1" s="17" t="s">
        <v>14</v>
      </c>
      <c r="F1" s="38" t="s">
        <v>91</v>
      </c>
      <c r="G1" s="17" t="s">
        <v>15</v>
      </c>
      <c r="H1" s="17" t="s">
        <v>9</v>
      </c>
      <c r="I1" s="6" t="s">
        <v>96</v>
      </c>
      <c r="J1" s="17" t="s">
        <v>13</v>
      </c>
      <c r="K1" s="17" t="s">
        <v>101</v>
      </c>
      <c r="L1" s="17" t="s">
        <v>10</v>
      </c>
      <c r="M1" s="6" t="s">
        <v>102</v>
      </c>
      <c r="N1" s="17" t="s">
        <v>13</v>
      </c>
      <c r="O1" s="18"/>
      <c r="P1" s="17" t="s">
        <v>80</v>
      </c>
      <c r="Q1" s="17" t="s">
        <v>88</v>
      </c>
      <c r="R1" s="17" t="s">
        <v>89</v>
      </c>
      <c r="S1" s="36"/>
      <c r="T1" s="36"/>
      <c r="U1" s="36"/>
      <c r="V1" s="36"/>
      <c r="W1" s="36"/>
      <c r="X1" s="21"/>
      <c r="Y1" t="s">
        <v>103</v>
      </c>
      <c r="Z1" s="15">
        <f ca="1">MATCH(Y2,G:G,0)</f>
        <v>583</v>
      </c>
      <c r="AA1" s="22" t="s">
        <v>90</v>
      </c>
      <c r="AB1" s="23">
        <f>COUNTIF(R$2:R$1048576,"oui")/COUNTA(R$2:R$1048576)</f>
        <v>0.54069767441860461</v>
      </c>
      <c r="AC1" s="23"/>
      <c r="AD1" s="23"/>
      <c r="AE1" s="23"/>
      <c r="AF1" s="23"/>
      <c r="AG1" s="23"/>
      <c r="AH1" s="21"/>
      <c r="AI1" s="26"/>
      <c r="AJ1" s="27"/>
      <c r="AK1" s="26"/>
      <c r="AL1" s="26"/>
      <c r="AM1" s="26"/>
      <c r="AN1" s="26"/>
      <c r="AU1" s="33" t="str">
        <f>+AA3</f>
        <v>Calgary</v>
      </c>
      <c r="AV1" s="33"/>
      <c r="AW1" s="33"/>
      <c r="AX1" s="33"/>
      <c r="AY1" s="33"/>
      <c r="AZ1" s="33"/>
      <c r="BA1" s="33"/>
      <c r="BB1" s="33"/>
    </row>
    <row r="2" spans="1:57">
      <c r="A2" t="str">
        <f>IF(OR(H2=$AA$3,L2=$AA$3),"MATCH","")</f>
        <v/>
      </c>
      <c r="B2" t="str">
        <f>IF(A2="","","LAST "&amp;COUNTIF(A$2:$A2,A2))</f>
        <v/>
      </c>
      <c r="C2" t="str">
        <f>IF(OR(H2=$AA$5,L2=$AA$5),"MATCH","")</f>
        <v/>
      </c>
      <c r="D2" t="str">
        <f>IF(C2="","","LAST "&amp;COUNTIF($C$2:C2,C2))</f>
        <v/>
      </c>
      <c r="E2" s="6">
        <f>IF(AND(OR(H2=$AA$3,H2=$AA$5),AND(OR(L2=$AA$3,L2=$AA$5))),"MATCH",0)</f>
        <v>0</v>
      </c>
      <c r="F2" s="39" t="s">
        <v>91</v>
      </c>
      <c r="G2" s="16">
        <v>45029</v>
      </c>
      <c r="H2" s="6" t="s">
        <v>19</v>
      </c>
      <c r="J2" s="7">
        <f>(VLOOKUP(H2,Modèle!$B$3:$G$34,5,FALSE)*VLOOKUP(L2,Modèle!$B$3:$G$34,6,FALSE))*Modèle!$D$35</f>
        <v>4.3189808917197432</v>
      </c>
      <c r="K2" s="19">
        <f>IF(J2&gt;N2,1,"")</f>
        <v>1</v>
      </c>
      <c r="L2" s="6" t="s">
        <v>23</v>
      </c>
      <c r="M2" s="6">
        <v>4</v>
      </c>
      <c r="N2" s="7">
        <v>2.4890206951183282</v>
      </c>
      <c r="O2" s="19" t="str">
        <f>IF(N2&gt;J2,1,"")</f>
        <v/>
      </c>
      <c r="P2" t="str">
        <f>L2</f>
        <v>Anaheim</v>
      </c>
      <c r="Q2" t="str">
        <f>IF(J2&gt;N2,H2,L2)</f>
        <v>Los Angeles</v>
      </c>
      <c r="R2" t="str">
        <f t="shared" ref="R2:R33" si="0">IF(P2=Q2,"OUI","NON")</f>
        <v>NON</v>
      </c>
      <c r="X2" s="1" t="s">
        <v>13</v>
      </c>
      <c r="Y2" s="29">
        <f ca="1">TODAY()</f>
        <v>44946</v>
      </c>
      <c r="AA2" s="1" t="s">
        <v>9</v>
      </c>
      <c r="AB2" t="s">
        <v>7</v>
      </c>
      <c r="AI2" s="27"/>
      <c r="AJ2" s="27"/>
      <c r="AK2" s="26"/>
      <c r="AL2" s="26"/>
      <c r="AM2" s="26"/>
      <c r="AN2" s="26"/>
      <c r="AU2" s="33" t="s">
        <v>12</v>
      </c>
      <c r="AV2" s="33"/>
      <c r="AW2" s="33"/>
      <c r="AX2" s="33"/>
      <c r="AY2" s="33"/>
      <c r="AZ2" s="33"/>
      <c r="BA2" s="33"/>
      <c r="BB2" s="33"/>
    </row>
    <row r="3" spans="1:57" ht="14.45" customHeight="1">
      <c r="A3" t="str">
        <f>IF(OR(H3=$AA$3,L3=$AA$3),"MATCH","")</f>
        <v/>
      </c>
      <c r="B3" t="str">
        <f>IF(A3="","","LAST "&amp;COUNTIF(A$2:$A3,A3))</f>
        <v/>
      </c>
      <c r="C3" t="str">
        <f>IF(OR(H3=$AA$5,L3=$AA$5),"MATCH","")</f>
        <v/>
      </c>
      <c r="D3" t="str">
        <f>IF(C3="","","LAST "&amp;COUNTIF($C$2:C3,C3))</f>
        <v/>
      </c>
      <c r="E3" s="6">
        <f>IF(AND(OR(H3=$AA$3,H3=$AA$5),AND(OR(L3=$AA$3,L3=$AA$5))),"MATCH",0)</f>
        <v>0</v>
      </c>
      <c r="F3" s="39" t="s">
        <v>91</v>
      </c>
      <c r="G3" s="16">
        <v>45029</v>
      </c>
      <c r="H3" s="6" t="s">
        <v>28</v>
      </c>
      <c r="J3" s="7">
        <f>(VLOOKUP(H3,Modèle!$B$3:$G$34,5,FALSE)*VLOOKUP(L3,Modèle!$B$3:$G$34,6,FALSE))*Modèle!$D$35</f>
        <v>3.9305732484076428</v>
      </c>
      <c r="K3" s="19">
        <f>IF(J3&gt;N3,1,"")</f>
        <v>1</v>
      </c>
      <c r="L3" s="6" t="s">
        <v>43</v>
      </c>
      <c r="M3" s="6">
        <v>2</v>
      </c>
      <c r="N3" s="7">
        <v>2.2482681453609272</v>
      </c>
      <c r="O3" s="19" t="str">
        <f>IF(N3&gt;J3,1,"")</f>
        <v/>
      </c>
      <c r="P3" t="str">
        <f>H3</f>
        <v>Vancouver</v>
      </c>
      <c r="Q3" t="str">
        <f>IF(J3&gt;N3,H3,L3)</f>
        <v>Vancouver</v>
      </c>
      <c r="R3" t="str">
        <f t="shared" si="0"/>
        <v>OUI</v>
      </c>
      <c r="X3" s="15">
        <f>1/Y3</f>
        <v>1.8329033103439503</v>
      </c>
      <c r="Y3" s="13">
        <f>+SUM(AV4:BE4,AW5:BE5,AX6:BE6,AY7:BE7,AZ8:BE8,BA9:BE9,BB10:BE10,BC11:BE11,BD12:BE12,BE13)+SUM(BE14+BD13+BC12+BB11+BA10+AZ9+AY8+AX7+AW6+AV5+AU4)/2</f>
        <v>0.54558251619521969</v>
      </c>
      <c r="Z3" s="1"/>
      <c r="AA3" s="30" t="s">
        <v>36</v>
      </c>
      <c r="AB3" s="7">
        <f>(VLOOKUP(AA3,Modèle!$B$3:$G$34,5,FALSE)*VLOOKUP(AA5,Modèle!$B$3:$G$34,6,FALSE))*Modèle!$D$35</f>
        <v>3.339999999999999</v>
      </c>
      <c r="AC3" s="7"/>
      <c r="AD3" s="7"/>
      <c r="AE3" s="7"/>
      <c r="AF3" s="7"/>
      <c r="AG3" s="7"/>
      <c r="AI3" s="27"/>
      <c r="AJ3" s="27"/>
      <c r="AK3" s="26"/>
      <c r="AL3" s="26"/>
      <c r="AM3" s="26"/>
      <c r="AN3" s="26"/>
      <c r="AU3" s="1">
        <v>0</v>
      </c>
      <c r="AV3" s="1">
        <v>1</v>
      </c>
      <c r="AW3" s="1">
        <v>2</v>
      </c>
      <c r="AX3" s="1">
        <v>3</v>
      </c>
      <c r="AY3" s="1">
        <v>4</v>
      </c>
      <c r="AZ3" s="1">
        <v>5</v>
      </c>
      <c r="BA3" s="1">
        <v>6</v>
      </c>
      <c r="BB3" s="1">
        <v>7</v>
      </c>
      <c r="BC3" s="1"/>
      <c r="BD3" s="1"/>
      <c r="BE3" s="1"/>
    </row>
    <row r="4" spans="1:57" ht="14.45" customHeight="1">
      <c r="A4" t="str">
        <f>IF(OR(H4=$AA$3,L4=$AA$3),"MATCH","")</f>
        <v/>
      </c>
      <c r="B4" t="str">
        <f>IF(A4="","","LAST "&amp;COUNTIF(A$2:$A4,A4))</f>
        <v/>
      </c>
      <c r="C4" t="str">
        <f>IF(OR(H4=$AA$5,L4=$AA$5),"MATCH","")</f>
        <v/>
      </c>
      <c r="D4" t="str">
        <f>IF(C4="","","LAST "&amp;COUNTIF($C$2:C4,C4))</f>
        <v/>
      </c>
      <c r="E4" s="6">
        <f>IF(AND(OR(H4=$AA$3,H4=$AA$5),AND(OR(L4=$AA$3,L4=$AA$5))),"MATCH",0)</f>
        <v>0</v>
      </c>
      <c r="F4" s="39" t="s">
        <v>91</v>
      </c>
      <c r="G4" s="16">
        <v>45029</v>
      </c>
      <c r="H4" s="6" t="s">
        <v>34</v>
      </c>
      <c r="J4" s="7">
        <f>(VLOOKUP(H4,Modèle!$B$3:$G$34,5,FALSE)*VLOOKUP(L4,Modèle!$B$3:$G$34,6,FALSE))*Modèle!$D$35</f>
        <v>3.2694267515923561</v>
      </c>
      <c r="K4" s="19">
        <f>IF(J4&gt;N4,1,"")</f>
        <v>1</v>
      </c>
      <c r="L4" s="6" t="s">
        <v>35</v>
      </c>
      <c r="M4" s="6">
        <v>3</v>
      </c>
      <c r="N4" s="7">
        <v>2.0607485889692043</v>
      </c>
      <c r="O4" s="19" t="str">
        <f>IF(N4&gt;J4,1,"")</f>
        <v/>
      </c>
      <c r="P4" t="str">
        <f>H4</f>
        <v>Ottawa</v>
      </c>
      <c r="Q4" t="str">
        <f>IF(J4&gt;N4,H4,L4)</f>
        <v>Ottawa</v>
      </c>
      <c r="R4" t="str">
        <f t="shared" si="0"/>
        <v>OUI</v>
      </c>
      <c r="X4" s="15"/>
      <c r="Y4" s="1" t="s">
        <v>8</v>
      </c>
      <c r="Z4" s="1"/>
      <c r="AA4" s="1" t="s">
        <v>10</v>
      </c>
      <c r="AB4" s="1"/>
      <c r="AC4" s="1"/>
      <c r="AD4" s="1"/>
      <c r="AE4" s="1"/>
      <c r="AF4" s="1"/>
      <c r="AG4" s="1"/>
      <c r="AI4" s="27"/>
      <c r="AJ4" s="27"/>
      <c r="AK4" s="26"/>
      <c r="AL4" s="26"/>
      <c r="AM4" s="26"/>
      <c r="AN4" s="26"/>
      <c r="AR4" s="35" t="str">
        <f>+AA5</f>
        <v>Detroit</v>
      </c>
      <c r="AS4" s="35" t="s">
        <v>11</v>
      </c>
      <c r="AT4" s="1">
        <v>0</v>
      </c>
      <c r="AU4" s="12">
        <f>POISSON($AT4,$AB$5,FALSE)*POISSON(AU$3,$AB$3,FALSE)</f>
        <v>1.9257873494468827E-3</v>
      </c>
      <c r="AV4" s="12">
        <f>POISSON($AT4,$AB$5,FALSE)*POISSON(AV$3,$AB$3,FALSE)</f>
        <v>6.4321297471525854E-3</v>
      </c>
      <c r="AW4" s="12">
        <f>POISSON($AT4,$AB$5,FALSE)*POISSON(AW$3,$AB$3,FALSE)</f>
        <v>1.0741656677744816E-2</v>
      </c>
      <c r="AX4" s="12">
        <f>POISSON($AT4,$AB$5,FALSE)*POISSON(AX$3,$AB$3,FALSE)</f>
        <v>1.195904443455589E-2</v>
      </c>
      <c r="AY4" s="12">
        <f>POISSON($AT4,$AB$5,FALSE)*POISSON(AY$3,$AB$3,FALSE)</f>
        <v>9.9858021028541681E-3</v>
      </c>
      <c r="AZ4" s="12">
        <f>POISSON($AT4,$AB$5,FALSE)*POISSON(AZ$3,$AB$3,FALSE)</f>
        <v>6.670515804706581E-3</v>
      </c>
      <c r="BA4" s="12">
        <f>POISSON($AT4,$AB$5,FALSE)*POISSON(BA$3,$AB$3,FALSE)</f>
        <v>3.7132537979533298E-3</v>
      </c>
      <c r="BB4" s="12">
        <f>POISSON($AT4,$AB$5,FALSE)*POISSON(BB$3,$AB$3,FALSE)</f>
        <v>1.7717525264520147E-3</v>
      </c>
      <c r="BC4" s="12"/>
      <c r="BD4" s="12"/>
      <c r="BE4" s="12"/>
    </row>
    <row r="5" spans="1:57">
      <c r="A5" t="str">
        <f>IF(OR(H5=$AA$3,L5=$AA$3),"MATCH","")</f>
        <v/>
      </c>
      <c r="B5" t="str">
        <f>IF(A5="","","LAST "&amp;COUNTIF(A$2:$A5,A5))</f>
        <v/>
      </c>
      <c r="C5" t="str">
        <f>IF(OR(H5=$AA$5,L5=$AA$5),"MATCH","")</f>
        <v/>
      </c>
      <c r="D5" t="str">
        <f>IF(C5="","","LAST "&amp;COUNTIF($C$2:C5,C5))</f>
        <v/>
      </c>
      <c r="E5" s="6">
        <f>IF(AND(OR(H5=$AA$3,H5=$AA$5),AND(OR(L5=$AA$3,L5=$AA$5))),"MATCH",0)</f>
        <v>0</v>
      </c>
      <c r="F5" s="39" t="s">
        <v>91</v>
      </c>
      <c r="G5" s="16">
        <v>45029</v>
      </c>
      <c r="H5" s="6" t="s">
        <v>42</v>
      </c>
      <c r="J5" s="7">
        <f>(VLOOKUP(H5,Modèle!$B$3:$G$34,5,FALSE)*VLOOKUP(L5,Modèle!$B$3:$G$34,6,FALSE))*Modèle!$D$35</f>
        <v>3.3555414012738849</v>
      </c>
      <c r="K5" s="19">
        <f>IF(J5&gt;N5,1,"")</f>
        <v>1</v>
      </c>
      <c r="L5" s="6" t="s">
        <v>26</v>
      </c>
      <c r="M5" s="6">
        <v>3</v>
      </c>
      <c r="N5" s="7">
        <v>3.1548767204673727</v>
      </c>
      <c r="O5" s="19" t="str">
        <f>IF(N5&gt;J5,1,"")</f>
        <v/>
      </c>
      <c r="P5" t="str">
        <f>L5</f>
        <v>Chicago</v>
      </c>
      <c r="Q5" t="str">
        <f>IF(J5&gt;N5,H5,L5)</f>
        <v>Philadelphia</v>
      </c>
      <c r="R5" t="str">
        <f t="shared" si="0"/>
        <v>NON</v>
      </c>
      <c r="X5" s="15">
        <f>1/Y5</f>
        <v>2.2006195528110539</v>
      </c>
      <c r="Y5" s="14">
        <f>1-Y3</f>
        <v>0.45441748380478031</v>
      </c>
      <c r="AA5" s="37" t="s">
        <v>45</v>
      </c>
      <c r="AB5" s="7">
        <f>(VLOOKUP(AA5,Modèle!$B$3:$G$34,5,FALSE)*VLOOKUP(AA3,Modèle!$B$3:$G$34,6,FALSE))*Modèle!$D$35</f>
        <v>2.9124203821656045</v>
      </c>
      <c r="AC5" s="7"/>
      <c r="AD5" s="7"/>
      <c r="AE5" s="7"/>
      <c r="AF5" s="7"/>
      <c r="AG5" s="7"/>
      <c r="AI5" s="27"/>
      <c r="AJ5" s="27"/>
      <c r="AK5" s="26"/>
      <c r="AL5" s="26"/>
      <c r="AM5" s="26"/>
      <c r="AN5" s="26"/>
      <c r="AR5" s="35"/>
      <c r="AS5" s="35"/>
      <c r="AT5" s="1">
        <v>1</v>
      </c>
      <c r="AU5" s="12">
        <f>POISSON($AT5,$AB$5,FALSE)*POISSON(AU$3,$AB$3,FALSE)</f>
        <v>5.608702328245777E-3</v>
      </c>
      <c r="AV5" s="12">
        <f>POISSON($AT5,$AB$5,FALSE)*POISSON(AV$3,$AB$3,FALSE)</f>
        <v>1.8733065776340888E-2</v>
      </c>
      <c r="AW5" s="12">
        <f>POISSON($AT5,$AB$5,FALSE)*POISSON(AW$3,$AB$3,FALSE)</f>
        <v>3.1284219846489277E-2</v>
      </c>
      <c r="AX5" s="12">
        <f>POISSON($AT5,$AB$5,FALSE)*POISSON(AX$3,$AB$3,FALSE)</f>
        <v>3.4829764762424713E-2</v>
      </c>
      <c r="AY5" s="12">
        <f>POISSON($AT5,$AB$5,FALSE)*POISSON(AY$3,$AB$3,FALSE)</f>
        <v>2.9082853576624632E-2</v>
      </c>
      <c r="AZ5" s="12">
        <f>POISSON($AT5,$AB$5,FALSE)*POISSON(AZ$3,$AB$3,FALSE)</f>
        <v>1.9427346189185249E-2</v>
      </c>
      <c r="BA5" s="12">
        <f>POISSON($AT5,$AB$5,FALSE)*POISSON(BA$3,$AB$3,FALSE)</f>
        <v>1.0814556045313119E-2</v>
      </c>
      <c r="BB5" s="12">
        <f>POISSON($AT5,$AB$5,FALSE)*POISSON(BB$3,$AB$3,FALSE)</f>
        <v>5.1600881701922528E-3</v>
      </c>
      <c r="BC5" s="12"/>
      <c r="BD5" s="12"/>
      <c r="BE5" s="12"/>
    </row>
    <row r="6" spans="1:57">
      <c r="A6" t="str">
        <f>IF(OR(H6=$AA$3,L6=$AA$3),"MATCH","")</f>
        <v/>
      </c>
      <c r="B6" t="str">
        <f>IF(A6="","","LAST "&amp;COUNTIF(A$2:$A6,A6))</f>
        <v/>
      </c>
      <c r="C6" t="str">
        <f>IF(OR(H6=$AA$5,L6=$AA$5),"MATCH","")</f>
        <v/>
      </c>
      <c r="D6" t="str">
        <f>IF(C6="","","LAST "&amp;COUNTIF($C$2:C6,C6))</f>
        <v/>
      </c>
      <c r="E6" s="6">
        <f>IF(AND(OR(H6=$AA$3,H6=$AA$5),AND(OR(L6=$AA$3,L6=$AA$5))),"MATCH",0)</f>
        <v>0</v>
      </c>
      <c r="F6" s="39" t="s">
        <v>91</v>
      </c>
      <c r="G6" s="16">
        <v>45029</v>
      </c>
      <c r="H6" s="6" t="s">
        <v>46</v>
      </c>
      <c r="J6" s="7">
        <f>(VLOOKUP(H6,Modèle!$B$3:$G$34,5,FALSE)*VLOOKUP(L6,Modèle!$B$3:$G$34,6,FALSE))*Modèle!$D$35</f>
        <v>3.0102547770700632</v>
      </c>
      <c r="K6" s="19">
        <f>IF(J6&gt;N6,1,"")</f>
        <v>1</v>
      </c>
      <c r="L6" s="6" t="s">
        <v>27</v>
      </c>
      <c r="M6" s="6">
        <v>5</v>
      </c>
      <c r="N6" s="7">
        <v>2.4916823447866125</v>
      </c>
      <c r="O6" s="19" t="str">
        <f>IF(N6&gt;J6,1,"")</f>
        <v/>
      </c>
      <c r="P6" t="str">
        <f>L6</f>
        <v>Colorado</v>
      </c>
      <c r="Q6" t="str">
        <f>IF(J6&gt;N6,H6,L6)</f>
        <v>Winnipeg</v>
      </c>
      <c r="R6" t="str">
        <f t="shared" si="0"/>
        <v>NON</v>
      </c>
      <c r="AI6" s="27"/>
      <c r="AJ6" s="27"/>
      <c r="AK6" s="26"/>
      <c r="AL6" s="26"/>
      <c r="AM6" s="26"/>
      <c r="AN6" s="26"/>
      <c r="AR6" s="35"/>
      <c r="AS6" s="35"/>
      <c r="AT6" s="1">
        <v>2</v>
      </c>
      <c r="AU6" s="12">
        <f>POISSON($AT6,$AB$5,FALSE)*POISSON(AU$3,$AB$3,FALSE)</f>
        <v>8.1674494891413423E-3</v>
      </c>
      <c r="AV6" s="12">
        <f>POISSON($AT6,$AB$5,FALSE)*POISSON(AV$3,$AB$3,FALSE)</f>
        <v>2.7279281293732072E-2</v>
      </c>
      <c r="AW6" s="12">
        <f>POISSON($AT6,$AB$5,FALSE)*POISSON(AW$3,$AB$3,FALSE)</f>
        <v>4.5556399760532544E-2</v>
      </c>
      <c r="AX6" s="12">
        <f>POISSON($AT6,$AB$5,FALSE)*POISSON(AX$3,$AB$3,FALSE)</f>
        <v>5.071945840005955E-2</v>
      </c>
      <c r="AY6" s="12">
        <f>POISSON($AT6,$AB$5,FALSE)*POISSON(AY$3,$AB$3,FALSE)</f>
        <v>4.235074776404972E-2</v>
      </c>
      <c r="AZ6" s="12">
        <f>POISSON($AT6,$AB$5,FALSE)*POISSON(AZ$3,$AB$3,FALSE)</f>
        <v>2.8290299506385203E-2</v>
      </c>
      <c r="BA6" s="12">
        <f>POISSON($AT6,$AB$5,FALSE)*POISSON(BA$3,$AB$3,FALSE)</f>
        <v>1.5748266725221095E-2</v>
      </c>
      <c r="BB6" s="12">
        <f>POISSON($AT6,$AB$5,FALSE)*POISSON(BB$3,$AB$3,FALSE)</f>
        <v>7.5141729803197685E-3</v>
      </c>
      <c r="BC6" s="12"/>
      <c r="BD6" s="12"/>
      <c r="BE6" s="12"/>
    </row>
    <row r="7" spans="1:57" ht="14.45" customHeight="1">
      <c r="A7" t="str">
        <f>IF(OR(H7=$AA$3,L7=$AA$3),"MATCH","")</f>
        <v/>
      </c>
      <c r="B7" t="str">
        <f>IF(A7="","","LAST "&amp;COUNTIF(A$2:$A7,A7))</f>
        <v/>
      </c>
      <c r="C7" t="str">
        <f>IF(OR(H7=$AA$5,L7=$AA$5),"MATCH","")</f>
        <v/>
      </c>
      <c r="D7" t="str">
        <f>IF(C7="","","LAST "&amp;COUNTIF($C$2:C7,C7))</f>
        <v/>
      </c>
      <c r="E7" s="6">
        <f>IF(AND(OR(H7=$AA$3,H7=$AA$5),AND(OR(L7=$AA$3,L7=$AA$5))),"MATCH",0)</f>
        <v>0</v>
      </c>
      <c r="F7" s="39" t="s">
        <v>91</v>
      </c>
      <c r="G7" s="16">
        <v>45029</v>
      </c>
      <c r="H7" s="6" t="s">
        <v>44</v>
      </c>
      <c r="J7" s="7">
        <f>(VLOOKUP(H7,Modèle!$B$3:$G$34,5,FALSE)*VLOOKUP(L7,Modèle!$B$3:$G$34,6,FALSE))*Modèle!$D$35</f>
        <v>4.0128980891719737</v>
      </c>
      <c r="K7" s="19" t="str">
        <f>IF(J7&gt;N7,1,"")</f>
        <v/>
      </c>
      <c r="L7" s="6" t="s">
        <v>24</v>
      </c>
      <c r="M7" s="6">
        <v>4</v>
      </c>
      <c r="N7" s="7">
        <v>4.4359540548569161</v>
      </c>
      <c r="O7" s="19">
        <f>IF(N7&gt;J7,1,"")</f>
        <v>1</v>
      </c>
      <c r="P7" t="str">
        <f>L7</f>
        <v>Columbus</v>
      </c>
      <c r="Q7" t="str">
        <f>IF(J7&gt;N7,H7,L7)</f>
        <v>Columbus</v>
      </c>
      <c r="R7" t="str">
        <f t="shared" si="0"/>
        <v>OUI</v>
      </c>
      <c r="X7" s="34" t="s">
        <v>92</v>
      </c>
      <c r="Y7" s="34"/>
      <c r="Z7" s="34"/>
      <c r="AA7" s="34"/>
      <c r="AI7" s="27"/>
      <c r="AJ7" s="27"/>
      <c r="AK7" s="26"/>
      <c r="AL7" s="26"/>
      <c r="AM7" s="26"/>
      <c r="AN7" s="26"/>
      <c r="AR7" s="35"/>
      <c r="AS7" s="35"/>
      <c r="AT7" s="1">
        <v>3</v>
      </c>
      <c r="AU7" s="12">
        <f>POISSON($AT7,$AB$5,FALSE)*POISSON(AU$3,$AB$3,FALSE)</f>
        <v>7.9290154541610987E-3</v>
      </c>
      <c r="AV7" s="12">
        <f>POISSON($AT7,$AB$5,FALSE)*POISSON(AV$3,$AB$3,FALSE)</f>
        <v>2.6482911616898062E-2</v>
      </c>
      <c r="AW7" s="12">
        <f>POISSON($AT7,$AB$5,FALSE)*POISSON(AW$3,$AB$3,FALSE)</f>
        <v>4.4226462400219747E-2</v>
      </c>
      <c r="AX7" s="12">
        <f>POISSON($AT7,$AB$5,FALSE)*POISSON(AX$3,$AB$3,FALSE)</f>
        <v>4.9238794805577968E-2</v>
      </c>
      <c r="AY7" s="12">
        <f>POISSON($AT7,$AB$5,FALSE)*POISSON(AY$3,$AB$3,FALSE)</f>
        <v>4.1114393662657601E-2</v>
      </c>
      <c r="AZ7" s="12">
        <f>POISSON($AT7,$AB$5,FALSE)*POISSON(AZ$3,$AB$3,FALSE)</f>
        <v>2.7464414966655269E-2</v>
      </c>
      <c r="BA7" s="12">
        <f>POISSON($AT7,$AB$5,FALSE)*POISSON(BA$3,$AB$3,FALSE)</f>
        <v>1.5288524331438097E-2</v>
      </c>
      <c r="BB7" s="12">
        <f>POISSON($AT7,$AB$5,FALSE)*POISSON(BB$3,$AB$3,FALSE)</f>
        <v>7.294810181000453E-3</v>
      </c>
      <c r="BC7" s="12"/>
      <c r="BD7" s="12"/>
      <c r="BE7" s="12"/>
    </row>
    <row r="8" spans="1:57">
      <c r="A8" t="str">
        <f>IF(OR(H8=$AA$3,L8=$AA$3),"MATCH","")</f>
        <v/>
      </c>
      <c r="B8" t="str">
        <f>IF(A8="","","LAST "&amp;COUNTIF(A$2:$A8,A8))</f>
        <v/>
      </c>
      <c r="C8" t="str">
        <f>IF(OR(H8=$AA$5,L8=$AA$5),"MATCH","")</f>
        <v/>
      </c>
      <c r="D8" t="str">
        <f>IF(C8="","","LAST "&amp;COUNTIF($C$2:C8,C8))</f>
        <v/>
      </c>
      <c r="E8" s="6">
        <f>IF(AND(OR(H8=$AA$3,H8=$AA$5),AND(OR(L8=$AA$3,L8=$AA$5))),"MATCH",0)</f>
        <v>0</v>
      </c>
      <c r="F8" s="39" t="s">
        <v>91</v>
      </c>
      <c r="G8" s="16">
        <v>45029</v>
      </c>
      <c r="H8" s="6" t="s">
        <v>47</v>
      </c>
      <c r="J8" s="7">
        <f>(VLOOKUP(H8,Modèle!$B$3:$G$34,5,FALSE)*VLOOKUP(L8,Modèle!$B$3:$G$34,6,FALSE))*Modèle!$D$35</f>
        <v>2.6176433121019107</v>
      </c>
      <c r="K8" s="19" t="str">
        <f>IF(J8&gt;N8,1,"")</f>
        <v/>
      </c>
      <c r="L8" s="6" t="s">
        <v>40</v>
      </c>
      <c r="M8" s="6">
        <v>5</v>
      </c>
      <c r="N8" s="7">
        <v>3.3815288642439847</v>
      </c>
      <c r="O8" s="19">
        <f>IF(N8&gt;J8,1,"")</f>
        <v>1</v>
      </c>
      <c r="P8" t="str">
        <f>L8</f>
        <v>Dallas</v>
      </c>
      <c r="Q8" t="str">
        <f>IF(J8&gt;N8,H8,L8)</f>
        <v>Dallas</v>
      </c>
      <c r="R8" t="str">
        <f t="shared" si="0"/>
        <v>OUI</v>
      </c>
      <c r="Y8" s="1" t="s">
        <v>93</v>
      </c>
      <c r="Z8" s="1" t="s">
        <v>94</v>
      </c>
      <c r="AA8" s="1" t="s">
        <v>97</v>
      </c>
      <c r="AB8" s="1" t="s">
        <v>95</v>
      </c>
      <c r="AC8" s="1"/>
      <c r="AD8" s="1"/>
      <c r="AE8" s="1"/>
      <c r="AF8" s="1"/>
      <c r="AG8" s="1"/>
      <c r="AI8" s="27"/>
      <c r="AJ8" s="27"/>
      <c r="AK8" s="26"/>
      <c r="AL8" s="26"/>
      <c r="AM8" s="26"/>
      <c r="AN8" s="26"/>
      <c r="AR8" s="35"/>
      <c r="AS8" s="35"/>
      <c r="AT8" s="1">
        <v>4</v>
      </c>
      <c r="AU8" s="12">
        <f>POISSON($AT8,$AB$5,FALSE)*POISSON(AU$3,$AB$3,FALSE)</f>
        <v>5.7731565548012134E-3</v>
      </c>
      <c r="AV8" s="12">
        <f>POISSON($AT8,$AB$5,FALSE)*POISSON(AV$3,$AB$3,FALSE)</f>
        <v>1.9282342893036049E-2</v>
      </c>
      <c r="AW8" s="12">
        <f>POISSON($AT8,$AB$5,FALSE)*POISSON(AW$3,$AB$3,FALSE)</f>
        <v>3.2201512631370187E-2</v>
      </c>
      <c r="AX8" s="12">
        <f>POISSON($AT8,$AB$5,FALSE)*POISSON(AX$3,$AB$3,FALSE)</f>
        <v>3.5851017396258796E-2</v>
      </c>
      <c r="AY8" s="12">
        <f>POISSON($AT8,$AB$5,FALSE)*POISSON(AY$3,$AB$3,FALSE)</f>
        <v>2.9935599525876093E-2</v>
      </c>
      <c r="AZ8" s="12">
        <f>POISSON($AT8,$AB$5,FALSE)*POISSON(AZ$3,$AB$3,FALSE)</f>
        <v>1.9996980483285222E-2</v>
      </c>
      <c r="BA8" s="12">
        <f>POISSON($AT8,$AB$5,FALSE)*POISSON(BA$3,$AB$3,FALSE)</f>
        <v>1.1131652469028773E-2</v>
      </c>
      <c r="BB8" s="12">
        <f>POISSON($AT8,$AB$5,FALSE)*POISSON(BB$3,$AB$3,FALSE)</f>
        <v>5.3113884637937215E-3</v>
      </c>
      <c r="BC8" s="12"/>
      <c r="BD8" s="12"/>
      <c r="BE8" s="12"/>
    </row>
    <row r="9" spans="1:57">
      <c r="A9" t="str">
        <f>IF(OR(H9=$AA$3,L9=$AA$3),"MATCH","")</f>
        <v/>
      </c>
      <c r="B9" t="str">
        <f>IF(A9="","","LAST "&amp;COUNTIF(A$2:$A9,A9))</f>
        <v/>
      </c>
      <c r="C9" t="str">
        <f>IF(OR(H9=$AA$5,L9=$AA$5),"MATCH","")</f>
        <v/>
      </c>
      <c r="D9" t="str">
        <f>IF(C9="","","LAST "&amp;COUNTIF($C$2:C9,C9))</f>
        <v/>
      </c>
      <c r="E9" s="6">
        <f>IF(AND(OR(H9=$AA$3,H9=$AA$5),AND(OR(L9=$AA$3,L9=$AA$5))),"MATCH",0)</f>
        <v>0</v>
      </c>
      <c r="F9" s="39" t="s">
        <v>91</v>
      </c>
      <c r="G9" s="16">
        <v>45029</v>
      </c>
      <c r="H9" s="6" t="s">
        <v>16</v>
      </c>
      <c r="J9" s="7">
        <f>(VLOOKUP(H9,Modèle!$B$3:$G$34,5,FALSE)*VLOOKUP(L9,Modèle!$B$3:$G$34,6,FALSE))*Modèle!$D$35</f>
        <v>3.1642675159235663</v>
      </c>
      <c r="K9" s="19" t="str">
        <f>IF(J9&gt;N9,1,"")</f>
        <v/>
      </c>
      <c r="L9" s="6" t="s">
        <v>29</v>
      </c>
      <c r="M9" s="6">
        <v>5</v>
      </c>
      <c r="N9" s="7">
        <v>4.7715437171997221</v>
      </c>
      <c r="O9" s="19">
        <f>IF(N9&gt;J9,1,"")</f>
        <v>1</v>
      </c>
      <c r="P9" t="str">
        <f>L9</f>
        <v>Edmonton</v>
      </c>
      <c r="Q9" t="str">
        <f>IF(J9&gt;N9,H9,L9)</f>
        <v>Edmonton</v>
      </c>
      <c r="R9" t="str">
        <f t="shared" si="0"/>
        <v>OUI</v>
      </c>
      <c r="X9" s="25" t="str">
        <f>VLOOKUP("MATCH_1",$F$2:$P$1314,1,FALSE)</f>
        <v>MATCH_1</v>
      </c>
      <c r="Y9" s="25" t="str">
        <f>VLOOKUP(X9,$F$2:$P$1314,7,FALSE)</f>
        <v>Anaheim</v>
      </c>
      <c r="Z9" s="31">
        <f>VLOOKUP(X9,$F$2:$P$1314,2,FALSE)</f>
        <v>45021</v>
      </c>
      <c r="AA9" s="25" t="str">
        <f>IF(VLOOKUP(X9,$F$2:$P$1314,11,FALSE)=0,"TBD",VLOOKUP(X9,$F$2:$P$1314,11,FALSE))</f>
        <v>Anaheim</v>
      </c>
      <c r="AB9" t="str">
        <f>VLOOKUP(X9,$F$2:$P$1314,8,FALSE)&amp;"-"&amp;VLOOKUP(X9,$F$2:$P$1314,4,FALSE)</f>
        <v>4-</v>
      </c>
      <c r="AI9" s="27"/>
      <c r="AJ9" s="27"/>
      <c r="AK9" s="26"/>
      <c r="AL9" s="26"/>
      <c r="AM9" s="26"/>
      <c r="AN9" s="26"/>
      <c r="AR9" s="35"/>
      <c r="AS9" s="35"/>
      <c r="AT9" s="1">
        <v>5</v>
      </c>
      <c r="AU9" s="12">
        <f>POISSON($AT9,$AB$5,FALSE)*POISSON(AU$3,$AB$3,FALSE)</f>
        <v>3.3627717639272024E-3</v>
      </c>
      <c r="AV9" s="12">
        <f>POISSON($AT9,$AB$5,FALSE)*POISSON(AV$3,$AB$3,FALSE)</f>
        <v>1.1231657691516852E-2</v>
      </c>
      <c r="AW9" s="12">
        <f>POISSON($AT9,$AB$5,FALSE)*POISSON(AW$3,$AB$3,FALSE)</f>
        <v>1.8756868344833137E-2</v>
      </c>
      <c r="AX9" s="12">
        <f>POISSON($AT9,$AB$5,FALSE)*POISSON(AX$3,$AB$3,FALSE)</f>
        <v>2.0882646757247551E-2</v>
      </c>
      <c r="AY9" s="12">
        <f>POISSON($AT9,$AB$5,FALSE)*POISSON(AY$3,$AB$3,FALSE)</f>
        <v>1.7437010042301703E-2</v>
      </c>
      <c r="AZ9" s="12">
        <f>POISSON($AT9,$AB$5,FALSE)*POISSON(AZ$3,$AB$3,FALSE)</f>
        <v>1.1647922708257534E-2</v>
      </c>
      <c r="BA9" s="12">
        <f>POISSON($AT9,$AB$5,FALSE)*POISSON(BA$3,$AB$3,FALSE)</f>
        <v>6.484010307596693E-3</v>
      </c>
      <c r="BB9" s="12">
        <f>POISSON($AT9,$AB$5,FALSE)*POISSON(BB$3,$AB$3,FALSE)</f>
        <v>3.0937992039104176E-3</v>
      </c>
      <c r="BC9" s="12"/>
      <c r="BD9" s="12"/>
      <c r="BE9" s="12"/>
    </row>
    <row r="10" spans="1:57">
      <c r="A10" t="str">
        <f>IF(OR(H10=$AA$3,L10=$AA$3),"MATCH","")</f>
        <v/>
      </c>
      <c r="B10" t="str">
        <f>IF(A10="","","LAST "&amp;COUNTIF(A$2:$A10,A10))</f>
        <v/>
      </c>
      <c r="C10" t="str">
        <f>IF(OR(H10=$AA$5,L10=$AA$5),"MATCH","")</f>
        <v/>
      </c>
      <c r="D10" t="str">
        <f>IF(C10="","","LAST "&amp;COUNTIF($C$2:C10,C10))</f>
        <v/>
      </c>
      <c r="E10" s="6">
        <f>IF(AND(OR(H10=$AA$3,H10=$AA$5),AND(OR(L10=$AA$3,L10=$AA$5))),"MATCH",0)</f>
        <v>0</v>
      </c>
      <c r="F10" s="39" t="s">
        <v>91</v>
      </c>
      <c r="G10" s="16">
        <v>45029</v>
      </c>
      <c r="H10" s="6" t="s">
        <v>25</v>
      </c>
      <c r="J10" s="7">
        <f>(VLOOKUP(H10,Modèle!$B$3:$G$34,5,FALSE)*VLOOKUP(L10,Modèle!$B$3:$G$34,6,FALSE))*Modèle!$D$35</f>
        <v>3.3799999999999994</v>
      </c>
      <c r="K10" s="19">
        <f>IF(J10&gt;N10,1,"")</f>
        <v>1</v>
      </c>
      <c r="L10" s="6" t="s">
        <v>38</v>
      </c>
      <c r="M10" s="6">
        <v>4</v>
      </c>
      <c r="N10" s="7">
        <v>2.9517675017328449</v>
      </c>
      <c r="O10" s="19" t="str">
        <f>IF(N10&gt;J10,1,"")</f>
        <v/>
      </c>
      <c r="P10" t="str">
        <f>L10</f>
        <v>Florida</v>
      </c>
      <c r="Q10" t="str">
        <f>IF(J10&gt;N10,H10,L10)</f>
        <v>Carolina</v>
      </c>
      <c r="R10" t="str">
        <f t="shared" si="0"/>
        <v>NON</v>
      </c>
      <c r="X10" s="25" t="str">
        <f>VLOOKUP("MATCH_2",$F$2:$P$1314,1,FALSE)</f>
        <v>MATCH_2</v>
      </c>
      <c r="Y10" s="25" t="str">
        <f>VLOOKUP(X10,$F$2:$P$1314,7,FALSE)</f>
        <v>Edmonton</v>
      </c>
      <c r="Z10" s="31">
        <f>VLOOKUP(X10,$F$2:$P$1314,2,FALSE)</f>
        <v>45017</v>
      </c>
      <c r="AA10" s="25" t="str">
        <f>IF(VLOOKUP(X10,$F$2:$P$1314,11,FALSE)=0,"TBD",VLOOKUP(X10,$F$2:$P$1314,11,FALSE))</f>
        <v>Anaheim</v>
      </c>
      <c r="AB10" t="str">
        <f>VLOOKUP(X10,$F$2:$P$1314,8,FALSE)&amp;"-"&amp;VLOOKUP(X10,$F$2:$P$1314,4,FALSE)</f>
        <v>3-</v>
      </c>
      <c r="AI10" s="27"/>
      <c r="AJ10" s="27"/>
      <c r="AK10" s="26"/>
      <c r="AL10" s="26"/>
      <c r="AM10" s="26"/>
      <c r="AN10" s="26"/>
      <c r="AR10" s="35"/>
      <c r="AS10" s="35"/>
      <c r="AT10" s="1">
        <v>6</v>
      </c>
      <c r="AU10" s="12">
        <f>POISSON($AT10,$AB$5,FALSE)*POISSON(AU$3,$AB$3,FALSE)</f>
        <v>1.6323008376387608E-3</v>
      </c>
      <c r="AV10" s="12">
        <f>POISSON($AT10,$AB$5,FALSE)*POISSON(AV$3,$AB$3,FALSE)</f>
        <v>5.4518847977134592E-3</v>
      </c>
      <c r="AW10" s="12">
        <f>POISSON($AT10,$AB$5,FALSE)*POISSON(AW$3,$AB$3,FALSE)</f>
        <v>9.1046476121814744E-3</v>
      </c>
      <c r="AX10" s="12">
        <f>POISSON($AT10,$AB$5,FALSE)*POISSON(AX$3,$AB$3,FALSE)</f>
        <v>1.0136507674895372E-2</v>
      </c>
      <c r="AY10" s="12">
        <f>POISSON($AT10,$AB$5,FALSE)*POISSON(AY$3,$AB$3,FALSE)</f>
        <v>8.4639839085376353E-3</v>
      </c>
      <c r="AZ10" s="12">
        <f>POISSON($AT10,$AB$5,FALSE)*POISSON(AZ$3,$AB$3,FALSE)</f>
        <v>5.6539412509031377E-3</v>
      </c>
      <c r="BA10" s="12">
        <f>POISSON($AT10,$AB$5,FALSE)*POISSON(BA$3,$AB$3,FALSE)</f>
        <v>3.1473606296694131E-3</v>
      </c>
      <c r="BB10" s="12">
        <f>POISSON($AT10,$AB$5,FALSE)*POISSON(BB$3,$AB$3,FALSE)</f>
        <v>1.5017406432994034E-3</v>
      </c>
      <c r="BC10" s="12"/>
      <c r="BD10" s="12"/>
      <c r="BE10" s="12"/>
    </row>
    <row r="11" spans="1:57">
      <c r="A11" t="str">
        <f>IF(OR(H11=$AA$3,L11=$AA$3),"MATCH","")</f>
        <v/>
      </c>
      <c r="B11" t="str">
        <f>IF(A11="","","LAST "&amp;COUNTIF(A$2:$A11,A11))</f>
        <v/>
      </c>
      <c r="C11" t="str">
        <f>IF(OR(H11=$AA$5,L11=$AA$5),"MATCH","")</f>
        <v/>
      </c>
      <c r="D11" t="str">
        <f>IF(C11="","","LAST "&amp;COUNTIF($C$2:C11,C11))</f>
        <v/>
      </c>
      <c r="E11" s="6">
        <f>IF(AND(OR(H11=$AA$3,H11=$AA$5),AND(OR(L11=$AA$3,L11=$AA$5))),"MATCH",0)</f>
        <v>0</v>
      </c>
      <c r="F11" s="39" t="s">
        <v>91</v>
      </c>
      <c r="G11" s="16">
        <v>45029</v>
      </c>
      <c r="H11" s="6" t="s">
        <v>32</v>
      </c>
      <c r="J11" s="7">
        <f>(VLOOKUP(H11,Modèle!$B$3:$G$34,5,FALSE)*VLOOKUP(L11,Modèle!$B$3:$G$34,6,FALSE))*Modèle!$D$35</f>
        <v>4.4066242038216545</v>
      </c>
      <c r="K11" s="19">
        <f>IF(J11&gt;N11,1,"")</f>
        <v>1</v>
      </c>
      <c r="L11" s="6" t="s">
        <v>31</v>
      </c>
      <c r="M11" s="6">
        <v>2</v>
      </c>
      <c r="N11" s="7">
        <v>2.3148727596791763</v>
      </c>
      <c r="O11" s="19" t="str">
        <f>IF(N11&gt;J11,1,"")</f>
        <v/>
      </c>
      <c r="P11" t="str">
        <f>H11</f>
        <v>Boston</v>
      </c>
      <c r="Q11" t="str">
        <f>IF(J11&gt;N11,H11,L11)</f>
        <v>Boston</v>
      </c>
      <c r="R11" t="str">
        <f t="shared" si="0"/>
        <v>OUI</v>
      </c>
      <c r="X11" s="25" t="str">
        <f>VLOOKUP("MATCH_3",$F$2:$P$1314,1,FALSE)</f>
        <v>MATCH_3</v>
      </c>
      <c r="Y11" s="25" t="str">
        <f>VLOOKUP(X11,$F$2:$P$1314,7,FALSE)</f>
        <v>Anaheim</v>
      </c>
      <c r="Z11" s="31">
        <f>VLOOKUP(X11,$F$2:$P$1314,2,FALSE)</f>
        <v>44937</v>
      </c>
      <c r="AA11" s="25" t="str">
        <f>IF(VLOOKUP(X11,$F$2:$P$1314,11,FALSE)=0,"TBD",VLOOKUP(X11,$F$2:$P$1314,11,FALSE))</f>
        <v>Edmonton</v>
      </c>
      <c r="AB11" t="str">
        <f>VLOOKUP(X11,$F$2:$P$1314,8,FALSE)&amp;"-"&amp;VLOOKUP(X11,$F$2:$P$1314,4,FALSE)</f>
        <v>4-6</v>
      </c>
      <c r="AI11" s="27"/>
      <c r="AJ11" s="27"/>
      <c r="AK11" s="26"/>
      <c r="AL11" s="26"/>
      <c r="AM11" s="26"/>
      <c r="AN11" s="26"/>
      <c r="AR11" s="35"/>
      <c r="AS11" s="35"/>
      <c r="AT11" s="1">
        <v>7</v>
      </c>
      <c r="AU11" s="12">
        <f>POISSON($AT11,$AB$5,FALSE)*POISSON(AU$3,$AB$3,FALSE)</f>
        <v>6.7913517562358792E-4</v>
      </c>
      <c r="AV11" s="12">
        <f>POISSON($AT11,$AB$5,FALSE)*POISSON(AV$3,$AB$3,FALSE)</f>
        <v>2.268311486582783E-3</v>
      </c>
      <c r="AW11" s="12">
        <f>POISSON($AT11,$AB$5,FALSE)*POISSON(AW$3,$AB$3,FALSE)</f>
        <v>3.7880801825932466E-3</v>
      </c>
      <c r="AX11" s="12">
        <f>POISSON($AT11,$AB$5,FALSE)*POISSON(AX$3,$AB$3,FALSE)</f>
        <v>4.2173959366204796E-3</v>
      </c>
      <c r="AY11" s="12">
        <f>POISSON($AT11,$AB$5,FALSE)*POISSON(AY$3,$AB$3,FALSE)</f>
        <v>3.5215256070781002E-3</v>
      </c>
      <c r="AZ11" s="12">
        <f>POISSON($AT11,$AB$5,FALSE)*POISSON(AZ$3,$AB$3,FALSE)</f>
        <v>2.3523791055281699E-3</v>
      </c>
      <c r="BA11" s="12">
        <f>POISSON($AT11,$AB$5,FALSE)*POISSON(BA$3,$AB$3,FALSE)</f>
        <v>1.3094910354106812E-3</v>
      </c>
      <c r="BB11" s="12">
        <f>POISSON($AT11,$AB$5,FALSE)*POISSON(BB$3,$AB$3,FALSE)</f>
        <v>6.2481429403880981E-4</v>
      </c>
      <c r="BC11" s="12"/>
      <c r="BD11" s="12"/>
      <c r="BE11" s="12"/>
    </row>
    <row r="12" spans="1:57">
      <c r="A12" t="str">
        <f>IF(OR(H12=$AA$3,L12=$AA$3),"MATCH","")</f>
        <v/>
      </c>
      <c r="B12" t="str">
        <f>IF(A12="","","LAST "&amp;COUNTIF(A$2:$A12,A12))</f>
        <v/>
      </c>
      <c r="C12" t="str">
        <f>IF(OR(H12=$AA$5,L12=$AA$5),"MATCH","")</f>
        <v/>
      </c>
      <c r="D12" t="str">
        <f>IF(C12="","","LAST "&amp;COUNTIF($C$2:C12,C12))</f>
        <v/>
      </c>
      <c r="E12" s="6">
        <f>IF(AND(OR(H12=$AA$3,H12=$AA$5),AND(OR(L12=$AA$3,L12=$AA$5))),"MATCH",0)</f>
        <v>0</v>
      </c>
      <c r="F12" s="39" t="s">
        <v>91</v>
      </c>
      <c r="G12" s="16">
        <v>45029</v>
      </c>
      <c r="H12" s="6" t="s">
        <v>30</v>
      </c>
      <c r="J12" s="7">
        <f>(VLOOKUP(H12,Modèle!$B$3:$G$34,5,FALSE)*VLOOKUP(L12,Modèle!$B$3:$G$34,6,FALSE))*Modèle!$D$35</f>
        <v>2.8294267515923561</v>
      </c>
      <c r="K12" s="19" t="str">
        <f>IF(J12&gt;N12,1,"")</f>
        <v/>
      </c>
      <c r="L12" s="6" t="s">
        <v>21</v>
      </c>
      <c r="M12" s="6">
        <v>4</v>
      </c>
      <c r="N12" s="7">
        <v>4.5017981978413699</v>
      </c>
      <c r="O12" s="19">
        <f>IF(N12&gt;J12,1,"")</f>
        <v>1</v>
      </c>
      <c r="P12" t="str">
        <f>L12</f>
        <v>N.Y. Rangers</v>
      </c>
      <c r="Q12" t="str">
        <f>IF(J12&gt;N12,H12,L12)</f>
        <v>N.Y. Rangers</v>
      </c>
      <c r="R12" t="str">
        <f t="shared" si="0"/>
        <v>OUI</v>
      </c>
      <c r="X12" s="25" t="str">
        <f>VLOOKUP("MATCH_4",$F$2:$P$1314,1,FALSE)</f>
        <v>MATCH_4</v>
      </c>
      <c r="Y12" s="25" t="str">
        <f>VLOOKUP(X12,$F$2:$P$1314,7,FALSE)</f>
        <v>Edmonton</v>
      </c>
      <c r="Z12" s="31">
        <f>VLOOKUP(X12,$F$2:$P$1314,2,FALSE)</f>
        <v>44912</v>
      </c>
      <c r="AA12" s="25" t="str">
        <f>IF(VLOOKUP(X12,$F$2:$P$1314,11,FALSE)=0,"",VLOOKUP(X12,$F$2:$P$1314,11,FALSE))</f>
        <v>Edmonton</v>
      </c>
      <c r="AB12" t="str">
        <f>VLOOKUP(X12,$F$2:$P$1314,8,FALSE)&amp;"-"&amp;VLOOKUP(X12,$F$2:$P$1314,4,FALSE)</f>
        <v>-4</v>
      </c>
      <c r="AI12" s="27"/>
      <c r="AJ12" s="26"/>
      <c r="AK12" s="26"/>
      <c r="AL12" s="26"/>
      <c r="AM12" s="26"/>
      <c r="AN12" s="26"/>
      <c r="AR12" s="24"/>
      <c r="AS12" s="24"/>
      <c r="AT12" s="1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</row>
    <row r="13" spans="1:57">
      <c r="A13" t="str">
        <f>IF(OR(H13=$AA$3,L13=$AA$3),"MATCH","")</f>
        <v/>
      </c>
      <c r="B13" t="str">
        <f>IF(A13="","","LAST "&amp;COUNTIF(A$2:$A13,A13))</f>
        <v/>
      </c>
      <c r="C13" t="str">
        <f>IF(OR(H13=$AA$5,L13=$AA$5),"MATCH","")</f>
        <v/>
      </c>
      <c r="D13" t="str">
        <f>IF(C13="","","LAST "&amp;COUNTIF($C$2:C13,C13))</f>
        <v/>
      </c>
      <c r="E13" s="6">
        <f>IF(AND(OR(H13=$AA$3,H13=$AA$5),AND(OR(L13=$AA$3,L13=$AA$5))),"MATCH",0)</f>
        <v>0</v>
      </c>
      <c r="F13" s="39" t="s">
        <v>91</v>
      </c>
      <c r="G13" s="16">
        <v>45029</v>
      </c>
      <c r="H13" s="6" t="s">
        <v>37</v>
      </c>
      <c r="J13" s="7">
        <f>(VLOOKUP(H13,Modèle!$B$3:$G$34,5,FALSE)*VLOOKUP(L13,Modèle!$B$3:$G$34,6,FALSE))*Modèle!$D$35</f>
        <v>2.9610191082802544</v>
      </c>
      <c r="K13" s="19" t="str">
        <f>IF(J13&gt;N13,1,"")</f>
        <v/>
      </c>
      <c r="L13" s="6" t="s">
        <v>17</v>
      </c>
      <c r="M13" s="6">
        <v>5</v>
      </c>
      <c r="N13" s="7">
        <v>3.3605208436478859</v>
      </c>
      <c r="O13" s="19">
        <f>IF(N13&gt;J13,1,"")</f>
        <v>1</v>
      </c>
      <c r="P13" t="str">
        <f>L13</f>
        <v>Nashville</v>
      </c>
      <c r="Q13" t="str">
        <f>IF(J13&gt;N13,H13,L13)</f>
        <v>Nashville</v>
      </c>
      <c r="R13" t="str">
        <f t="shared" si="0"/>
        <v>OUI</v>
      </c>
      <c r="AI13" s="27"/>
      <c r="AJ13" s="26"/>
      <c r="AK13" s="26"/>
      <c r="AL13" s="26"/>
      <c r="AM13" s="26"/>
      <c r="AN13" s="26"/>
      <c r="AR13" s="24"/>
      <c r="AS13" s="24"/>
      <c r="AT13" s="1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</row>
    <row r="14" spans="1:57">
      <c r="A14" t="str">
        <f>IF(OR(H14=$AA$3,L14=$AA$3),"MATCH","")</f>
        <v/>
      </c>
      <c r="B14" t="str">
        <f>IF(A14="","","LAST "&amp;COUNTIF(A$2:$A14,A14))</f>
        <v/>
      </c>
      <c r="C14" t="str">
        <f>IF(OR(H14=$AA$5,L14=$AA$5),"MATCH","")</f>
        <v/>
      </c>
      <c r="D14" t="str">
        <f>IF(C14="","","LAST "&amp;COUNTIF($C$2:C14,C14))</f>
        <v/>
      </c>
      <c r="E14" s="6">
        <f>IF(AND(OR(H14=$AA$3,H14=$AA$5),AND(OR(L14=$AA$3,L14=$AA$5))),"MATCH",0)</f>
        <v>0</v>
      </c>
      <c r="F14" s="39" t="s">
        <v>91</v>
      </c>
      <c r="G14" s="16">
        <v>45029</v>
      </c>
      <c r="H14" s="6" t="s">
        <v>18</v>
      </c>
      <c r="J14" s="7">
        <f>(VLOOKUP(H14,Modèle!$B$3:$G$34,5,FALSE)*VLOOKUP(L14,Modèle!$B$3:$G$34,6,FALSE))*Modèle!$D$35</f>
        <v>3.197101910828025</v>
      </c>
      <c r="K14" s="19" t="str">
        <f>IF(J14&gt;N14,1,"")</f>
        <v/>
      </c>
      <c r="L14" s="6" t="s">
        <v>22</v>
      </c>
      <c r="M14" s="6">
        <v>1</v>
      </c>
      <c r="N14" s="7">
        <v>4.021497177938409</v>
      </c>
      <c r="O14" s="19">
        <f>IF(N14&gt;J14,1,"")</f>
        <v>1</v>
      </c>
      <c r="P14" t="str">
        <f>H14</f>
        <v>Vegas</v>
      </c>
      <c r="Q14" t="str">
        <f>IF(J14&gt;N14,H14,L14)</f>
        <v>Seattle</v>
      </c>
      <c r="R14" t="str">
        <f t="shared" si="0"/>
        <v>NON</v>
      </c>
      <c r="X14" s="33" t="s">
        <v>98</v>
      </c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27"/>
      <c r="AJ14" s="26"/>
      <c r="AK14" s="26"/>
      <c r="AL14" s="26"/>
      <c r="AM14" s="26"/>
      <c r="AN14" s="26"/>
      <c r="AR14" s="24"/>
      <c r="AS14" s="24"/>
      <c r="AT14" s="1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</row>
    <row r="15" spans="1:57">
      <c r="A15" t="str">
        <f>IF(OR(H15=$AA$3,L15=$AA$3),"MATCH","")</f>
        <v/>
      </c>
      <c r="B15" t="str">
        <f>IF(A15="","","LAST "&amp;COUNTIF(A$2:$A15,A15))</f>
        <v/>
      </c>
      <c r="C15" t="str">
        <f>IF(OR(H15=$AA$5,L15=$AA$5),"MATCH","")</f>
        <v>MATCH</v>
      </c>
      <c r="D15" t="str">
        <f>IF(C15="","","LAST "&amp;COUNTIF($C$2:C15,C15))</f>
        <v>LAST 1</v>
      </c>
      <c r="E15" s="6">
        <f>IF(AND(OR(H15=$AA$3,H15=$AA$5),AND(OR(L15=$AA$3,L15=$AA$5))),"MATCH",0)</f>
        <v>0</v>
      </c>
      <c r="F15" s="39" t="s">
        <v>91</v>
      </c>
      <c r="G15" s="16">
        <v>45029</v>
      </c>
      <c r="H15" s="6" t="s">
        <v>45</v>
      </c>
      <c r="J15" s="7">
        <f>(VLOOKUP(H15,Modèle!$B$3:$G$34,5,FALSE)*VLOOKUP(L15,Modèle!$B$3:$G$34,6,FALSE))*Modèle!$D$35</f>
        <v>2.8926751592356683</v>
      </c>
      <c r="K15" s="19" t="str">
        <f>IF(J15&gt;N15,1,"")</f>
        <v/>
      </c>
      <c r="L15" s="6" t="s">
        <v>20</v>
      </c>
      <c r="M15" s="6">
        <v>3</v>
      </c>
      <c r="N15" s="7">
        <v>3.2654619269234582</v>
      </c>
      <c r="O15" s="19">
        <f>IF(N15&gt;J15,1,"")</f>
        <v>1</v>
      </c>
      <c r="P15" t="str">
        <f>H15</f>
        <v>Detroit</v>
      </c>
      <c r="Q15" t="str">
        <f>IF(J15&gt;N15,H15,L15)</f>
        <v>Tampa Bay</v>
      </c>
      <c r="R15" t="str">
        <f t="shared" si="0"/>
        <v>NON</v>
      </c>
      <c r="X15" t="s">
        <v>15</v>
      </c>
      <c r="Y15" t="s">
        <v>9</v>
      </c>
      <c r="Z15" t="s">
        <v>10</v>
      </c>
      <c r="AA15" t="s">
        <v>104</v>
      </c>
      <c r="AB15" t="s">
        <v>105</v>
      </c>
      <c r="AC15" t="s">
        <v>15</v>
      </c>
      <c r="AD15" t="s">
        <v>10</v>
      </c>
      <c r="AE15" t="s">
        <v>9</v>
      </c>
      <c r="AF15" t="s">
        <v>105</v>
      </c>
      <c r="AG15" t="s">
        <v>104</v>
      </c>
      <c r="AJ15" s="26"/>
      <c r="AK15" s="26"/>
      <c r="AL15" s="26"/>
      <c r="AM15" s="26"/>
      <c r="AN15" s="26"/>
    </row>
    <row r="16" spans="1:57">
      <c r="A16" t="str">
        <f>IF(OR(H16=$AA$3,L16=$AA$3),"MATCH","")</f>
        <v/>
      </c>
      <c r="B16" t="str">
        <f>IF(A16="","","LAST "&amp;COUNTIF(A$2:$A16,A16))</f>
        <v/>
      </c>
      <c r="C16" t="str">
        <f>IF(OR(H16=$AA$5,L16=$AA$5),"MATCH","")</f>
        <v/>
      </c>
      <c r="D16" t="str">
        <f>IF(C16="","","LAST "&amp;COUNTIF($C$2:C16,C16))</f>
        <v/>
      </c>
      <c r="E16" s="6">
        <f>IF(AND(OR(H16=$AA$3,H16=$AA$5),AND(OR(L16=$AA$3,L16=$AA$5))),"MATCH",0)</f>
        <v>0</v>
      </c>
      <c r="F16" s="39" t="s">
        <v>91</v>
      </c>
      <c r="G16" s="16">
        <v>45029</v>
      </c>
      <c r="H16" s="6" t="s">
        <v>41</v>
      </c>
      <c r="J16" s="7">
        <f>(VLOOKUP(H16,Modèle!$B$3:$G$34,5,FALSE)*VLOOKUP(L16,Modèle!$B$3:$G$34,6,FALSE))*Modèle!$D$35</f>
        <v>3.1028025477706995</v>
      </c>
      <c r="K16" s="19" t="str">
        <f>IF(J16&gt;N16,1,"")</f>
        <v/>
      </c>
      <c r="L16" s="6" t="s">
        <v>33</v>
      </c>
      <c r="M16" s="6">
        <v>1</v>
      </c>
      <c r="N16" s="7">
        <v>3.7165798593920183</v>
      </c>
      <c r="O16" s="19">
        <f>IF(N16&gt;J16,1,"")</f>
        <v>1</v>
      </c>
      <c r="P16" s="7" t="str">
        <f>H16</f>
        <v>New Jersey</v>
      </c>
      <c r="Q16" t="str">
        <f>IF(J16&gt;N16,H16,L16)</f>
        <v>Washington</v>
      </c>
      <c r="R16" t="str">
        <f t="shared" si="0"/>
        <v>NON</v>
      </c>
      <c r="X16" s="31">
        <v>44942</v>
      </c>
      <c r="Y16" s="30" t="s">
        <v>36</v>
      </c>
      <c r="Z16" t="s">
        <v>17</v>
      </c>
      <c r="AA16">
        <v>1</v>
      </c>
      <c r="AB16">
        <v>1</v>
      </c>
      <c r="AC16" s="31">
        <v>44940</v>
      </c>
      <c r="AD16" s="37" t="s">
        <v>45</v>
      </c>
      <c r="AE16" t="s">
        <v>24</v>
      </c>
      <c r="AF16">
        <v>4</v>
      </c>
      <c r="AG16">
        <v>4</v>
      </c>
      <c r="AJ16" s="27"/>
      <c r="AK16" s="26"/>
      <c r="AL16" s="26"/>
      <c r="AM16" s="26"/>
      <c r="AN16" s="26"/>
    </row>
    <row r="17" spans="1:57">
      <c r="A17" t="str">
        <f>IF(OR(H17=$AA$3,L17=$AA$3),"MATCH","")</f>
        <v>MATCH</v>
      </c>
      <c r="B17" t="str">
        <f>IF(A17="","","LAST "&amp;COUNTIF(A$2:$A17,A17))</f>
        <v>LAST 1</v>
      </c>
      <c r="C17" t="str">
        <f>IF(OR(H17=$AA$5,L17=$AA$5),"MATCH","")</f>
        <v/>
      </c>
      <c r="D17" t="str">
        <f>IF(C17="","","LAST "&amp;COUNTIF($C$2:C17,C17))</f>
        <v/>
      </c>
      <c r="E17" s="6">
        <f>IF(AND(OR(H17=$AA$3,H17=$AA$5),AND(OR(L17=$AA$3,L17=$AA$5))),"MATCH",0)</f>
        <v>0</v>
      </c>
      <c r="F17" s="39" t="s">
        <v>91</v>
      </c>
      <c r="G17" s="16">
        <v>45028</v>
      </c>
      <c r="H17" s="6" t="s">
        <v>16</v>
      </c>
      <c r="J17" s="7">
        <f>(VLOOKUP(H17,Modèle!$B$3:$G$34,5,FALSE)*VLOOKUP(L17,Modèle!$B$3:$G$34,6,FALSE))*Modèle!$D$35</f>
        <v>2.8372611464968149</v>
      </c>
      <c r="K17" s="19">
        <f>IF(J17&gt;N17,1,"")</f>
        <v>1</v>
      </c>
      <c r="L17" s="6" t="s">
        <v>36</v>
      </c>
      <c r="M17" s="6">
        <v>1</v>
      </c>
      <c r="N17" s="7">
        <v>1.9014298445390632</v>
      </c>
      <c r="O17" s="19" t="str">
        <f>IF(N17&gt;J17,1,"")</f>
        <v/>
      </c>
      <c r="P17" s="7" t="str">
        <f>H17</f>
        <v>San Jose</v>
      </c>
      <c r="Q17" t="str">
        <f>IF(J17&gt;N17,H17,L17)</f>
        <v>San Jose</v>
      </c>
      <c r="R17" t="str">
        <f t="shared" si="0"/>
        <v>OUI</v>
      </c>
      <c r="X17" s="31">
        <v>44940</v>
      </c>
      <c r="Y17" s="30" t="s">
        <v>36</v>
      </c>
      <c r="Z17" t="s">
        <v>40</v>
      </c>
      <c r="AA17">
        <v>6</v>
      </c>
      <c r="AB17">
        <v>4</v>
      </c>
      <c r="AC17" s="31">
        <v>44938</v>
      </c>
      <c r="AD17" s="37" t="s">
        <v>45</v>
      </c>
      <c r="AE17" t="s">
        <v>30</v>
      </c>
      <c r="AF17">
        <v>3</v>
      </c>
      <c r="AG17">
        <v>1</v>
      </c>
      <c r="AJ17" s="27"/>
      <c r="AK17" s="26"/>
      <c r="AL17" s="26"/>
      <c r="AM17" s="26"/>
      <c r="AN17" s="26"/>
    </row>
    <row r="18" spans="1:57">
      <c r="A18" t="str">
        <f>IF(OR(H18=$AA$3,L18=$AA$3),"MATCH","")</f>
        <v/>
      </c>
      <c r="B18" t="str">
        <f>IF(A18="","","LAST "&amp;COUNTIF(A$2:$A18,A18))</f>
        <v/>
      </c>
      <c r="C18" t="str">
        <f>IF(OR(H18=$AA$5,L18=$AA$5),"MATCH","")</f>
        <v/>
      </c>
      <c r="D18" t="str">
        <f>IF(C18="","","LAST "&amp;COUNTIF($C$2:C18,C18))</f>
        <v/>
      </c>
      <c r="E18" s="6">
        <f>IF(AND(OR(H18=$AA$3,H18=$AA$5),AND(OR(L18=$AA$3,L18=$AA$5))),"MATCH",0)</f>
        <v>0</v>
      </c>
      <c r="F18" s="39" t="s">
        <v>91</v>
      </c>
      <c r="G18" s="16">
        <v>45028</v>
      </c>
      <c r="H18" s="6" t="s">
        <v>31</v>
      </c>
      <c r="J18" s="7">
        <f>(VLOOKUP(H18,Modèle!$B$3:$G$34,5,FALSE)*VLOOKUP(L18,Modèle!$B$3:$G$34,6,FALSE))*Modèle!$D$35</f>
        <v>2.1601910828025477</v>
      </c>
      <c r="K18" s="19" t="str">
        <f>IF(J18&gt;N18,1,"")</f>
        <v/>
      </c>
      <c r="L18" s="6" t="s">
        <v>39</v>
      </c>
      <c r="M18" s="6">
        <v>5</v>
      </c>
      <c r="N18" s="7">
        <v>2.5335082681453609</v>
      </c>
      <c r="O18" s="19">
        <f>IF(N18&gt;J18,1,"")</f>
        <v>1</v>
      </c>
      <c r="P18" t="str">
        <f>L18</f>
        <v>N.Y. Islanders</v>
      </c>
      <c r="Q18" t="str">
        <f>IF(J18&gt;N18,H18,L18)</f>
        <v>N.Y. Islanders</v>
      </c>
      <c r="R18" t="str">
        <f t="shared" si="0"/>
        <v>OUI</v>
      </c>
      <c r="X18" s="31">
        <v>44938</v>
      </c>
      <c r="Y18" s="30" t="s">
        <v>36</v>
      </c>
      <c r="Z18" t="s">
        <v>47</v>
      </c>
      <c r="AA18">
        <v>4</v>
      </c>
      <c r="AB18">
        <v>1</v>
      </c>
      <c r="AC18" s="31">
        <v>44936</v>
      </c>
      <c r="AD18" s="37" t="s">
        <v>45</v>
      </c>
      <c r="AE18" t="s">
        <v>46</v>
      </c>
      <c r="AF18">
        <v>2</v>
      </c>
      <c r="AG18">
        <v>5</v>
      </c>
      <c r="AJ18" s="27"/>
      <c r="AK18" s="26"/>
      <c r="AL18" s="26"/>
      <c r="AM18" s="26"/>
      <c r="AN18" s="26"/>
      <c r="AR18" s="11"/>
      <c r="AS18" s="10"/>
      <c r="AT18" s="1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</row>
    <row r="19" spans="1:57">
      <c r="A19" t="str">
        <f>IF(OR(H19=$AA$3,L19=$AA$3),"MATCH","")</f>
        <v/>
      </c>
      <c r="B19" t="str">
        <f>IF(A19="","","LAST "&amp;COUNTIF(A$2:$A19,A19))</f>
        <v/>
      </c>
      <c r="C19" t="str">
        <f>IF(OR(H19=$AA$5,L19=$AA$5),"MATCH","")</f>
        <v/>
      </c>
      <c r="D19" t="str">
        <f>IF(C19="","","LAST "&amp;COUNTIF($C$2:C19,C19))</f>
        <v/>
      </c>
      <c r="E19" s="6">
        <f>IF(AND(OR(H19=$AA$3,H19=$AA$5),AND(OR(L19=$AA$3,L19=$AA$5))),"MATCH",0)</f>
        <v>0</v>
      </c>
      <c r="F19" s="39" t="s">
        <v>91</v>
      </c>
      <c r="G19" s="16">
        <v>45028</v>
      </c>
      <c r="H19" s="6" t="s">
        <v>40</v>
      </c>
      <c r="J19" s="7">
        <f>(VLOOKUP(H19,Modèle!$B$3:$G$34,5,FALSE)*VLOOKUP(L19,Modèle!$B$3:$G$34,6,FALSE))*Modèle!$D$35</f>
        <v>3.9215605095541393</v>
      </c>
      <c r="K19" s="19" t="str">
        <f>IF(J19&gt;N19,1,"")</f>
        <v/>
      </c>
      <c r="L19" s="6" t="s">
        <v>47</v>
      </c>
      <c r="M19" s="6">
        <v>6</v>
      </c>
      <c r="N19" s="7">
        <v>5.0407822556688764</v>
      </c>
      <c r="O19" s="19">
        <f>IF(N19&gt;J19,1,"")</f>
        <v>1</v>
      </c>
      <c r="P19" t="str">
        <f>L19</f>
        <v>St. Louis</v>
      </c>
      <c r="Q19" t="str">
        <f>IF(J19&gt;N19,H19,L19)</f>
        <v>St. Louis</v>
      </c>
      <c r="R19" t="str">
        <f t="shared" si="0"/>
        <v>OUI</v>
      </c>
      <c r="X19" s="31">
        <v>44936</v>
      </c>
      <c r="Y19" s="30" t="s">
        <v>36</v>
      </c>
      <c r="Z19" t="s">
        <v>47</v>
      </c>
      <c r="AA19">
        <v>3</v>
      </c>
      <c r="AB19">
        <v>4</v>
      </c>
      <c r="AC19" s="31">
        <v>44932</v>
      </c>
      <c r="AD19" s="37" t="s">
        <v>45</v>
      </c>
      <c r="AE19" t="s">
        <v>38</v>
      </c>
      <c r="AF19">
        <v>6</v>
      </c>
      <c r="AG19">
        <v>3</v>
      </c>
      <c r="AJ19" s="27"/>
      <c r="AK19" s="26"/>
      <c r="AL19" s="26"/>
      <c r="AM19" s="26"/>
      <c r="AN19" s="26"/>
      <c r="AR19" s="11"/>
      <c r="AS19" s="10"/>
      <c r="AT19" s="1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</row>
    <row r="20" spans="1:57">
      <c r="A20" t="str">
        <f>IF(OR(H20=$AA$3,L20=$AA$3),"MATCH","")</f>
        <v/>
      </c>
      <c r="B20" t="str">
        <f>IF(A20="","","LAST "&amp;COUNTIF(A$2:$A20,A20))</f>
        <v/>
      </c>
      <c r="C20" t="str">
        <f>IF(OR(H20=$AA$5,L20=$AA$5),"MATCH","")</f>
        <v/>
      </c>
      <c r="D20" t="str">
        <f>IF(C20="","","LAST "&amp;COUNTIF($C$2:C20,C20))</f>
        <v/>
      </c>
      <c r="E20" s="6">
        <f>IF(AND(OR(H20=$AA$3,H20=$AA$5),AND(OR(L20=$AA$3,L20=$AA$5))),"MATCH",0)</f>
        <v>0</v>
      </c>
      <c r="F20" s="39" t="s">
        <v>91</v>
      </c>
      <c r="G20" s="16">
        <v>45027</v>
      </c>
      <c r="H20" s="6" t="s">
        <v>28</v>
      </c>
      <c r="J20" s="7">
        <f>(VLOOKUP(H20,Modèle!$B$3:$G$34,5,FALSE)*VLOOKUP(L20,Modèle!$B$3:$G$34,6,FALSE))*Modèle!$D$35</f>
        <v>4.5044585987261145</v>
      </c>
      <c r="K20" s="19">
        <f>IF(J20&gt;N20,1,"")</f>
        <v>1</v>
      </c>
      <c r="L20" s="6" t="s">
        <v>23</v>
      </c>
      <c r="M20" s="6">
        <v>3</v>
      </c>
      <c r="N20" s="7">
        <v>2.4954847014555894</v>
      </c>
      <c r="O20" s="19" t="str">
        <f>IF(N20&gt;J20,1,"")</f>
        <v/>
      </c>
      <c r="P20" t="str">
        <f>L20</f>
        <v>Anaheim</v>
      </c>
      <c r="Q20" t="str">
        <f>IF(J20&gt;N20,H20,L20)</f>
        <v>Vancouver</v>
      </c>
      <c r="R20" t="str">
        <f t="shared" si="0"/>
        <v>NON</v>
      </c>
      <c r="X20" s="31">
        <v>44934</v>
      </c>
      <c r="Y20" s="30" t="s">
        <v>36</v>
      </c>
      <c r="Z20" t="s">
        <v>26</v>
      </c>
      <c r="AA20">
        <v>3</v>
      </c>
      <c r="AB20">
        <v>1</v>
      </c>
      <c r="AC20" s="31">
        <v>44930</v>
      </c>
      <c r="AD20" s="37" t="s">
        <v>45</v>
      </c>
      <c r="AE20" t="s">
        <v>41</v>
      </c>
      <c r="AG20">
        <v>5</v>
      </c>
      <c r="AJ20" s="27"/>
      <c r="AK20" s="26"/>
      <c r="AL20" s="26"/>
      <c r="AM20" s="26"/>
      <c r="AN20" s="26"/>
    </row>
    <row r="21" spans="1:57">
      <c r="A21" t="str">
        <f>IF(OR(H21=$AA$3,L21=$AA$3),"MATCH","")</f>
        <v/>
      </c>
      <c r="B21" t="str">
        <f>IF(A21="","","LAST "&amp;COUNTIF(A$2:$A21,A21))</f>
        <v/>
      </c>
      <c r="C21" t="str">
        <f>IF(OR(H21=$AA$5,L21=$AA$5),"MATCH","")</f>
        <v/>
      </c>
      <c r="D21" t="str">
        <f>IF(C21="","","LAST "&amp;COUNTIF($C$2:C21,C21))</f>
        <v/>
      </c>
      <c r="E21" s="6">
        <f>IF(AND(OR(H21=$AA$3,H21=$AA$5),AND(OR(L21=$AA$3,L21=$AA$5))),"MATCH",0)</f>
        <v>0</v>
      </c>
      <c r="F21" s="39" t="s">
        <v>91</v>
      </c>
      <c r="G21" s="16">
        <v>45027</v>
      </c>
      <c r="H21" s="6" t="s">
        <v>33</v>
      </c>
      <c r="J21" s="7">
        <f>(VLOOKUP(H21,Modèle!$B$3:$G$34,5,FALSE)*VLOOKUP(L21,Modèle!$B$3:$G$34,6,FALSE))*Modèle!$D$35</f>
        <v>2.2114649681528662</v>
      </c>
      <c r="K21" s="19" t="str">
        <f>IF(J21&gt;N21,1,"")</f>
        <v/>
      </c>
      <c r="L21" s="6" t="s">
        <v>32</v>
      </c>
      <c r="M21" s="6">
        <v>1</v>
      </c>
      <c r="N21" s="7">
        <v>3.4764927220516877</v>
      </c>
      <c r="O21" s="19">
        <f>IF(N21&gt;J21,1,"")</f>
        <v>1</v>
      </c>
      <c r="P21" t="str">
        <f>L21</f>
        <v>Boston</v>
      </c>
      <c r="Q21" t="str">
        <f>IF(J21&gt;N21,H21,L21)</f>
        <v>Boston</v>
      </c>
      <c r="R21" t="str">
        <f t="shared" si="0"/>
        <v>OUI</v>
      </c>
      <c r="X21" s="31">
        <v>44929</v>
      </c>
      <c r="Y21" s="30" t="s">
        <v>36</v>
      </c>
      <c r="Z21" t="s">
        <v>46</v>
      </c>
      <c r="AA21">
        <v>2</v>
      </c>
      <c r="AB21" t="s">
        <v>91</v>
      </c>
      <c r="AC21" s="31">
        <v>44926</v>
      </c>
      <c r="AD21" s="37" t="s">
        <v>45</v>
      </c>
      <c r="AE21" t="s">
        <v>34</v>
      </c>
      <c r="AG21">
        <v>2</v>
      </c>
      <c r="AJ21" s="27"/>
      <c r="AK21" s="26"/>
      <c r="AL21" s="26"/>
      <c r="AM21" s="26"/>
      <c r="AN21" s="26"/>
    </row>
    <row r="22" spans="1:57">
      <c r="A22" t="str">
        <f>IF(OR(H22=$AA$3,L22=$AA$3),"MATCH","")</f>
        <v/>
      </c>
      <c r="B22" t="str">
        <f>IF(A22="","","LAST "&amp;COUNTIF(A$2:$A22,A22))</f>
        <v/>
      </c>
      <c r="C22" t="str">
        <f>IF(OR(H22=$AA$5,L22=$AA$5),"MATCH","")</f>
        <v>MATCH</v>
      </c>
      <c r="D22" t="str">
        <f>IF(C22="","","LAST "&amp;COUNTIF($C$2:C22,C22))</f>
        <v>LAST 2</v>
      </c>
      <c r="E22" s="6">
        <f>IF(AND(OR(H22=$AA$3,H22=$AA$5),AND(OR(L22=$AA$3,L22=$AA$5))),"MATCH",0)</f>
        <v>0</v>
      </c>
      <c r="F22" s="39" t="s">
        <v>91</v>
      </c>
      <c r="G22" s="16">
        <v>45027</v>
      </c>
      <c r="H22" s="6" t="s">
        <v>45</v>
      </c>
      <c r="J22" s="7">
        <f>(VLOOKUP(H22,Modèle!$B$3:$G$34,5,FALSE)*VLOOKUP(L22,Modèle!$B$3:$G$34,6,FALSE))*Modèle!$D$35</f>
        <v>2.6458598726114646</v>
      </c>
      <c r="K22" s="19" t="str">
        <f>IF(J22&gt;N22,1,"")</f>
        <v/>
      </c>
      <c r="L22" s="6" t="s">
        <v>25</v>
      </c>
      <c r="M22" s="6">
        <v>2</v>
      </c>
      <c r="N22" s="7">
        <v>2.6621546687790869</v>
      </c>
      <c r="O22" s="19">
        <f>IF(N22&gt;J22,1,"")</f>
        <v>1</v>
      </c>
      <c r="P22" t="str">
        <f>H22</f>
        <v>Detroit</v>
      </c>
      <c r="Q22" t="str">
        <f>IF(J22&gt;N22,H22,L22)</f>
        <v>Carolina</v>
      </c>
      <c r="R22" t="str">
        <f t="shared" si="0"/>
        <v>NON</v>
      </c>
      <c r="X22" s="31">
        <v>44923</v>
      </c>
      <c r="Y22" s="30" t="s">
        <v>36</v>
      </c>
      <c r="Z22" t="s">
        <v>22</v>
      </c>
      <c r="AA22">
        <v>3</v>
      </c>
      <c r="AB22" t="s">
        <v>91</v>
      </c>
      <c r="AC22" s="31">
        <v>44916</v>
      </c>
      <c r="AD22" s="37" t="s">
        <v>45</v>
      </c>
      <c r="AE22" t="s">
        <v>20</v>
      </c>
      <c r="AF22" t="s">
        <v>91</v>
      </c>
      <c r="AG22">
        <v>4</v>
      </c>
      <c r="AJ22" s="27"/>
      <c r="AK22" s="26"/>
      <c r="AL22" s="26"/>
      <c r="AM22" s="26"/>
      <c r="AN22" s="26"/>
    </row>
    <row r="23" spans="1:57">
      <c r="A23" t="str">
        <f>IF(OR(H23=$AA$3,L23=$AA$3),"MATCH","")</f>
        <v/>
      </c>
      <c r="B23" t="str">
        <f>IF(A23="","","LAST "&amp;COUNTIF(A$2:$A23,A23))</f>
        <v/>
      </c>
      <c r="C23" t="str">
        <f>IF(OR(H23=$AA$5,L23=$AA$5),"MATCH","")</f>
        <v/>
      </c>
      <c r="D23" t="str">
        <f>IF(C23="","","LAST "&amp;COUNTIF($C$2:C23,C23))</f>
        <v/>
      </c>
      <c r="E23" s="6">
        <f>IF(AND(OR(H23=$AA$3,H23=$AA$5),AND(OR(L23=$AA$3,L23=$AA$5))),"MATCH",0)</f>
        <v>0</v>
      </c>
      <c r="F23" s="39" t="s">
        <v>91</v>
      </c>
      <c r="G23" s="16">
        <v>45027</v>
      </c>
      <c r="H23" s="6" t="s">
        <v>29</v>
      </c>
      <c r="J23" s="7">
        <f>(VLOOKUP(H23,Modèle!$B$3:$G$34,5,FALSE)*VLOOKUP(L23,Modèle!$B$3:$G$34,6,FALSE))*Modèle!$D$35</f>
        <v>3.2806369426751596</v>
      </c>
      <c r="K23" s="19">
        <f>IF(J23&gt;N23,1,"")</f>
        <v>1</v>
      </c>
      <c r="L23" s="6" t="s">
        <v>27</v>
      </c>
      <c r="M23" s="6">
        <v>3</v>
      </c>
      <c r="N23" s="7">
        <v>3.056332310129716</v>
      </c>
      <c r="O23" s="19" t="str">
        <f>IF(N23&gt;J23,1,"")</f>
        <v/>
      </c>
      <c r="P23" t="str">
        <f>L23</f>
        <v>Colorado</v>
      </c>
      <c r="Q23" t="str">
        <f>IF(J23&gt;N23,H23,L23)</f>
        <v>Edmonton</v>
      </c>
      <c r="R23" t="str">
        <f t="shared" si="0"/>
        <v>NON</v>
      </c>
      <c r="X23" s="31">
        <v>44918</v>
      </c>
      <c r="Y23" s="30" t="s">
        <v>36</v>
      </c>
      <c r="Z23" t="s">
        <v>23</v>
      </c>
      <c r="AA23">
        <v>3</v>
      </c>
      <c r="AB23" t="s">
        <v>91</v>
      </c>
      <c r="AC23" s="31">
        <v>44912</v>
      </c>
      <c r="AD23" s="37" t="s">
        <v>45</v>
      </c>
      <c r="AE23" t="s">
        <v>34</v>
      </c>
      <c r="AF23" t="s">
        <v>91</v>
      </c>
      <c r="AG23">
        <v>6</v>
      </c>
      <c r="AJ23" s="27"/>
      <c r="AK23" s="26"/>
      <c r="AL23" s="26"/>
      <c r="AM23" s="26"/>
      <c r="AN23" s="26"/>
    </row>
    <row r="24" spans="1:57">
      <c r="A24" t="str">
        <f>IF(OR(H24=$AA$3,L24=$AA$3),"MATCH","")</f>
        <v/>
      </c>
      <c r="B24" t="str">
        <f>IF(A24="","","LAST "&amp;COUNTIF(A$2:$A24,A24))</f>
        <v/>
      </c>
      <c r="C24" t="str">
        <f>IF(OR(H24=$AA$5,L24=$AA$5),"MATCH","")</f>
        <v/>
      </c>
      <c r="D24" t="str">
        <f>IF(C24="","","LAST "&amp;COUNTIF($C$2:C24,C24))</f>
        <v/>
      </c>
      <c r="E24" s="6">
        <f>IF(AND(OR(H24=$AA$3,H24=$AA$5),AND(OR(L24=$AA$3,L24=$AA$5))),"MATCH",0)</f>
        <v>0</v>
      </c>
      <c r="F24" s="39" t="s">
        <v>91</v>
      </c>
      <c r="G24" s="16">
        <v>45027</v>
      </c>
      <c r="H24" s="6" t="s">
        <v>46</v>
      </c>
      <c r="J24" s="7">
        <f>(VLOOKUP(H24,Modèle!$B$3:$G$34,5,FALSE)*VLOOKUP(L24,Modèle!$B$3:$G$34,6,FALSE))*Modèle!$D$35</f>
        <v>2.9357961783439483</v>
      </c>
      <c r="K24" s="19">
        <f>IF(J24&gt;N24,1,"")</f>
        <v>1</v>
      </c>
      <c r="L24" s="6" t="s">
        <v>37</v>
      </c>
      <c r="M24" s="6">
        <v>1</v>
      </c>
      <c r="N24" s="7">
        <v>2.020316863055748</v>
      </c>
      <c r="O24" s="19" t="str">
        <f>IF(N24&gt;J24,1,"")</f>
        <v/>
      </c>
      <c r="P24" t="str">
        <f>H24</f>
        <v>Winnipeg</v>
      </c>
      <c r="Q24" t="str">
        <f>IF(J24&gt;N24,H24,L24)</f>
        <v>Winnipeg</v>
      </c>
      <c r="R24" t="str">
        <f t="shared" si="0"/>
        <v>OUI</v>
      </c>
      <c r="X24" s="31">
        <v>44917</v>
      </c>
      <c r="Y24" s="30" t="s">
        <v>36</v>
      </c>
      <c r="Z24" t="s">
        <v>19</v>
      </c>
      <c r="AA24">
        <v>3</v>
      </c>
      <c r="AB24" t="s">
        <v>91</v>
      </c>
      <c r="AC24" s="31">
        <v>44908</v>
      </c>
      <c r="AD24" s="37" t="s">
        <v>45</v>
      </c>
      <c r="AE24" t="s">
        <v>25</v>
      </c>
      <c r="AF24" t="s">
        <v>91</v>
      </c>
      <c r="AG24">
        <v>1</v>
      </c>
      <c r="AJ24" s="27"/>
      <c r="AK24" s="26"/>
      <c r="AL24" s="26"/>
      <c r="AM24" s="26"/>
      <c r="AN24" s="26"/>
    </row>
    <row r="25" spans="1:57">
      <c r="A25" t="str">
        <f>IF(OR(H25=$AA$3,L25=$AA$3),"MATCH","")</f>
        <v/>
      </c>
      <c r="B25" t="str">
        <f>IF(A25="","","LAST "&amp;COUNTIF(A$2:$A25,A25))</f>
        <v/>
      </c>
      <c r="C25" t="str">
        <f>IF(OR(H25=$AA$5,L25=$AA$5),"MATCH","")</f>
        <v/>
      </c>
      <c r="D25" t="str">
        <f>IF(C25="","","LAST "&amp;COUNTIF($C$2:C25,C25))</f>
        <v/>
      </c>
      <c r="E25" s="6">
        <f>IF(AND(OR(H25=$AA$3,H25=$AA$5),AND(OR(L25=$AA$3,L25=$AA$5))),"MATCH",0)</f>
        <v>0</v>
      </c>
      <c r="F25" s="39" t="s">
        <v>91</v>
      </c>
      <c r="G25" s="16">
        <v>45027</v>
      </c>
      <c r="H25" s="6" t="s">
        <v>35</v>
      </c>
      <c r="J25" s="7">
        <f>(VLOOKUP(H25,Modèle!$B$3:$G$34,5,FALSE)*VLOOKUP(L25,Modèle!$B$3:$G$34,6,FALSE))*Modèle!$D$35</f>
        <v>3.1382165605095542</v>
      </c>
      <c r="K25" s="19">
        <f>IF(J25&gt;N25,1,"")</f>
        <v>1</v>
      </c>
      <c r="L25" s="6" t="s">
        <v>41</v>
      </c>
      <c r="M25" s="6">
        <v>4</v>
      </c>
      <c r="N25" s="7">
        <v>2.8472026933359738</v>
      </c>
      <c r="O25" s="19" t="str">
        <f>IF(N25&gt;J25,1,"")</f>
        <v/>
      </c>
      <c r="P25" t="str">
        <f>L25</f>
        <v>New Jersey</v>
      </c>
      <c r="Q25" t="str">
        <f>IF(J25&gt;N25,H25,L25)</f>
        <v>Buffalo</v>
      </c>
      <c r="R25" t="str">
        <f t="shared" si="0"/>
        <v>NON</v>
      </c>
      <c r="X25" s="31">
        <v>44915</v>
      </c>
      <c r="Y25" s="30" t="s">
        <v>36</v>
      </c>
      <c r="Z25" t="s">
        <v>16</v>
      </c>
      <c r="AA25">
        <v>7</v>
      </c>
      <c r="AB25" t="s">
        <v>91</v>
      </c>
      <c r="AC25" s="31">
        <v>44898</v>
      </c>
      <c r="AD25" s="37" t="s">
        <v>45</v>
      </c>
      <c r="AE25" t="s">
        <v>18</v>
      </c>
      <c r="AG25">
        <v>4</v>
      </c>
      <c r="AJ25" s="27"/>
      <c r="AK25" s="26"/>
      <c r="AL25" s="26"/>
      <c r="AM25" s="26"/>
      <c r="AN25" s="26"/>
    </row>
    <row r="26" spans="1:57">
      <c r="A26" t="str">
        <f>IF(OR(H26=$AA$3,L26=$AA$3),"MATCH","")</f>
        <v/>
      </c>
      <c r="B26" t="str">
        <f>IF(A26="","","LAST "&amp;COUNTIF(A$2:$A26,A26))</f>
        <v/>
      </c>
      <c r="C26" t="str">
        <f>IF(OR(H26=$AA$5,L26=$AA$5),"MATCH","")</f>
        <v/>
      </c>
      <c r="D26" t="str">
        <f>IF(C26="","","LAST "&amp;COUNTIF($C$2:C26,C26))</f>
        <v/>
      </c>
      <c r="E26" s="6">
        <f>IF(AND(OR(H26=$AA$3,H26=$AA$5),AND(OR(L26=$AA$3,L26=$AA$5))),"MATCH",0)</f>
        <v>0</v>
      </c>
      <c r="F26" s="39" t="s">
        <v>91</v>
      </c>
      <c r="G26" s="16">
        <v>45027</v>
      </c>
      <c r="H26" s="6" t="s">
        <v>24</v>
      </c>
      <c r="J26" s="7">
        <f>(VLOOKUP(H26,Modèle!$B$3:$G$34,5,FALSE)*VLOOKUP(L26,Modèle!$B$3:$G$34,6,FALSE))*Modèle!$D$35</f>
        <v>2.5863694267515913</v>
      </c>
      <c r="K26" s="19" t="str">
        <f>IF(J26&gt;N26,1,"")</f>
        <v/>
      </c>
      <c r="L26" s="6" t="s">
        <v>42</v>
      </c>
      <c r="M26" s="6">
        <v>6</v>
      </c>
      <c r="N26" s="7">
        <v>5.9567699772254663</v>
      </c>
      <c r="O26" s="19">
        <f>IF(N26&gt;J26,1,"")</f>
        <v>1</v>
      </c>
      <c r="P26" t="str">
        <f>L26</f>
        <v>Philadelphia</v>
      </c>
      <c r="Q26" t="str">
        <f>IF(J26&gt;N26,H26,L26)</f>
        <v>Philadelphia</v>
      </c>
      <c r="R26" t="str">
        <f t="shared" si="0"/>
        <v>OUI</v>
      </c>
      <c r="AI26" s="6"/>
      <c r="AJ26" s="26"/>
      <c r="AK26" s="26"/>
      <c r="AL26" s="26"/>
      <c r="AM26" s="26"/>
      <c r="AN26" s="26"/>
    </row>
    <row r="27" spans="1:57">
      <c r="A27" t="str">
        <f>IF(OR(H27=$AA$3,L27=$AA$3),"MATCH","")</f>
        <v/>
      </c>
      <c r="B27" t="str">
        <f>IF(A27="","","LAST "&amp;COUNTIF(A$2:$A27,A27))</f>
        <v/>
      </c>
      <c r="C27" t="str">
        <f>IF(OR(H27=$AA$5,L27=$AA$5),"MATCH","")</f>
        <v/>
      </c>
      <c r="D27" t="str">
        <f>IF(C27="","","LAST "&amp;COUNTIF($C$2:C27,C27))</f>
        <v/>
      </c>
      <c r="E27" s="6">
        <f>IF(AND(OR(H27=$AA$3,H27=$AA$5),AND(OR(L27=$AA$3,L27=$AA$5))),"MATCH",0)</f>
        <v>0</v>
      </c>
      <c r="F27" s="39" t="s">
        <v>91</v>
      </c>
      <c r="G27" s="16">
        <v>45027</v>
      </c>
      <c r="H27" s="6" t="s">
        <v>26</v>
      </c>
      <c r="J27" s="7">
        <f>(VLOOKUP(H27,Modèle!$B$3:$G$34,5,FALSE)*VLOOKUP(L27,Modèle!$B$3:$G$34,6,FALSE))*Modèle!$D$35</f>
        <v>2.2024840764331204</v>
      </c>
      <c r="K27" s="19" t="str">
        <f>IF(J27&gt;N27,1,"")</f>
        <v/>
      </c>
      <c r="L27" s="6" t="s">
        <v>44</v>
      </c>
      <c r="M27" s="6">
        <v>3</v>
      </c>
      <c r="N27" s="7">
        <v>4.1501752648777108</v>
      </c>
      <c r="O27" s="19">
        <f>IF(N27&gt;J27,1,"")</f>
        <v>1</v>
      </c>
      <c r="P27" t="str">
        <f>H27</f>
        <v>Chicago</v>
      </c>
      <c r="Q27" t="str">
        <f>IF(J27&gt;N27,H27,L27)</f>
        <v>Pittsburgh</v>
      </c>
      <c r="R27" t="str">
        <f t="shared" si="0"/>
        <v>NON</v>
      </c>
      <c r="AI27" s="6"/>
      <c r="AJ27" s="26"/>
      <c r="AK27" s="26"/>
      <c r="AL27" s="26"/>
      <c r="AM27" s="26"/>
      <c r="AN27" s="26"/>
    </row>
    <row r="28" spans="1:57">
      <c r="A28" t="str">
        <f>IF(OR(H28=$AA$3,L28=$AA$3),"MATCH","")</f>
        <v/>
      </c>
      <c r="B28" t="str">
        <f>IF(A28="","","LAST "&amp;COUNTIF(A$2:$A28,A28))</f>
        <v/>
      </c>
      <c r="C28" t="str">
        <f>IF(OR(H28=$AA$5,L28=$AA$5),"MATCH","")</f>
        <v/>
      </c>
      <c r="D28" t="str">
        <f>IF(C28="","","LAST "&amp;COUNTIF($C$2:C28,C28))</f>
        <v/>
      </c>
      <c r="E28" s="6">
        <f>IF(AND(OR(H28=$AA$3,H28=$AA$5),AND(OR(L28=$AA$3,L28=$AA$5))),"MATCH",0)</f>
        <v>0</v>
      </c>
      <c r="F28" s="39" t="s">
        <v>91</v>
      </c>
      <c r="G28" s="16">
        <v>45027</v>
      </c>
      <c r="H28" s="6" t="s">
        <v>30</v>
      </c>
      <c r="J28" s="7">
        <f>(VLOOKUP(H28,Modèle!$B$3:$G$34,5,FALSE)*VLOOKUP(L28,Modèle!$B$3:$G$34,6,FALSE))*Modèle!$D$35</f>
        <v>3.1166242038216554</v>
      </c>
      <c r="K28" s="19" t="str">
        <f>IF(J28&gt;N28,1,"")</f>
        <v/>
      </c>
      <c r="L28" s="6" t="s">
        <v>20</v>
      </c>
      <c r="M28" s="6">
        <v>5</v>
      </c>
      <c r="N28" s="7">
        <v>3.1647311615011384</v>
      </c>
      <c r="O28" s="19">
        <f>IF(N28&gt;J28,1,"")</f>
        <v>1</v>
      </c>
      <c r="P28" t="str">
        <f>L28</f>
        <v>Tampa Bay</v>
      </c>
      <c r="Q28" t="str">
        <f>IF(J28&gt;N28,H28,L28)</f>
        <v>Tampa Bay</v>
      </c>
      <c r="R28" t="str">
        <f t="shared" si="0"/>
        <v>OUI</v>
      </c>
      <c r="AI28" s="6"/>
      <c r="AJ28" s="26"/>
      <c r="AK28" s="26"/>
      <c r="AL28" s="26"/>
      <c r="AM28" s="26"/>
      <c r="AN28" s="26"/>
    </row>
    <row r="29" spans="1:57">
      <c r="A29" t="str">
        <f>IF(OR(H29=$AA$3,L29=$AA$3),"MATCH","")</f>
        <v/>
      </c>
      <c r="B29" t="str">
        <f>IF(A29="","","LAST "&amp;COUNTIF(A$2:$A29,A29))</f>
        <v/>
      </c>
      <c r="C29" t="str">
        <f>IF(OR(H29=$AA$5,L29=$AA$5),"MATCH","")</f>
        <v/>
      </c>
      <c r="D29" t="str">
        <f>IF(C29="","","LAST "&amp;COUNTIF($C$2:C29,C29))</f>
        <v/>
      </c>
      <c r="E29" s="6">
        <f>IF(AND(OR(H29=$AA$3,H29=$AA$5),AND(OR(L29=$AA$3,L29=$AA$5))),"MATCH",0)</f>
        <v>0</v>
      </c>
      <c r="F29" s="39" t="s">
        <v>91</v>
      </c>
      <c r="G29" s="16">
        <v>45027</v>
      </c>
      <c r="H29" s="6" t="s">
        <v>22</v>
      </c>
      <c r="J29" s="7">
        <f>(VLOOKUP(H29,Modèle!$B$3:$G$34,5,FALSE)*VLOOKUP(L29,Modèle!$B$3:$G$34,6,FALSE))*Modèle!$D$35</f>
        <v>3.4007643312101896</v>
      </c>
      <c r="K29" s="19" t="str">
        <f>IF(J29&gt;N29,1,"")</f>
        <v/>
      </c>
      <c r="L29" s="6" t="s">
        <v>18</v>
      </c>
      <c r="M29" s="6">
        <v>3</v>
      </c>
      <c r="N29" s="7">
        <v>3.5346054064758885</v>
      </c>
      <c r="O29" s="19">
        <f>IF(N29&gt;J29,1,"")</f>
        <v>1</v>
      </c>
      <c r="P29" t="str">
        <f>H29</f>
        <v>Seattle</v>
      </c>
      <c r="Q29" t="str">
        <f>IF(J29&gt;N29,H29,L29)</f>
        <v>Vegas</v>
      </c>
      <c r="R29" t="str">
        <f t="shared" si="0"/>
        <v>NON</v>
      </c>
      <c r="AI29" s="6"/>
      <c r="AJ29" s="26"/>
      <c r="AK29" s="26"/>
      <c r="AL29" s="26"/>
      <c r="AM29" s="26"/>
      <c r="AN29" s="26"/>
    </row>
    <row r="30" spans="1:57">
      <c r="A30" t="str">
        <f>IF(OR(H30=$AA$3,L30=$AA$3),"MATCH","")</f>
        <v/>
      </c>
      <c r="B30" t="str">
        <f>IF(A30="","","LAST "&amp;COUNTIF(A$2:$A30,A30))</f>
        <v/>
      </c>
      <c r="C30" t="str">
        <f>IF(OR(H30=$AA$5,L30=$AA$5),"MATCH","")</f>
        <v/>
      </c>
      <c r="D30" t="str">
        <f>IF(C30="","","LAST "&amp;COUNTIF($C$2:C30,C30))</f>
        <v/>
      </c>
      <c r="E30" s="6">
        <f>IF(AND(OR(H30=$AA$3,H30=$AA$5),AND(OR(L30=$AA$3,L30=$AA$5))),"MATCH",0)</f>
        <v>0</v>
      </c>
      <c r="F30" s="39" t="s">
        <v>91</v>
      </c>
      <c r="G30" s="16">
        <v>45026</v>
      </c>
      <c r="H30" s="6" t="s">
        <v>22</v>
      </c>
      <c r="J30" s="7">
        <f>(VLOOKUP(H30,Modèle!$B$3:$G$34,5,FALSE)*VLOOKUP(L30,Modèle!$B$3:$G$34,6,FALSE))*Modèle!$D$35</f>
        <v>4.3467515923566866</v>
      </c>
      <c r="K30" s="19">
        <f>IF(J30&gt;N30,1,"")</f>
        <v>1</v>
      </c>
      <c r="L30" s="6" t="s">
        <v>43</v>
      </c>
      <c r="M30" s="6">
        <v>6</v>
      </c>
      <c r="N30" s="7">
        <v>4.1306881869492029</v>
      </c>
      <c r="O30" s="19" t="str">
        <f>IF(N30&gt;J30,1,"")</f>
        <v/>
      </c>
      <c r="P30" t="str">
        <f>H30</f>
        <v>Seattle</v>
      </c>
      <c r="Q30" t="str">
        <f>IF(J30&gt;N30,H30,L30)</f>
        <v>Seattle</v>
      </c>
      <c r="R30" t="str">
        <f t="shared" si="0"/>
        <v>OUI</v>
      </c>
      <c r="AI30" s="6"/>
      <c r="AJ30" s="26"/>
      <c r="AK30" s="26"/>
      <c r="AL30" s="26"/>
      <c r="AM30" s="26"/>
      <c r="AN30" s="26"/>
    </row>
    <row r="31" spans="1:57">
      <c r="A31" t="str">
        <f>IF(OR(H31=$AA$3,L31=$AA$3),"MATCH","")</f>
        <v>MATCH</v>
      </c>
      <c r="B31" t="str">
        <f>IF(A31="","","LAST "&amp;COUNTIF(A$2:$A31,A31))</f>
        <v>LAST 2</v>
      </c>
      <c r="C31" t="str">
        <f>IF(OR(H31=$AA$5,L31=$AA$5),"MATCH","")</f>
        <v/>
      </c>
      <c r="D31" t="str">
        <f>IF(C31="","","LAST "&amp;COUNTIF($C$2:C31,C31))</f>
        <v/>
      </c>
      <c r="E31" s="6">
        <f>IF(AND(OR(H31=$AA$3,H31=$AA$5),AND(OR(L31=$AA$3,L31=$AA$5))),"MATCH",0)</f>
        <v>0</v>
      </c>
      <c r="F31" s="39" t="s">
        <v>91</v>
      </c>
      <c r="G31" s="16">
        <v>45026</v>
      </c>
      <c r="H31" s="6" t="s">
        <v>17</v>
      </c>
      <c r="J31" s="7">
        <f>(VLOOKUP(H31,Modèle!$B$3:$G$34,5,FALSE)*VLOOKUP(L31,Modèle!$B$3:$G$34,6,FALSE))*Modèle!$D$35</f>
        <v>2.5929936305732482</v>
      </c>
      <c r="K31" s="19" t="str">
        <f>IF(J31&gt;N31,1,"")</f>
        <v/>
      </c>
      <c r="L31" s="6" t="s">
        <v>36</v>
      </c>
      <c r="M31" s="6">
        <v>7</v>
      </c>
      <c r="N31" s="7">
        <v>5.0073848895930277</v>
      </c>
      <c r="O31" s="19">
        <f>IF(N31&gt;J31,1,"")</f>
        <v>1</v>
      </c>
      <c r="P31" t="str">
        <f>L31</f>
        <v>Calgary</v>
      </c>
      <c r="Q31" t="str">
        <f>IF(J31&gt;N31,H31,L31)</f>
        <v>Calgary</v>
      </c>
      <c r="R31" t="str">
        <f t="shared" si="0"/>
        <v>OUI</v>
      </c>
      <c r="AI31" s="6"/>
      <c r="AJ31" s="26"/>
      <c r="AK31" s="26"/>
      <c r="AL31" s="26"/>
      <c r="AM31" s="26"/>
      <c r="AN31" s="26"/>
    </row>
    <row r="32" spans="1:57">
      <c r="A32" t="str">
        <f>IF(OR(H32=$AA$3,L32=$AA$3),"MATCH","")</f>
        <v/>
      </c>
      <c r="B32" t="str">
        <f>IF(A32="","","LAST "&amp;COUNTIF(A$2:$A32,A32))</f>
        <v/>
      </c>
      <c r="C32" t="str">
        <f>IF(OR(H32=$AA$5,L32=$AA$5),"MATCH","")</f>
        <v/>
      </c>
      <c r="D32" t="str">
        <f>IF(C32="","","LAST "&amp;COUNTIF($C$2:C32,C32))</f>
        <v/>
      </c>
      <c r="E32" s="6">
        <f>IF(AND(OR(H32=$AA$3,H32=$AA$5),AND(OR(L32=$AA$3,L32=$AA$5))),"MATCH",0)</f>
        <v>0</v>
      </c>
      <c r="F32" s="39" t="s">
        <v>91</v>
      </c>
      <c r="G32" s="16">
        <v>45026</v>
      </c>
      <c r="H32" s="6" t="s">
        <v>37</v>
      </c>
      <c r="J32" s="7">
        <f>(VLOOKUP(H32,Modèle!$B$3:$G$34,5,FALSE)*VLOOKUP(L32,Modèle!$B$3:$G$34,6,FALSE))*Modèle!$D$35</f>
        <v>3.6863694267515918</v>
      </c>
      <c r="K32" s="19" t="str">
        <f>IF(J32&gt;N32,1,"")</f>
        <v/>
      </c>
      <c r="L32" s="6" t="s">
        <v>26</v>
      </c>
      <c r="M32" s="6">
        <v>2</v>
      </c>
      <c r="N32" s="7">
        <v>3.9804317259134563</v>
      </c>
      <c r="O32" s="19">
        <f>IF(N32&gt;J32,1,"")</f>
        <v>1</v>
      </c>
      <c r="P32" t="str">
        <f>H32</f>
        <v>Minnesota</v>
      </c>
      <c r="Q32" t="str">
        <f>IF(J32&gt;N32,H32,L32)</f>
        <v>Chicago</v>
      </c>
      <c r="R32" t="str">
        <f t="shared" si="0"/>
        <v>NON</v>
      </c>
      <c r="AI32" s="6"/>
      <c r="AJ32" s="26"/>
      <c r="AK32" s="26"/>
      <c r="AL32" s="26"/>
      <c r="AM32" s="26"/>
      <c r="AN32" s="26"/>
    </row>
    <row r="33" spans="1:40">
      <c r="A33" t="str">
        <f>IF(OR(H33=$AA$3,L33=$AA$3),"MATCH","")</f>
        <v/>
      </c>
      <c r="B33" t="str">
        <f>IF(A33="","","LAST "&amp;COUNTIF(A$2:$A33,A33))</f>
        <v/>
      </c>
      <c r="C33" t="str">
        <f>IF(OR(H33=$AA$5,L33=$AA$5),"MATCH","")</f>
        <v>MATCH</v>
      </c>
      <c r="D33" t="str">
        <f>IF(C33="","","LAST "&amp;COUNTIF($C$2:C33,C33))</f>
        <v>LAST 3</v>
      </c>
      <c r="E33" s="6">
        <f>IF(AND(OR(H33=$AA$3,H33=$AA$5),AND(OR(L33=$AA$3,L33=$AA$5))),"MATCH",0)</f>
        <v>0</v>
      </c>
      <c r="F33" s="39" t="s">
        <v>91</v>
      </c>
      <c r="G33" s="16">
        <v>45026</v>
      </c>
      <c r="H33" s="6" t="s">
        <v>40</v>
      </c>
      <c r="J33" s="7">
        <f>(VLOOKUP(H33,Modèle!$B$3:$G$34,5,FALSE)*VLOOKUP(L33,Modèle!$B$3:$G$34,6,FALSE))*Modèle!$D$35</f>
        <v>3.6484713375796169</v>
      </c>
      <c r="K33" s="19" t="str">
        <f>IF(J33&gt;N33,1,"")</f>
        <v/>
      </c>
      <c r="L33" s="6" t="s">
        <v>45</v>
      </c>
      <c r="M33" s="6">
        <v>3</v>
      </c>
      <c r="N33" s="7">
        <v>3.7977918605802561</v>
      </c>
      <c r="O33" s="19">
        <f>IF(N33&gt;J33,1,"")</f>
        <v>1</v>
      </c>
      <c r="P33" t="str">
        <f>L33</f>
        <v>Detroit</v>
      </c>
      <c r="Q33" t="str">
        <f>IF(J33&gt;N33,H33,L33)</f>
        <v>Detroit</v>
      </c>
      <c r="R33" t="str">
        <f t="shared" si="0"/>
        <v>OUI</v>
      </c>
      <c r="AI33" s="6"/>
      <c r="AJ33" s="26"/>
      <c r="AK33" s="26"/>
      <c r="AL33" s="26"/>
      <c r="AM33" s="26"/>
      <c r="AN33" s="26"/>
    </row>
    <row r="34" spans="1:40">
      <c r="A34" t="str">
        <f>IF(OR(H34=$AA$3,L34=$AA$3),"MATCH","")</f>
        <v/>
      </c>
      <c r="B34" t="str">
        <f>IF(A34="","","LAST "&amp;COUNTIF(A$2:$A34,A34))</f>
        <v/>
      </c>
      <c r="C34" t="str">
        <f>IF(OR(H34=$AA$5,L34=$AA$5),"MATCH","")</f>
        <v/>
      </c>
      <c r="D34" t="str">
        <f>IF(C34="","","LAST "&amp;COUNTIF($C$2:C34,C34))</f>
        <v/>
      </c>
      <c r="E34" s="6">
        <f>IF(AND(OR(H34=$AA$3,H34=$AA$5),AND(OR(L34=$AA$3,L34=$AA$5))),"MATCH",0)</f>
        <v>0</v>
      </c>
      <c r="F34" s="39" t="s">
        <v>91</v>
      </c>
      <c r="G34" s="16">
        <v>45026</v>
      </c>
      <c r="H34" s="6" t="s">
        <v>30</v>
      </c>
      <c r="J34" s="7">
        <f>(VLOOKUP(H34,Modèle!$B$3:$G$34,5,FALSE)*VLOOKUP(L34,Modèle!$B$3:$G$34,6,FALSE))*Modèle!$D$35</f>
        <v>3.5952866242038204</v>
      </c>
      <c r="K34" s="19" t="str">
        <f>IF(J34&gt;N34,1,"")</f>
        <v/>
      </c>
      <c r="L34" s="6" t="s">
        <v>38</v>
      </c>
      <c r="M34" s="6">
        <v>6</v>
      </c>
      <c r="N34" s="7">
        <v>3.6081810080205954</v>
      </c>
      <c r="O34" s="19">
        <f>IF(N34&gt;J34,1,"")</f>
        <v>1</v>
      </c>
      <c r="P34" t="str">
        <f>L34</f>
        <v>Florida</v>
      </c>
      <c r="Q34" t="str">
        <f>IF(J34&gt;N34,H34,L34)</f>
        <v>Florida</v>
      </c>
      <c r="R34" t="str">
        <f t="shared" ref="R34:R56" si="1">IF(P34=Q34,"OUI","NON")</f>
        <v>OUI</v>
      </c>
      <c r="AI34" s="6"/>
      <c r="AJ34" s="26"/>
      <c r="AK34" s="26"/>
      <c r="AL34" s="26"/>
      <c r="AM34" s="26"/>
      <c r="AN34" s="26"/>
    </row>
    <row r="35" spans="1:40">
      <c r="A35" t="str">
        <f>IF(OR(H35=$AA$3,L35=$AA$3),"MATCH","")</f>
        <v/>
      </c>
      <c r="B35" t="str">
        <f>IF(A35="","","LAST "&amp;COUNTIF(A$2:$A35,A35))</f>
        <v/>
      </c>
      <c r="C35" t="str">
        <f>IF(OR(H35=$AA$5,L35=$AA$5),"MATCH","")</f>
        <v/>
      </c>
      <c r="D35" t="str">
        <f>IF(C35="","","LAST "&amp;COUNTIF($C$2:C35,C35))</f>
        <v/>
      </c>
      <c r="E35" s="6">
        <f>IF(AND(OR(H35=$AA$3,H35=$AA$5),AND(OR(L35=$AA$3,L35=$AA$5))),"MATCH",0)</f>
        <v>0</v>
      </c>
      <c r="F35" s="39" t="s">
        <v>91</v>
      </c>
      <c r="G35" s="16">
        <v>45026</v>
      </c>
      <c r="H35" s="6" t="s">
        <v>28</v>
      </c>
      <c r="J35" s="7">
        <f>(VLOOKUP(H35,Modèle!$B$3:$G$34,5,FALSE)*VLOOKUP(L35,Modèle!$B$3:$G$34,6,FALSE))*Modèle!$D$35</f>
        <v>3.6707006369426751</v>
      </c>
      <c r="K35" s="19">
        <f>IF(J35&gt;N35,1,"")</f>
        <v>1</v>
      </c>
      <c r="L35" s="6" t="s">
        <v>19</v>
      </c>
      <c r="M35" s="6">
        <v>2</v>
      </c>
      <c r="N35" s="7">
        <v>2.4002356668977129</v>
      </c>
      <c r="O35" s="19" t="str">
        <f>IF(N35&gt;J35,1,"")</f>
        <v/>
      </c>
      <c r="P35" t="str">
        <f>H35</f>
        <v>Vancouver</v>
      </c>
      <c r="Q35" t="str">
        <f>IF(J35&gt;N35,H35,L35)</f>
        <v>Vancouver</v>
      </c>
      <c r="R35" t="str">
        <f t="shared" si="1"/>
        <v>OUI</v>
      </c>
      <c r="AI35" s="6"/>
      <c r="AJ35" s="26"/>
      <c r="AK35" s="26"/>
      <c r="AL35" s="26"/>
      <c r="AM35" s="26"/>
      <c r="AN35" s="26"/>
    </row>
    <row r="36" spans="1:40">
      <c r="A36" t="str">
        <f>IF(OR(H36=$AA$3,L36=$AA$3),"MATCH","")</f>
        <v/>
      </c>
      <c r="B36" t="str">
        <f>IF(A36="","","LAST "&amp;COUNTIF(A$2:$A36,A36))</f>
        <v/>
      </c>
      <c r="C36" t="str">
        <f>IF(OR(H36=$AA$5,L36=$AA$5),"MATCH","")</f>
        <v/>
      </c>
      <c r="D36" t="str">
        <f>IF(C36="","","LAST "&amp;COUNTIF($C$2:C36,C36))</f>
        <v/>
      </c>
      <c r="E36" s="6">
        <f>IF(AND(OR(H36=$AA$3,H36=$AA$5),AND(OR(L36=$AA$3,L36=$AA$5))),"MATCH",0)</f>
        <v>0</v>
      </c>
      <c r="F36" s="39" t="s">
        <v>91</v>
      </c>
      <c r="G36" s="16">
        <v>45026</v>
      </c>
      <c r="H36" s="6" t="s">
        <v>35</v>
      </c>
      <c r="J36" s="7">
        <f>(VLOOKUP(H36,Modèle!$B$3:$G$34,5,FALSE)*VLOOKUP(L36,Modèle!$B$3:$G$34,6,FALSE))*Modèle!$D$35</f>
        <v>3.2106369426751593</v>
      </c>
      <c r="K36" s="19">
        <f>IF(J36&gt;N36,1,"")</f>
        <v>1</v>
      </c>
      <c r="L36" s="6" t="s">
        <v>21</v>
      </c>
      <c r="M36" s="6">
        <v>2</v>
      </c>
      <c r="N36" s="7">
        <v>1.8776017427468064</v>
      </c>
      <c r="O36" s="19" t="str">
        <f>IF(N36&gt;J36,1,"")</f>
        <v/>
      </c>
      <c r="P36" t="str">
        <f>H36</f>
        <v>Buffalo</v>
      </c>
      <c r="Q36" t="str">
        <f>IF(J36&gt;N36,H36,L36)</f>
        <v>Buffalo</v>
      </c>
      <c r="R36" t="str">
        <f t="shared" si="1"/>
        <v>OUI</v>
      </c>
      <c r="AI36" s="6"/>
      <c r="AJ36" s="26"/>
      <c r="AK36" s="26"/>
      <c r="AL36" s="26"/>
      <c r="AM36" s="26"/>
      <c r="AN36" s="26"/>
    </row>
    <row r="37" spans="1:40">
      <c r="A37" t="str">
        <f>IF(OR(H37=$AA$3,L37=$AA$3),"MATCH","")</f>
        <v/>
      </c>
      <c r="B37" t="str">
        <f>IF(A37="","","LAST "&amp;COUNTIF(A$2:$A37,A37))</f>
        <v/>
      </c>
      <c r="C37" t="str">
        <f>IF(OR(H37=$AA$5,L37=$AA$5),"MATCH","")</f>
        <v/>
      </c>
      <c r="D37" t="str">
        <f>IF(C37="","","LAST "&amp;COUNTIF($C$2:C37,C37))</f>
        <v/>
      </c>
      <c r="E37" s="6">
        <f>IF(AND(OR(H37=$AA$3,H37=$AA$5),AND(OR(L37=$AA$3,L37=$AA$5))),"MATCH",0)</f>
        <v>0</v>
      </c>
      <c r="F37" s="39" t="s">
        <v>91</v>
      </c>
      <c r="G37" s="16">
        <v>45026</v>
      </c>
      <c r="H37" s="6" t="s">
        <v>25</v>
      </c>
      <c r="J37" s="7">
        <f>(VLOOKUP(H37,Modèle!$B$3:$G$34,5,FALSE)*VLOOKUP(L37,Modèle!$B$3:$G$34,6,FALSE))*Modèle!$D$35</f>
        <v>3.2599999999999993</v>
      </c>
      <c r="K37" s="19" t="str">
        <f>IF(J37&gt;N37,1,"")</f>
        <v/>
      </c>
      <c r="L37" s="6" t="s">
        <v>34</v>
      </c>
      <c r="M37" s="6">
        <v>5</v>
      </c>
      <c r="N37" s="7">
        <v>3.41818991979404</v>
      </c>
      <c r="O37" s="19">
        <f>IF(N37&gt;J37,1,"")</f>
        <v>1</v>
      </c>
      <c r="P37" t="str">
        <f>L37</f>
        <v>Ottawa</v>
      </c>
      <c r="Q37" t="str">
        <f>IF(J37&gt;N37,H37,L37)</f>
        <v>Ottawa</v>
      </c>
      <c r="R37" t="str">
        <f t="shared" si="1"/>
        <v>OUI</v>
      </c>
      <c r="AI37" s="27"/>
      <c r="AJ37" s="26"/>
      <c r="AK37" s="26"/>
      <c r="AL37" s="26"/>
      <c r="AM37" s="26"/>
      <c r="AN37" s="26"/>
    </row>
    <row r="38" spans="1:40">
      <c r="A38" t="str">
        <f>IF(OR(H38=$AA$3,L38=$AA$3),"MATCH","")</f>
        <v/>
      </c>
      <c r="B38" t="str">
        <f>IF(A38="","","LAST "&amp;COUNTIF(A$2:$A38,A38))</f>
        <v/>
      </c>
      <c r="C38" t="str">
        <f>IF(OR(H38=$AA$5,L38=$AA$5),"MATCH","")</f>
        <v/>
      </c>
      <c r="D38" t="str">
        <f>IF(C38="","","LAST "&amp;COUNTIF($C$2:C38,C38))</f>
        <v/>
      </c>
      <c r="E38" s="6">
        <f>IF(AND(OR(H38=$AA$3,H38=$AA$5),AND(OR(L38=$AA$3,L38=$AA$5))),"MATCH",0)</f>
        <v>0</v>
      </c>
      <c r="F38" s="39" t="s">
        <v>91</v>
      </c>
      <c r="G38" s="16">
        <v>45026</v>
      </c>
      <c r="H38" s="6" t="s">
        <v>39</v>
      </c>
      <c r="J38" s="7">
        <f>(VLOOKUP(H38,Modèle!$B$3:$G$34,5,FALSE)*VLOOKUP(L38,Modèle!$B$3:$G$34,6,FALSE))*Modèle!$D$35</f>
        <v>2.6545222929936299</v>
      </c>
      <c r="K38" s="19" t="str">
        <f>IF(J38&gt;N38,1,"")</f>
        <v/>
      </c>
      <c r="L38" s="6" t="s">
        <v>33</v>
      </c>
      <c r="M38" s="6">
        <v>3</v>
      </c>
      <c r="N38" s="7">
        <v>2.9916922467571041</v>
      </c>
      <c r="O38" s="19">
        <f>IF(N38&gt;J38,1,"")</f>
        <v>1</v>
      </c>
      <c r="P38" t="str">
        <f>L38</f>
        <v>Washington</v>
      </c>
      <c r="Q38" t="str">
        <f>IF(J38&gt;N38,H38,L38)</f>
        <v>Washington</v>
      </c>
      <c r="R38" t="str">
        <f t="shared" si="1"/>
        <v>OUI</v>
      </c>
      <c r="AI38" s="27"/>
      <c r="AJ38" s="26"/>
      <c r="AK38" s="26"/>
      <c r="AL38" s="26"/>
      <c r="AM38" s="26"/>
      <c r="AN38" s="26"/>
    </row>
    <row r="39" spans="1:40">
      <c r="A39" t="str">
        <f>IF(OR(H39=$AA$3,L39=$AA$3),"MATCH","")</f>
        <v/>
      </c>
      <c r="B39" t="str">
        <f>IF(A39="","","LAST "&amp;COUNTIF(A$2:$A39,A39))</f>
        <v/>
      </c>
      <c r="C39" t="str">
        <f>IF(OR(H39=$AA$5,L39=$AA$5),"MATCH","")</f>
        <v/>
      </c>
      <c r="D39" t="str">
        <f>IF(C39="","","LAST "&amp;COUNTIF($C$2:C39,C39))</f>
        <v/>
      </c>
      <c r="E39" s="6">
        <f>IF(AND(OR(H39=$AA$3,H39=$AA$5),AND(OR(L39=$AA$3,L39=$AA$5))),"MATCH",0)</f>
        <v>0</v>
      </c>
      <c r="F39" s="39" t="s">
        <v>91</v>
      </c>
      <c r="G39" s="16">
        <v>45026</v>
      </c>
      <c r="H39" s="6" t="s">
        <v>16</v>
      </c>
      <c r="J39" s="7">
        <f>(VLOOKUP(H39,Modèle!$B$3:$G$34,5,FALSE)*VLOOKUP(L39,Modèle!$B$3:$G$34,6,FALSE))*Modèle!$D$35</f>
        <v>2.4910191082802542</v>
      </c>
      <c r="K39" s="19" t="str">
        <f>IF(J39&gt;N39,1,"")</f>
        <v/>
      </c>
      <c r="L39" s="6" t="s">
        <v>46</v>
      </c>
      <c r="M39" s="6">
        <v>3</v>
      </c>
      <c r="N39" s="7">
        <v>2.9517675017328449</v>
      </c>
      <c r="O39" s="19">
        <f>IF(N39&gt;J39,1,"")</f>
        <v>1</v>
      </c>
      <c r="P39" t="str">
        <f>L39</f>
        <v>Winnipeg</v>
      </c>
      <c r="Q39" t="str">
        <f>IF(J39&gt;N39,H39,L39)</f>
        <v>Winnipeg</v>
      </c>
      <c r="R39" t="str">
        <f t="shared" si="1"/>
        <v>OUI</v>
      </c>
      <c r="AI39" s="27"/>
      <c r="AJ39" s="26"/>
      <c r="AK39" s="26"/>
      <c r="AL39" s="26"/>
      <c r="AM39" s="26"/>
      <c r="AN39" s="26"/>
    </row>
    <row r="40" spans="1:40">
      <c r="A40" t="str">
        <f>IF(OR(H40=$AA$3,L40=$AA$3),"MATCH","")</f>
        <v/>
      </c>
      <c r="B40" t="str">
        <f>IF(A40="","","LAST "&amp;COUNTIF(A$2:$A40,A40))</f>
        <v/>
      </c>
      <c r="C40" t="str">
        <f>IF(OR(H40=$AA$5,L40=$AA$5),"MATCH","")</f>
        <v/>
      </c>
      <c r="D40" t="str">
        <f>IF(C40="","","LAST "&amp;COUNTIF($C$2:C40,C40))</f>
        <v/>
      </c>
      <c r="E40" s="6">
        <f>IF(AND(OR(H40=$AA$3,H40=$AA$5),AND(OR(L40=$AA$3,L40=$AA$5))),"MATCH",0)</f>
        <v>0</v>
      </c>
      <c r="F40" s="39" t="s">
        <v>91</v>
      </c>
      <c r="G40" s="16">
        <v>45025</v>
      </c>
      <c r="H40" s="6" t="s">
        <v>27</v>
      </c>
      <c r="J40" s="7">
        <f>(VLOOKUP(H40,Modèle!$B$3:$G$34,5,FALSE)*VLOOKUP(L40,Modèle!$B$3:$G$34,6,FALSE))*Modèle!$D$35</f>
        <v>3.948025477707005</v>
      </c>
      <c r="K40" s="19" t="str">
        <f>IF(J40&gt;N40,1,"")</f>
        <v/>
      </c>
      <c r="L40" s="6" t="s">
        <v>23</v>
      </c>
      <c r="M40" s="6">
        <v>5</v>
      </c>
      <c r="N40" s="7">
        <v>4.2585741162491324</v>
      </c>
      <c r="O40" s="19">
        <f>IF(N40&gt;J40,1,"")</f>
        <v>1</v>
      </c>
      <c r="P40" t="str">
        <f>L40</f>
        <v>Anaheim</v>
      </c>
      <c r="Q40" t="str">
        <f>IF(J40&gt;N40,H40,L40)</f>
        <v>Anaheim</v>
      </c>
      <c r="R40" t="str">
        <f t="shared" si="1"/>
        <v>OUI</v>
      </c>
      <c r="AI40" s="27"/>
      <c r="AJ40" s="26"/>
      <c r="AK40" s="26"/>
      <c r="AL40" s="26"/>
      <c r="AM40" s="26"/>
      <c r="AN40" s="26"/>
    </row>
    <row r="41" spans="1:40">
      <c r="A41" t="str">
        <f>IF(OR(H41=$AA$3,L41=$AA$3),"MATCH","")</f>
        <v/>
      </c>
      <c r="B41" t="str">
        <f>IF(A41="","","LAST "&amp;COUNTIF(A$2:$A41,A41))</f>
        <v/>
      </c>
      <c r="C41" t="str">
        <f>IF(OR(H41=$AA$5,L41=$AA$5),"MATCH","")</f>
        <v/>
      </c>
      <c r="D41" t="str">
        <f>IF(C41="","","LAST "&amp;COUNTIF($C$2:C41,C41))</f>
        <v/>
      </c>
      <c r="E41" s="6">
        <f>IF(AND(OR(H41=$AA$3,H41=$AA$5),AND(OR(L41=$AA$3,L41=$AA$5))),"MATCH",0)</f>
        <v>0</v>
      </c>
      <c r="F41" s="39" t="s">
        <v>91</v>
      </c>
      <c r="G41" s="16">
        <v>45025</v>
      </c>
      <c r="H41" s="6" t="s">
        <v>32</v>
      </c>
      <c r="J41" s="7">
        <f>(VLOOKUP(H41,Modèle!$B$3:$G$34,5,FALSE)*VLOOKUP(L41,Modèle!$B$3:$G$34,6,FALSE))*Modèle!$D$35</f>
        <v>3.7839490445859858</v>
      </c>
      <c r="K41" s="19">
        <f>IF(J41&gt;N41,1,"")</f>
        <v>1</v>
      </c>
      <c r="L41" s="6" t="s">
        <v>42</v>
      </c>
      <c r="M41" s="6">
        <v>4</v>
      </c>
      <c r="N41" s="7">
        <v>2.8395346073868697</v>
      </c>
      <c r="O41" s="19" t="str">
        <f>IF(N41&gt;J41,1,"")</f>
        <v/>
      </c>
      <c r="P41" t="str">
        <f>L41</f>
        <v>Philadelphia</v>
      </c>
      <c r="Q41" t="str">
        <f>IF(J41&gt;N41,H41,L41)</f>
        <v>Boston</v>
      </c>
      <c r="R41" t="str">
        <f t="shared" si="1"/>
        <v>NON</v>
      </c>
      <c r="AI41" s="27"/>
      <c r="AJ41" s="26"/>
      <c r="AK41" s="26"/>
      <c r="AL41" s="26"/>
      <c r="AM41" s="26"/>
      <c r="AN41" s="26"/>
    </row>
    <row r="42" spans="1:40">
      <c r="A42" t="str">
        <f>IF(OR(H42=$AA$3,L42=$AA$3),"MATCH","")</f>
        <v/>
      </c>
      <c r="B42" t="str">
        <f>IF(A42="","","LAST "&amp;COUNTIF(A$2:$A42,A42))</f>
        <v/>
      </c>
      <c r="C42" t="str">
        <f>IF(OR(H42=$AA$5,L42=$AA$5),"MATCH","")</f>
        <v/>
      </c>
      <c r="D42" t="str">
        <f>IF(C42="","","LAST "&amp;COUNTIF($C$2:C42,C42))</f>
        <v/>
      </c>
      <c r="E42" s="6">
        <f>IF(AND(OR(H42=$AA$3,H42=$AA$5),AND(OR(L42=$AA$3,L42=$AA$5))),"MATCH",0)</f>
        <v>0</v>
      </c>
      <c r="F42" s="39" t="s">
        <v>91</v>
      </c>
      <c r="G42" s="16">
        <v>45024</v>
      </c>
      <c r="H42" s="6" t="s">
        <v>23</v>
      </c>
      <c r="J42" s="7">
        <f>(VLOOKUP(H42,Modèle!$B$3:$G$34,5,FALSE)*VLOOKUP(L42,Modèle!$B$3:$G$34,6,FALSE))*Modèle!$D$35</f>
        <v>2.6126751592356681</v>
      </c>
      <c r="K42" s="19" t="str">
        <f>IF(J42&gt;N42,1,"")</f>
        <v/>
      </c>
      <c r="L42" s="6" t="s">
        <v>43</v>
      </c>
      <c r="M42" s="6">
        <v>4</v>
      </c>
      <c r="N42" s="7">
        <v>3.8643964748985047</v>
      </c>
      <c r="O42" s="19">
        <f>IF(N42&gt;J42,1,"")</f>
        <v>1</v>
      </c>
      <c r="P42" t="str">
        <f>H42</f>
        <v>Anaheim</v>
      </c>
      <c r="Q42" t="str">
        <f>IF(J42&gt;N42,H42,L42)</f>
        <v>Arizona</v>
      </c>
      <c r="R42" t="str">
        <f t="shared" si="1"/>
        <v>NON</v>
      </c>
      <c r="AI42" s="27"/>
      <c r="AJ42" s="26"/>
      <c r="AK42" s="26"/>
      <c r="AL42" s="26"/>
      <c r="AM42" s="26"/>
      <c r="AN42" s="26"/>
    </row>
    <row r="43" spans="1:40">
      <c r="A43" t="str">
        <f>IF(OR(H43=$AA$3,L43=$AA$3),"MATCH","")</f>
        <v/>
      </c>
      <c r="B43" t="str">
        <f>IF(A43="","","LAST "&amp;COUNTIF(A$2:$A43,A43))</f>
        <v/>
      </c>
      <c r="C43" t="str">
        <f>IF(OR(H43=$AA$5,L43=$AA$5),"MATCH","")</f>
        <v/>
      </c>
      <c r="D43" t="str">
        <f>IF(C43="","","LAST "&amp;COUNTIF($C$2:C43,C43))</f>
        <v/>
      </c>
      <c r="E43" s="6">
        <f>IF(AND(OR(H43=$AA$3,H43=$AA$5),AND(OR(L43=$AA$3,L43=$AA$5))),"MATCH",0)</f>
        <v>0</v>
      </c>
      <c r="F43" s="39" t="s">
        <v>91</v>
      </c>
      <c r="G43" s="16">
        <v>45024</v>
      </c>
      <c r="H43" s="6" t="s">
        <v>41</v>
      </c>
      <c r="J43" s="7">
        <f>(VLOOKUP(H43,Modèle!$B$3:$G$34,5,FALSE)*VLOOKUP(L43,Modèle!$B$3:$G$34,6,FALSE))*Modèle!$D$35</f>
        <v>2.4395222929936295</v>
      </c>
      <c r="K43" s="19" t="str">
        <f>IF(J43&gt;N43,1,"")</f>
        <v/>
      </c>
      <c r="L43" s="6" t="s">
        <v>32</v>
      </c>
      <c r="M43" s="6">
        <v>3</v>
      </c>
      <c r="N43" s="7">
        <v>3.2654619269234582</v>
      </c>
      <c r="O43" s="19">
        <f>IF(N43&gt;J43,1,"")</f>
        <v>1</v>
      </c>
      <c r="P43" t="str">
        <f>H43</f>
        <v>New Jersey</v>
      </c>
      <c r="Q43" t="str">
        <f>IF(J43&gt;N43,H43,L43)</f>
        <v>Boston</v>
      </c>
      <c r="R43" t="str">
        <f t="shared" si="1"/>
        <v>NON</v>
      </c>
      <c r="AI43" s="27"/>
      <c r="AJ43" s="26"/>
      <c r="AK43" s="26"/>
      <c r="AL43" s="26"/>
      <c r="AM43" s="26"/>
      <c r="AN43" s="26"/>
    </row>
    <row r="44" spans="1:40">
      <c r="A44" t="str">
        <f>IF(OR(H44=$AA$3,L44=$AA$3),"MATCH","")</f>
        <v/>
      </c>
      <c r="B44" t="str">
        <f>IF(A44="","","LAST "&amp;COUNTIF(A$2:$A44,A44))</f>
        <v/>
      </c>
      <c r="C44" t="str">
        <f>IF(OR(H44=$AA$5,L44=$AA$5),"MATCH","")</f>
        <v/>
      </c>
      <c r="D44" t="str">
        <f>IF(C44="","","LAST "&amp;COUNTIF($C$2:C44,C44))</f>
        <v/>
      </c>
      <c r="E44" s="6">
        <f>IF(AND(OR(H44=$AA$3,H44=$AA$5),AND(OR(L44=$AA$3,L44=$AA$5))),"MATCH",0)</f>
        <v>0</v>
      </c>
      <c r="F44" s="39" t="s">
        <v>91</v>
      </c>
      <c r="G44" s="16">
        <v>45024</v>
      </c>
      <c r="H44" s="6" t="s">
        <v>25</v>
      </c>
      <c r="J44" s="7">
        <f>(VLOOKUP(H44,Modèle!$B$3:$G$34,5,FALSE)*VLOOKUP(L44,Modèle!$B$3:$G$34,6,FALSE))*Modèle!$D$35</f>
        <v>3.4799999999999991</v>
      </c>
      <c r="K44" s="19">
        <f>IF(J44&gt;N44,1,"")</f>
        <v>1</v>
      </c>
      <c r="L44" s="6" t="s">
        <v>35</v>
      </c>
      <c r="M44" s="6">
        <v>3</v>
      </c>
      <c r="N44" s="7">
        <v>3.1608971185265866</v>
      </c>
      <c r="O44" s="19" t="str">
        <f>IF(N44&gt;J44,1,"")</f>
        <v/>
      </c>
      <c r="P44" t="str">
        <f>L44</f>
        <v>Buffalo</v>
      </c>
      <c r="Q44" t="str">
        <f>IF(J44&gt;N44,H44,L44)</f>
        <v>Carolina</v>
      </c>
      <c r="R44" t="str">
        <f t="shared" si="1"/>
        <v>NON</v>
      </c>
      <c r="AI44" s="27"/>
      <c r="AJ44" s="26"/>
      <c r="AK44" s="26"/>
      <c r="AL44" s="26"/>
      <c r="AM44" s="26"/>
      <c r="AN44" s="26"/>
    </row>
    <row r="45" spans="1:40">
      <c r="A45" t="str">
        <f>IF(OR(H45=$AA$3,L45=$AA$3),"MATCH","")</f>
        <v/>
      </c>
      <c r="B45" t="str">
        <f>IF(A45="","","LAST "&amp;COUNTIF(A$2:$A45,A45))</f>
        <v/>
      </c>
      <c r="C45" t="str">
        <f>IF(OR(H45=$AA$5,L45=$AA$5),"MATCH","")</f>
        <v/>
      </c>
      <c r="D45" t="str">
        <f>IF(C45="","","LAST "&amp;COUNTIF($C$2:C45,C45))</f>
        <v/>
      </c>
      <c r="E45" s="6">
        <f>IF(AND(OR(H45=$AA$3,H45=$AA$5),AND(OR(L45=$AA$3,L45=$AA$5))),"MATCH",0)</f>
        <v>0</v>
      </c>
      <c r="F45" s="39" t="s">
        <v>91</v>
      </c>
      <c r="G45" s="16">
        <v>45024</v>
      </c>
      <c r="H45" s="6" t="s">
        <v>21</v>
      </c>
      <c r="J45" s="7">
        <f>(VLOOKUP(H45,Modèle!$B$3:$G$34,5,FALSE)*VLOOKUP(L45,Modèle!$B$3:$G$34,6,FALSE))*Modèle!$D$35</f>
        <v>3.975159235668789</v>
      </c>
      <c r="K45" s="19" t="str">
        <f>IF(J45&gt;N45,1,"")</f>
        <v/>
      </c>
      <c r="L45" s="6" t="s">
        <v>24</v>
      </c>
      <c r="M45" s="6">
        <v>6</v>
      </c>
      <c r="N45" s="7">
        <v>4.2452024952965628</v>
      </c>
      <c r="O45" s="19">
        <f>IF(N45&gt;J45,1,"")</f>
        <v>1</v>
      </c>
      <c r="P45" t="str">
        <f>L45</f>
        <v>Columbus</v>
      </c>
      <c r="Q45" t="str">
        <f>IF(J45&gt;N45,H45,L45)</f>
        <v>Columbus</v>
      </c>
      <c r="R45" t="str">
        <f t="shared" si="1"/>
        <v>OUI</v>
      </c>
      <c r="AI45" s="27"/>
      <c r="AJ45" s="26"/>
      <c r="AK45" s="26"/>
      <c r="AL45" s="26"/>
      <c r="AM45" s="26"/>
      <c r="AN45" s="26"/>
    </row>
    <row r="46" spans="1:40">
      <c r="A46" t="str">
        <f>IF(OR(H46=$AA$3,L46=$AA$3),"MATCH","")</f>
        <v/>
      </c>
      <c r="B46" t="str">
        <f>IF(A46="","","LAST "&amp;COUNTIF(A$2:$A46,A46))</f>
        <v/>
      </c>
      <c r="C46" t="str">
        <f>IF(OR(H46=$AA$5,L46=$AA$5),"MATCH","")</f>
        <v/>
      </c>
      <c r="D46" t="str">
        <f>IF(C46="","","LAST "&amp;COUNTIF($C$2:C46,C46))</f>
        <v/>
      </c>
      <c r="E46" s="6">
        <f>IF(AND(OR(H46=$AA$3,H46=$AA$5),AND(OR(L46=$AA$3,L46=$AA$5))),"MATCH",0)</f>
        <v>0</v>
      </c>
      <c r="F46" s="39" t="s">
        <v>91</v>
      </c>
      <c r="G46" s="16">
        <v>45024</v>
      </c>
      <c r="H46" s="6" t="s">
        <v>18</v>
      </c>
      <c r="J46" s="7">
        <f>(VLOOKUP(H46,Modèle!$B$3:$G$34,5,FALSE)*VLOOKUP(L46,Modèle!$B$3:$G$34,6,FALSE))*Modèle!$D$35</f>
        <v>2.7701273885350317</v>
      </c>
      <c r="K46" s="19" t="str">
        <f>IF(J46&gt;N46,1,"")</f>
        <v/>
      </c>
      <c r="L46" s="6" t="s">
        <v>40</v>
      </c>
      <c r="M46" s="6">
        <v>1</v>
      </c>
      <c r="N46" s="7">
        <v>3.0069016734330125</v>
      </c>
      <c r="O46" s="19">
        <f>IF(N46&gt;J46,1,"")</f>
        <v>1</v>
      </c>
      <c r="P46" t="str">
        <f>H46</f>
        <v>Vegas</v>
      </c>
      <c r="Q46" t="str">
        <f>IF(J46&gt;N46,H46,L46)</f>
        <v>Dallas</v>
      </c>
      <c r="R46" t="str">
        <f t="shared" si="1"/>
        <v>NON</v>
      </c>
      <c r="AI46" s="27"/>
      <c r="AJ46" s="26"/>
      <c r="AK46" s="26"/>
      <c r="AL46" s="26"/>
      <c r="AM46" s="26"/>
      <c r="AN46" s="26"/>
    </row>
    <row r="47" spans="1:40">
      <c r="A47" t="str">
        <f>IF(OR(H47=$AA$3,L47=$AA$3),"MATCH","")</f>
        <v/>
      </c>
      <c r="B47" t="str">
        <f>IF(A47="","","LAST "&amp;COUNTIF(A$2:$A47,A47))</f>
        <v/>
      </c>
      <c r="C47" t="str">
        <f>IF(OR(H47=$AA$5,L47=$AA$5),"MATCH","")</f>
        <v>MATCH</v>
      </c>
      <c r="D47" t="str">
        <f>IF(C47="","","LAST "&amp;COUNTIF($C$2:C47,C47))</f>
        <v>LAST 4</v>
      </c>
      <c r="E47" s="6">
        <f>IF(AND(OR(H47=$AA$3,H47=$AA$5),AND(OR(L47=$AA$3,L47=$AA$5))),"MATCH",0)</f>
        <v>0</v>
      </c>
      <c r="F47" s="39" t="s">
        <v>91</v>
      </c>
      <c r="G47" s="16">
        <v>45024</v>
      </c>
      <c r="H47" s="6" t="s">
        <v>44</v>
      </c>
      <c r="J47" s="7">
        <f>(VLOOKUP(H47,Modèle!$B$3:$G$34,5,FALSE)*VLOOKUP(L47,Modèle!$B$3:$G$34,6,FALSE))*Modèle!$D$35</f>
        <v>3.3931847133757955</v>
      </c>
      <c r="K47" s="19" t="str">
        <f>IF(J47&gt;N47,1,"")</f>
        <v/>
      </c>
      <c r="L47" s="6" t="s">
        <v>45</v>
      </c>
      <c r="M47" s="6">
        <v>2</v>
      </c>
      <c r="N47" s="7">
        <v>3.8472224972769578</v>
      </c>
      <c r="O47" s="19">
        <f>IF(N47&gt;J47,1,"")</f>
        <v>1</v>
      </c>
      <c r="P47" t="str">
        <f>H47</f>
        <v>Pittsburgh</v>
      </c>
      <c r="Q47" t="str">
        <f>IF(J47&gt;N47,H47,L47)</f>
        <v>Detroit</v>
      </c>
      <c r="R47" t="str">
        <f t="shared" si="1"/>
        <v>NON</v>
      </c>
      <c r="AI47" s="27"/>
      <c r="AJ47" s="26"/>
      <c r="AK47" s="26"/>
      <c r="AL47" s="26"/>
      <c r="AM47" s="26"/>
      <c r="AN47" s="26"/>
    </row>
    <row r="48" spans="1:40">
      <c r="A48" t="str">
        <f>IF(OR(H48=$AA$3,L48=$AA$3),"MATCH","")</f>
        <v/>
      </c>
      <c r="B48" t="str">
        <f>IF(A48="","","LAST "&amp;COUNTIF(A$2:$A48,A48))</f>
        <v/>
      </c>
      <c r="C48" t="str">
        <f>IF(OR(H48=$AA$5,L48=$AA$5),"MATCH","")</f>
        <v/>
      </c>
      <c r="D48" t="str">
        <f>IF(C48="","","LAST "&amp;COUNTIF($C$2:C48,C48))</f>
        <v/>
      </c>
      <c r="E48" s="6">
        <f>IF(AND(OR(H48=$AA$3,H48=$AA$5),AND(OR(L48=$AA$3,L48=$AA$5))),"MATCH",0)</f>
        <v>0</v>
      </c>
      <c r="F48" s="39" t="s">
        <v>91</v>
      </c>
      <c r="G48" s="16">
        <v>45024</v>
      </c>
      <c r="H48" s="6" t="s">
        <v>27</v>
      </c>
      <c r="J48" s="7">
        <f>(VLOOKUP(H48,Modèle!$B$3:$G$34,5,FALSE)*VLOOKUP(L48,Modèle!$B$3:$G$34,6,FALSE))*Modèle!$D$35</f>
        <v>3.2172611464968148</v>
      </c>
      <c r="K48" s="19" t="str">
        <f>IF(J48&gt;N48,1,"")</f>
        <v/>
      </c>
      <c r="L48" s="6" t="s">
        <v>19</v>
      </c>
      <c r="M48" s="6">
        <v>6</v>
      </c>
      <c r="N48" s="7">
        <v>3.7977918605802561</v>
      </c>
      <c r="O48" s="19">
        <f>IF(N48&gt;J48,1,"")</f>
        <v>1</v>
      </c>
      <c r="P48" t="str">
        <f>L48</f>
        <v>Los Angeles</v>
      </c>
      <c r="Q48" t="str">
        <f>IF(J48&gt;N48,H48,L48)</f>
        <v>Los Angeles</v>
      </c>
      <c r="R48" t="str">
        <f t="shared" si="1"/>
        <v>OUI</v>
      </c>
      <c r="AI48" s="27"/>
      <c r="AJ48" s="26"/>
      <c r="AK48" s="26"/>
      <c r="AL48" s="26"/>
      <c r="AM48" s="26"/>
      <c r="AN48" s="26"/>
    </row>
    <row r="49" spans="1:40">
      <c r="A49" t="str">
        <f>IF(OR(H49=$AA$3,L49=$AA$3),"MATCH","")</f>
        <v/>
      </c>
      <c r="B49" t="str">
        <f>IF(A49="","","LAST "&amp;COUNTIF(A$2:$A49,A49))</f>
        <v/>
      </c>
      <c r="C49" t="str">
        <f>IF(OR(H49=$AA$5,L49=$AA$5),"MATCH","")</f>
        <v/>
      </c>
      <c r="D49" t="str">
        <f>IF(C49="","","LAST "&amp;COUNTIF($C$2:C49,C49))</f>
        <v/>
      </c>
      <c r="E49" s="6">
        <f>IF(AND(OR(H49=$AA$3,H49=$AA$5),AND(OR(L49=$AA$3,L49=$AA$5))),"MATCH",0)</f>
        <v>0</v>
      </c>
      <c r="F49" s="39" t="s">
        <v>91</v>
      </c>
      <c r="G49" s="16">
        <v>45024</v>
      </c>
      <c r="H49" s="6" t="s">
        <v>47</v>
      </c>
      <c r="J49" s="7">
        <f>(VLOOKUP(H49,Modèle!$B$3:$G$34,5,FALSE)*VLOOKUP(L49,Modèle!$B$3:$G$34,6,FALSE))*Modèle!$D$35</f>
        <v>2.716050955414012</v>
      </c>
      <c r="K49" s="19">
        <f>IF(J49&gt;N49,1,"")</f>
        <v>1</v>
      </c>
      <c r="L49" s="6" t="s">
        <v>37</v>
      </c>
      <c r="M49" s="6">
        <v>3</v>
      </c>
      <c r="N49" s="7">
        <v>1.9476284780671351</v>
      </c>
      <c r="O49" s="19" t="str">
        <f>IF(N49&gt;J49,1,"")</f>
        <v/>
      </c>
      <c r="P49" t="str">
        <f>L49</f>
        <v>Minnesota</v>
      </c>
      <c r="Q49" t="str">
        <f>IF(J49&gt;N49,H49,L49)</f>
        <v>St. Louis</v>
      </c>
      <c r="R49" t="str">
        <f t="shared" si="1"/>
        <v>NON</v>
      </c>
      <c r="AI49" s="27"/>
      <c r="AJ49" s="26"/>
      <c r="AK49" s="26"/>
      <c r="AL49" s="26"/>
      <c r="AM49" s="26"/>
      <c r="AN49" s="26"/>
    </row>
    <row r="50" spans="1:40">
      <c r="A50" t="str">
        <f>IF(OR(H50=$AA$3,L50=$AA$3),"MATCH","")</f>
        <v/>
      </c>
      <c r="B50" t="str">
        <f>IF(A50="","","LAST "&amp;COUNTIF(A$2:$A50,A50))</f>
        <v/>
      </c>
      <c r="C50" t="str">
        <f>IF(OR(H50=$AA$5,L50=$AA$5),"MATCH","")</f>
        <v/>
      </c>
      <c r="D50" t="str">
        <f>IF(C50="","","LAST "&amp;COUNTIF($C$2:C50,C50))</f>
        <v/>
      </c>
      <c r="E50" s="6">
        <f>IF(AND(OR(H50=$AA$3,H50=$AA$5),AND(OR(L50=$AA$3,L50=$AA$5))),"MATCH",0)</f>
        <v>0</v>
      </c>
      <c r="F50" s="39" t="s">
        <v>91</v>
      </c>
      <c r="G50" s="16">
        <v>45024</v>
      </c>
      <c r="H50" s="6" t="s">
        <v>42</v>
      </c>
      <c r="J50" s="7">
        <f>(VLOOKUP(H50,Modèle!$B$3:$G$34,5,FALSE)*VLOOKUP(L50,Modèle!$B$3:$G$34,6,FALSE))*Modèle!$D$35</f>
        <v>2.4058598726114644</v>
      </c>
      <c r="K50" s="19" t="str">
        <f>IF(J50&gt;N50,1,"")</f>
        <v/>
      </c>
      <c r="L50" s="6" t="s">
        <v>39</v>
      </c>
      <c r="M50" s="6">
        <v>4</v>
      </c>
      <c r="N50" s="7">
        <v>3.3047529458362219</v>
      </c>
      <c r="O50" s="19">
        <f>IF(N50&gt;J50,1,"")</f>
        <v>1</v>
      </c>
      <c r="P50" t="str">
        <f>L50</f>
        <v>N.Y. Islanders</v>
      </c>
      <c r="Q50" t="str">
        <f>IF(J50&gt;N50,H50,L50)</f>
        <v>N.Y. Islanders</v>
      </c>
      <c r="R50" t="str">
        <f t="shared" si="1"/>
        <v>OUI</v>
      </c>
      <c r="AI50" s="27"/>
      <c r="AJ50" s="26"/>
      <c r="AK50" s="26"/>
      <c r="AL50" s="26"/>
      <c r="AM50" s="26"/>
      <c r="AN50" s="26"/>
    </row>
    <row r="51" spans="1:40">
      <c r="A51" t="str">
        <f>IF(OR(H51=$AA$3,L51=$AA$3),"MATCH","")</f>
        <v/>
      </c>
      <c r="B51" t="str">
        <f>IF(A51="","","LAST "&amp;COUNTIF(A$2:$A51,A51))</f>
        <v/>
      </c>
      <c r="C51" t="str">
        <f>IF(OR(H51=$AA$5,L51=$AA$5),"MATCH","")</f>
        <v/>
      </c>
      <c r="D51" t="str">
        <f>IF(C51="","","LAST "&amp;COUNTIF($C$2:C51,C51))</f>
        <v/>
      </c>
      <c r="E51" s="6">
        <f>IF(AND(OR(H51=$AA$3,H51=$AA$5),AND(OR(L51=$AA$3,L51=$AA$5))),"MATCH",0)</f>
        <v>0</v>
      </c>
      <c r="F51" s="39" t="s">
        <v>91</v>
      </c>
      <c r="G51" s="16">
        <v>45024</v>
      </c>
      <c r="H51" s="6" t="s">
        <v>20</v>
      </c>
      <c r="J51" s="7">
        <f>(VLOOKUP(H51,Modèle!$B$3:$G$34,5,FALSE)*VLOOKUP(L51,Modèle!$B$3:$G$34,6,FALSE))*Modèle!$D$35</f>
        <v>3.7271974522292983</v>
      </c>
      <c r="K51" s="19">
        <f>IF(J51&gt;N51,1,"")</f>
        <v>1</v>
      </c>
      <c r="L51" s="6" t="s">
        <v>34</v>
      </c>
      <c r="M51" s="6">
        <v>2</v>
      </c>
      <c r="N51" s="7">
        <v>3.438532527973067</v>
      </c>
      <c r="O51" s="19" t="str">
        <f>IF(N51&gt;J51,1,"")</f>
        <v/>
      </c>
      <c r="P51" t="str">
        <f>H51</f>
        <v>Tampa Bay</v>
      </c>
      <c r="Q51" t="str">
        <f>IF(J51&gt;N51,H51,L51)</f>
        <v>Tampa Bay</v>
      </c>
      <c r="R51" t="str">
        <f t="shared" si="1"/>
        <v>OUI</v>
      </c>
      <c r="AI51" s="27"/>
      <c r="AJ51" s="26"/>
      <c r="AK51" s="26"/>
      <c r="AL51" s="26"/>
      <c r="AM51" s="26"/>
      <c r="AN51" s="26"/>
    </row>
    <row r="52" spans="1:40">
      <c r="A52" t="str">
        <f>IF(OR(H52=$AA$3,L52=$AA$3),"MATCH","")</f>
        <v/>
      </c>
      <c r="B52" t="str">
        <f>IF(A52="","","LAST "&amp;COUNTIF(A$2:$A52,A52))</f>
        <v/>
      </c>
      <c r="C52" t="str">
        <f>IF(OR(H52=$AA$5,L52=$AA$5),"MATCH","")</f>
        <v/>
      </c>
      <c r="D52" t="str">
        <f>IF(C52="","","LAST "&amp;COUNTIF($C$2:C52,C52))</f>
        <v/>
      </c>
      <c r="E52" s="6">
        <f>IF(AND(OR(H52=$AA$3,H52=$AA$5),AND(OR(L52=$AA$3,L52=$AA$5))),"MATCH",0)</f>
        <v>0</v>
      </c>
      <c r="F52" s="39" t="s">
        <v>91</v>
      </c>
      <c r="G52" s="16">
        <v>45024</v>
      </c>
      <c r="H52" s="6" t="s">
        <v>29</v>
      </c>
      <c r="J52" s="7">
        <f>(VLOOKUP(H52,Modèle!$B$3:$G$34,5,FALSE)*VLOOKUP(L52,Modèle!$B$3:$G$34,6,FALSE))*Modèle!$D$35</f>
        <v>4.3239490445859872</v>
      </c>
      <c r="K52" s="19">
        <f>IF(J52&gt;N52,1,"")</f>
        <v>1</v>
      </c>
      <c r="L52" s="6" t="s">
        <v>16</v>
      </c>
      <c r="M52" s="6">
        <v>5</v>
      </c>
      <c r="N52" s="7">
        <v>3.6933221111001084</v>
      </c>
      <c r="O52" s="19" t="str">
        <f>IF(N52&gt;J52,1,"")</f>
        <v/>
      </c>
      <c r="P52" t="str">
        <f>L52</f>
        <v>San Jose</v>
      </c>
      <c r="Q52" t="str">
        <f>IF(J52&gt;N52,H52,L52)</f>
        <v>Edmonton</v>
      </c>
      <c r="R52" t="str">
        <f t="shared" si="1"/>
        <v>NON</v>
      </c>
      <c r="AI52" s="27"/>
      <c r="AJ52" s="26"/>
      <c r="AK52" s="26"/>
      <c r="AL52" s="26"/>
      <c r="AM52" s="26"/>
      <c r="AN52" s="26"/>
    </row>
    <row r="53" spans="1:40">
      <c r="A53" t="str">
        <f>IF(OR(H53=$AA$3,L53=$AA$3),"MATCH","")</f>
        <v/>
      </c>
      <c r="B53" t="str">
        <f>IF(A53="","","LAST "&amp;COUNTIF(A$2:$A53,A53))</f>
        <v/>
      </c>
      <c r="C53" t="str">
        <f>IF(OR(H53=$AA$5,L53=$AA$5),"MATCH","")</f>
        <v/>
      </c>
      <c r="D53" t="str">
        <f>IF(C53="","","LAST "&amp;COUNTIF($C$2:C53,C53))</f>
        <v/>
      </c>
      <c r="E53" s="6">
        <f>IF(AND(OR(H53=$AA$3,H53=$AA$5),AND(OR(L53=$AA$3,L53=$AA$5))),"MATCH",0)</f>
        <v>0</v>
      </c>
      <c r="F53" s="39" t="s">
        <v>91</v>
      </c>
      <c r="G53" s="16">
        <v>45024</v>
      </c>
      <c r="H53" s="6" t="s">
        <v>26</v>
      </c>
      <c r="J53" s="7">
        <f>(VLOOKUP(H53,Modèle!$B$3:$G$34,5,FALSE)*VLOOKUP(L53,Modèle!$B$3:$G$34,6,FALSE))*Modèle!$D$35</f>
        <v>2.2389490445859868</v>
      </c>
      <c r="K53" s="19" t="str">
        <f>IF(J53&gt;N53,1,"")</f>
        <v/>
      </c>
      <c r="L53" s="6" t="s">
        <v>22</v>
      </c>
      <c r="M53" s="6">
        <v>3</v>
      </c>
      <c r="N53" s="7">
        <v>3.0534171700168331</v>
      </c>
      <c r="O53" s="19">
        <f>IF(N53&gt;J53,1,"")</f>
        <v>1</v>
      </c>
      <c r="P53" t="str">
        <f>H53</f>
        <v>Chicago</v>
      </c>
      <c r="Q53" t="str">
        <f>IF(J53&gt;N53,H53,L53)</f>
        <v>Seattle</v>
      </c>
      <c r="R53" t="str">
        <f t="shared" si="1"/>
        <v>NON</v>
      </c>
      <c r="AI53" s="27"/>
      <c r="AJ53" s="26"/>
      <c r="AK53" s="26"/>
      <c r="AL53" s="26"/>
      <c r="AM53" s="26"/>
      <c r="AN53" s="26"/>
    </row>
    <row r="54" spans="1:40">
      <c r="A54" t="str">
        <f>IF(OR(H54=$AA$3,L54=$AA$3),"MATCH","")</f>
        <v/>
      </c>
      <c r="B54" t="str">
        <f>IF(A54="","","LAST "&amp;COUNTIF(A$2:$A54,A54))</f>
        <v/>
      </c>
      <c r="C54" t="str">
        <f>IF(OR(H54=$AA$5,L54=$AA$5),"MATCH","")</f>
        <v/>
      </c>
      <c r="D54" t="str">
        <f>IF(C54="","","LAST "&amp;COUNTIF($C$2:C54,C54))</f>
        <v/>
      </c>
      <c r="E54" s="6">
        <f>IF(AND(OR(H54=$AA$3,H54=$AA$5),AND(OR(L54=$AA$3,L54=$AA$5))),"MATCH",0)</f>
        <v>0</v>
      </c>
      <c r="F54" s="39" t="s">
        <v>91</v>
      </c>
      <c r="G54" s="16">
        <v>45024</v>
      </c>
      <c r="H54" s="6" t="s">
        <v>31</v>
      </c>
      <c r="J54" s="7">
        <f>(VLOOKUP(H54,Modèle!$B$3:$G$34,5,FALSE)*VLOOKUP(L54,Modèle!$B$3:$G$34,6,FALSE))*Modèle!$D$35</f>
        <v>2.143949044585987</v>
      </c>
      <c r="K54" s="19" t="str">
        <f>IF(J54&gt;N54,1,"")</f>
        <v/>
      </c>
      <c r="L54" s="6" t="s">
        <v>30</v>
      </c>
      <c r="M54" s="6">
        <v>4</v>
      </c>
      <c r="N54" s="7">
        <v>4.6998376076839277</v>
      </c>
      <c r="O54" s="19">
        <f>IF(N54&gt;J54,1,"")</f>
        <v>1</v>
      </c>
      <c r="P54" t="str">
        <f>L54</f>
        <v>Toronto</v>
      </c>
      <c r="Q54" t="str">
        <f>IF(J54&gt;N54,H54,L54)</f>
        <v>Toronto</v>
      </c>
      <c r="R54" t="str">
        <f t="shared" si="1"/>
        <v>OUI</v>
      </c>
      <c r="AI54" s="27"/>
      <c r="AJ54" s="26"/>
      <c r="AK54" s="26"/>
      <c r="AL54" s="26"/>
      <c r="AM54" s="26"/>
      <c r="AN54" s="26"/>
    </row>
    <row r="55" spans="1:40">
      <c r="A55" t="str">
        <f>IF(OR(H55=$AA$3,L55=$AA$3),"MATCH","")</f>
        <v>MATCH</v>
      </c>
      <c r="B55" t="str">
        <f>IF(A55="","","LAST "&amp;COUNTIF(A$2:$A55,A55))</f>
        <v>LAST 3</v>
      </c>
      <c r="C55" t="str">
        <f>IF(OR(H55=$AA$5,L55=$AA$5),"MATCH","")</f>
        <v/>
      </c>
      <c r="D55" t="str">
        <f>IF(C55="","","LAST "&amp;COUNTIF($C$2:C55,C55))</f>
        <v/>
      </c>
      <c r="E55" s="6">
        <f>IF(AND(OR(H55=$AA$3,H55=$AA$5),AND(OR(L55=$AA$3,L55=$AA$5))),"MATCH",0)</f>
        <v>0</v>
      </c>
      <c r="F55" s="39" t="s">
        <v>91</v>
      </c>
      <c r="G55" s="16">
        <v>45024</v>
      </c>
      <c r="H55" s="6" t="s">
        <v>36</v>
      </c>
      <c r="J55" s="7">
        <f>(VLOOKUP(H55,Modèle!$B$3:$G$34,5,FALSE)*VLOOKUP(L55,Modèle!$B$3:$G$34,6,FALSE))*Modèle!$D$35</f>
        <v>3.9299999999999997</v>
      </c>
      <c r="K55" s="19">
        <f>IF(J55&gt;N55,1,"")</f>
        <v>1</v>
      </c>
      <c r="L55" s="6" t="s">
        <v>28</v>
      </c>
      <c r="M55" s="6">
        <v>7</v>
      </c>
      <c r="N55" s="7">
        <v>2.8685909495989703</v>
      </c>
      <c r="O55" s="19" t="str">
        <f>IF(N55&gt;J55,1,"")</f>
        <v/>
      </c>
      <c r="P55" t="str">
        <f>L55</f>
        <v>Vancouver</v>
      </c>
      <c r="Q55" t="str">
        <f>IF(J55&gt;N55,H55,L55)</f>
        <v>Calgary</v>
      </c>
      <c r="R55" t="str">
        <f t="shared" si="1"/>
        <v>NON</v>
      </c>
      <c r="AI55" s="27"/>
      <c r="AJ55" s="26"/>
      <c r="AK55" s="26"/>
      <c r="AL55" s="26"/>
      <c r="AM55" s="26"/>
      <c r="AN55" s="26"/>
    </row>
    <row r="56" spans="1:40">
      <c r="A56" t="str">
        <f>IF(OR(H56=$AA$3,L56=$AA$3),"MATCH","")</f>
        <v/>
      </c>
      <c r="B56" t="str">
        <f>IF(A56="","","LAST "&amp;COUNTIF(A$2:$A56,A56))</f>
        <v/>
      </c>
      <c r="C56" t="str">
        <f>IF(OR(H56=$AA$5,L56=$AA$5),"MATCH","")</f>
        <v/>
      </c>
      <c r="D56" t="str">
        <f>IF(C56="","","LAST "&amp;COUNTIF($C$2:C56,C56))</f>
        <v/>
      </c>
      <c r="E56" s="6">
        <f>IF(AND(OR(H56=$AA$3,H56=$AA$5),AND(OR(L56=$AA$3,L56=$AA$5))),"MATCH",0)</f>
        <v>0</v>
      </c>
      <c r="F56" s="39" t="s">
        <v>91</v>
      </c>
      <c r="G56" s="16">
        <v>45024</v>
      </c>
      <c r="H56" s="6" t="s">
        <v>38</v>
      </c>
      <c r="J56" s="7">
        <f>(VLOOKUP(H56,Modèle!$B$3:$G$34,5,FALSE)*VLOOKUP(L56,Modèle!$B$3:$G$34,6,FALSE))*Modèle!$D$35</f>
        <v>2.8742675159235662</v>
      </c>
      <c r="K56" s="19">
        <f>IF(J56&gt;N56,1,"")</f>
        <v>1</v>
      </c>
      <c r="L56" s="6" t="s">
        <v>33</v>
      </c>
      <c r="M56" s="6">
        <v>2</v>
      </c>
      <c r="N56" s="7">
        <v>2.6917179918803842</v>
      </c>
      <c r="O56" s="19" t="str">
        <f>IF(N56&gt;J56,1,"")</f>
        <v/>
      </c>
      <c r="P56" t="str">
        <f>H56</f>
        <v>Florida</v>
      </c>
      <c r="Q56" t="str">
        <f>IF(J56&gt;N56,H56,L56)</f>
        <v>Florida</v>
      </c>
      <c r="R56" t="str">
        <f t="shared" si="1"/>
        <v>OUI</v>
      </c>
      <c r="AI56" s="27"/>
      <c r="AJ56" s="26"/>
      <c r="AK56" s="26"/>
      <c r="AL56" s="26"/>
      <c r="AM56" s="26"/>
      <c r="AN56" s="26"/>
    </row>
    <row r="57" spans="1:40">
      <c r="A57" t="str">
        <f>IF(OR(H57=$AA$3,L57=$AA$3),"MATCH","")</f>
        <v/>
      </c>
      <c r="B57" t="str">
        <f>IF(A57="","","LAST "&amp;COUNTIF(A$2:$A57,A57))</f>
        <v/>
      </c>
      <c r="C57" t="str">
        <f>IF(OR(H57=$AA$5,L57=$AA$5),"MATCH","")</f>
        <v/>
      </c>
      <c r="D57" t="str">
        <f>IF(C57="","","LAST "&amp;COUNTIF($C$2:C57,C57))</f>
        <v/>
      </c>
      <c r="E57" s="6">
        <f>IF(AND(OR(H57=$AA$3,H57=$AA$5),AND(OR(L57=$AA$3,L57=$AA$5))),"MATCH",0)</f>
        <v>0</v>
      </c>
      <c r="F57" s="39" t="s">
        <v>91</v>
      </c>
      <c r="G57" s="16">
        <v>45024</v>
      </c>
      <c r="H57" s="6" t="s">
        <v>17</v>
      </c>
      <c r="J57" s="7">
        <f>(VLOOKUP(H57,Modèle!$B$3:$G$34,5,FALSE)*VLOOKUP(L57,Modèle!$B$3:$G$34,6,FALSE))*Modèle!$D$35</f>
        <v>2.2765605095541392</v>
      </c>
      <c r="K57" s="19" t="str">
        <f>IF(J57&gt;N57,1,"")</f>
        <v/>
      </c>
      <c r="L57" s="6" t="s">
        <v>46</v>
      </c>
      <c r="M57" s="6">
        <v>3</v>
      </c>
      <c r="N57" s="7">
        <v>2.8395346073868697</v>
      </c>
      <c r="O57" s="19">
        <f>IF(N57&gt;J57,1,"")</f>
        <v>1</v>
      </c>
      <c r="P57" t="str">
        <f>H57</f>
        <v>Nashville</v>
      </c>
      <c r="Q57" t="str">
        <f>IF(J57&gt;N57,H57,L57)</f>
        <v>Winnipeg</v>
      </c>
      <c r="AI57" s="27"/>
      <c r="AJ57" s="26"/>
      <c r="AK57" s="26"/>
      <c r="AL57" s="26"/>
      <c r="AM57" s="26"/>
      <c r="AN57" s="26"/>
    </row>
    <row r="58" spans="1:40">
      <c r="A58" t="str">
        <f>IF(OR(H58=$AA$3,L58=$AA$3),"MATCH","")</f>
        <v/>
      </c>
      <c r="B58" t="str">
        <f>IF(A58="","","LAST "&amp;COUNTIF(A$2:$A58,A58))</f>
        <v/>
      </c>
      <c r="C58" t="str">
        <f>IF(OR(H58=$AA$5,L58=$AA$5),"MATCH","")</f>
        <v/>
      </c>
      <c r="D58" t="str">
        <f>IF(C58="","","LAST "&amp;COUNTIF($C$2:C58,C58))</f>
        <v/>
      </c>
      <c r="E58" s="6">
        <f>IF(AND(OR(H58=$AA$3,H58=$AA$5),AND(OR(L58=$AA$3,L58=$AA$5))),"MATCH",0)</f>
        <v>0</v>
      </c>
      <c r="F58" s="39" t="s">
        <v>91</v>
      </c>
      <c r="G58" s="16">
        <v>45022</v>
      </c>
      <c r="H58" s="6" t="s">
        <v>30</v>
      </c>
      <c r="J58" s="7">
        <f>(VLOOKUP(H58,Modèle!$B$3:$G$34,5,FALSE)*VLOOKUP(L58,Modèle!$B$3:$G$34,6,FALSE))*Modèle!$D$35</f>
        <v>2.3082165605095533</v>
      </c>
      <c r="K58" s="19" t="str">
        <f>IF(J58&gt;N58,1,"")</f>
        <v/>
      </c>
      <c r="L58" s="6" t="s">
        <v>32</v>
      </c>
      <c r="M58" s="6">
        <v>4</v>
      </c>
      <c r="N58" s="7">
        <v>2.7833864739083074</v>
      </c>
      <c r="O58" s="19">
        <f>IF(N58&gt;J58,1,"")</f>
        <v>1</v>
      </c>
      <c r="P58" t="str">
        <f>L58</f>
        <v>Boston</v>
      </c>
      <c r="Q58" t="str">
        <f>IF(J58&gt;N58,H58,L58)</f>
        <v>Boston</v>
      </c>
      <c r="R58" t="str">
        <f t="shared" ref="R58:R71" si="2">IF(P58=Q58,"OUI","NON")</f>
        <v>OUI</v>
      </c>
      <c r="AI58" s="27"/>
      <c r="AJ58" s="26"/>
      <c r="AK58" s="26"/>
      <c r="AL58" s="26"/>
      <c r="AM58" s="26"/>
      <c r="AN58" s="26"/>
    </row>
    <row r="59" spans="1:40">
      <c r="A59" t="str">
        <f>IF(OR(H59=$AA$3,L59=$AA$3),"MATCH","")</f>
        <v/>
      </c>
      <c r="B59" t="str">
        <f>IF(A59="","","LAST "&amp;COUNTIF(A$2:$A59,A59))</f>
        <v/>
      </c>
      <c r="C59" t="str">
        <f>IF(OR(H59=$AA$5,L59=$AA$5),"MATCH","")</f>
        <v/>
      </c>
      <c r="D59" t="str">
        <f>IF(C59="","","LAST "&amp;COUNTIF($C$2:C59,C59))</f>
        <v/>
      </c>
      <c r="E59" s="6">
        <f>IF(AND(OR(H59=$AA$3,H59=$AA$5),AND(OR(L59=$AA$3,L59=$AA$5))),"MATCH",0)</f>
        <v>0</v>
      </c>
      <c r="F59" s="39" t="s">
        <v>91</v>
      </c>
      <c r="G59" s="16">
        <v>45022</v>
      </c>
      <c r="H59" s="6" t="s">
        <v>42</v>
      </c>
      <c r="J59" s="7">
        <f>(VLOOKUP(H59,Modèle!$B$3:$G$34,5,FALSE)*VLOOKUP(L59,Modèle!$B$3:$G$34,6,FALSE))*Modèle!$D$35</f>
        <v>2.4058598726114644</v>
      </c>
      <c r="K59" s="19" t="str">
        <f>IF(J59&gt;N59,1,"")</f>
        <v/>
      </c>
      <c r="L59" s="6" t="s">
        <v>40</v>
      </c>
      <c r="M59" s="6">
        <v>3</v>
      </c>
      <c r="N59" s="7">
        <v>4.0211803148826606</v>
      </c>
      <c r="O59" s="19">
        <f>IF(N59&gt;J59,1,"")</f>
        <v>1</v>
      </c>
      <c r="P59" s="7" t="str">
        <f>H59</f>
        <v>Philadelphia</v>
      </c>
      <c r="Q59" t="str">
        <f>IF(J59&gt;N59,H59,L59)</f>
        <v>Dallas</v>
      </c>
      <c r="R59" t="str">
        <f t="shared" si="2"/>
        <v>NON</v>
      </c>
      <c r="AI59" s="27"/>
      <c r="AJ59" s="26"/>
      <c r="AK59" s="26"/>
      <c r="AL59" s="26"/>
      <c r="AM59" s="26"/>
      <c r="AN59" s="26"/>
    </row>
    <row r="60" spans="1:40">
      <c r="A60" t="str">
        <f>IF(OR(H60=$AA$3,L60=$AA$3),"MATCH","")</f>
        <v/>
      </c>
      <c r="B60" t="str">
        <f>IF(A60="","","LAST "&amp;COUNTIF(A$2:$A60,A60))</f>
        <v/>
      </c>
      <c r="C60" t="str">
        <f>IF(OR(H60=$AA$5,L60=$AA$5),"MATCH","")</f>
        <v>MATCH</v>
      </c>
      <c r="D60" t="str">
        <f>IF(C60="","","LAST "&amp;COUNTIF($C$2:C60,C60))</f>
        <v>LAST 5</v>
      </c>
      <c r="E60" s="6">
        <f>IF(AND(OR(H60=$AA$3,H60=$AA$5),AND(OR(L60=$AA$3,L60=$AA$5))),"MATCH",0)</f>
        <v>0</v>
      </c>
      <c r="F60" s="39" t="s">
        <v>91</v>
      </c>
      <c r="G60" s="16">
        <v>45022</v>
      </c>
      <c r="H60" s="6" t="s">
        <v>35</v>
      </c>
      <c r="J60" s="7">
        <f>(VLOOKUP(H60,Modèle!$B$3:$G$34,5,FALSE)*VLOOKUP(L60,Modèle!$B$3:$G$34,6,FALSE))*Modèle!$D$35</f>
        <v>4.0314012738853497</v>
      </c>
      <c r="K60" s="19" t="str">
        <f>IF(J60&gt;N60,1,"")</f>
        <v/>
      </c>
      <c r="L60" s="6" t="s">
        <v>45</v>
      </c>
      <c r="M60" s="6">
        <v>2</v>
      </c>
      <c r="N60" s="7">
        <v>5.7428240419843526</v>
      </c>
      <c r="O60" s="19">
        <f>IF(N60&gt;J60,1,"")</f>
        <v>1</v>
      </c>
      <c r="P60" t="str">
        <f>L60</f>
        <v>Detroit</v>
      </c>
      <c r="Q60" t="str">
        <f>IF(J60&gt;N60,H60,L60)</f>
        <v>Detroit</v>
      </c>
      <c r="R60" t="str">
        <f t="shared" si="2"/>
        <v>OUI</v>
      </c>
      <c r="AI60" s="27"/>
      <c r="AJ60" s="26"/>
      <c r="AK60" s="26"/>
      <c r="AL60" s="26"/>
      <c r="AM60" s="26"/>
      <c r="AN60" s="26"/>
    </row>
    <row r="61" spans="1:40">
      <c r="A61" t="str">
        <f>IF(OR(H61=$AA$3,L61=$AA$3),"MATCH","")</f>
        <v/>
      </c>
      <c r="B61" t="str">
        <f>IF(A61="","","LAST "&amp;COUNTIF(A$2:$A61,A61))</f>
        <v/>
      </c>
      <c r="C61" t="str">
        <f>IF(OR(H61=$AA$5,L61=$AA$5),"MATCH","")</f>
        <v/>
      </c>
      <c r="D61" t="str">
        <f>IF(C61="","","LAST "&amp;COUNTIF($C$2:C61,C61))</f>
        <v/>
      </c>
      <c r="E61" s="6">
        <f>IF(AND(OR(H61=$AA$3,H61=$AA$5),AND(OR(L61=$AA$3,L61=$AA$5))),"MATCH",0)</f>
        <v>0</v>
      </c>
      <c r="F61" s="39" t="s">
        <v>91</v>
      </c>
      <c r="G61" s="16">
        <v>45022</v>
      </c>
      <c r="H61" s="6" t="s">
        <v>34</v>
      </c>
      <c r="J61" s="7">
        <f>(VLOOKUP(H61,Modèle!$B$3:$G$34,5,FALSE)*VLOOKUP(L61,Modèle!$B$3:$G$34,6,FALSE))*Modèle!$D$35</f>
        <v>3.1754777070063689</v>
      </c>
      <c r="K61" s="19">
        <f>IF(J61&gt;N61,1,"")</f>
        <v>1</v>
      </c>
      <c r="L61" s="6" t="s">
        <v>38</v>
      </c>
      <c r="M61" s="6">
        <v>3</v>
      </c>
      <c r="N61" s="7">
        <v>3.1214159817803742</v>
      </c>
      <c r="O61" s="19" t="str">
        <f>IF(N61&gt;J61,1,"")</f>
        <v/>
      </c>
      <c r="P61" t="str">
        <f>H61</f>
        <v>Ottawa</v>
      </c>
      <c r="Q61" t="str">
        <f>IF(J61&gt;N61,H61,L61)</f>
        <v>Ottawa</v>
      </c>
      <c r="R61" t="str">
        <f t="shared" si="2"/>
        <v>OUI</v>
      </c>
      <c r="AI61" s="27"/>
      <c r="AJ61" s="26"/>
      <c r="AK61" s="26"/>
      <c r="AL61" s="26"/>
      <c r="AM61" s="26"/>
      <c r="AN61" s="26"/>
    </row>
    <row r="62" spans="1:40">
      <c r="A62" t="str">
        <f>IF(OR(H62=$AA$3,L62=$AA$3),"MATCH","")</f>
        <v/>
      </c>
      <c r="B62" t="str">
        <f>IF(A62="","","LAST "&amp;COUNTIF(A$2:$A62,A62))</f>
        <v/>
      </c>
      <c r="C62" t="str">
        <f>IF(OR(H62=$AA$5,L62=$AA$5),"MATCH","")</f>
        <v/>
      </c>
      <c r="D62" t="str">
        <f>IF(C62="","","LAST "&amp;COUNTIF($C$2:C62,C62))</f>
        <v/>
      </c>
      <c r="E62" s="6">
        <f>IF(AND(OR(H62=$AA$3,H62=$AA$5),AND(OR(L62=$AA$3,L62=$AA$5))),"MATCH",0)</f>
        <v>0</v>
      </c>
      <c r="F62" s="39" t="s">
        <v>91</v>
      </c>
      <c r="G62" s="16">
        <v>45022</v>
      </c>
      <c r="H62" s="6" t="s">
        <v>33</v>
      </c>
      <c r="J62" s="7">
        <f>(VLOOKUP(H62,Modèle!$B$3:$G$34,5,FALSE)*VLOOKUP(L62,Modèle!$B$3:$G$34,6,FALSE))*Modèle!$D$35</f>
        <v>3.7503184713375792</v>
      </c>
      <c r="K62" s="19">
        <f>IF(J62&gt;N62,1,"")</f>
        <v>1</v>
      </c>
      <c r="L62" s="6" t="s">
        <v>31</v>
      </c>
      <c r="M62" s="6">
        <v>5</v>
      </c>
      <c r="N62" s="7">
        <v>2.6621546687790869</v>
      </c>
      <c r="O62" s="19" t="str">
        <f>IF(N62&gt;J62,1,"")</f>
        <v/>
      </c>
      <c r="P62" t="str">
        <f>L62</f>
        <v>Montreal</v>
      </c>
      <c r="Q62" t="str">
        <f>IF(J62&gt;N62,H62,L62)</f>
        <v>Washington</v>
      </c>
      <c r="R62" t="str">
        <f t="shared" si="2"/>
        <v>NON</v>
      </c>
      <c r="AI62" s="27"/>
      <c r="AJ62" s="26"/>
      <c r="AK62" s="26"/>
      <c r="AL62" s="26"/>
      <c r="AM62" s="26"/>
      <c r="AN62" s="26"/>
    </row>
    <row r="63" spans="1:40">
      <c r="A63" t="str">
        <f>IF(OR(H63=$AA$3,L63=$AA$3),"MATCH","")</f>
        <v/>
      </c>
      <c r="B63" t="str">
        <f>IF(A63="","","LAST "&amp;COUNTIF(A$2:$A63,A63))</f>
        <v/>
      </c>
      <c r="C63" t="str">
        <f>IF(OR(H63=$AA$5,L63=$AA$5),"MATCH","")</f>
        <v/>
      </c>
      <c r="D63" t="str">
        <f>IF(C63="","","LAST "&amp;COUNTIF($C$2:C63,C63))</f>
        <v/>
      </c>
      <c r="E63" s="6">
        <f>IF(AND(OR(H63=$AA$3,H63=$AA$5),AND(OR(L63=$AA$3,L63=$AA$5))),"MATCH",0)</f>
        <v>0</v>
      </c>
      <c r="F63" s="39" t="s">
        <v>91</v>
      </c>
      <c r="G63" s="16">
        <v>45022</v>
      </c>
      <c r="H63" s="6" t="s">
        <v>20</v>
      </c>
      <c r="J63" s="7">
        <f>(VLOOKUP(H63,Modèle!$B$3:$G$34,5,FALSE)*VLOOKUP(L63,Modèle!$B$3:$G$34,6,FALSE))*Modèle!$D$35</f>
        <v>3.0412101910828024</v>
      </c>
      <c r="K63" s="19" t="str">
        <f>IF(J63&gt;N63,1,"")</f>
        <v/>
      </c>
      <c r="L63" s="6" t="s">
        <v>39</v>
      </c>
      <c r="M63" s="6">
        <v>6</v>
      </c>
      <c r="N63" s="7">
        <v>3.438532527973067</v>
      </c>
      <c r="O63" s="19">
        <f>IF(N63&gt;J63,1,"")</f>
        <v>1</v>
      </c>
      <c r="P63" t="str">
        <f>L63</f>
        <v>N.Y. Islanders</v>
      </c>
      <c r="Q63" t="str">
        <f>IF(J63&gt;N63,H63,L63)</f>
        <v>N.Y. Islanders</v>
      </c>
      <c r="R63" t="str">
        <f t="shared" si="2"/>
        <v>OUI</v>
      </c>
      <c r="AI63" s="27"/>
      <c r="AJ63" s="26"/>
      <c r="AK63" s="26"/>
      <c r="AL63" s="26"/>
      <c r="AM63" s="26"/>
      <c r="AN63" s="26"/>
    </row>
    <row r="64" spans="1:40">
      <c r="A64" t="str">
        <f>IF(OR(H64=$AA$3,L64=$AA$3),"MATCH","")</f>
        <v/>
      </c>
      <c r="B64" t="str">
        <f>IF(A64="","","LAST "&amp;COUNTIF(A$2:$A64,A64))</f>
        <v/>
      </c>
      <c r="C64" t="str">
        <f>IF(OR(H64=$AA$5,L64=$AA$5),"MATCH","")</f>
        <v/>
      </c>
      <c r="D64" t="str">
        <f>IF(C64="","","LAST "&amp;COUNTIF($C$2:C64,C64))</f>
        <v/>
      </c>
      <c r="E64" s="6">
        <f>IF(AND(OR(H64=$AA$3,H64=$AA$5),AND(OR(L64=$AA$3,L64=$AA$5))),"MATCH",0)</f>
        <v>0</v>
      </c>
      <c r="F64" s="39" t="s">
        <v>91</v>
      </c>
      <c r="G64" s="16">
        <v>45022</v>
      </c>
      <c r="H64" s="6" t="s">
        <v>25</v>
      </c>
      <c r="J64" s="7">
        <f>(VLOOKUP(H64,Modèle!$B$3:$G$34,5,FALSE)*VLOOKUP(L64,Modèle!$B$3:$G$34,6,FALSE))*Modèle!$D$35</f>
        <v>2.9799999999999995</v>
      </c>
      <c r="K64" s="19" t="str">
        <f>IF(J64&gt;N64,1,"")</f>
        <v/>
      </c>
      <c r="L64" s="6" t="s">
        <v>17</v>
      </c>
      <c r="M64" s="6">
        <v>4</v>
      </c>
      <c r="N64" s="7">
        <v>4.2045489652440837</v>
      </c>
      <c r="O64" s="19">
        <f>IF(N64&gt;J64,1,"")</f>
        <v>1</v>
      </c>
      <c r="P64" t="str">
        <f>L64</f>
        <v>Nashville</v>
      </c>
      <c r="Q64" t="str">
        <f>IF(J64&gt;N64,H64,L64)</f>
        <v>Nashville</v>
      </c>
      <c r="R64" t="str">
        <f t="shared" si="2"/>
        <v>OUI</v>
      </c>
      <c r="AI64" s="27"/>
      <c r="AJ64" s="26"/>
      <c r="AK64" s="26"/>
      <c r="AL64" s="26"/>
      <c r="AM64" s="26"/>
      <c r="AN64" s="26"/>
    </row>
    <row r="65" spans="1:40">
      <c r="A65" t="str">
        <f>IF(OR(H65=$AA$3,L65=$AA$3),"MATCH","")</f>
        <v/>
      </c>
      <c r="B65" t="str">
        <f>IF(A65="","","LAST "&amp;COUNTIF(A$2:$A65,A65))</f>
        <v/>
      </c>
      <c r="C65" t="str">
        <f>IF(OR(H65=$AA$5,L65=$AA$5),"MATCH","")</f>
        <v/>
      </c>
      <c r="D65" t="str">
        <f>IF(C65="","","LAST "&amp;COUNTIF($C$2:C65,C65))</f>
        <v/>
      </c>
      <c r="E65" s="6">
        <f>IF(AND(OR(H65=$AA$3,H65=$AA$5),AND(OR(L65=$AA$3,L65=$AA$5))),"MATCH",0)</f>
        <v>0</v>
      </c>
      <c r="F65" s="39" t="s">
        <v>91</v>
      </c>
      <c r="G65" s="16">
        <v>45022</v>
      </c>
      <c r="H65" s="6" t="s">
        <v>24</v>
      </c>
      <c r="J65" s="7">
        <f>(VLOOKUP(H65,Modèle!$B$3:$G$34,5,FALSE)*VLOOKUP(L65,Modèle!$B$3:$G$34,6,FALSE))*Modèle!$D$35</f>
        <v>2.128025477707006</v>
      </c>
      <c r="K65" s="19" t="str">
        <f>IF(J65&gt;N65,1,"")</f>
        <v/>
      </c>
      <c r="L65" s="6" t="s">
        <v>41</v>
      </c>
      <c r="M65" s="6">
        <v>6</v>
      </c>
      <c r="N65" s="7">
        <v>4.2635805525299526</v>
      </c>
      <c r="O65" s="19">
        <f>IF(N65&gt;J65,1,"")</f>
        <v>1</v>
      </c>
      <c r="P65" t="str">
        <f>L65</f>
        <v>New Jersey</v>
      </c>
      <c r="Q65" t="str">
        <f>IF(J65&gt;N65,H65,L65)</f>
        <v>New Jersey</v>
      </c>
      <c r="R65" t="str">
        <f t="shared" si="2"/>
        <v>OUI</v>
      </c>
      <c r="AI65" s="27"/>
      <c r="AJ65" s="26"/>
      <c r="AK65" s="26"/>
      <c r="AL65" s="26"/>
      <c r="AM65" s="26"/>
      <c r="AN65" s="26"/>
    </row>
    <row r="66" spans="1:40">
      <c r="A66" t="str">
        <f>IF(OR(H66=$AA$3,L66=$AA$3),"MATCH","")</f>
        <v/>
      </c>
      <c r="B66" t="str">
        <f>IF(A66="","","LAST "&amp;COUNTIF(A$2:$A66,A66))</f>
        <v/>
      </c>
      <c r="C66" t="str">
        <f>IF(OR(H66=$AA$5,L66=$AA$5),"MATCH","")</f>
        <v/>
      </c>
      <c r="D66" t="str">
        <f>IF(C66="","","LAST "&amp;COUNTIF($C$2:C66,C66))</f>
        <v/>
      </c>
      <c r="E66" s="6">
        <f>IF(AND(OR(H66=$AA$3,H66=$AA$5),AND(OR(L66=$AA$3,L66=$AA$5))),"MATCH",0)</f>
        <v>0</v>
      </c>
      <c r="F66" s="39" t="s">
        <v>91</v>
      </c>
      <c r="G66" s="16">
        <v>45022</v>
      </c>
      <c r="H66" s="6" t="s">
        <v>37</v>
      </c>
      <c r="J66" s="7">
        <f>(VLOOKUP(H66,Modèle!$B$3:$G$34,5,FALSE)*VLOOKUP(L66,Modèle!$B$3:$G$34,6,FALSE))*Modèle!$D$35</f>
        <v>3.0007643312101906</v>
      </c>
      <c r="K66" s="19" t="str">
        <f>IF(J66&gt;N66,1,"")</f>
        <v/>
      </c>
      <c r="L66" s="6" t="s">
        <v>44</v>
      </c>
      <c r="M66" s="6">
        <v>1</v>
      </c>
      <c r="N66" s="7">
        <v>3.0769917813644914</v>
      </c>
      <c r="O66" s="19">
        <f>IF(N66&gt;J66,1,"")</f>
        <v>1</v>
      </c>
      <c r="P66" t="str">
        <f>H66</f>
        <v>Minnesota</v>
      </c>
      <c r="Q66" t="str">
        <f>IF(J66&gt;N66,H66,L66)</f>
        <v>Pittsburgh</v>
      </c>
      <c r="R66" t="str">
        <f t="shared" si="2"/>
        <v>NON</v>
      </c>
      <c r="AI66" s="27"/>
      <c r="AJ66" s="26"/>
      <c r="AK66" s="26"/>
      <c r="AL66" s="26"/>
      <c r="AM66" s="26"/>
      <c r="AN66" s="26"/>
    </row>
    <row r="67" spans="1:40">
      <c r="A67" t="str">
        <f>IF(OR(H67=$AA$3,L67=$AA$3),"MATCH","")</f>
        <v/>
      </c>
      <c r="B67" t="str">
        <f>IF(A67="","","LAST "&amp;COUNTIF(A$2:$A67,A67))</f>
        <v/>
      </c>
      <c r="C67" t="str">
        <f>IF(OR(H67=$AA$5,L67=$AA$5),"MATCH","")</f>
        <v/>
      </c>
      <c r="D67" t="str">
        <f>IF(C67="","","LAST "&amp;COUNTIF($C$2:C67,C67))</f>
        <v/>
      </c>
      <c r="E67" s="6">
        <f>IF(AND(OR(H67=$AA$3,H67=$AA$5),AND(OR(L67=$AA$3,L67=$AA$5))),"MATCH",0)</f>
        <v>0</v>
      </c>
      <c r="F67" s="39" t="s">
        <v>91</v>
      </c>
      <c r="G67" s="16">
        <v>45022</v>
      </c>
      <c r="H67" s="6" t="s">
        <v>27</v>
      </c>
      <c r="J67" s="7">
        <f>(VLOOKUP(H67,Modèle!$B$3:$G$34,5,FALSE)*VLOOKUP(L67,Modèle!$B$3:$G$34,6,FALSE))*Modèle!$D$35</f>
        <v>3.5399363057324833</v>
      </c>
      <c r="K67" s="19">
        <f>IF(J67&gt;N67,1,"")</f>
        <v>1</v>
      </c>
      <c r="L67" s="6" t="s">
        <v>16</v>
      </c>
      <c r="M67" s="6">
        <v>2</v>
      </c>
      <c r="N67" s="7">
        <v>3.135231211010991</v>
      </c>
      <c r="O67" s="19" t="str">
        <f>IF(N67&gt;J67,1,"")</f>
        <v/>
      </c>
      <c r="P67" t="str">
        <f>H67</f>
        <v>Colorado</v>
      </c>
      <c r="Q67" t="str">
        <f>IF(J67&gt;N67,H67,L67)</f>
        <v>Colorado</v>
      </c>
      <c r="R67" t="str">
        <f t="shared" si="2"/>
        <v>OUI</v>
      </c>
      <c r="AI67" s="27"/>
      <c r="AJ67" s="26"/>
      <c r="AK67" s="26"/>
      <c r="AL67" s="26"/>
      <c r="AM67" s="26"/>
      <c r="AN67" s="26"/>
    </row>
    <row r="68" spans="1:40">
      <c r="A68" t="str">
        <f>IF(OR(H68=$AA$3,L68=$AA$3),"MATCH","")</f>
        <v/>
      </c>
      <c r="B68" t="str">
        <f>IF(A68="","","LAST "&amp;COUNTIF(A$2:$A68,A68))</f>
        <v/>
      </c>
      <c r="C68" t="str">
        <f>IF(OR(H68=$AA$5,L68=$AA$5),"MATCH","")</f>
        <v/>
      </c>
      <c r="D68" t="str">
        <f>IF(C68="","","LAST "&amp;COUNTIF($C$2:C68,C68))</f>
        <v/>
      </c>
      <c r="E68" s="6">
        <f>IF(AND(OR(H68=$AA$3,H68=$AA$5),AND(OR(L68=$AA$3,L68=$AA$5))),"MATCH",0)</f>
        <v>0</v>
      </c>
      <c r="F68" s="39" t="s">
        <v>91</v>
      </c>
      <c r="G68" s="16">
        <v>45022</v>
      </c>
      <c r="H68" s="6" t="s">
        <v>43</v>
      </c>
      <c r="J68" s="7">
        <f>(VLOOKUP(H68,Modèle!$B$3:$G$34,5,FALSE)*VLOOKUP(L68,Modèle!$B$3:$G$34,6,FALSE))*Modèle!$D$35</f>
        <v>2.5909235668789803</v>
      </c>
      <c r="K68" s="19" t="str">
        <f>IF(J68&gt;N68,1,"")</f>
        <v/>
      </c>
      <c r="L68" s="6" t="s">
        <v>22</v>
      </c>
      <c r="M68" s="6">
        <v>5</v>
      </c>
      <c r="N68" s="7">
        <v>3.4270620853549847</v>
      </c>
      <c r="O68" s="19">
        <f>IF(N68&gt;J68,1,"")</f>
        <v>1</v>
      </c>
      <c r="P68" t="str">
        <f>L68</f>
        <v>Seattle</v>
      </c>
      <c r="Q68" t="str">
        <f>IF(J68&gt;N68,H68,L68)</f>
        <v>Seattle</v>
      </c>
      <c r="R68" t="str">
        <f t="shared" si="2"/>
        <v>OUI</v>
      </c>
      <c r="AI68" s="27"/>
      <c r="AJ68" s="26"/>
      <c r="AK68" s="26"/>
      <c r="AL68" s="26"/>
      <c r="AM68" s="26"/>
      <c r="AN68" s="26"/>
    </row>
    <row r="69" spans="1:40">
      <c r="A69" t="str">
        <f>IF(OR(H69=$AA$3,L69=$AA$3),"MATCH","")</f>
        <v/>
      </c>
      <c r="B69" t="str">
        <f>IF(A69="","","LAST "&amp;COUNTIF(A$2:$A69,A69))</f>
        <v/>
      </c>
      <c r="C69" t="str">
        <f>IF(OR(H69=$AA$5,L69=$AA$5),"MATCH","")</f>
        <v/>
      </c>
      <c r="D69" t="str">
        <f>IF(C69="","","LAST "&amp;COUNTIF($C$2:C69,C69))</f>
        <v/>
      </c>
      <c r="E69" s="6">
        <f>IF(AND(OR(H69=$AA$3,H69=$AA$5),AND(OR(L69=$AA$3,L69=$AA$5))),"MATCH",0)</f>
        <v>0</v>
      </c>
      <c r="F69" s="39" t="s">
        <v>91</v>
      </c>
      <c r="G69" s="16">
        <v>45022</v>
      </c>
      <c r="H69" s="6" t="s">
        <v>21</v>
      </c>
      <c r="J69" s="7">
        <f>(VLOOKUP(H69,Modèle!$B$3:$G$34,5,FALSE)*VLOOKUP(L69,Modèle!$B$3:$G$34,6,FALSE))*Modèle!$D$35</f>
        <v>3.6128662420382165</v>
      </c>
      <c r="K69" s="19" t="str">
        <f>IF(J69&gt;N69,1,"")</f>
        <v/>
      </c>
      <c r="L69" s="6" t="s">
        <v>47</v>
      </c>
      <c r="M69" s="6">
        <v>6</v>
      </c>
      <c r="N69" s="7">
        <v>4.409084067729478</v>
      </c>
      <c r="O69" s="19">
        <f>IF(N69&gt;J69,1,"")</f>
        <v>1</v>
      </c>
      <c r="P69" t="str">
        <f>L69</f>
        <v>St. Louis</v>
      </c>
      <c r="Q69" t="str">
        <f>IF(J69&gt;N69,H69,L69)</f>
        <v>St. Louis</v>
      </c>
      <c r="R69" t="str">
        <f t="shared" si="2"/>
        <v>OUI</v>
      </c>
      <c r="AI69" s="27"/>
      <c r="AJ69" s="26"/>
      <c r="AK69" s="26"/>
      <c r="AL69" s="26"/>
      <c r="AM69" s="26"/>
      <c r="AN69" s="26"/>
    </row>
    <row r="70" spans="1:40">
      <c r="A70" t="str">
        <f>IF(OR(H70=$AA$3,L70=$AA$3),"MATCH","")</f>
        <v/>
      </c>
      <c r="B70" t="str">
        <f>IF(A70="","","LAST "&amp;COUNTIF(A$2:$A70,A70))</f>
        <v/>
      </c>
      <c r="C70" t="str">
        <f>IF(OR(H70=$AA$5,L70=$AA$5),"MATCH","")</f>
        <v/>
      </c>
      <c r="D70" t="str">
        <f>IF(C70="","","LAST "&amp;COUNTIF($C$2:C70,C70))</f>
        <v/>
      </c>
      <c r="E70" s="6">
        <f>IF(AND(OR(H70=$AA$3,H70=$AA$5),AND(OR(L70=$AA$3,L70=$AA$5))),"MATCH",0)</f>
        <v>0</v>
      </c>
      <c r="F70" s="39" t="s">
        <v>91</v>
      </c>
      <c r="G70" s="16">
        <v>45022</v>
      </c>
      <c r="H70" s="6" t="s">
        <v>26</v>
      </c>
      <c r="J70" s="7">
        <f>(VLOOKUP(H70,Modèle!$B$3:$G$34,5,FALSE)*VLOOKUP(L70,Modèle!$B$3:$G$34,6,FALSE))*Modèle!$D$35</f>
        <v>2.8661464968152859</v>
      </c>
      <c r="K70" s="19">
        <f>IF(J70&gt;N70,1,"")</f>
        <v>1</v>
      </c>
      <c r="L70" s="6" t="s">
        <v>28</v>
      </c>
      <c r="M70" s="6">
        <v>3</v>
      </c>
      <c r="N70" s="7">
        <v>2.0933854837112587</v>
      </c>
      <c r="O70" s="19" t="str">
        <f>IF(N70&gt;J70,1,"")</f>
        <v/>
      </c>
      <c r="P70" t="str">
        <f>L70</f>
        <v>Vancouver</v>
      </c>
      <c r="Q70" t="str">
        <f>IF(J70&gt;N70,H70,L70)</f>
        <v>Chicago</v>
      </c>
      <c r="R70" t="str">
        <f t="shared" si="2"/>
        <v>NON</v>
      </c>
      <c r="AI70" s="27"/>
      <c r="AJ70" s="26"/>
      <c r="AK70" s="26"/>
      <c r="AL70" s="26"/>
      <c r="AM70" s="26"/>
      <c r="AN70" s="26"/>
    </row>
    <row r="71" spans="1:40">
      <c r="A71" t="str">
        <f>IF(OR(H71=$AA$3,L71=$AA$3),"MATCH","")</f>
        <v/>
      </c>
      <c r="B71" t="str">
        <f>IF(A71="","","LAST "&amp;COUNTIF(A$2:$A71,A71))</f>
        <v/>
      </c>
      <c r="C71" t="str">
        <f>IF(OR(H71=$AA$5,L71=$AA$5),"MATCH","")</f>
        <v/>
      </c>
      <c r="D71" t="str">
        <f>IF(C71="","","LAST "&amp;COUNTIF($C$2:C71,C71))</f>
        <v/>
      </c>
      <c r="E71" s="6">
        <f>IF(AND(OR(H71=$AA$3,H71=$AA$5),AND(OR(L71=$AA$3,L71=$AA$5))),"MATCH",0)</f>
        <v>0</v>
      </c>
      <c r="F71" s="39" t="s">
        <v>91</v>
      </c>
      <c r="G71" s="16">
        <v>45022</v>
      </c>
      <c r="H71" s="6" t="s">
        <v>19</v>
      </c>
      <c r="J71" s="7">
        <f>(VLOOKUP(H71,Modèle!$B$3:$G$34,5,FALSE)*VLOOKUP(L71,Modèle!$B$3:$G$34,6,FALSE))*Modèle!$D$35</f>
        <v>2.9485350318471326</v>
      </c>
      <c r="K71" s="19">
        <f>IF(J71&gt;N71,1,"")</f>
        <v>1</v>
      </c>
      <c r="L71" s="6" t="s">
        <v>18</v>
      </c>
      <c r="M71" s="6">
        <v>5</v>
      </c>
      <c r="N71" s="7">
        <v>2.9188137439350426</v>
      </c>
      <c r="O71" s="19" t="str">
        <f>IF(N71&gt;J71,1,"")</f>
        <v/>
      </c>
      <c r="P71" t="str">
        <f>L71</f>
        <v>Vegas</v>
      </c>
      <c r="Q71" t="str">
        <f>IF(J71&gt;N71,H71,L71)</f>
        <v>Los Angeles</v>
      </c>
      <c r="R71" t="str">
        <f t="shared" si="2"/>
        <v>NON</v>
      </c>
      <c r="AI71" s="27"/>
      <c r="AJ71" s="26"/>
      <c r="AK71" s="26"/>
      <c r="AL71" s="26"/>
      <c r="AM71" s="26"/>
      <c r="AN71" s="26"/>
    </row>
    <row r="72" spans="1:40">
      <c r="A72" t="str">
        <f>IF(OR(H72=$AA$3,L72=$AA$3),"MATCH","")</f>
        <v/>
      </c>
      <c r="B72" t="str">
        <f>IF(A72="","","LAST "&amp;COUNTIF(A$2:$A72,A72))</f>
        <v/>
      </c>
      <c r="C72" t="str">
        <f>IF(OR(H72=$AA$5,L72=$AA$5),"MATCH","")</f>
        <v/>
      </c>
      <c r="D72" t="str">
        <f>IF(C72="","","LAST "&amp;COUNTIF($C$2:C72,C72))</f>
        <v/>
      </c>
      <c r="E72" s="6">
        <f>IF(AND(OR(H72=$AA$3,H72=$AA$5),AND(OR(L72=$AA$3,L72=$AA$5))),"MATCH",0)</f>
        <v>0</v>
      </c>
      <c r="F72" s="39" t="s">
        <v>106</v>
      </c>
      <c r="G72" s="16">
        <v>45021</v>
      </c>
      <c r="H72" s="6" t="s">
        <v>29</v>
      </c>
      <c r="J72" s="7">
        <f>(VLOOKUP(H72,Modèle!$B$3:$G$34,5,FALSE)*VLOOKUP(L72,Modèle!$B$3:$G$34,6,FALSE))*Modèle!$D$35</f>
        <v>4.8224203821656051</v>
      </c>
      <c r="K72" s="19">
        <f>IF(J72&gt;N72,1,"")</f>
        <v>1</v>
      </c>
      <c r="L72" s="6" t="s">
        <v>23</v>
      </c>
      <c r="M72" s="6">
        <v>4</v>
      </c>
      <c r="N72" s="7">
        <v>3.9804317259134563</v>
      </c>
      <c r="O72" s="19" t="str">
        <f>IF(N72&gt;J72,1,"")</f>
        <v/>
      </c>
      <c r="P72" t="str">
        <f>L72</f>
        <v>Anaheim</v>
      </c>
      <c r="Q72" t="str">
        <f>IF(J72&gt;N72,H72,L72)</f>
        <v>Edmonton</v>
      </c>
      <c r="AI72" s="27"/>
      <c r="AJ72" s="26"/>
      <c r="AK72" s="26"/>
      <c r="AL72" s="26"/>
      <c r="AM72" s="26"/>
      <c r="AN72" s="26"/>
    </row>
    <row r="73" spans="1:40">
      <c r="A73" t="str">
        <f>IF(OR(H73=$AA$3,L73=$AA$3),"MATCH","")</f>
        <v/>
      </c>
      <c r="B73" t="str">
        <f>IF(A73="","","LAST "&amp;COUNTIF(A$2:$A73,A73))</f>
        <v/>
      </c>
      <c r="C73" t="str">
        <f>IF(OR(H73=$AA$5,L73=$AA$5),"MATCH","")</f>
        <v/>
      </c>
      <c r="D73" t="str">
        <f>IF(C73="","","LAST "&amp;COUNTIF($C$2:C73,C73))</f>
        <v/>
      </c>
      <c r="E73" s="6">
        <f>IF(AND(OR(H73=$AA$3,H73=$AA$5),AND(OR(L73=$AA$3,L73=$AA$5))),"MATCH",0)</f>
        <v>0</v>
      </c>
      <c r="F73" s="39" t="s">
        <v>91</v>
      </c>
      <c r="G73" s="16">
        <v>45021</v>
      </c>
      <c r="H73" s="6" t="s">
        <v>20</v>
      </c>
      <c r="J73" s="7">
        <f>(VLOOKUP(H73,Modèle!$B$3:$G$34,5,FALSE)*VLOOKUP(L73,Modèle!$B$3:$G$34,6,FALSE))*Modèle!$D$35</f>
        <v>3.0412101910828024</v>
      </c>
      <c r="K73" s="19" t="str">
        <f>IF(J73&gt;N73,1,"")</f>
        <v/>
      </c>
      <c r="L73" s="6" t="s">
        <v>21</v>
      </c>
      <c r="M73" s="6">
        <v>2</v>
      </c>
      <c r="N73" s="7">
        <v>3.4505099514803446</v>
      </c>
      <c r="O73" s="19">
        <f>IF(N73&gt;J73,1,"")</f>
        <v>1</v>
      </c>
      <c r="P73" t="str">
        <f>H73</f>
        <v>Tampa Bay</v>
      </c>
      <c r="Q73" t="str">
        <f>IF(J73&gt;N73,H73,L73)</f>
        <v>N.Y. Rangers</v>
      </c>
      <c r="R73" t="str">
        <f t="shared" ref="R73:R100" si="3">IF(P73=Q73,"OUI","NON")</f>
        <v>NON</v>
      </c>
      <c r="AI73" s="27"/>
      <c r="AJ73" s="26"/>
      <c r="AK73" s="26"/>
      <c r="AL73" s="26"/>
      <c r="AM73" s="26"/>
      <c r="AN73" s="26"/>
    </row>
    <row r="74" spans="1:40">
      <c r="A74" t="str">
        <f>IF(OR(H74=$AA$3,L74=$AA$3),"MATCH","")</f>
        <v>MATCH</v>
      </c>
      <c r="B74" t="str">
        <f>IF(A74="","","LAST "&amp;COUNTIF(A$2:$A74,A74))</f>
        <v>LAST 4</v>
      </c>
      <c r="C74" t="str">
        <f>IF(OR(H74=$AA$5,L74=$AA$5),"MATCH","")</f>
        <v/>
      </c>
      <c r="D74" t="str">
        <f>IF(C74="","","LAST "&amp;COUNTIF($C$2:C74,C74))</f>
        <v/>
      </c>
      <c r="E74" s="6">
        <f>IF(AND(OR(H74=$AA$3,H74=$AA$5),AND(OR(L74=$AA$3,L74=$AA$5))),"MATCH",0)</f>
        <v>0</v>
      </c>
      <c r="F74" s="39" t="s">
        <v>91</v>
      </c>
      <c r="G74" s="16">
        <v>45021</v>
      </c>
      <c r="H74" s="6" t="s">
        <v>36</v>
      </c>
      <c r="J74" s="7">
        <f>(VLOOKUP(H74,Modèle!$B$3:$G$34,5,FALSE)*VLOOKUP(L74,Modèle!$B$3:$G$34,6,FALSE))*Modèle!$D$35</f>
        <v>2.5899999999999994</v>
      </c>
      <c r="K74" s="19" t="str">
        <f>IF(J74&gt;N74,1,"")</f>
        <v/>
      </c>
      <c r="L74" s="6" t="s">
        <v>46</v>
      </c>
      <c r="M74" s="6">
        <v>2</v>
      </c>
      <c r="N74" s="7">
        <v>3.2731300128725618</v>
      </c>
      <c r="O74" s="19">
        <f>IF(N74&gt;J74,1,"")</f>
        <v>1</v>
      </c>
      <c r="P74" t="str">
        <f>H74</f>
        <v>Calgary</v>
      </c>
      <c r="Q74" t="str">
        <f>IF(J74&gt;N74,H74,L74)</f>
        <v>Winnipeg</v>
      </c>
      <c r="R74" t="str">
        <f t="shared" si="3"/>
        <v>NON</v>
      </c>
      <c r="AI74" s="27"/>
      <c r="AJ74" s="26"/>
      <c r="AK74" s="26"/>
      <c r="AL74" s="26"/>
      <c r="AM74" s="26"/>
      <c r="AN74" s="26"/>
    </row>
    <row r="75" spans="1:40">
      <c r="A75" t="str">
        <f>IF(OR(H75=$AA$3,L75=$AA$3),"MATCH","")</f>
        <v>MATCH</v>
      </c>
      <c r="B75" t="str">
        <f>IF(A75="","","LAST "&amp;COUNTIF(A$2:$A75,A75))</f>
        <v>LAST 5</v>
      </c>
      <c r="C75" t="str">
        <f>IF(OR(H75=$AA$5,L75=$AA$5),"MATCH","")</f>
        <v/>
      </c>
      <c r="D75" t="str">
        <f>IF(C75="","","LAST "&amp;COUNTIF($C$2:C75,C75))</f>
        <v/>
      </c>
      <c r="E75" s="6">
        <f>IF(AND(OR(H75=$AA$3,H75=$AA$5),AND(OR(L75=$AA$3,L75=$AA$5))),"MATCH",0)</f>
        <v>0</v>
      </c>
      <c r="F75" s="39" t="s">
        <v>91</v>
      </c>
      <c r="G75" s="16">
        <v>45020</v>
      </c>
      <c r="H75" s="6" t="s">
        <v>26</v>
      </c>
      <c r="J75" s="7">
        <f>(VLOOKUP(H75,Modèle!$B$3:$G$34,5,FALSE)*VLOOKUP(L75,Modèle!$B$3:$G$34,6,FALSE))*Modèle!$D$35</f>
        <v>2.151433121019108</v>
      </c>
      <c r="K75" s="19" t="str">
        <f>IF(J75&gt;N75,1,"")</f>
        <v/>
      </c>
      <c r="L75" s="6" t="s">
        <v>36</v>
      </c>
      <c r="M75" s="6">
        <v>4</v>
      </c>
      <c r="N75" s="7">
        <v>5.3015605505495591</v>
      </c>
      <c r="O75" s="19">
        <f>IF(N75&gt;J75,1,"")</f>
        <v>1</v>
      </c>
      <c r="P75" t="str">
        <f>L75</f>
        <v>Calgary</v>
      </c>
      <c r="Q75" t="str">
        <f>IF(J75&gt;N75,H75,L75)</f>
        <v>Calgary</v>
      </c>
      <c r="R75" t="str">
        <f t="shared" si="3"/>
        <v>OUI</v>
      </c>
      <c r="AI75" s="27"/>
      <c r="AJ75" s="26"/>
      <c r="AK75" s="26"/>
      <c r="AL75" s="26"/>
      <c r="AM75" s="26"/>
      <c r="AN75" s="26"/>
    </row>
    <row r="76" spans="1:40">
      <c r="A76" t="str">
        <f>IF(OR(H76=$AA$3,L76=$AA$3),"MATCH","")</f>
        <v/>
      </c>
      <c r="B76" t="str">
        <f>IF(A76="","","LAST "&amp;COUNTIF(A$2:$A76,A76))</f>
        <v/>
      </c>
      <c r="C76" t="str">
        <f>IF(OR(H76=$AA$5,L76=$AA$5),"MATCH","")</f>
        <v/>
      </c>
      <c r="D76" t="str">
        <f>IF(C76="","","LAST "&amp;COUNTIF($C$2:C76,C76))</f>
        <v/>
      </c>
      <c r="E76" s="6">
        <f>IF(AND(OR(H76=$AA$3,H76=$AA$5),AND(OR(L76=$AA$3,L76=$AA$5))),"MATCH",0)</f>
        <v>0</v>
      </c>
      <c r="F76" s="39" t="s">
        <v>91</v>
      </c>
      <c r="G76" s="16">
        <v>45020</v>
      </c>
      <c r="H76" s="6" t="s">
        <v>34</v>
      </c>
      <c r="J76" s="7">
        <f>(VLOOKUP(H76,Modèle!$B$3:$G$34,5,FALSE)*VLOOKUP(L76,Modèle!$B$3:$G$34,6,FALSE))*Modèle!$D$35</f>
        <v>2.5178343949044586</v>
      </c>
      <c r="K76" s="19" t="str">
        <f>IF(J76&gt;N76,1,"")</f>
        <v/>
      </c>
      <c r="L76" s="6" t="s">
        <v>25</v>
      </c>
      <c r="M76" s="6">
        <v>3</v>
      </c>
      <c r="N76" s="7">
        <v>3.1214159817803742</v>
      </c>
      <c r="O76" s="19">
        <f>IF(N76&gt;J76,1,"")</f>
        <v>1</v>
      </c>
      <c r="P76" t="str">
        <f>L76</f>
        <v>Carolina</v>
      </c>
      <c r="Q76" t="str">
        <f>IF(J76&gt;N76,H76,L76)</f>
        <v>Carolina</v>
      </c>
      <c r="R76" t="str">
        <f t="shared" si="3"/>
        <v>OUI</v>
      </c>
      <c r="AI76" s="27"/>
      <c r="AJ76" s="26"/>
      <c r="AK76" s="26"/>
      <c r="AL76" s="26"/>
      <c r="AM76" s="26"/>
      <c r="AN76" s="26"/>
    </row>
    <row r="77" spans="1:40">
      <c r="A77" t="str">
        <f>IF(OR(H77=$AA$3,L77=$AA$3),"MATCH","")</f>
        <v/>
      </c>
      <c r="B77" t="str">
        <f>IF(A77="","","LAST "&amp;COUNTIF(A$2:$A77,A77))</f>
        <v/>
      </c>
      <c r="C77" t="str">
        <f>IF(OR(H77=$AA$5,L77=$AA$5),"MATCH","")</f>
        <v/>
      </c>
      <c r="D77" t="str">
        <f>IF(C77="","","LAST "&amp;COUNTIF($C$2:C77,C77))</f>
        <v/>
      </c>
      <c r="E77" s="6">
        <f>IF(AND(OR(H77=$AA$3,H77=$AA$5),AND(OR(L77=$AA$3,L77=$AA$5))),"MATCH",0)</f>
        <v>0</v>
      </c>
      <c r="F77" s="39" t="s">
        <v>91</v>
      </c>
      <c r="G77" s="16">
        <v>45020</v>
      </c>
      <c r="H77" s="6" t="s">
        <v>35</v>
      </c>
      <c r="J77" s="7">
        <f>(VLOOKUP(H77,Modèle!$B$3:$G$34,5,FALSE)*VLOOKUP(L77,Modèle!$B$3:$G$34,6,FALSE))*Modèle!$D$35</f>
        <v>4.0796815286624195</v>
      </c>
      <c r="K77" s="19">
        <f>IF(J77&gt;N77,1,"")</f>
        <v>1</v>
      </c>
      <c r="L77" s="6" t="s">
        <v>38</v>
      </c>
      <c r="M77" s="6">
        <v>3</v>
      </c>
      <c r="N77" s="7">
        <v>2.7527775027230423</v>
      </c>
      <c r="O77" s="19" t="str">
        <f>IF(N77&gt;J77,1,"")</f>
        <v/>
      </c>
      <c r="P77" t="str">
        <f>H77</f>
        <v>Buffalo</v>
      </c>
      <c r="Q77" t="str">
        <f>IF(J77&gt;N77,H77,L77)</f>
        <v>Buffalo</v>
      </c>
      <c r="R77" t="str">
        <f t="shared" si="3"/>
        <v>OUI</v>
      </c>
      <c r="AI77" s="27"/>
      <c r="AJ77" s="26"/>
      <c r="AK77" s="26"/>
      <c r="AL77" s="26"/>
      <c r="AM77" s="26"/>
      <c r="AN77" s="26"/>
    </row>
    <row r="78" spans="1:40">
      <c r="A78" t="str">
        <f>IF(OR(H78=$AA$3,L78=$AA$3),"MATCH","")</f>
        <v/>
      </c>
      <c r="B78" t="str">
        <f>IF(A78="","","LAST "&amp;COUNTIF(A$2:$A78,A78))</f>
        <v/>
      </c>
      <c r="C78" t="str">
        <f>IF(OR(H78=$AA$5,L78=$AA$5),"MATCH","")</f>
        <v/>
      </c>
      <c r="D78" t="str">
        <f>IF(C78="","","LAST "&amp;COUNTIF($C$2:C78,C78))</f>
        <v/>
      </c>
      <c r="E78" s="6">
        <f>IF(AND(OR(H78=$AA$3,H78=$AA$5),AND(OR(L78=$AA$3,L78=$AA$5))),"MATCH",0)</f>
        <v>0</v>
      </c>
      <c r="F78" s="39" t="s">
        <v>91</v>
      </c>
      <c r="G78" s="16">
        <v>45020</v>
      </c>
      <c r="H78" s="6" t="s">
        <v>29</v>
      </c>
      <c r="J78" s="7">
        <f>(VLOOKUP(H78,Modèle!$B$3:$G$34,5,FALSE)*VLOOKUP(L78,Modèle!$B$3:$G$34,6,FALSE))*Modèle!$D$35</f>
        <v>3.9298089171974517</v>
      </c>
      <c r="K78" s="19" t="str">
        <f>IF(J78&gt;N78,1,"")</f>
        <v/>
      </c>
      <c r="L78" s="6" t="s">
        <v>19</v>
      </c>
      <c r="M78" s="6">
        <v>0</v>
      </c>
      <c r="N78" s="7">
        <v>4.6034161798197832</v>
      </c>
      <c r="O78" s="19">
        <f>IF(N78&gt;J78,1,"")</f>
        <v>1</v>
      </c>
      <c r="P78" t="str">
        <f>H78</f>
        <v>Edmonton</v>
      </c>
      <c r="Q78" t="str">
        <f>IF(J78&gt;N78,H78,L78)</f>
        <v>Los Angeles</v>
      </c>
      <c r="R78" t="str">
        <f t="shared" si="3"/>
        <v>NON</v>
      </c>
      <c r="AI78" s="27"/>
      <c r="AJ78" s="26"/>
      <c r="AK78" s="26"/>
      <c r="AL78" s="26"/>
      <c r="AM78" s="26"/>
      <c r="AN78" s="26"/>
    </row>
    <row r="79" spans="1:40">
      <c r="A79" t="str">
        <f>IF(OR(H79=$AA$3,L79=$AA$3),"MATCH","")</f>
        <v/>
      </c>
      <c r="B79" t="str">
        <f>IF(A79="","","LAST "&amp;COUNTIF(A$2:$A79,A79))</f>
        <v/>
      </c>
      <c r="C79" t="str">
        <f>IF(OR(H79=$AA$5,L79=$AA$5),"MATCH","")</f>
        <v>MATCH</v>
      </c>
      <c r="D79" t="str">
        <f>IF(C79="","","LAST "&amp;COUNTIF($C$2:C79,C79))</f>
        <v>LAST 6</v>
      </c>
      <c r="E79" s="6">
        <f>IF(AND(OR(H79=$AA$3,H79=$AA$5),AND(OR(L79=$AA$3,L79=$AA$5))),"MATCH",0)</f>
        <v>0</v>
      </c>
      <c r="F79" s="39" t="s">
        <v>91</v>
      </c>
      <c r="G79" s="16">
        <v>45020</v>
      </c>
      <c r="H79" s="6" t="s">
        <v>45</v>
      </c>
      <c r="J79" s="7">
        <f>(VLOOKUP(H79,Modèle!$B$3:$G$34,5,FALSE)*VLOOKUP(L79,Modèle!$B$3:$G$34,6,FALSE))*Modèle!$D$35</f>
        <v>3.6331210191082794</v>
      </c>
      <c r="K79" s="19">
        <f>IF(J79&gt;N79,1,"")</f>
        <v>1</v>
      </c>
      <c r="L79" s="6" t="s">
        <v>31</v>
      </c>
      <c r="M79" s="6">
        <v>2</v>
      </c>
      <c r="N79" s="7">
        <v>2.3148727596791763</v>
      </c>
      <c r="O79" s="19" t="str">
        <f>IF(N79&gt;J79,1,"")</f>
        <v/>
      </c>
      <c r="P79" t="str">
        <f>H79</f>
        <v>Detroit</v>
      </c>
      <c r="Q79" t="str">
        <f>IF(J79&gt;N79,H79,L79)</f>
        <v>Detroit</v>
      </c>
      <c r="R79" t="str">
        <f t="shared" si="3"/>
        <v>OUI</v>
      </c>
      <c r="AI79" s="27"/>
      <c r="AJ79" s="26"/>
      <c r="AK79" s="26"/>
      <c r="AL79" s="26"/>
      <c r="AM79" s="26"/>
      <c r="AN79" s="26"/>
    </row>
    <row r="80" spans="1:40">
      <c r="A80" t="str">
        <f>IF(OR(H80=$AA$3,L80=$AA$3),"MATCH","")</f>
        <v/>
      </c>
      <c r="B80" t="str">
        <f>IF(A80="","","LAST "&amp;COUNTIF(A$2:$A80,A80))</f>
        <v/>
      </c>
      <c r="C80" t="str">
        <f>IF(OR(H80=$AA$5,L80=$AA$5),"MATCH","")</f>
        <v/>
      </c>
      <c r="D80" t="str">
        <f>IF(C80="","","LAST "&amp;COUNTIF($C$2:C80,C80))</f>
        <v/>
      </c>
      <c r="E80" s="6">
        <f>IF(AND(OR(H80=$AA$3,H80=$AA$5),AND(OR(L80=$AA$3,L80=$AA$5))),"MATCH",0)</f>
        <v>0</v>
      </c>
      <c r="F80" s="39" t="s">
        <v>91</v>
      </c>
      <c r="G80" s="16">
        <v>45020</v>
      </c>
      <c r="H80" s="6" t="s">
        <v>18</v>
      </c>
      <c r="J80" s="7">
        <f>(VLOOKUP(H80,Modèle!$B$3:$G$34,5,FALSE)*VLOOKUP(L80,Modèle!$B$3:$G$34,6,FALSE))*Modèle!$D$35</f>
        <v>3.103375796178343</v>
      </c>
      <c r="K80" s="19">
        <f>IF(J80&gt;N80,1,"")</f>
        <v>1</v>
      </c>
      <c r="L80" s="6" t="s">
        <v>17</v>
      </c>
      <c r="M80" s="6">
        <v>1</v>
      </c>
      <c r="N80" s="7">
        <v>2.1333736013466678</v>
      </c>
      <c r="O80" s="19" t="str">
        <f>IF(N80&gt;J80,1,"")</f>
        <v/>
      </c>
      <c r="P80" t="str">
        <f>H80</f>
        <v>Vegas</v>
      </c>
      <c r="Q80" t="str">
        <f>IF(J80&gt;N80,H80,L80)</f>
        <v>Vegas</v>
      </c>
      <c r="R80" t="str">
        <f t="shared" si="3"/>
        <v>OUI</v>
      </c>
      <c r="AI80" s="27"/>
      <c r="AJ80" s="26"/>
      <c r="AK80" s="26"/>
      <c r="AL80" s="26"/>
      <c r="AM80" s="26"/>
      <c r="AN80" s="26"/>
    </row>
    <row r="81" spans="1:40">
      <c r="A81" t="str">
        <f>IF(OR(H81=$AA$3,L81=$AA$3),"MATCH","")</f>
        <v/>
      </c>
      <c r="B81" t="str">
        <f>IF(A81="","","LAST "&amp;COUNTIF(A$2:$A81,A81))</f>
        <v/>
      </c>
      <c r="C81" t="str">
        <f>IF(OR(H81=$AA$5,L81=$AA$5),"MATCH","")</f>
        <v/>
      </c>
      <c r="D81" t="str">
        <f>IF(C81="","","LAST "&amp;COUNTIF($C$2:C81,C81))</f>
        <v/>
      </c>
      <c r="E81" s="6">
        <f>IF(AND(OR(H81=$AA$3,H81=$AA$5),AND(OR(L81=$AA$3,L81=$AA$5))),"MATCH",0)</f>
        <v>0</v>
      </c>
      <c r="F81" s="39" t="s">
        <v>91</v>
      </c>
      <c r="G81" s="16">
        <v>45020</v>
      </c>
      <c r="H81" s="6" t="s">
        <v>44</v>
      </c>
      <c r="J81" s="7">
        <f>(VLOOKUP(H81,Modèle!$B$3:$G$34,5,FALSE)*VLOOKUP(L81,Modèle!$B$3:$G$34,6,FALSE))*Modèle!$D$35</f>
        <v>2.6414012738853501</v>
      </c>
      <c r="K81" s="19" t="str">
        <f>IF(J81&gt;N81,1,"")</f>
        <v/>
      </c>
      <c r="L81" s="6" t="s">
        <v>41</v>
      </c>
      <c r="M81" s="6">
        <v>2</v>
      </c>
      <c r="N81" s="7">
        <v>3.4681275373799378</v>
      </c>
      <c r="O81" s="19">
        <f>IF(N81&gt;J81,1,"")</f>
        <v>1</v>
      </c>
      <c r="P81" t="str">
        <f>L81</f>
        <v>New Jersey</v>
      </c>
      <c r="Q81" t="str">
        <f>IF(J81&gt;N81,H81,L81)</f>
        <v>New Jersey</v>
      </c>
      <c r="R81" t="str">
        <f t="shared" si="3"/>
        <v>OUI</v>
      </c>
      <c r="AI81" s="27"/>
      <c r="AJ81" s="26"/>
      <c r="AK81" s="26"/>
      <c r="AL81" s="26"/>
      <c r="AM81" s="26"/>
      <c r="AN81" s="26"/>
    </row>
    <row r="82" spans="1:40">
      <c r="A82" t="str">
        <f>IF(OR(H82=$AA$3,L82=$AA$3),"MATCH","")</f>
        <v/>
      </c>
      <c r="B82" t="str">
        <f>IF(A82="","","LAST "&amp;COUNTIF(A$2:$A82,A82))</f>
        <v/>
      </c>
      <c r="C82" t="str">
        <f>IF(OR(H82=$AA$5,L82=$AA$5),"MATCH","")</f>
        <v/>
      </c>
      <c r="D82" t="str">
        <f>IF(C82="","","LAST "&amp;COUNTIF($C$2:C82,C82))</f>
        <v/>
      </c>
      <c r="E82" s="6">
        <f>IF(AND(OR(H82=$AA$3,H82=$AA$5),AND(OR(L82=$AA$3,L82=$AA$5))),"MATCH",0)</f>
        <v>0</v>
      </c>
      <c r="F82" s="39" t="s">
        <v>91</v>
      </c>
      <c r="G82" s="16">
        <v>45020</v>
      </c>
      <c r="H82" s="6" t="s">
        <v>27</v>
      </c>
      <c r="J82" s="7">
        <f>(VLOOKUP(H82,Modèle!$B$3:$G$34,5,FALSE)*VLOOKUP(L82,Modèle!$B$3:$G$34,6,FALSE))*Modèle!$D$35</f>
        <v>3.5399363057324833</v>
      </c>
      <c r="K82" s="19" t="str">
        <f>IF(J82&gt;N82,1,"")</f>
        <v/>
      </c>
      <c r="L82" s="6" t="s">
        <v>16</v>
      </c>
      <c r="M82" s="6">
        <v>6</v>
      </c>
      <c r="N82" s="7">
        <v>5.3044756906624402</v>
      </c>
      <c r="O82" s="19">
        <f>IF(N82&gt;J82,1,"")</f>
        <v>1</v>
      </c>
      <c r="P82" t="str">
        <f>L82</f>
        <v>San Jose</v>
      </c>
      <c r="Q82" t="str">
        <f>IF(J82&gt;N82,H82,L82)</f>
        <v>San Jose</v>
      </c>
      <c r="R82" t="str">
        <f t="shared" si="3"/>
        <v>OUI</v>
      </c>
      <c r="AI82" s="27"/>
      <c r="AJ82" s="26"/>
      <c r="AK82" s="26"/>
      <c r="AL82" s="26"/>
      <c r="AM82" s="26"/>
      <c r="AN82" s="26"/>
    </row>
    <row r="83" spans="1:40">
      <c r="A83" t="str">
        <f>IF(OR(H83=$AA$3,L83=$AA$3),"MATCH","")</f>
        <v/>
      </c>
      <c r="B83" t="str">
        <f>IF(A83="","","LAST "&amp;COUNTIF(A$2:$A83,A83))</f>
        <v/>
      </c>
      <c r="C83" t="str">
        <f>IF(OR(H83=$AA$5,L83=$AA$5),"MATCH","")</f>
        <v/>
      </c>
      <c r="D83" t="str">
        <f>IF(C83="","","LAST "&amp;COUNTIF($C$2:C83,C83))</f>
        <v/>
      </c>
      <c r="E83" s="6">
        <f>IF(AND(OR(H83=$AA$3,H83=$AA$5),AND(OR(L83=$AA$3,L83=$AA$5))),"MATCH",0)</f>
        <v>0</v>
      </c>
      <c r="F83" s="39" t="s">
        <v>91</v>
      </c>
      <c r="G83" s="16">
        <v>45020</v>
      </c>
      <c r="H83" s="6" t="s">
        <v>42</v>
      </c>
      <c r="J83" s="7">
        <f>(VLOOKUP(H83,Modèle!$B$3:$G$34,5,FALSE)*VLOOKUP(L83,Modèle!$B$3:$G$34,6,FALSE))*Modèle!$D$35</f>
        <v>3.2470063694267508</v>
      </c>
      <c r="K83" s="19">
        <f>IF(J83&gt;N83,1,"")</f>
        <v>1</v>
      </c>
      <c r="L83" s="6" t="s">
        <v>47</v>
      </c>
      <c r="M83" s="6">
        <v>5</v>
      </c>
      <c r="N83" s="7">
        <v>2.7311357560154472</v>
      </c>
      <c r="O83" s="19" t="str">
        <f>IF(N83&gt;J83,1,"")</f>
        <v/>
      </c>
      <c r="P83" t="str">
        <f>L83</f>
        <v>St. Louis</v>
      </c>
      <c r="Q83" t="str">
        <f>IF(J83&gt;N83,H83,L83)</f>
        <v>Philadelphia</v>
      </c>
      <c r="R83" t="str">
        <f t="shared" si="3"/>
        <v>NON</v>
      </c>
      <c r="AI83" s="27"/>
      <c r="AJ83" s="26"/>
      <c r="AK83" s="26"/>
      <c r="AL83" s="26"/>
      <c r="AM83" s="26"/>
      <c r="AN83" s="26"/>
    </row>
    <row r="84" spans="1:40">
      <c r="A84" t="str">
        <f>IF(OR(H84=$AA$3,L84=$AA$3),"MATCH","")</f>
        <v/>
      </c>
      <c r="B84" t="str">
        <f>IF(A84="","","LAST "&amp;COUNTIF(A$2:$A84,A84))</f>
        <v/>
      </c>
      <c r="C84" t="str">
        <f>IF(OR(H84=$AA$5,L84=$AA$5),"MATCH","")</f>
        <v/>
      </c>
      <c r="D84" t="str">
        <f>IF(C84="","","LAST "&amp;COUNTIF($C$2:C84,C84))</f>
        <v/>
      </c>
      <c r="E84" s="6">
        <f>IF(AND(OR(H84=$AA$3,H84=$AA$5),AND(OR(L84=$AA$3,L84=$AA$5))),"MATCH",0)</f>
        <v>0</v>
      </c>
      <c r="F84" s="39" t="s">
        <v>91</v>
      </c>
      <c r="G84" s="16">
        <v>45020</v>
      </c>
      <c r="H84" s="6" t="s">
        <v>24</v>
      </c>
      <c r="J84" s="7">
        <f>(VLOOKUP(H84,Modèle!$B$3:$G$34,5,FALSE)*VLOOKUP(L84,Modèle!$B$3:$G$34,6,FALSE))*Modèle!$D$35</f>
        <v>2.1607643312101907</v>
      </c>
      <c r="K84" s="19" t="str">
        <f>IF(J84&gt;N84,1,"")</f>
        <v/>
      </c>
      <c r="L84" s="6" t="s">
        <v>30</v>
      </c>
      <c r="M84" s="6">
        <v>1</v>
      </c>
      <c r="N84" s="7">
        <v>2.8395346073868697</v>
      </c>
      <c r="O84" s="19">
        <f>IF(N84&gt;J84,1,"")</f>
        <v>1</v>
      </c>
      <c r="P84" t="str">
        <f>H84</f>
        <v>Columbus</v>
      </c>
      <c r="Q84" t="str">
        <f>IF(J84&gt;N84,H84,L84)</f>
        <v>Toronto</v>
      </c>
      <c r="R84" t="str">
        <f t="shared" si="3"/>
        <v>NON</v>
      </c>
      <c r="AI84" s="27"/>
      <c r="AJ84" s="26"/>
      <c r="AK84" s="26"/>
      <c r="AL84" s="26"/>
      <c r="AM84" s="26"/>
      <c r="AN84" s="26"/>
    </row>
    <row r="85" spans="1:40">
      <c r="A85" t="str">
        <f>IF(OR(H85=$AA$3,L85=$AA$3),"MATCH","")</f>
        <v/>
      </c>
      <c r="B85" t="str">
        <f>IF(A85="","","LAST "&amp;COUNTIF(A$2:$A85,A85))</f>
        <v/>
      </c>
      <c r="C85" t="str">
        <f>IF(OR(H85=$AA$5,L85=$AA$5),"MATCH","")</f>
        <v/>
      </c>
      <c r="D85" t="str">
        <f>IF(C85="","","LAST "&amp;COUNTIF($C$2:C85,C85))</f>
        <v/>
      </c>
      <c r="E85" s="6">
        <f>IF(AND(OR(H85=$AA$3,H85=$AA$5),AND(OR(L85=$AA$3,L85=$AA$5))),"MATCH",0)</f>
        <v>0</v>
      </c>
      <c r="F85" s="39" t="s">
        <v>91</v>
      </c>
      <c r="G85" s="16">
        <v>45020</v>
      </c>
      <c r="H85" s="6" t="s">
        <v>22</v>
      </c>
      <c r="J85" s="7">
        <f>(VLOOKUP(H85,Modèle!$B$3:$G$34,5,FALSE)*VLOOKUP(L85,Modèle!$B$3:$G$34,6,FALSE))*Modèle!$D$35</f>
        <v>4.7059872611464959</v>
      </c>
      <c r="K85" s="19">
        <f>IF(J85&gt;N85,1,"")</f>
        <v>1</v>
      </c>
      <c r="L85" s="6" t="s">
        <v>28</v>
      </c>
      <c r="M85" s="6">
        <v>2</v>
      </c>
      <c r="N85" s="7">
        <v>3.1418853351817009</v>
      </c>
      <c r="O85" s="19" t="str">
        <f>IF(N85&gt;J85,1,"")</f>
        <v/>
      </c>
      <c r="P85" t="str">
        <f>H85</f>
        <v>Seattle</v>
      </c>
      <c r="Q85" t="str">
        <f>IF(J85&gt;N85,H85,L85)</f>
        <v>Seattle</v>
      </c>
      <c r="R85" t="str">
        <f t="shared" si="3"/>
        <v>OUI</v>
      </c>
      <c r="AI85" s="27"/>
      <c r="AJ85" s="26"/>
      <c r="AK85" s="26"/>
      <c r="AL85" s="26"/>
      <c r="AM85" s="26"/>
      <c r="AN85" s="26"/>
    </row>
    <row r="86" spans="1:40">
      <c r="A86" t="str">
        <f>IF(OR(H86=$AA$3,L86=$AA$3),"MATCH","")</f>
        <v/>
      </c>
      <c r="B86" t="str">
        <f>IF(A86="","","LAST "&amp;COUNTIF(A$2:$A86,A86))</f>
        <v/>
      </c>
      <c r="C86" t="str">
        <f>IF(OR(H86=$AA$5,L86=$AA$5),"MATCH","")</f>
        <v/>
      </c>
      <c r="D86" t="str">
        <f>IF(C86="","","LAST "&amp;COUNTIF($C$2:C86,C86))</f>
        <v/>
      </c>
      <c r="E86" s="6">
        <f>IF(AND(OR(H86=$AA$3,H86=$AA$5),AND(OR(L86=$AA$3,L86=$AA$5))),"MATCH",0)</f>
        <v>0</v>
      </c>
      <c r="F86" s="39" t="s">
        <v>91</v>
      </c>
      <c r="G86" s="16">
        <v>45019</v>
      </c>
      <c r="H86" s="6" t="s">
        <v>17</v>
      </c>
      <c r="J86" s="7">
        <f>(VLOOKUP(H86,Modèle!$B$3:$G$34,5,FALSE)*VLOOKUP(L86,Modèle!$B$3:$G$34,6,FALSE))*Modèle!$D$35</f>
        <v>2.3380891719745218</v>
      </c>
      <c r="K86" s="19" t="str">
        <f>IF(J86&gt;N86,1,"")</f>
        <v/>
      </c>
      <c r="L86" s="6" t="s">
        <v>40</v>
      </c>
      <c r="M86" s="6">
        <v>4</v>
      </c>
      <c r="N86" s="7">
        <v>3.731250618873156</v>
      </c>
      <c r="O86" s="19">
        <f>IF(N86&gt;J86,1,"")</f>
        <v>1</v>
      </c>
      <c r="P86" t="str">
        <f>L86</f>
        <v>Dallas</v>
      </c>
      <c r="Q86" t="str">
        <f>IF(J86&gt;N86,H86,L86)</f>
        <v>Dallas</v>
      </c>
      <c r="R86" t="str">
        <f t="shared" si="3"/>
        <v>OUI</v>
      </c>
      <c r="AI86" s="27"/>
      <c r="AJ86" s="26"/>
      <c r="AK86" s="26"/>
      <c r="AL86" s="26"/>
      <c r="AM86" s="26"/>
      <c r="AN86" s="26"/>
    </row>
    <row r="87" spans="1:40">
      <c r="A87" t="str">
        <f>IF(OR(H87=$AA$3,L87=$AA$3),"MATCH","")</f>
        <v/>
      </c>
      <c r="B87" t="str">
        <f>IF(A87="","","LAST "&amp;COUNTIF(A$2:$A87,A87))</f>
        <v/>
      </c>
      <c r="C87" t="str">
        <f>IF(OR(H87=$AA$5,L87=$AA$5),"MATCH","")</f>
        <v/>
      </c>
      <c r="D87" t="str">
        <f>IF(C87="","","LAST "&amp;COUNTIF($C$2:C87,C87))</f>
        <v/>
      </c>
      <c r="E87" s="6">
        <f>IF(AND(OR(H87=$AA$3,H87=$AA$5),AND(OR(L87=$AA$3,L87=$AA$5))),"MATCH",0)</f>
        <v>0</v>
      </c>
      <c r="F87" s="39" t="s">
        <v>91</v>
      </c>
      <c r="G87" s="16">
        <v>45019</v>
      </c>
      <c r="H87" s="6" t="s">
        <v>18</v>
      </c>
      <c r="J87" s="7">
        <f>(VLOOKUP(H87,Modèle!$B$3:$G$34,5,FALSE)*VLOOKUP(L87,Modèle!$B$3:$G$34,6,FALSE))*Modèle!$D$35</f>
        <v>2.8742675159235662</v>
      </c>
      <c r="K87" s="19">
        <f>IF(J87&gt;N87,1,"")</f>
        <v>1</v>
      </c>
      <c r="L87" s="6" t="s">
        <v>37</v>
      </c>
      <c r="M87" s="6">
        <v>1</v>
      </c>
      <c r="N87" s="7">
        <v>2.8472026933359738</v>
      </c>
      <c r="O87" s="19" t="str">
        <f>IF(N87&gt;J87,1,"")</f>
        <v/>
      </c>
      <c r="P87" t="str">
        <f>H87</f>
        <v>Vegas</v>
      </c>
      <c r="Q87" t="str">
        <f>IF(J87&gt;N87,H87,L87)</f>
        <v>Vegas</v>
      </c>
      <c r="R87" t="str">
        <f t="shared" si="3"/>
        <v>OUI</v>
      </c>
      <c r="AI87" s="27"/>
      <c r="AJ87" s="26"/>
      <c r="AK87" s="26"/>
      <c r="AL87" s="26"/>
      <c r="AM87" s="26"/>
      <c r="AN87" s="26"/>
    </row>
    <row r="88" spans="1:40">
      <c r="A88" t="str">
        <f>IF(OR(H88=$AA$3,L88=$AA$3),"MATCH","")</f>
        <v/>
      </c>
      <c r="B88" t="str">
        <f>IF(A88="","","LAST "&amp;COUNTIF(A$2:$A88,A88))</f>
        <v/>
      </c>
      <c r="C88" t="str">
        <f>IF(OR(H88=$AA$5,L88=$AA$5),"MATCH","")</f>
        <v/>
      </c>
      <c r="D88" t="str">
        <f>IF(C88="","","LAST "&amp;COUNTIF($C$2:C88,C88))</f>
        <v/>
      </c>
      <c r="E88" s="6">
        <f>IF(AND(OR(H88=$AA$3,H88=$AA$5),AND(OR(L88=$AA$3,L88=$AA$5))),"MATCH",0)</f>
        <v>0</v>
      </c>
      <c r="F88" s="39" t="s">
        <v>91</v>
      </c>
      <c r="G88" s="16">
        <v>45019</v>
      </c>
      <c r="H88" s="6" t="s">
        <v>43</v>
      </c>
      <c r="J88" s="7">
        <f>(VLOOKUP(H88,Modèle!$B$3:$G$34,5,FALSE)*VLOOKUP(L88,Modèle!$B$3:$G$34,6,FALSE))*Modèle!$D$35</f>
        <v>2.5909235668789803</v>
      </c>
      <c r="K88" s="19" t="str">
        <f>IF(J88&gt;N88,1,"")</f>
        <v/>
      </c>
      <c r="L88" s="6" t="s">
        <v>22</v>
      </c>
      <c r="M88" s="6">
        <v>5</v>
      </c>
      <c r="N88" s="7">
        <v>3.8060303000297053</v>
      </c>
      <c r="O88" s="19">
        <f>IF(N88&gt;J88,1,"")</f>
        <v>1</v>
      </c>
      <c r="P88" t="str">
        <f>L88</f>
        <v>Seattle</v>
      </c>
      <c r="Q88" t="str">
        <f>IF(J88&gt;N88,H88,L88)</f>
        <v>Seattle</v>
      </c>
      <c r="R88" t="str">
        <f t="shared" si="3"/>
        <v>OUI</v>
      </c>
      <c r="AI88" s="27"/>
      <c r="AJ88" s="26"/>
      <c r="AK88" s="26"/>
      <c r="AL88" s="26"/>
      <c r="AM88" s="26"/>
      <c r="AN88" s="26"/>
    </row>
    <row r="89" spans="1:40">
      <c r="A89" t="str">
        <f>IF(OR(H89=$AA$3,L89=$AA$3),"MATCH","")</f>
        <v>MATCH</v>
      </c>
      <c r="B89" t="str">
        <f>IF(A89="","","LAST "&amp;COUNTIF(A$2:$A89,A89))</f>
        <v>LAST 6</v>
      </c>
      <c r="C89" t="str">
        <f>IF(OR(H89=$AA$5,L89=$AA$5),"MATCH","")</f>
        <v/>
      </c>
      <c r="D89" t="str">
        <f>IF(C89="","","LAST "&amp;COUNTIF($C$2:C89,C89))</f>
        <v/>
      </c>
      <c r="E89" s="6">
        <f>IF(AND(OR(H89=$AA$3,H89=$AA$5),AND(OR(L89=$AA$3,L89=$AA$5))),"MATCH",0)</f>
        <v>0</v>
      </c>
      <c r="F89" s="39" t="s">
        <v>91</v>
      </c>
      <c r="G89" s="16">
        <v>45018</v>
      </c>
      <c r="H89" s="6" t="s">
        <v>23</v>
      </c>
      <c r="J89" s="7">
        <f>(VLOOKUP(H89,Modèle!$B$3:$G$34,5,FALSE)*VLOOKUP(L89,Modèle!$B$3:$G$34,6,FALSE))*Modèle!$D$35</f>
        <v>2.1232484076433118</v>
      </c>
      <c r="K89" s="19" t="str">
        <f>IF(J89&gt;N89,1,"")</f>
        <v/>
      </c>
      <c r="L89" s="6" t="s">
        <v>36</v>
      </c>
      <c r="M89" s="6">
        <v>5</v>
      </c>
      <c r="N89" s="7">
        <v>4.2585741162491324</v>
      </c>
      <c r="O89" s="19">
        <f>IF(N89&gt;J89,1,"")</f>
        <v>1</v>
      </c>
      <c r="P89" t="str">
        <f>L89</f>
        <v>Calgary</v>
      </c>
      <c r="Q89" t="str">
        <f>IF(J89&gt;N89,H89,L89)</f>
        <v>Calgary</v>
      </c>
      <c r="R89" t="str">
        <f t="shared" si="3"/>
        <v>OUI</v>
      </c>
      <c r="AI89" s="27"/>
      <c r="AJ89" s="26"/>
      <c r="AK89" s="26"/>
      <c r="AL89" s="26"/>
      <c r="AM89" s="26"/>
      <c r="AN89" s="26"/>
    </row>
    <row r="90" spans="1:40">
      <c r="A90" t="str">
        <f>IF(OR(H90=$AA$3,L90=$AA$3),"MATCH","")</f>
        <v/>
      </c>
      <c r="B90" t="str">
        <f>IF(A90="","","LAST "&amp;COUNTIF(A$2:$A90,A90))</f>
        <v/>
      </c>
      <c r="C90" t="str">
        <f>IF(OR(H90=$AA$5,L90=$AA$5),"MATCH","")</f>
        <v/>
      </c>
      <c r="D90" t="str">
        <f>IF(C90="","","LAST "&amp;COUNTIF($C$2:C90,C90))</f>
        <v/>
      </c>
      <c r="E90" s="6">
        <f>IF(AND(OR(H90=$AA$3,H90=$AA$5),AND(OR(L90=$AA$3,L90=$AA$5))),"MATCH",0)</f>
        <v>0</v>
      </c>
      <c r="F90" s="39" t="s">
        <v>91</v>
      </c>
      <c r="G90" s="16">
        <v>45018</v>
      </c>
      <c r="H90" s="6" t="s">
        <v>39</v>
      </c>
      <c r="J90" s="7">
        <f>(VLOOKUP(H90,Modèle!$B$3:$G$34,5,FALSE)*VLOOKUP(L90,Modèle!$B$3:$G$34,6,FALSE))*Modèle!$D$35</f>
        <v>2.5775796178343948</v>
      </c>
      <c r="K90" s="19" t="str">
        <f>IF(J90&gt;N90,1,"")</f>
        <v/>
      </c>
      <c r="L90" s="6" t="s">
        <v>25</v>
      </c>
      <c r="M90" s="6">
        <v>3</v>
      </c>
      <c r="N90" s="7">
        <v>2.8241984354886625</v>
      </c>
      <c r="O90" s="19">
        <f>IF(N90&gt;J90,1,"")</f>
        <v>1</v>
      </c>
      <c r="P90" t="str">
        <f>L90</f>
        <v>Carolina</v>
      </c>
      <c r="Q90" t="str">
        <f>IF(J90&gt;N90,H90,L90)</f>
        <v>Carolina</v>
      </c>
      <c r="R90" t="str">
        <f t="shared" si="3"/>
        <v>OUI</v>
      </c>
      <c r="AI90" s="27"/>
      <c r="AJ90" s="26"/>
      <c r="AK90" s="26"/>
      <c r="AL90" s="26"/>
      <c r="AM90" s="26"/>
      <c r="AN90" s="26"/>
    </row>
    <row r="91" spans="1:40">
      <c r="A91" t="str">
        <f>IF(OR(H91=$AA$3,L91=$AA$3),"MATCH","")</f>
        <v/>
      </c>
      <c r="B91" t="str">
        <f>IF(A91="","","LAST "&amp;COUNTIF(A$2:$A91,A91))</f>
        <v/>
      </c>
      <c r="C91" t="str">
        <f>IF(OR(H91=$AA$5,L91=$AA$5),"MATCH","")</f>
        <v/>
      </c>
      <c r="D91" t="str">
        <f>IF(C91="","","LAST "&amp;COUNTIF($C$2:C91,C91))</f>
        <v/>
      </c>
      <c r="E91" s="6">
        <f>IF(AND(OR(H91=$AA$3,H91=$AA$5),AND(OR(L91=$AA$3,L91=$AA$5))),"MATCH",0)</f>
        <v>0</v>
      </c>
      <c r="F91" s="39" t="s">
        <v>91</v>
      </c>
      <c r="G91" s="16">
        <v>45018</v>
      </c>
      <c r="H91" s="6" t="s">
        <v>34</v>
      </c>
      <c r="J91" s="7">
        <f>(VLOOKUP(H91,Modèle!$B$3:$G$34,5,FALSE)*VLOOKUP(L91,Modèle!$B$3:$G$34,6,FALSE))*Modèle!$D$35</f>
        <v>3.7109872611464967</v>
      </c>
      <c r="K91" s="19" t="str">
        <f>IF(J91&gt;N91,1,"")</f>
        <v/>
      </c>
      <c r="L91" s="6" t="s">
        <v>24</v>
      </c>
      <c r="M91" s="6">
        <v>1</v>
      </c>
      <c r="N91" s="7">
        <v>4.4220120804040004</v>
      </c>
      <c r="O91" s="19">
        <f>IF(N91&gt;J91,1,"")</f>
        <v>1</v>
      </c>
      <c r="P91" t="str">
        <f>H91</f>
        <v>Ottawa</v>
      </c>
      <c r="Q91" t="str">
        <f>IF(J91&gt;N91,H91,L91)</f>
        <v>Columbus</v>
      </c>
      <c r="R91" t="str">
        <f t="shared" si="3"/>
        <v>NON</v>
      </c>
      <c r="AI91" s="27"/>
      <c r="AJ91" s="26"/>
      <c r="AK91" s="26"/>
      <c r="AL91" s="26"/>
      <c r="AM91" s="26"/>
      <c r="AN91" s="26"/>
    </row>
    <row r="92" spans="1:40">
      <c r="A92" t="str">
        <f>IF(OR(H92=$AA$3,L92=$AA$3),"MATCH","")</f>
        <v/>
      </c>
      <c r="B92" t="str">
        <f>IF(A92="","","LAST "&amp;COUNTIF(A$2:$A92,A92))</f>
        <v/>
      </c>
      <c r="C92" t="str">
        <f>IF(OR(H92=$AA$5,L92=$AA$5),"MATCH","")</f>
        <v/>
      </c>
      <c r="D92" t="str">
        <f>IF(C92="","","LAST "&amp;COUNTIF($C$2:C92,C92))</f>
        <v/>
      </c>
      <c r="E92" s="6">
        <f>IF(AND(OR(H92=$AA$3,H92=$AA$5),AND(OR(L92=$AA$3,L92=$AA$5))),"MATCH",0)</f>
        <v>0</v>
      </c>
      <c r="F92" s="39" t="s">
        <v>91</v>
      </c>
      <c r="G92" s="16">
        <v>45018</v>
      </c>
      <c r="H92" s="6" t="s">
        <v>42</v>
      </c>
      <c r="J92" s="7">
        <f>(VLOOKUP(H92,Modèle!$B$3:$G$34,5,FALSE)*VLOOKUP(L92,Modèle!$B$3:$G$34,6,FALSE))*Modèle!$D$35</f>
        <v>2.7314649681528653</v>
      </c>
      <c r="K92" s="19" t="str">
        <f>IF(J92&gt;N92,1,"")</f>
        <v/>
      </c>
      <c r="L92" s="6" t="s">
        <v>44</v>
      </c>
      <c r="M92" s="6">
        <v>0</v>
      </c>
      <c r="N92" s="7">
        <v>3.0373205267848302</v>
      </c>
      <c r="O92" s="19">
        <f>IF(N92&gt;J92,1,"")</f>
        <v>1</v>
      </c>
      <c r="P92" t="str">
        <f>H92</f>
        <v>Philadelphia</v>
      </c>
      <c r="Q92" t="str">
        <f>IF(J92&gt;N92,H92,L92)</f>
        <v>Pittsburgh</v>
      </c>
      <c r="R92" t="str">
        <f t="shared" si="3"/>
        <v>NON</v>
      </c>
      <c r="AI92" s="27"/>
      <c r="AJ92" s="26"/>
      <c r="AK92" s="26"/>
      <c r="AL92" s="26"/>
      <c r="AM92" s="26"/>
      <c r="AN92" s="26"/>
    </row>
    <row r="93" spans="1:40">
      <c r="A93" t="str">
        <f>IF(OR(H93=$AA$3,L93=$AA$3),"MATCH","")</f>
        <v/>
      </c>
      <c r="B93" t="str">
        <f>IF(A93="","","LAST "&amp;COUNTIF(A$2:$A93,A93))</f>
        <v/>
      </c>
      <c r="C93" t="str">
        <f>IF(OR(H93=$AA$5,L93=$AA$5),"MATCH","")</f>
        <v/>
      </c>
      <c r="D93" t="str">
        <f>IF(C93="","","LAST "&amp;COUNTIF($C$2:C93,C93))</f>
        <v/>
      </c>
      <c r="E93" s="6">
        <f>IF(AND(OR(H93=$AA$3,H93=$AA$5),AND(OR(L93=$AA$3,L93=$AA$5))),"MATCH",0)</f>
        <v>0</v>
      </c>
      <c r="F93" s="39" t="s">
        <v>91</v>
      </c>
      <c r="G93" s="16">
        <v>45018</v>
      </c>
      <c r="H93" s="6" t="s">
        <v>32</v>
      </c>
      <c r="J93" s="7">
        <f>(VLOOKUP(H93,Modèle!$B$3:$G$34,5,FALSE)*VLOOKUP(L93,Modèle!$B$3:$G$34,6,FALSE))*Modèle!$D$35</f>
        <v>4.2988535031847128</v>
      </c>
      <c r="K93" s="19">
        <f>IF(J93&gt;N93,1,"")</f>
        <v>1</v>
      </c>
      <c r="L93" s="6" t="s">
        <v>47</v>
      </c>
      <c r="M93" s="6">
        <v>6</v>
      </c>
      <c r="N93" s="7">
        <v>3.9669333597385878</v>
      </c>
      <c r="O93" s="19" t="str">
        <f>IF(N93&gt;J93,1,"")</f>
        <v/>
      </c>
      <c r="P93" t="str">
        <f>L93</f>
        <v>St. Louis</v>
      </c>
      <c r="Q93" t="str">
        <f>IF(J93&gt;N93,H93,L93)</f>
        <v>Boston</v>
      </c>
      <c r="R93" t="str">
        <f t="shared" si="3"/>
        <v>NON</v>
      </c>
      <c r="AI93" s="27"/>
      <c r="AJ93" s="26"/>
      <c r="AK93" s="26"/>
      <c r="AL93" s="26"/>
      <c r="AM93" s="26"/>
      <c r="AN93" s="26"/>
    </row>
    <row r="94" spans="1:40">
      <c r="A94" t="str">
        <f>IF(OR(H94=$AA$3,L94=$AA$3),"MATCH","")</f>
        <v/>
      </c>
      <c r="B94" t="str">
        <f>IF(A94="","","LAST "&amp;COUNTIF(A$2:$A94,A94))</f>
        <v/>
      </c>
      <c r="C94" t="str">
        <f>IF(OR(H94=$AA$5,L94=$AA$5),"MATCH","")</f>
        <v>MATCH</v>
      </c>
      <c r="D94" t="str">
        <f>IF(C94="","","LAST "&amp;COUNTIF($C$2:C94,C94))</f>
        <v>LAST 7</v>
      </c>
      <c r="E94" s="6">
        <f>IF(AND(OR(H94=$AA$3,H94=$AA$5),AND(OR(L94=$AA$3,L94=$AA$5))),"MATCH",0)</f>
        <v>0</v>
      </c>
      <c r="F94" s="39" t="s">
        <v>91</v>
      </c>
      <c r="G94" s="16">
        <v>45018</v>
      </c>
      <c r="H94" s="6" t="s">
        <v>45</v>
      </c>
      <c r="J94" s="7">
        <f>(VLOOKUP(H94,Modèle!$B$3:$G$34,5,FALSE)*VLOOKUP(L94,Modèle!$B$3:$G$34,6,FALSE))*Modèle!$D$35</f>
        <v>2.6063694267515922</v>
      </c>
      <c r="K94" s="19" t="str">
        <f>IF(J94&gt;N94,1,"")</f>
        <v/>
      </c>
      <c r="L94" s="6" t="s">
        <v>30</v>
      </c>
      <c r="M94" s="6">
        <v>3</v>
      </c>
      <c r="N94" s="7">
        <v>3.1520249529656392</v>
      </c>
      <c r="O94" s="19">
        <f>IF(N94&gt;J94,1,"")</f>
        <v>1</v>
      </c>
      <c r="P94" t="str">
        <f>H94</f>
        <v>Detroit</v>
      </c>
      <c r="Q94" t="str">
        <f>IF(J94&gt;N94,H94,L94)</f>
        <v>Toronto</v>
      </c>
      <c r="R94" t="str">
        <f t="shared" si="3"/>
        <v>NON</v>
      </c>
      <c r="AI94" s="27"/>
      <c r="AJ94" s="26"/>
      <c r="AK94" s="26"/>
      <c r="AL94" s="26"/>
      <c r="AM94" s="26"/>
      <c r="AN94" s="26"/>
    </row>
    <row r="95" spans="1:40">
      <c r="A95" t="str">
        <f>IF(OR(H95=$AA$3,L95=$AA$3),"MATCH","")</f>
        <v/>
      </c>
      <c r="B95" t="str">
        <f>IF(A95="","","LAST "&amp;COUNTIF(A$2:$A95,A95))</f>
        <v/>
      </c>
      <c r="C95" t="str">
        <f>IF(OR(H95=$AA$5,L95=$AA$5),"MATCH","")</f>
        <v/>
      </c>
      <c r="D95" t="str">
        <f>IF(C95="","","LAST "&amp;COUNTIF($C$2:C95,C95))</f>
        <v/>
      </c>
      <c r="E95" s="6">
        <f>IF(AND(OR(H95=$AA$3,H95=$AA$5),AND(OR(L95=$AA$3,L95=$AA$5))),"MATCH",0)</f>
        <v>0</v>
      </c>
      <c r="F95" s="39" t="s">
        <v>91</v>
      </c>
      <c r="G95" s="16">
        <v>45018</v>
      </c>
      <c r="H95" s="6" t="s">
        <v>19</v>
      </c>
      <c r="J95" s="7">
        <f>(VLOOKUP(H95,Modèle!$B$3:$G$34,5,FALSE)*VLOOKUP(L95,Modèle!$B$3:$G$34,6,FALSE))*Modèle!$D$35</f>
        <v>4.0801910828025463</v>
      </c>
      <c r="K95" s="19">
        <f>IF(J95&gt;N95,1,"")</f>
        <v>1</v>
      </c>
      <c r="L95" s="6" t="s">
        <v>28</v>
      </c>
      <c r="M95" s="6">
        <v>4</v>
      </c>
      <c r="N95" s="7">
        <v>2.8685909495989703</v>
      </c>
      <c r="O95" s="19" t="str">
        <f>IF(N95&gt;J95,1,"")</f>
        <v/>
      </c>
      <c r="P95" t="str">
        <f>L95</f>
        <v>Vancouver</v>
      </c>
      <c r="Q95" t="str">
        <f>IF(J95&gt;N95,H95,L95)</f>
        <v>Los Angeles</v>
      </c>
      <c r="R95" t="str">
        <f t="shared" si="3"/>
        <v>NON</v>
      </c>
      <c r="AI95" s="27"/>
      <c r="AJ95" s="26"/>
      <c r="AK95" s="26"/>
      <c r="AL95" s="26"/>
      <c r="AM95" s="26"/>
      <c r="AN95" s="26"/>
    </row>
    <row r="96" spans="1:40">
      <c r="A96" t="str">
        <f>IF(OR(H96=$AA$3,L96=$AA$3),"MATCH","")</f>
        <v/>
      </c>
      <c r="B96" t="str">
        <f>IF(A96="","","LAST "&amp;COUNTIF(A$2:$A96,A96))</f>
        <v/>
      </c>
      <c r="C96" t="str">
        <f>IF(OR(H96=$AA$5,L96=$AA$5),"MATCH","")</f>
        <v/>
      </c>
      <c r="D96" t="str">
        <f>IF(C96="","","LAST "&amp;COUNTIF($C$2:C96,C96))</f>
        <v/>
      </c>
      <c r="E96" s="6">
        <f>IF(AND(OR(H96=$AA$3,H96=$AA$5),AND(OR(L96=$AA$3,L96=$AA$5))),"MATCH",0)</f>
        <v>0</v>
      </c>
      <c r="F96" s="39" t="s">
        <v>91</v>
      </c>
      <c r="G96" s="16">
        <v>45018</v>
      </c>
      <c r="H96" s="6" t="s">
        <v>21</v>
      </c>
      <c r="J96" s="7">
        <f>(VLOOKUP(H96,Modèle!$B$3:$G$34,5,FALSE)*VLOOKUP(L96,Modèle!$B$3:$G$34,6,FALSE))*Modèle!$D$35</f>
        <v>2.7775796178343946</v>
      </c>
      <c r="K96" s="19" t="str">
        <f>IF(J96&gt;N96,1,"")</f>
        <v/>
      </c>
      <c r="L96" s="6" t="s">
        <v>33</v>
      </c>
      <c r="M96" s="6">
        <v>2</v>
      </c>
      <c r="N96" s="7">
        <v>2.8395346073868697</v>
      </c>
      <c r="O96" s="19">
        <f>IF(N96&gt;J96,1,"")</f>
        <v>1</v>
      </c>
      <c r="P96" t="str">
        <f>H96</f>
        <v>N.Y. Rangers</v>
      </c>
      <c r="Q96" t="str">
        <f>IF(J96&gt;N96,H96,L96)</f>
        <v>Washington</v>
      </c>
      <c r="R96" t="str">
        <f t="shared" si="3"/>
        <v>NON</v>
      </c>
      <c r="AI96" s="27"/>
      <c r="AJ96" s="26"/>
      <c r="AK96" s="26"/>
      <c r="AL96" s="26"/>
      <c r="AM96" s="26"/>
      <c r="AN96" s="26"/>
    </row>
    <row r="97" spans="1:40">
      <c r="A97" t="str">
        <f>IF(OR(H97=$AA$3,L97=$AA$3),"MATCH","")</f>
        <v/>
      </c>
      <c r="B97" t="str">
        <f>IF(A97="","","LAST "&amp;COUNTIF(A$2:$A97,A97))</f>
        <v/>
      </c>
      <c r="C97" t="str">
        <f>IF(OR(H97=$AA$5,L97=$AA$5),"MATCH","")</f>
        <v/>
      </c>
      <c r="D97" t="str">
        <f>IF(C97="","","LAST "&amp;COUNTIF($C$2:C97,C97))</f>
        <v/>
      </c>
      <c r="E97" s="6">
        <f>IF(AND(OR(H97=$AA$3,H97=$AA$5),AND(OR(L97=$AA$3,L97=$AA$5))),"MATCH",0)</f>
        <v>0</v>
      </c>
      <c r="F97" s="39" t="s">
        <v>91</v>
      </c>
      <c r="G97" s="16">
        <v>45018</v>
      </c>
      <c r="H97" s="6" t="s">
        <v>41</v>
      </c>
      <c r="J97" s="7">
        <f>(VLOOKUP(H97,Modèle!$B$3:$G$34,5,FALSE)*VLOOKUP(L97,Modèle!$B$3:$G$34,6,FALSE))*Modèle!$D$35</f>
        <v>2.9116878980891712</v>
      </c>
      <c r="K97" s="19" t="str">
        <f>IF(J97&gt;N97,1,"")</f>
        <v/>
      </c>
      <c r="L97" s="6" t="s">
        <v>46</v>
      </c>
      <c r="M97" s="6">
        <v>3</v>
      </c>
      <c r="N97" s="7">
        <v>3.1418853351817009</v>
      </c>
      <c r="O97" s="19">
        <f>IF(N97&gt;J97,1,"")</f>
        <v>1</v>
      </c>
      <c r="P97" t="str">
        <f>L97</f>
        <v>Winnipeg</v>
      </c>
      <c r="Q97" t="str">
        <f>IF(J97&gt;N97,H97,L97)</f>
        <v>Winnipeg</v>
      </c>
      <c r="R97" t="str">
        <f t="shared" si="3"/>
        <v>OUI</v>
      </c>
      <c r="AI97" s="27"/>
      <c r="AJ97" s="26"/>
      <c r="AK97" s="26"/>
      <c r="AL97" s="26"/>
      <c r="AM97" s="26"/>
      <c r="AN97" s="26"/>
    </row>
    <row r="98" spans="1:40">
      <c r="A98" t="str">
        <f>IF(OR(H98=$AA$3,L98=$AA$3),"MATCH","")</f>
        <v/>
      </c>
      <c r="B98" t="str">
        <f>IF(A98="","","LAST "&amp;COUNTIF(A$2:$A98,A98))</f>
        <v/>
      </c>
      <c r="C98" t="str">
        <f>IF(OR(H98=$AA$5,L98=$AA$5),"MATCH","")</f>
        <v/>
      </c>
      <c r="D98" t="str">
        <f>IF(C98="","","LAST "&amp;COUNTIF($C$2:C98,C98))</f>
        <v/>
      </c>
      <c r="E98" s="6">
        <f>IF(AND(OR(H98=$AA$3,H98=$AA$5),AND(OR(L98=$AA$3,L98=$AA$5))),"MATCH",0)</f>
        <v>0</v>
      </c>
      <c r="F98" s="39" t="s">
        <v>91</v>
      </c>
      <c r="G98" s="16">
        <v>45017</v>
      </c>
      <c r="H98" s="6" t="s">
        <v>16</v>
      </c>
      <c r="J98" s="7">
        <f>(VLOOKUP(H98,Modèle!$B$3:$G$34,5,FALSE)*VLOOKUP(L98,Modèle!$B$3:$G$34,6,FALSE))*Modèle!$D$35</f>
        <v>3.491273885350318</v>
      </c>
      <c r="K98" s="19" t="str">
        <f>IF(J98&gt;N98,1,"")</f>
        <v/>
      </c>
      <c r="L98" s="6" t="s">
        <v>43</v>
      </c>
      <c r="M98" s="6">
        <v>4</v>
      </c>
      <c r="N98" s="7">
        <v>3.5340033666699671</v>
      </c>
      <c r="O98" s="19">
        <f>IF(N98&gt;J98,1,"")</f>
        <v>1</v>
      </c>
      <c r="P98" t="str">
        <f>L98</f>
        <v>Arizona</v>
      </c>
      <c r="Q98" t="str">
        <f>IF(J98&gt;N98,H98,L98)</f>
        <v>Arizona</v>
      </c>
      <c r="R98" t="str">
        <f t="shared" si="3"/>
        <v>OUI</v>
      </c>
      <c r="AI98" s="27"/>
      <c r="AJ98" s="26"/>
      <c r="AK98" s="26"/>
      <c r="AL98" s="26"/>
      <c r="AM98" s="26"/>
      <c r="AN98" s="26"/>
    </row>
    <row r="99" spans="1:40">
      <c r="A99" t="str">
        <f>IF(OR(H99=$AA$3,L99=$AA$3),"MATCH","")</f>
        <v/>
      </c>
      <c r="B99" t="str">
        <f>IF(A99="","","LAST "&amp;COUNTIF(A$2:$A99,A99))</f>
        <v/>
      </c>
      <c r="C99" t="str">
        <f>IF(OR(H99=$AA$5,L99=$AA$5),"MATCH","")</f>
        <v/>
      </c>
      <c r="D99" t="str">
        <f>IF(C99="","","LAST "&amp;COUNTIF($C$2:C99,C99))</f>
        <v/>
      </c>
      <c r="E99" s="6">
        <f>IF(AND(OR(H99=$AA$3,H99=$AA$5),AND(OR(L99=$AA$3,L99=$AA$5))),"MATCH",0)</f>
        <v>0</v>
      </c>
      <c r="F99" s="39" t="s">
        <v>91</v>
      </c>
      <c r="G99" s="16">
        <v>45017</v>
      </c>
      <c r="H99" s="6" t="s">
        <v>41</v>
      </c>
      <c r="J99" s="7">
        <f>(VLOOKUP(H99,Modèle!$B$3:$G$34,5,FALSE)*VLOOKUP(L99,Modèle!$B$3:$G$34,6,FALSE))*Modèle!$D$35</f>
        <v>4.1707961783439478</v>
      </c>
      <c r="K99" s="19">
        <f>IF(J99&gt;N99,1,"")</f>
        <v>1</v>
      </c>
      <c r="L99" s="6" t="s">
        <v>26</v>
      </c>
      <c r="M99" s="6">
        <v>3</v>
      </c>
      <c r="N99" s="7">
        <v>3.2155876819487079</v>
      </c>
      <c r="O99" s="19" t="str">
        <f>IF(N99&gt;J99,1,"")</f>
        <v/>
      </c>
      <c r="P99" t="str">
        <f>L99</f>
        <v>Chicago</v>
      </c>
      <c r="Q99" t="str">
        <f>IF(J99&gt;N99,H99,L99)</f>
        <v>New Jersey</v>
      </c>
      <c r="R99" t="str">
        <f t="shared" si="3"/>
        <v>NON</v>
      </c>
      <c r="AI99" s="27"/>
      <c r="AJ99" s="26"/>
      <c r="AK99" s="26"/>
      <c r="AL99" s="26"/>
      <c r="AM99" s="26"/>
      <c r="AN99" s="26"/>
    </row>
    <row r="100" spans="1:40">
      <c r="A100" t="str">
        <f>IF(OR(H100=$AA$3,L100=$AA$3),"MATCH","")</f>
        <v/>
      </c>
      <c r="B100" t="str">
        <f>IF(A100="","","LAST "&amp;COUNTIF(A$2:$A100,A100))</f>
        <v/>
      </c>
      <c r="C100" t="str">
        <f>IF(OR(H100=$AA$5,L100=$AA$5),"MATCH","")</f>
        <v/>
      </c>
      <c r="D100" t="str">
        <f>IF(C100="","","LAST "&amp;COUNTIF($C$2:C100,C100))</f>
        <v/>
      </c>
      <c r="E100" s="6">
        <f>IF(AND(OR(H100=$AA$3,H100=$AA$5),AND(OR(L100=$AA$3,L100=$AA$5))),"MATCH",0)</f>
        <v>0</v>
      </c>
      <c r="F100" s="39" t="s">
        <v>91</v>
      </c>
      <c r="G100" s="16">
        <v>45017</v>
      </c>
      <c r="H100" s="6" t="s">
        <v>40</v>
      </c>
      <c r="J100" s="7">
        <f>(VLOOKUP(H100,Modèle!$B$3:$G$34,5,FALSE)*VLOOKUP(L100,Modèle!$B$3:$G$34,6,FALSE))*Modèle!$D$35</f>
        <v>3.0913694267515921</v>
      </c>
      <c r="K100" s="19" t="str">
        <f>IF(J100&gt;N100,1,"")</f>
        <v/>
      </c>
      <c r="L100" s="6" t="s">
        <v>27</v>
      </c>
      <c r="M100" s="6">
        <v>4</v>
      </c>
      <c r="N100" s="7">
        <v>3.5996257055153977</v>
      </c>
      <c r="O100" s="19">
        <f>IF(N100&gt;J100,1,"")</f>
        <v>1</v>
      </c>
      <c r="P100" t="str">
        <f>L100</f>
        <v>Colorado</v>
      </c>
      <c r="Q100" t="str">
        <f>IF(J100&gt;N100,H100,L100)</f>
        <v>Colorado</v>
      </c>
      <c r="R100" t="str">
        <f t="shared" si="3"/>
        <v>OUI</v>
      </c>
      <c r="AI100" s="27"/>
      <c r="AJ100" s="26"/>
      <c r="AK100" s="26"/>
      <c r="AL100" s="26"/>
      <c r="AM100" s="26"/>
      <c r="AN100" s="26"/>
    </row>
    <row r="101" spans="1:40">
      <c r="A101" t="str">
        <f>IF(OR(H101=$AA$3,L101=$AA$3),"MATCH","")</f>
        <v/>
      </c>
      <c r="B101" t="str">
        <f>IF(A101="","","LAST "&amp;COUNTIF(A$2:$A101,A101))</f>
        <v/>
      </c>
      <c r="C101" t="str">
        <f>IF(OR(H101=$AA$5,L101=$AA$5),"MATCH","")</f>
        <v/>
      </c>
      <c r="D101" t="str">
        <f>IF(C101="","","LAST "&amp;COUNTIF($C$2:C101,C101))</f>
        <v/>
      </c>
      <c r="E101" s="6">
        <f>IF(AND(OR(H101=$AA$3,H101=$AA$5),AND(OR(L101=$AA$3,L101=$AA$5))),"MATCH",0)</f>
        <v>0</v>
      </c>
      <c r="F101" s="39" t="s">
        <v>91</v>
      </c>
      <c r="G101" s="16">
        <v>45017</v>
      </c>
      <c r="H101" s="6" t="s">
        <v>38</v>
      </c>
      <c r="J101" s="7">
        <f>(VLOOKUP(H101,Modèle!$B$3:$G$34,5,FALSE)*VLOOKUP(L101,Modèle!$B$3:$G$34,6,FALSE))*Modèle!$D$35</f>
        <v>4.1135350318471335</v>
      </c>
      <c r="K101" s="19">
        <f>IF(J101&gt;N101,1,"")</f>
        <v>1</v>
      </c>
      <c r="L101" s="6" t="s">
        <v>24</v>
      </c>
      <c r="M101" s="6">
        <v>4</v>
      </c>
      <c r="N101" s="7">
        <v>3.4899277156154067</v>
      </c>
      <c r="O101" s="19" t="str">
        <f>IF(N101&gt;J101,1,"")</f>
        <v/>
      </c>
      <c r="P101" t="str">
        <f>L101</f>
        <v>Columbus</v>
      </c>
      <c r="Q101" t="str">
        <f>IF(J101&gt;N101,H101,L101)</f>
        <v>Florida</v>
      </c>
      <c r="AI101" s="27"/>
      <c r="AJ101" s="26"/>
      <c r="AK101" s="26"/>
      <c r="AL101" s="26"/>
      <c r="AM101" s="26"/>
      <c r="AN101" s="26"/>
    </row>
    <row r="102" spans="1:40">
      <c r="A102" t="str">
        <f>IF(OR(H102=$AA$3,L102=$AA$3),"MATCH","")</f>
        <v/>
      </c>
      <c r="B102" t="str">
        <f>IF(A102="","","LAST "&amp;COUNTIF(A$2:$A102,A102))</f>
        <v/>
      </c>
      <c r="C102" t="str">
        <f>IF(OR(H102=$AA$5,L102=$AA$5),"MATCH","")</f>
        <v/>
      </c>
      <c r="D102" t="str">
        <f>IF(C102="","","LAST "&amp;COUNTIF($C$2:C102,C102))</f>
        <v/>
      </c>
      <c r="E102" s="6">
        <f>IF(AND(OR(H102=$AA$3,H102=$AA$5),AND(OR(L102=$AA$3,L102=$AA$5))),"MATCH",0)</f>
        <v>0</v>
      </c>
      <c r="F102" s="39" t="s">
        <v>107</v>
      </c>
      <c r="G102" s="16">
        <v>45017</v>
      </c>
      <c r="H102" s="6" t="s">
        <v>23</v>
      </c>
      <c r="J102" s="7">
        <f>(VLOOKUP(H102,Modèle!$B$3:$G$34,5,FALSE)*VLOOKUP(L102,Modèle!$B$3:$G$34,6,FALSE))*Modèle!$D$35</f>
        <v>2.3679617834394899</v>
      </c>
      <c r="K102" s="19" t="str">
        <f>IF(J102&gt;N102,1,"")</f>
        <v/>
      </c>
      <c r="L102" s="6" t="s">
        <v>29</v>
      </c>
      <c r="M102" s="6">
        <v>3</v>
      </c>
      <c r="N102" s="7">
        <v>3.708436478859293</v>
      </c>
      <c r="O102" s="19">
        <f>IF(N102&gt;J102,1,"")</f>
        <v>1</v>
      </c>
      <c r="P102" t="str">
        <f>H102</f>
        <v>Anaheim</v>
      </c>
      <c r="Q102" t="str">
        <f>IF(J102&gt;N102,H102,L102)</f>
        <v>Edmonton</v>
      </c>
      <c r="R102" t="str">
        <f>IF(P102=Q102,"OUI","NON")</f>
        <v>NON</v>
      </c>
      <c r="AI102" s="27"/>
      <c r="AJ102" s="26"/>
      <c r="AK102" s="26"/>
      <c r="AL102" s="26"/>
      <c r="AM102" s="26"/>
      <c r="AN102" s="26"/>
    </row>
    <row r="103" spans="1:40">
      <c r="A103" t="str">
        <f>IF(OR(H103=$AA$3,L103=$AA$3),"MATCH","")</f>
        <v/>
      </c>
      <c r="B103" t="str">
        <f>IF(A103="","","LAST "&amp;COUNTIF(A$2:$A103,A103))</f>
        <v/>
      </c>
      <c r="C103" t="str">
        <f>IF(OR(H103=$AA$5,L103=$AA$5),"MATCH","")</f>
        <v/>
      </c>
      <c r="D103" t="str">
        <f>IF(C103="","","LAST "&amp;COUNTIF($C$2:C103,C103))</f>
        <v/>
      </c>
      <c r="E103" s="6">
        <f>IF(AND(OR(H103=$AA$3,H103=$AA$5),AND(OR(L103=$AA$3,L103=$AA$5))),"MATCH",0)</f>
        <v>0</v>
      </c>
      <c r="F103" s="39" t="s">
        <v>91</v>
      </c>
      <c r="G103" s="16">
        <v>45017</v>
      </c>
      <c r="H103" s="6" t="s">
        <v>25</v>
      </c>
      <c r="J103" s="7">
        <f>(VLOOKUP(H103,Modèle!$B$3:$G$34,5,FALSE)*VLOOKUP(L103,Modèle!$B$3:$G$34,6,FALSE))*Modèle!$D$35</f>
        <v>3.6799999999999993</v>
      </c>
      <c r="K103" s="19">
        <f>IF(J103&gt;N103,1,"")</f>
        <v>1</v>
      </c>
      <c r="L103" s="6" t="s">
        <v>31</v>
      </c>
      <c r="M103" s="6">
        <v>2</v>
      </c>
      <c r="N103" s="7">
        <v>2.6227369046440243</v>
      </c>
      <c r="O103" s="19" t="str">
        <f>IF(N103&gt;J103,1,"")</f>
        <v/>
      </c>
      <c r="P103" t="str">
        <f>H103</f>
        <v>Carolina</v>
      </c>
      <c r="Q103" t="str">
        <f>IF(J103&gt;N103,H103,L103)</f>
        <v>Carolina</v>
      </c>
      <c r="R103" t="str">
        <f>IF(P103=Q103,"OUI","NON")</f>
        <v>OUI</v>
      </c>
      <c r="AI103" s="27"/>
      <c r="AJ103" s="26"/>
      <c r="AK103" s="26"/>
      <c r="AL103" s="26"/>
      <c r="AM103" s="26"/>
      <c r="AN103" s="26"/>
    </row>
    <row r="104" spans="1:40">
      <c r="A104" t="str">
        <f>IF(OR(H104=$AA$3,L104=$AA$3),"MATCH","")</f>
        <v/>
      </c>
      <c r="B104" t="str">
        <f>IF(A104="","","LAST "&amp;COUNTIF(A$2:$A104,A104))</f>
        <v/>
      </c>
      <c r="C104" t="str">
        <f>IF(OR(H104=$AA$5,L104=$AA$5),"MATCH","")</f>
        <v/>
      </c>
      <c r="D104" t="str">
        <f>IF(C104="","","LAST "&amp;COUNTIF($C$2:C104,C104))</f>
        <v/>
      </c>
      <c r="E104" s="6">
        <f>IF(AND(OR(H104=$AA$3,H104=$AA$5),AND(OR(L104=$AA$3,L104=$AA$5))),"MATCH",0)</f>
        <v>0</v>
      </c>
      <c r="F104" s="39" t="s">
        <v>91</v>
      </c>
      <c r="G104" s="16">
        <v>45017</v>
      </c>
      <c r="H104" s="6" t="s">
        <v>47</v>
      </c>
      <c r="J104" s="7">
        <f>(VLOOKUP(H104,Modèle!$B$3:$G$34,5,FALSE)*VLOOKUP(L104,Modèle!$B$3:$G$34,6,FALSE))*Modèle!$D$35</f>
        <v>2.9325477707006362</v>
      </c>
      <c r="K104" s="19" t="str">
        <f>IF(J104&gt;N104,1,"")</f>
        <v/>
      </c>
      <c r="L104" s="6" t="s">
        <v>17</v>
      </c>
      <c r="M104" s="6">
        <v>4</v>
      </c>
      <c r="N104" s="7">
        <v>3.6870165362907215</v>
      </c>
      <c r="O104" s="19">
        <f>IF(N104&gt;J104,1,"")</f>
        <v>1</v>
      </c>
      <c r="P104" t="str">
        <f>L104</f>
        <v>Nashville</v>
      </c>
      <c r="Q104" t="str">
        <f>IF(J104&gt;N104,H104,L104)</f>
        <v>Nashville</v>
      </c>
      <c r="AI104" s="27"/>
      <c r="AJ104" s="26"/>
      <c r="AK104" s="26"/>
      <c r="AL104" s="26"/>
      <c r="AM104" s="26"/>
      <c r="AN104" s="26"/>
    </row>
    <row r="105" spans="1:40">
      <c r="A105" t="str">
        <f>IF(OR(H105=$AA$3,L105=$AA$3),"MATCH","")</f>
        <v/>
      </c>
      <c r="B105" t="str">
        <f>IF(A105="","","LAST "&amp;COUNTIF(A$2:$A105,A105))</f>
        <v/>
      </c>
      <c r="C105" t="str">
        <f>IF(OR(H105=$AA$5,L105=$AA$5),"MATCH","")</f>
        <v/>
      </c>
      <c r="D105" t="str">
        <f>IF(C105="","","LAST "&amp;COUNTIF($C$2:C105,C105))</f>
        <v/>
      </c>
      <c r="E105" s="6">
        <f>IF(AND(OR(H105=$AA$3,H105=$AA$5),AND(OR(L105=$AA$3,L105=$AA$5))),"MATCH",0)</f>
        <v>0</v>
      </c>
      <c r="F105" s="39" t="s">
        <v>91</v>
      </c>
      <c r="G105" s="16">
        <v>45017</v>
      </c>
      <c r="H105" s="6" t="s">
        <v>30</v>
      </c>
      <c r="J105" s="7">
        <f>(VLOOKUP(H105,Modèle!$B$3:$G$34,5,FALSE)*VLOOKUP(L105,Modèle!$B$3:$G$34,6,FALSE))*Modèle!$D$35</f>
        <v>3.4676433121019099</v>
      </c>
      <c r="K105" s="19" t="str">
        <f>IF(J105&gt;N105,1,"")</f>
        <v/>
      </c>
      <c r="L105" s="6" t="s">
        <v>34</v>
      </c>
      <c r="M105" s="6">
        <v>1</v>
      </c>
      <c r="N105" s="7">
        <v>3.7977918605802561</v>
      </c>
      <c r="O105" s="19">
        <f>IF(N105&gt;J105,1,"")</f>
        <v>1</v>
      </c>
      <c r="P105" t="str">
        <f>H105</f>
        <v>Toronto</v>
      </c>
      <c r="Q105" t="str">
        <f>IF(J105&gt;N105,H105,L105)</f>
        <v>Ottawa</v>
      </c>
      <c r="R105" t="str">
        <f>IF(P105=Q105,"OUI","NON")</f>
        <v>NON</v>
      </c>
      <c r="AI105" s="27"/>
      <c r="AJ105" s="26"/>
      <c r="AK105" s="26"/>
      <c r="AL105" s="26"/>
      <c r="AM105" s="26"/>
      <c r="AN105" s="26"/>
    </row>
    <row r="106" spans="1:40">
      <c r="A106" t="str">
        <f>IF(OR(H106=$AA$3,L106=$AA$3),"MATCH","")</f>
        <v/>
      </c>
      <c r="B106" t="str">
        <f>IF(A106="","","LAST "&amp;COUNTIF(A$2:$A106,A106))</f>
        <v/>
      </c>
      <c r="C106" t="str">
        <f>IF(OR(H106=$AA$5,L106=$AA$5),"MATCH","")</f>
        <v/>
      </c>
      <c r="D106" t="str">
        <f>IF(C106="","","LAST "&amp;COUNTIF($C$2:C106,C106))</f>
        <v/>
      </c>
      <c r="E106" s="6">
        <f>IF(AND(OR(H106=$AA$3,H106=$AA$5),AND(OR(L106=$AA$3,L106=$AA$5))),"MATCH",0)</f>
        <v>0</v>
      </c>
      <c r="F106" s="39" t="s">
        <v>91</v>
      </c>
      <c r="G106" s="16">
        <v>45017</v>
      </c>
      <c r="H106" s="6" t="s">
        <v>35</v>
      </c>
      <c r="J106" s="7">
        <f>(VLOOKUP(H106,Modèle!$B$3:$G$34,5,FALSE)*VLOOKUP(L106,Modèle!$B$3:$G$34,6,FALSE))*Modèle!$D$35</f>
        <v>3.814140127388534</v>
      </c>
      <c r="K106" s="19">
        <f>IF(J106&gt;N106,1,"")</f>
        <v>1</v>
      </c>
      <c r="L106" s="6" t="s">
        <v>42</v>
      </c>
      <c r="M106" s="6">
        <v>2</v>
      </c>
      <c r="N106" s="7">
        <v>3.0468264184572731</v>
      </c>
      <c r="O106" s="19" t="str">
        <f>IF(N106&gt;J106,1,"")</f>
        <v/>
      </c>
      <c r="P106" t="str">
        <f>H106</f>
        <v>Buffalo</v>
      </c>
      <c r="Q106" t="str">
        <f>IF(J106&gt;N106,H106,L106)</f>
        <v>Buffalo</v>
      </c>
      <c r="AI106" s="27"/>
      <c r="AJ106" s="26"/>
      <c r="AK106" s="26"/>
      <c r="AL106" s="26"/>
      <c r="AM106" s="26"/>
      <c r="AN106" s="26"/>
    </row>
    <row r="107" spans="1:40">
      <c r="A107" t="str">
        <f>IF(OR(H107=$AA$3,L107=$AA$3),"MATCH","")</f>
        <v/>
      </c>
      <c r="B107" t="str">
        <f>IF(A107="","","LAST "&amp;COUNTIF(A$2:$A107,A107))</f>
        <v/>
      </c>
      <c r="C107" t="str">
        <f>IF(OR(H107=$AA$5,L107=$AA$5),"MATCH","")</f>
        <v/>
      </c>
      <c r="D107" t="str">
        <f>IF(C107="","","LAST "&amp;COUNTIF($C$2:C107,C107))</f>
        <v/>
      </c>
      <c r="E107" s="6">
        <f>IF(AND(OR(H107=$AA$3,H107=$AA$5),AND(OR(L107=$AA$3,L107=$AA$5))),"MATCH",0)</f>
        <v>0</v>
      </c>
      <c r="F107" s="39" t="s">
        <v>91</v>
      </c>
      <c r="G107" s="16">
        <v>45017</v>
      </c>
      <c r="H107" s="6" t="s">
        <v>32</v>
      </c>
      <c r="J107" s="7">
        <f>(VLOOKUP(H107,Modèle!$B$3:$G$34,5,FALSE)*VLOOKUP(L107,Modèle!$B$3:$G$34,6,FALSE))*Modèle!$D$35</f>
        <v>3.6163057324840753</v>
      </c>
      <c r="K107" s="19">
        <f>IF(J107&gt;N107,1,"")</f>
        <v>1</v>
      </c>
      <c r="L107" s="6" t="s">
        <v>44</v>
      </c>
      <c r="M107" s="6">
        <v>2</v>
      </c>
      <c r="N107" s="7">
        <v>1.274294484602436</v>
      </c>
      <c r="O107" s="19" t="str">
        <f>IF(N107&gt;J107,1,"")</f>
        <v/>
      </c>
      <c r="P107" t="str">
        <f>H107</f>
        <v>Boston</v>
      </c>
      <c r="Q107" t="str">
        <f>IF(J107&gt;N107,H107,L107)</f>
        <v>Boston</v>
      </c>
      <c r="R107" t="str">
        <f t="shared" ref="R107:R128" si="4">IF(P107=Q107,"OUI","NON")</f>
        <v>OUI</v>
      </c>
      <c r="AI107" s="27"/>
      <c r="AJ107" s="26"/>
      <c r="AK107" s="26"/>
      <c r="AL107" s="26"/>
      <c r="AM107" s="26"/>
      <c r="AN107" s="26"/>
    </row>
    <row r="108" spans="1:40">
      <c r="A108" t="str">
        <f>IF(OR(H108=$AA$3,L108=$AA$3),"MATCH","")</f>
        <v/>
      </c>
      <c r="B108" t="str">
        <f>IF(A108="","","LAST "&amp;COUNTIF(A$2:$A108,A108))</f>
        <v/>
      </c>
      <c r="C108" t="str">
        <f>IF(OR(H108=$AA$5,L108=$AA$5),"MATCH","")</f>
        <v/>
      </c>
      <c r="D108" t="str">
        <f>IF(C108="","","LAST "&amp;COUNTIF($C$2:C108,C108))</f>
        <v/>
      </c>
      <c r="E108" s="6">
        <f>IF(AND(OR(H108=$AA$3,H108=$AA$5),AND(OR(L108=$AA$3,L108=$AA$5))),"MATCH",0)</f>
        <v>0</v>
      </c>
      <c r="F108" s="39" t="s">
        <v>91</v>
      </c>
      <c r="G108" s="16">
        <v>45017</v>
      </c>
      <c r="H108" s="6" t="s">
        <v>19</v>
      </c>
      <c r="J108" s="7">
        <f>(VLOOKUP(H108,Modèle!$B$3:$G$34,5,FALSE)*VLOOKUP(L108,Modèle!$B$3:$G$34,6,FALSE))*Modèle!$D$35</f>
        <v>3.1873248407643295</v>
      </c>
      <c r="K108" s="19">
        <f>IF(J108&gt;N108,1,"")</f>
        <v>1</v>
      </c>
      <c r="L108" s="6" t="s">
        <v>22</v>
      </c>
      <c r="M108" s="6">
        <v>5</v>
      </c>
      <c r="N108" s="7">
        <v>3.0069016734330125</v>
      </c>
      <c r="O108" s="19" t="str">
        <f>IF(N108&gt;J108,1,"")</f>
        <v/>
      </c>
      <c r="P108" t="str">
        <f>L108</f>
        <v>Seattle</v>
      </c>
      <c r="Q108" t="str">
        <f>IF(J108&gt;N108,H108,L108)</f>
        <v>Los Angeles</v>
      </c>
      <c r="R108" t="str">
        <f t="shared" si="4"/>
        <v>NON</v>
      </c>
      <c r="AI108" s="27"/>
      <c r="AJ108" s="26"/>
      <c r="AK108" s="26"/>
      <c r="AL108" s="26"/>
      <c r="AM108" s="26"/>
      <c r="AN108" s="26"/>
    </row>
    <row r="109" spans="1:40">
      <c r="A109" t="str">
        <f>IF(OR(H109=$AA$3,L109=$AA$3),"MATCH","")</f>
        <v/>
      </c>
      <c r="B109" t="str">
        <f>IF(A109="","","LAST "&amp;COUNTIF(A$2:$A109,A109))</f>
        <v/>
      </c>
      <c r="C109" t="str">
        <f>IF(OR(H109=$AA$5,L109=$AA$5),"MATCH","")</f>
        <v/>
      </c>
      <c r="D109" t="str">
        <f>IF(C109="","","LAST "&amp;COUNTIF($C$2:C109,C109))</f>
        <v/>
      </c>
      <c r="E109" s="6">
        <f>IF(AND(OR(H109=$AA$3,H109=$AA$5),AND(OR(L109=$AA$3,L109=$AA$5))),"MATCH",0)</f>
        <v>0</v>
      </c>
      <c r="F109" s="39" t="s">
        <v>91</v>
      </c>
      <c r="G109" s="16">
        <v>45017</v>
      </c>
      <c r="H109" s="6" t="s">
        <v>39</v>
      </c>
      <c r="J109" s="7">
        <f>(VLOOKUP(H109,Modèle!$B$3:$G$34,5,FALSE)*VLOOKUP(L109,Modèle!$B$3:$G$34,6,FALSE))*Modèle!$D$35</f>
        <v>2.818025477707006</v>
      </c>
      <c r="K109" s="19">
        <f>IF(J109&gt;N109,1,"")</f>
        <v>1</v>
      </c>
      <c r="L109" s="6" t="s">
        <v>20</v>
      </c>
      <c r="M109" s="6">
        <v>2</v>
      </c>
      <c r="N109" s="7">
        <v>2.2876859094959898</v>
      </c>
      <c r="O109" s="19" t="str">
        <f>IF(N109&gt;J109,1,"")</f>
        <v/>
      </c>
      <c r="P109" t="str">
        <f>H109</f>
        <v>N.Y. Islanders</v>
      </c>
      <c r="Q109" t="str">
        <f>IF(J109&gt;N109,H109,L109)</f>
        <v>N.Y. Islanders</v>
      </c>
      <c r="R109" t="str">
        <f t="shared" si="4"/>
        <v>OUI</v>
      </c>
      <c r="AI109" s="27"/>
      <c r="AJ109" s="26"/>
      <c r="AK109" s="26"/>
      <c r="AL109" s="26"/>
      <c r="AM109" s="26"/>
      <c r="AN109" s="26"/>
    </row>
    <row r="110" spans="1:40">
      <c r="A110" t="str">
        <f>IF(OR(H110=$AA$3,L110=$AA$3),"MATCH","")</f>
        <v/>
      </c>
      <c r="B110" t="str">
        <f>IF(A110="","","LAST "&amp;COUNTIF(A$2:$A110,A110))</f>
        <v/>
      </c>
      <c r="C110" t="str">
        <f>IF(OR(H110=$AA$5,L110=$AA$5),"MATCH","")</f>
        <v/>
      </c>
      <c r="D110" t="str">
        <f>IF(C110="","","LAST "&amp;COUNTIF($C$2:C110,C110))</f>
        <v/>
      </c>
      <c r="E110" s="6">
        <f>IF(AND(OR(H110=$AA$3,H110=$AA$5),AND(OR(L110=$AA$3,L110=$AA$5))),"MATCH",0)</f>
        <v>0</v>
      </c>
      <c r="F110" s="39" t="s">
        <v>91</v>
      </c>
      <c r="G110" s="16">
        <v>45017</v>
      </c>
      <c r="H110" s="6" t="s">
        <v>37</v>
      </c>
      <c r="J110" s="7">
        <f>(VLOOKUP(H110,Modèle!$B$3:$G$34,5,FALSE)*VLOOKUP(L110,Modèle!$B$3:$G$34,6,FALSE))*Modèle!$D$35</f>
        <v>2.8219108280254774</v>
      </c>
      <c r="K110" s="19" t="str">
        <f>IF(J110&gt;N110,1,"")</f>
        <v/>
      </c>
      <c r="L110" s="6" t="s">
        <v>18</v>
      </c>
      <c r="M110" s="6">
        <v>3</v>
      </c>
      <c r="N110" s="7">
        <v>3.5886622437865134</v>
      </c>
      <c r="O110" s="19">
        <f>IF(N110&gt;J110,1,"")</f>
        <v>1</v>
      </c>
      <c r="P110" t="str">
        <f>L110</f>
        <v>Vegas</v>
      </c>
      <c r="Q110" t="str">
        <f>IF(J110&gt;N110,H110,L110)</f>
        <v>Vegas</v>
      </c>
      <c r="R110" t="str">
        <f t="shared" si="4"/>
        <v>OUI</v>
      </c>
      <c r="AI110" s="27"/>
      <c r="AJ110" s="26"/>
      <c r="AK110" s="26"/>
      <c r="AL110" s="26"/>
      <c r="AM110" s="26"/>
      <c r="AN110" s="26"/>
    </row>
    <row r="111" spans="1:40">
      <c r="A111" t="str">
        <f>IF(OR(H111=$AA$3,L111=$AA$3),"MATCH","")</f>
        <v/>
      </c>
      <c r="B111" t="str">
        <f>IF(A111="","","LAST "&amp;COUNTIF(A$2:$A111,A111))</f>
        <v/>
      </c>
      <c r="C111" t="str">
        <f>IF(OR(H111=$AA$5,L111=$AA$5),"MATCH","")</f>
        <v/>
      </c>
      <c r="D111" t="str">
        <f>IF(C111="","","LAST "&amp;COUNTIF($C$2:C111,C111))</f>
        <v/>
      </c>
      <c r="E111" s="6">
        <f>IF(AND(OR(H111=$AA$3,H111=$AA$5),AND(OR(L111=$AA$3,L111=$AA$5))),"MATCH",0)</f>
        <v>0</v>
      </c>
      <c r="F111" s="39" t="s">
        <v>91</v>
      </c>
      <c r="G111" s="16">
        <v>45016</v>
      </c>
      <c r="H111" s="6" t="s">
        <v>40</v>
      </c>
      <c r="J111" s="7">
        <f>(VLOOKUP(H111,Modèle!$B$3:$G$34,5,FALSE)*VLOOKUP(L111,Modèle!$B$3:$G$34,6,FALSE))*Modèle!$D$35</f>
        <v>3.9652547770700628</v>
      </c>
      <c r="K111" s="19">
        <f>IF(J111&gt;N111,1,"")</f>
        <v>1</v>
      </c>
      <c r="L111" s="6" t="s">
        <v>43</v>
      </c>
      <c r="M111" s="6">
        <v>1</v>
      </c>
      <c r="N111" s="7">
        <v>2.4453569660362411</v>
      </c>
      <c r="O111" s="19" t="str">
        <f>IF(N111&gt;J111,1,"")</f>
        <v/>
      </c>
      <c r="P111" t="str">
        <f>H111</f>
        <v>Dallas</v>
      </c>
      <c r="Q111" t="str">
        <f>IF(J111&gt;N111,H111,L111)</f>
        <v>Dallas</v>
      </c>
      <c r="R111" t="str">
        <f t="shared" si="4"/>
        <v>OUI</v>
      </c>
      <c r="AI111" s="27"/>
      <c r="AJ111" s="26"/>
      <c r="AK111" s="26"/>
      <c r="AL111" s="26"/>
      <c r="AM111" s="26"/>
      <c r="AN111" s="26"/>
    </row>
    <row r="112" spans="1:40">
      <c r="A112" t="str">
        <f>IF(OR(H112=$AA$3,L112=$AA$3),"MATCH","")</f>
        <v/>
      </c>
      <c r="B112" t="str">
        <f>IF(A112="","","LAST "&amp;COUNTIF(A$2:$A112,A112))</f>
        <v/>
      </c>
      <c r="C112" t="str">
        <f>IF(OR(H112=$AA$5,L112=$AA$5),"MATCH","")</f>
        <v/>
      </c>
      <c r="D112" t="str">
        <f>IF(C112="","","LAST "&amp;COUNTIF($C$2:C112,C112))</f>
        <v/>
      </c>
      <c r="E112" s="6">
        <f>IF(AND(OR(H112=$AA$3,H112=$AA$5),AND(OR(L112=$AA$3,L112=$AA$5))),"MATCH",0)</f>
        <v>0</v>
      </c>
      <c r="F112" s="39" t="s">
        <v>91</v>
      </c>
      <c r="G112" s="16">
        <v>45016</v>
      </c>
      <c r="H112" s="6" t="s">
        <v>21</v>
      </c>
      <c r="J112" s="7">
        <f>(VLOOKUP(H112,Modèle!$B$3:$G$34,5,FALSE)*VLOOKUP(L112,Modèle!$B$3:$G$34,6,FALSE))*Modèle!$D$35</f>
        <v>3.5021656050955405</v>
      </c>
      <c r="K112" s="19" t="str">
        <f>IF(J112&gt;N112,1,"")</f>
        <v/>
      </c>
      <c r="L112" s="6" t="s">
        <v>35</v>
      </c>
      <c r="M112" s="6">
        <v>5</v>
      </c>
      <c r="N112" s="7">
        <v>4.860297059114763</v>
      </c>
      <c r="O112" s="19">
        <f>IF(N112&gt;J112,1,"")</f>
        <v>1</v>
      </c>
      <c r="P112" t="str">
        <f>L112</f>
        <v>Buffalo</v>
      </c>
      <c r="Q112" t="str">
        <f>IF(J112&gt;N112,H112,L112)</f>
        <v>Buffalo</v>
      </c>
      <c r="R112" t="str">
        <f t="shared" si="4"/>
        <v>OUI</v>
      </c>
      <c r="AI112" s="27"/>
      <c r="AJ112" s="26"/>
      <c r="AK112" s="26"/>
      <c r="AL112" s="26"/>
      <c r="AM112" s="26"/>
      <c r="AN112" s="26"/>
    </row>
    <row r="113" spans="1:40">
      <c r="A113" t="str">
        <f>IF(OR(H113=$AA$3,L113=$AA$3),"MATCH","")</f>
        <v>MATCH</v>
      </c>
      <c r="B113" t="str">
        <f>IF(A113="","","LAST "&amp;COUNTIF(A$2:$A113,A113))</f>
        <v>LAST 7</v>
      </c>
      <c r="C113" t="str">
        <f>IF(OR(H113=$AA$5,L113=$AA$5),"MATCH","")</f>
        <v/>
      </c>
      <c r="D113" t="str">
        <f>IF(C113="","","LAST "&amp;COUNTIF($C$2:C113,C113))</f>
        <v/>
      </c>
      <c r="E113" s="6">
        <f>IF(AND(OR(H113=$AA$3,H113=$AA$5),AND(OR(L113=$AA$3,L113=$AA$5))),"MATCH",0)</f>
        <v>0</v>
      </c>
      <c r="F113" s="39" t="s">
        <v>91</v>
      </c>
      <c r="G113" s="16">
        <v>45016</v>
      </c>
      <c r="H113" s="6" t="s">
        <v>36</v>
      </c>
      <c r="J113" s="7">
        <f>(VLOOKUP(H113,Modèle!$B$3:$G$34,5,FALSE)*VLOOKUP(L113,Modèle!$B$3:$G$34,6,FALSE))*Modèle!$D$35</f>
        <v>3.9299999999999997</v>
      </c>
      <c r="K113" s="19" t="str">
        <f>IF(J113&gt;N113,1,"")</f>
        <v/>
      </c>
      <c r="L113" s="6" t="s">
        <v>28</v>
      </c>
      <c r="M113" s="6">
        <v>2</v>
      </c>
      <c r="N113" s="7">
        <v>4.0069214773739974</v>
      </c>
      <c r="O113" s="19">
        <f>IF(N113&gt;J113,1,"")</f>
        <v>1</v>
      </c>
      <c r="P113" t="str">
        <f>H113</f>
        <v>Calgary</v>
      </c>
      <c r="Q113" t="str">
        <f>IF(J113&gt;N113,H113,L113)</f>
        <v>Vancouver</v>
      </c>
      <c r="R113" t="str">
        <f t="shared" si="4"/>
        <v>NON</v>
      </c>
      <c r="AI113" s="27"/>
      <c r="AJ113" s="26"/>
      <c r="AK113" s="26"/>
      <c r="AL113" s="26"/>
      <c r="AM113" s="26"/>
      <c r="AN113" s="26"/>
    </row>
    <row r="114" spans="1:40">
      <c r="A114" t="str">
        <f>IF(OR(H114=$AA$3,L114=$AA$3),"MATCH","")</f>
        <v/>
      </c>
      <c r="B114" t="str">
        <f>IF(A114="","","LAST "&amp;COUNTIF(A$2:$A114,A114))</f>
        <v/>
      </c>
      <c r="C114" t="str">
        <f>IF(OR(H114=$AA$5,L114=$AA$5),"MATCH","")</f>
        <v>MATCH</v>
      </c>
      <c r="D114" t="str">
        <f>IF(C114="","","LAST "&amp;COUNTIF($C$2:C114,C114))</f>
        <v>LAST 8</v>
      </c>
      <c r="E114" s="6">
        <f>IF(AND(OR(H114=$AA$3,H114=$AA$5),AND(OR(L114=$AA$3,L114=$AA$5))),"MATCH",0)</f>
        <v>0</v>
      </c>
      <c r="F114" s="39" t="s">
        <v>91</v>
      </c>
      <c r="G114" s="16">
        <v>45016</v>
      </c>
      <c r="H114" s="6" t="s">
        <v>45</v>
      </c>
      <c r="J114" s="7">
        <f>(VLOOKUP(H114,Modèle!$B$3:$G$34,5,FALSE)*VLOOKUP(L114,Modèle!$B$3:$G$34,6,FALSE))*Modèle!$D$35</f>
        <v>2.5570063694267513</v>
      </c>
      <c r="K114" s="19" t="str">
        <f>IF(J114&gt;N114,1,"")</f>
        <v/>
      </c>
      <c r="L114" s="6" t="s">
        <v>46</v>
      </c>
      <c r="M114" s="6">
        <v>5</v>
      </c>
      <c r="N114" s="7">
        <v>3.4899277156154067</v>
      </c>
      <c r="O114" s="19">
        <f>IF(N114&gt;J114,1,"")</f>
        <v>1</v>
      </c>
      <c r="P114" t="str">
        <f>H114</f>
        <v>Detroit</v>
      </c>
      <c r="Q114" t="str">
        <f>IF(J114&gt;N114,H114,L114)</f>
        <v>Winnipeg</v>
      </c>
      <c r="R114" t="str">
        <f t="shared" si="4"/>
        <v>NON</v>
      </c>
      <c r="AI114" s="27"/>
      <c r="AJ114" s="26"/>
      <c r="AK114" s="26"/>
      <c r="AL114" s="26"/>
      <c r="AM114" s="26"/>
      <c r="AN114" s="26"/>
    </row>
    <row r="115" spans="1:40">
      <c r="A115" t="str">
        <f>IF(OR(H115=$AA$3,L115=$AA$3),"MATCH","")</f>
        <v/>
      </c>
      <c r="B115" t="str">
        <f>IF(A115="","","LAST "&amp;COUNTIF(A$2:$A115,A115))</f>
        <v/>
      </c>
      <c r="C115" t="str">
        <f>IF(OR(H115=$AA$5,L115=$AA$5),"MATCH","")</f>
        <v/>
      </c>
      <c r="D115" t="str">
        <f>IF(C115="","","LAST "&amp;COUNTIF($C$2:C115,C115))</f>
        <v/>
      </c>
      <c r="E115" s="6">
        <f>IF(AND(OR(H115=$AA$3,H115=$AA$5),AND(OR(L115=$AA$3,L115=$AA$5))),"MATCH",0)</f>
        <v>0</v>
      </c>
      <c r="F115" s="39" t="s">
        <v>91</v>
      </c>
      <c r="G115" s="16">
        <v>45015</v>
      </c>
      <c r="H115" s="6" t="s">
        <v>24</v>
      </c>
      <c r="J115" s="7">
        <f>(VLOOKUP(H115,Modèle!$B$3:$G$34,5,FALSE)*VLOOKUP(L115,Modèle!$B$3:$G$34,6,FALSE))*Modèle!$D$35</f>
        <v>1.7760828025477702</v>
      </c>
      <c r="K115" s="19" t="str">
        <f>IF(J115&gt;N115,1,"")</f>
        <v/>
      </c>
      <c r="L115" s="6" t="s">
        <v>32</v>
      </c>
      <c r="M115" s="6">
        <v>2</v>
      </c>
      <c r="N115" s="7">
        <v>2.8592434894544008</v>
      </c>
      <c r="O115" s="19">
        <f>IF(N115&gt;J115,1,"")</f>
        <v>1</v>
      </c>
      <c r="P115" t="str">
        <f>L115</f>
        <v>Boston</v>
      </c>
      <c r="Q115" t="str">
        <f>IF(J115&gt;N115,H115,L115)</f>
        <v>Boston</v>
      </c>
      <c r="R115" t="str">
        <f t="shared" si="4"/>
        <v>OUI</v>
      </c>
      <c r="AI115" s="27"/>
      <c r="AJ115" s="26"/>
      <c r="AK115" s="26"/>
      <c r="AL115" s="26"/>
      <c r="AM115" s="26"/>
      <c r="AN115" s="26"/>
    </row>
    <row r="116" spans="1:40">
      <c r="A116" t="str">
        <f>IF(OR(H116=$AA$3,L116=$AA$3),"MATCH","")</f>
        <v/>
      </c>
      <c r="B116" t="str">
        <f>IF(A116="","","LAST "&amp;COUNTIF(A$2:$A116,A116))</f>
        <v/>
      </c>
      <c r="C116" t="str">
        <f>IF(OR(H116=$AA$5,L116=$AA$5),"MATCH","")</f>
        <v/>
      </c>
      <c r="D116" t="str">
        <f>IF(C116="","","LAST "&amp;COUNTIF($C$2:C116,C116))</f>
        <v/>
      </c>
      <c r="E116" s="6">
        <f>IF(AND(OR(H116=$AA$3,H116=$AA$5),AND(OR(L116=$AA$3,L116=$AA$5))),"MATCH",0)</f>
        <v>0</v>
      </c>
      <c r="F116" s="39" t="s">
        <v>91</v>
      </c>
      <c r="G116" s="16">
        <v>45015</v>
      </c>
      <c r="H116" s="6" t="s">
        <v>47</v>
      </c>
      <c r="J116" s="7">
        <f>(VLOOKUP(H116,Modèle!$B$3:$G$34,5,FALSE)*VLOOKUP(L116,Modèle!$B$3:$G$34,6,FALSE))*Modèle!$D$35</f>
        <v>3.6509235668789808</v>
      </c>
      <c r="K116" s="19">
        <f>IF(J116&gt;N116,1,"")</f>
        <v>1</v>
      </c>
      <c r="L116" s="6" t="s">
        <v>26</v>
      </c>
      <c r="M116" s="6">
        <v>4</v>
      </c>
      <c r="N116" s="7">
        <v>3.3064006337261111</v>
      </c>
      <c r="O116" s="19" t="str">
        <f>IF(N116&gt;J116,1,"")</f>
        <v/>
      </c>
      <c r="P116" t="str">
        <f>H116</f>
        <v>St. Louis</v>
      </c>
      <c r="Q116" t="str">
        <f>IF(J116&gt;N116,H116,L116)</f>
        <v>St. Louis</v>
      </c>
      <c r="R116" t="str">
        <f t="shared" si="4"/>
        <v>OUI</v>
      </c>
      <c r="AI116" s="27"/>
      <c r="AJ116" s="26"/>
      <c r="AK116" s="26"/>
      <c r="AL116" s="26"/>
      <c r="AM116" s="26"/>
      <c r="AN116" s="26"/>
    </row>
    <row r="117" spans="1:40">
      <c r="A117" t="str">
        <f>IF(OR(H117=$AA$3,L117=$AA$3),"MATCH","")</f>
        <v/>
      </c>
      <c r="B117" t="str">
        <f>IF(A117="","","LAST "&amp;COUNTIF(A$2:$A117,A117))</f>
        <v/>
      </c>
      <c r="C117" t="str">
        <f>IF(OR(H117=$AA$5,L117=$AA$5),"MATCH","")</f>
        <v>MATCH</v>
      </c>
      <c r="D117" t="str">
        <f>IF(C117="","","LAST "&amp;COUNTIF($C$2:C117,C117))</f>
        <v>LAST 9</v>
      </c>
      <c r="E117" s="6">
        <f>IF(AND(OR(H117=$AA$3,H117=$AA$5),AND(OR(L117=$AA$3,L117=$AA$5))),"MATCH",0)</f>
        <v>0</v>
      </c>
      <c r="F117" s="39" t="s">
        <v>91</v>
      </c>
      <c r="G117" s="16">
        <v>45015</v>
      </c>
      <c r="H117" s="6" t="s">
        <v>25</v>
      </c>
      <c r="J117" s="7">
        <f>(VLOOKUP(H117,Modèle!$B$3:$G$34,5,FALSE)*VLOOKUP(L117,Modèle!$B$3:$G$34,6,FALSE))*Modèle!$D$35</f>
        <v>3.339999999999999</v>
      </c>
      <c r="K117" s="19">
        <f>IF(J117&gt;N117,1,"")</f>
        <v>1</v>
      </c>
      <c r="L117" s="6" t="s">
        <v>45</v>
      </c>
      <c r="M117" s="6">
        <v>6</v>
      </c>
      <c r="N117" s="7">
        <v>2.9992969600950583</v>
      </c>
      <c r="O117" s="19" t="str">
        <f>IF(N117&gt;J117,1,"")</f>
        <v/>
      </c>
      <c r="P117" t="str">
        <f>L117</f>
        <v>Detroit</v>
      </c>
      <c r="Q117" t="str">
        <f>IF(J117&gt;N117,H117,L117)</f>
        <v>Carolina</v>
      </c>
      <c r="R117" t="str">
        <f t="shared" si="4"/>
        <v>NON</v>
      </c>
      <c r="AI117" s="27"/>
      <c r="AJ117" s="26"/>
      <c r="AK117" s="26"/>
      <c r="AL117" s="26"/>
      <c r="AM117" s="26"/>
      <c r="AN117" s="26"/>
    </row>
    <row r="118" spans="1:40">
      <c r="A118" t="str">
        <f>IF(OR(H118=$AA$3,L118=$AA$3),"MATCH","")</f>
        <v/>
      </c>
      <c r="B118" t="str">
        <f>IF(A118="","","LAST "&amp;COUNTIF(A$2:$A118,A118))</f>
        <v/>
      </c>
      <c r="C118" t="str">
        <f>IF(OR(H118=$AA$5,L118=$AA$5),"MATCH","")</f>
        <v/>
      </c>
      <c r="D118" t="str">
        <f>IF(C118="","","LAST "&amp;COUNTIF($C$2:C118,C118))</f>
        <v/>
      </c>
      <c r="E118" s="6">
        <f>IF(AND(OR(H118=$AA$3,H118=$AA$5),AND(OR(L118=$AA$3,L118=$AA$5))),"MATCH",0)</f>
        <v>0</v>
      </c>
      <c r="F118" s="39" t="s">
        <v>91</v>
      </c>
      <c r="G118" s="16">
        <v>45015</v>
      </c>
      <c r="H118" s="6" t="s">
        <v>19</v>
      </c>
      <c r="J118" s="7">
        <f>(VLOOKUP(H118,Modèle!$B$3:$G$34,5,FALSE)*VLOOKUP(L118,Modèle!$B$3:$G$34,6,FALSE))*Modèle!$D$35</f>
        <v>3.4157324840764325</v>
      </c>
      <c r="K118" s="19" t="str">
        <f>IF(J118&gt;N118,1,"")</f>
        <v/>
      </c>
      <c r="L118" s="6" t="s">
        <v>29</v>
      </c>
      <c r="M118" s="6">
        <v>2</v>
      </c>
      <c r="N118" s="7">
        <v>4.7222398257253193</v>
      </c>
      <c r="O118" s="19">
        <f>IF(N118&gt;J118,1,"")</f>
        <v>1</v>
      </c>
      <c r="P118" t="str">
        <f>H118</f>
        <v>Los Angeles</v>
      </c>
      <c r="Q118" t="str">
        <f>IF(J118&gt;N118,H118,L118)</f>
        <v>Edmonton</v>
      </c>
      <c r="R118" t="str">
        <f t="shared" si="4"/>
        <v>NON</v>
      </c>
      <c r="AI118" s="27"/>
      <c r="AJ118" s="26"/>
      <c r="AK118" s="26"/>
      <c r="AL118" s="26"/>
      <c r="AM118" s="26"/>
      <c r="AN118" s="26"/>
    </row>
    <row r="119" spans="1:40">
      <c r="A119" t="str">
        <f>IF(OR(H119=$AA$3,L119=$AA$3),"MATCH","")</f>
        <v/>
      </c>
      <c r="B119" t="str">
        <f>IF(A119="","","LAST "&amp;COUNTIF(A$2:$A119,A119))</f>
        <v/>
      </c>
      <c r="C119" t="str">
        <f>IF(OR(H119=$AA$5,L119=$AA$5),"MATCH","")</f>
        <v/>
      </c>
      <c r="D119" t="str">
        <f>IF(C119="","","LAST "&amp;COUNTIF($C$2:C119,C119))</f>
        <v/>
      </c>
      <c r="E119" s="6">
        <f>IF(AND(OR(H119=$AA$3,H119=$AA$5),AND(OR(L119=$AA$3,L119=$AA$5))),"MATCH",0)</f>
        <v>0</v>
      </c>
      <c r="F119" s="39" t="s">
        <v>91</v>
      </c>
      <c r="G119" s="16">
        <v>45015</v>
      </c>
      <c r="H119" s="6" t="s">
        <v>38</v>
      </c>
      <c r="J119" s="7">
        <f>(VLOOKUP(H119,Modèle!$B$3:$G$34,5,FALSE)*VLOOKUP(L119,Modèle!$B$3:$G$34,6,FALSE))*Modèle!$D$35</f>
        <v>3.8323566878980886</v>
      </c>
      <c r="K119" s="19">
        <f>IF(J119&gt;N119,1,"")</f>
        <v>1</v>
      </c>
      <c r="L119" s="6" t="s">
        <v>31</v>
      </c>
      <c r="M119" s="6">
        <v>4</v>
      </c>
      <c r="N119" s="7">
        <v>3.056332310129716</v>
      </c>
      <c r="O119" s="19" t="str">
        <f>IF(N119&gt;J119,1,"")</f>
        <v/>
      </c>
      <c r="P119" t="str">
        <f>L119</f>
        <v>Montreal</v>
      </c>
      <c r="Q119" t="str">
        <f>IF(J119&gt;N119,H119,L119)</f>
        <v>Florida</v>
      </c>
      <c r="R119" t="str">
        <f t="shared" si="4"/>
        <v>NON</v>
      </c>
      <c r="AI119" s="27"/>
      <c r="AJ119" s="26"/>
      <c r="AK119" s="26"/>
      <c r="AL119" s="26"/>
      <c r="AM119" s="26"/>
      <c r="AN119" s="26"/>
    </row>
    <row r="120" spans="1:40">
      <c r="A120" t="str">
        <f>IF(OR(H120=$AA$3,L120=$AA$3),"MATCH","")</f>
        <v/>
      </c>
      <c r="B120" t="str">
        <f>IF(A120="","","LAST "&amp;COUNTIF(A$2:$A120,A120))</f>
        <v/>
      </c>
      <c r="C120" t="str">
        <f>IF(OR(H120=$AA$5,L120=$AA$5),"MATCH","")</f>
        <v/>
      </c>
      <c r="D120" t="str">
        <f>IF(C120="","","LAST "&amp;COUNTIF($C$2:C120,C120))</f>
        <v/>
      </c>
      <c r="E120" s="6">
        <f>IF(AND(OR(H120=$AA$3,H120=$AA$5),AND(OR(L120=$AA$3,L120=$AA$5))),"MATCH",0)</f>
        <v>0</v>
      </c>
      <c r="F120" s="39" t="s">
        <v>91</v>
      </c>
      <c r="G120" s="16">
        <v>45015</v>
      </c>
      <c r="H120" s="6" t="s">
        <v>21</v>
      </c>
      <c r="J120" s="7">
        <f>(VLOOKUP(H120,Modèle!$B$3:$G$34,5,FALSE)*VLOOKUP(L120,Modèle!$B$3:$G$34,6,FALSE))*Modèle!$D$35</f>
        <v>2.61656050955414</v>
      </c>
      <c r="K120" s="19">
        <f>IF(J120&gt;N120,1,"")</f>
        <v>1</v>
      </c>
      <c r="L120" s="6" t="s">
        <v>41</v>
      </c>
      <c r="M120" s="6">
        <v>4</v>
      </c>
      <c r="N120" s="7">
        <v>2.1722843845925341</v>
      </c>
      <c r="O120" s="19" t="str">
        <f>IF(N120&gt;J120,1,"")</f>
        <v/>
      </c>
      <c r="P120" t="str">
        <f>L120</f>
        <v>New Jersey</v>
      </c>
      <c r="Q120" t="str">
        <f>IF(J120&gt;N120,H120,L120)</f>
        <v>N.Y. Rangers</v>
      </c>
      <c r="R120" t="str">
        <f t="shared" si="4"/>
        <v>NON</v>
      </c>
      <c r="AI120" s="27"/>
      <c r="AJ120" s="26"/>
      <c r="AK120" s="26"/>
      <c r="AL120" s="26"/>
      <c r="AM120" s="26"/>
      <c r="AN120" s="26"/>
    </row>
    <row r="121" spans="1:40">
      <c r="A121" t="str">
        <f>IF(OR(H121=$AA$3,L121=$AA$3),"MATCH","")</f>
        <v/>
      </c>
      <c r="B121" t="str">
        <f>IF(A121="","","LAST "&amp;COUNTIF(A$2:$A121,A121))</f>
        <v/>
      </c>
      <c r="C121" t="str">
        <f>IF(OR(H121=$AA$5,L121=$AA$5),"MATCH","")</f>
        <v/>
      </c>
      <c r="D121" t="str">
        <f>IF(C121="","","LAST "&amp;COUNTIF($C$2:C121,C121))</f>
        <v/>
      </c>
      <c r="E121" s="6">
        <f>IF(AND(OR(H121=$AA$3,H121=$AA$5),AND(OR(L121=$AA$3,L121=$AA$5))),"MATCH",0)</f>
        <v>0</v>
      </c>
      <c r="F121" s="39" t="s">
        <v>91</v>
      </c>
      <c r="G121" s="16">
        <v>45015</v>
      </c>
      <c r="H121" s="6" t="s">
        <v>42</v>
      </c>
      <c r="J121" s="7">
        <f>(VLOOKUP(H121,Modèle!$B$3:$G$34,5,FALSE)*VLOOKUP(L121,Modèle!$B$3:$G$34,6,FALSE))*Modèle!$D$35</f>
        <v>2.9485350318471331</v>
      </c>
      <c r="K121" s="19" t="str">
        <f>IF(J121&gt;N121,1,"")</f>
        <v/>
      </c>
      <c r="L121" s="6" t="s">
        <v>34</v>
      </c>
      <c r="M121" s="6">
        <v>4</v>
      </c>
      <c r="N121" s="7">
        <v>4.1675710466382805</v>
      </c>
      <c r="O121" s="19">
        <f>IF(N121&gt;J121,1,"")</f>
        <v>1</v>
      </c>
      <c r="P121" t="str">
        <f>H121</f>
        <v>Philadelphia</v>
      </c>
      <c r="Q121" t="str">
        <f>IF(J121&gt;N121,H121,L121)</f>
        <v>Ottawa</v>
      </c>
      <c r="R121" t="str">
        <f t="shared" si="4"/>
        <v>NON</v>
      </c>
      <c r="AI121" s="27"/>
      <c r="AJ121" s="26"/>
      <c r="AK121" s="26"/>
      <c r="AL121" s="26"/>
      <c r="AM121" s="26"/>
      <c r="AN121" s="26"/>
    </row>
    <row r="122" spans="1:40">
      <c r="A122" t="str">
        <f>IF(OR(H122=$AA$3,L122=$AA$3),"MATCH","")</f>
        <v/>
      </c>
      <c r="B122" t="str">
        <f>IF(A122="","","LAST "&amp;COUNTIF(A$2:$A122,A122))</f>
        <v/>
      </c>
      <c r="C122" t="str">
        <f>IF(OR(H122=$AA$5,L122=$AA$5),"MATCH","")</f>
        <v/>
      </c>
      <c r="D122" t="str">
        <f>IF(C122="","","LAST "&amp;COUNTIF($C$2:C122,C122))</f>
        <v/>
      </c>
      <c r="E122" s="6">
        <f>IF(AND(OR(H122=$AA$3,H122=$AA$5),AND(OR(L122=$AA$3,L122=$AA$5))),"MATCH",0)</f>
        <v>0</v>
      </c>
      <c r="F122" s="39" t="s">
        <v>91</v>
      </c>
      <c r="G122" s="16">
        <v>45015</v>
      </c>
      <c r="H122" s="6" t="s">
        <v>17</v>
      </c>
      <c r="J122" s="7">
        <f>(VLOOKUP(H122,Modèle!$B$3:$G$34,5,FALSE)*VLOOKUP(L122,Modèle!$B$3:$G$34,6,FALSE))*Modèle!$D$35</f>
        <v>2.6545222929936299</v>
      </c>
      <c r="K122" s="19">
        <f>IF(J122&gt;N122,1,"")</f>
        <v>1</v>
      </c>
      <c r="L122" s="6" t="s">
        <v>44</v>
      </c>
      <c r="M122" s="6">
        <v>2</v>
      </c>
      <c r="N122" s="7">
        <v>2.6369323695415385</v>
      </c>
      <c r="O122" s="19" t="str">
        <f>IF(N122&gt;J122,1,"")</f>
        <v/>
      </c>
      <c r="P122" t="str">
        <f>H122</f>
        <v>Nashville</v>
      </c>
      <c r="Q122" t="str">
        <f>IF(J122&gt;N122,H122,L122)</f>
        <v>Nashville</v>
      </c>
      <c r="R122" t="str">
        <f t="shared" si="4"/>
        <v>OUI</v>
      </c>
      <c r="AI122" s="27"/>
      <c r="AJ122" s="26"/>
      <c r="AK122" s="26"/>
      <c r="AL122" s="26"/>
      <c r="AM122" s="26"/>
      <c r="AN122" s="26"/>
    </row>
    <row r="123" spans="1:40">
      <c r="A123" t="str">
        <f>IF(OR(H123=$AA$3,L123=$AA$3),"MATCH","")</f>
        <v/>
      </c>
      <c r="B123" t="str">
        <f>IF(A123="","","LAST "&amp;COUNTIF(A$2:$A123,A123))</f>
        <v/>
      </c>
      <c r="C123" t="str">
        <f>IF(OR(H123=$AA$5,L123=$AA$5),"MATCH","")</f>
        <v/>
      </c>
      <c r="D123" t="str">
        <f>IF(C123="","","LAST "&amp;COUNTIF($C$2:C123,C123))</f>
        <v/>
      </c>
      <c r="E123" s="6">
        <f>IF(AND(OR(H123=$AA$3,H123=$AA$5),AND(OR(L123=$AA$3,L123=$AA$5))),"MATCH",0)</f>
        <v>0</v>
      </c>
      <c r="F123" s="39" t="s">
        <v>91</v>
      </c>
      <c r="G123" s="16">
        <v>45015</v>
      </c>
      <c r="H123" s="6" t="s">
        <v>18</v>
      </c>
      <c r="J123" s="7">
        <f>(VLOOKUP(H123,Modèle!$B$3:$G$34,5,FALSE)*VLOOKUP(L123,Modèle!$B$3:$G$34,6,FALSE))*Modèle!$D$35</f>
        <v>3.8844267515923563</v>
      </c>
      <c r="K123" s="19">
        <f>IF(J123&gt;N123,1,"")</f>
        <v>1</v>
      </c>
      <c r="L123" s="6" t="s">
        <v>16</v>
      </c>
      <c r="M123" s="6">
        <v>2</v>
      </c>
      <c r="N123" s="7">
        <v>2.7311357560154472</v>
      </c>
      <c r="O123" s="19" t="str">
        <f>IF(N123&gt;J123,1,"")</f>
        <v/>
      </c>
      <c r="P123" t="str">
        <f>H123</f>
        <v>Vegas</v>
      </c>
      <c r="Q123" t="str">
        <f>IF(J123&gt;N123,H123,L123)</f>
        <v>Vegas</v>
      </c>
      <c r="R123" t="str">
        <f t="shared" si="4"/>
        <v>OUI</v>
      </c>
      <c r="AI123" s="27"/>
      <c r="AJ123" s="26"/>
      <c r="AK123" s="26"/>
      <c r="AL123" s="26"/>
      <c r="AM123" s="26"/>
      <c r="AN123" s="26"/>
    </row>
    <row r="124" spans="1:40">
      <c r="A124" t="str">
        <f>IF(OR(H124=$AA$3,L124=$AA$3),"MATCH","")</f>
        <v/>
      </c>
      <c r="B124" t="str">
        <f>IF(A124="","","LAST "&amp;COUNTIF(A$2:$A124,A124))</f>
        <v/>
      </c>
      <c r="C124" t="str">
        <f>IF(OR(H124=$AA$5,L124=$AA$5),"MATCH","")</f>
        <v/>
      </c>
      <c r="D124" t="str">
        <f>IF(C124="","","LAST "&amp;COUNTIF($C$2:C124,C124))</f>
        <v/>
      </c>
      <c r="E124" s="6">
        <f>IF(AND(OR(H124=$AA$3,H124=$AA$5),AND(OR(L124=$AA$3,L124=$AA$5))),"MATCH",0)</f>
        <v>0</v>
      </c>
      <c r="F124" s="39" t="s">
        <v>91</v>
      </c>
      <c r="G124" s="16">
        <v>45015</v>
      </c>
      <c r="H124" s="6" t="s">
        <v>23</v>
      </c>
      <c r="J124" s="7">
        <f>(VLOOKUP(H124,Modèle!$B$3:$G$34,5,FALSE)*VLOOKUP(L124,Modèle!$B$3:$G$34,6,FALSE))*Modèle!$D$35</f>
        <v>2.2096178343949036</v>
      </c>
      <c r="K124" s="19">
        <f>IF(J124&gt;N124,1,"")</f>
        <v>1</v>
      </c>
      <c r="L124" s="6" t="s">
        <v>22</v>
      </c>
      <c r="M124" s="6">
        <v>0</v>
      </c>
      <c r="N124" s="7">
        <v>2.0195563917219528</v>
      </c>
      <c r="O124" s="19" t="str">
        <f>IF(N124&gt;J124,1,"")</f>
        <v/>
      </c>
      <c r="P124" s="7" t="str">
        <f>H124</f>
        <v>Anaheim</v>
      </c>
      <c r="Q124" t="str">
        <f>IF(J124&gt;N124,H124,L124)</f>
        <v>Anaheim</v>
      </c>
      <c r="R124" t="str">
        <f t="shared" si="4"/>
        <v>OUI</v>
      </c>
      <c r="AI124" s="27"/>
      <c r="AJ124" s="26"/>
      <c r="AK124" s="26"/>
      <c r="AL124" s="26"/>
      <c r="AM124" s="26"/>
      <c r="AN124" s="26"/>
    </row>
    <row r="125" spans="1:40">
      <c r="A125" t="str">
        <f>IF(OR(H125=$AA$3,L125=$AA$3),"MATCH","")</f>
        <v/>
      </c>
      <c r="B125" t="str">
        <f>IF(A125="","","LAST "&amp;COUNTIF(A$2:$A125,A125))</f>
        <v/>
      </c>
      <c r="C125" t="str">
        <f>IF(OR(H125=$AA$5,L125=$AA$5),"MATCH","")</f>
        <v/>
      </c>
      <c r="D125" t="str">
        <f>IF(C125="","","LAST "&amp;COUNTIF($C$2:C125,C125))</f>
        <v/>
      </c>
      <c r="E125" s="6">
        <f>IF(AND(OR(H125=$AA$3,H125=$AA$5),AND(OR(L125=$AA$3,L125=$AA$5))),"MATCH",0)</f>
        <v>0</v>
      </c>
      <c r="F125" s="39" t="s">
        <v>91</v>
      </c>
      <c r="G125" s="16">
        <v>45015</v>
      </c>
      <c r="H125" s="6" t="s">
        <v>33</v>
      </c>
      <c r="J125" s="7">
        <f>(VLOOKUP(H125,Modèle!$B$3:$G$34,5,FALSE)*VLOOKUP(L125,Modèle!$B$3:$G$34,6,FALSE))*Modèle!$D$35</f>
        <v>2.985987261146497</v>
      </c>
      <c r="K125" s="19" t="str">
        <f>IF(J125&gt;N125,1,"")</f>
        <v/>
      </c>
      <c r="L125" s="6" t="s">
        <v>20</v>
      </c>
      <c r="M125" s="6">
        <v>1</v>
      </c>
      <c r="N125" s="7">
        <v>3.3700267353203279</v>
      </c>
      <c r="O125" s="19">
        <f>IF(N125&gt;J125,1,"")</f>
        <v>1</v>
      </c>
      <c r="P125" t="str">
        <f>L125</f>
        <v>Tampa Bay</v>
      </c>
      <c r="Q125" t="str">
        <f>IF(J125&gt;N125,H125,L125)</f>
        <v>Tampa Bay</v>
      </c>
      <c r="R125" t="str">
        <f t="shared" si="4"/>
        <v>OUI</v>
      </c>
      <c r="AI125" s="27"/>
      <c r="AJ125" s="26"/>
      <c r="AK125" s="26"/>
      <c r="AL125" s="26"/>
      <c r="AM125" s="26"/>
      <c r="AN125" s="26"/>
    </row>
    <row r="126" spans="1:40">
      <c r="A126" t="str">
        <f>IF(OR(H126=$AA$3,L126=$AA$3),"MATCH","")</f>
        <v/>
      </c>
      <c r="B126" t="str">
        <f>IF(A126="","","LAST "&amp;COUNTIF(A$2:$A126,A126))</f>
        <v/>
      </c>
      <c r="C126" t="str">
        <f>IF(OR(H126=$AA$5,L126=$AA$5),"MATCH","")</f>
        <v/>
      </c>
      <c r="D126" t="str">
        <f>IF(C126="","","LAST "&amp;COUNTIF($C$2:C126,C126))</f>
        <v/>
      </c>
      <c r="E126" s="6">
        <f>IF(AND(OR(H126=$AA$3,H126=$AA$5),AND(OR(L126=$AA$3,L126=$AA$5))),"MATCH",0)</f>
        <v>0</v>
      </c>
      <c r="F126" s="39" t="s">
        <v>91</v>
      </c>
      <c r="G126" s="16">
        <v>45014</v>
      </c>
      <c r="H126" s="6" t="s">
        <v>37</v>
      </c>
      <c r="J126" s="7">
        <f>(VLOOKUP(H126,Modèle!$B$3:$G$34,5,FALSE)*VLOOKUP(L126,Modèle!$B$3:$G$34,6,FALSE))*Modèle!$D$35</f>
        <v>2.8119745222929935</v>
      </c>
      <c r="K126" s="19" t="str">
        <f>IF(J126&gt;N126,1,"")</f>
        <v/>
      </c>
      <c r="L126" s="6" t="s">
        <v>27</v>
      </c>
      <c r="M126" s="6">
        <v>5</v>
      </c>
      <c r="N126" s="7">
        <v>3.2731300128725618</v>
      </c>
      <c r="O126" s="19">
        <f>IF(N126&gt;J126,1,"")</f>
        <v>1</v>
      </c>
      <c r="P126" t="str">
        <f>L126</f>
        <v>Colorado</v>
      </c>
      <c r="Q126" t="str">
        <f>IF(J126&gt;N126,H126,L126)</f>
        <v>Colorado</v>
      </c>
      <c r="R126" t="str">
        <f t="shared" si="4"/>
        <v>OUI</v>
      </c>
      <c r="AI126" s="27"/>
      <c r="AJ126" s="26"/>
      <c r="AK126" s="26"/>
      <c r="AL126" s="26"/>
      <c r="AM126" s="26"/>
      <c r="AN126" s="26"/>
    </row>
    <row r="127" spans="1:40">
      <c r="A127" t="str">
        <f>IF(OR(H127=$AA$3,L127=$AA$3),"MATCH","")</f>
        <v/>
      </c>
      <c r="B127" t="str">
        <f>IF(A127="","","LAST "&amp;COUNTIF(A$2:$A127,A127))</f>
        <v/>
      </c>
      <c r="C127" t="str">
        <f>IF(OR(H127=$AA$5,L127=$AA$5),"MATCH","")</f>
        <v/>
      </c>
      <c r="D127" t="str">
        <f>IF(C127="","","LAST "&amp;COUNTIF($C$2:C127,C127))</f>
        <v/>
      </c>
      <c r="E127" s="6">
        <f>IF(AND(OR(H127=$AA$3,H127=$AA$5),AND(OR(L127=$AA$3,L127=$AA$5))),"MATCH",0)</f>
        <v>0</v>
      </c>
      <c r="F127" s="39" t="s">
        <v>91</v>
      </c>
      <c r="G127" s="16">
        <v>45014</v>
      </c>
      <c r="H127" s="6" t="s">
        <v>38</v>
      </c>
      <c r="J127" s="7">
        <f>(VLOOKUP(H127,Modèle!$B$3:$G$34,5,FALSE)*VLOOKUP(L127,Modèle!$B$3:$G$34,6,FALSE))*Modèle!$D$35</f>
        <v>2.7492993630573248</v>
      </c>
      <c r="K127" s="19" t="str">
        <f>IF(J127&gt;N127,1,"")</f>
        <v/>
      </c>
      <c r="L127" s="6" t="s">
        <v>30</v>
      </c>
      <c r="M127" s="6">
        <v>4</v>
      </c>
      <c r="N127" s="7">
        <v>4.378918704822258</v>
      </c>
      <c r="O127" s="19">
        <f>IF(N127&gt;J127,1,"")</f>
        <v>1</v>
      </c>
      <c r="P127" t="str">
        <f>L127</f>
        <v>Toronto</v>
      </c>
      <c r="Q127" t="str">
        <f>IF(J127&gt;N127,H127,L127)</f>
        <v>Toronto</v>
      </c>
      <c r="R127" t="str">
        <f t="shared" si="4"/>
        <v>OUI</v>
      </c>
      <c r="AI127" s="27"/>
      <c r="AJ127" s="26"/>
      <c r="AK127" s="26"/>
      <c r="AL127" s="26"/>
      <c r="AM127" s="26"/>
      <c r="AN127" s="26"/>
    </row>
    <row r="128" spans="1:40">
      <c r="A128" t="str">
        <f>IF(OR(H128=$AA$3,L128=$AA$3),"MATCH","")</f>
        <v/>
      </c>
      <c r="B128" t="str">
        <f>IF(A128="","","LAST "&amp;COUNTIF(A$2:$A128,A128))</f>
        <v/>
      </c>
      <c r="C128" t="str">
        <f>IF(OR(H128=$AA$5,L128=$AA$5),"MATCH","")</f>
        <v/>
      </c>
      <c r="D128" t="str">
        <f>IF(C128="","","LAST "&amp;COUNTIF($C$2:C128,C128))</f>
        <v/>
      </c>
      <c r="E128" s="6">
        <f>IF(AND(OR(H128=$AA$3,H128=$AA$5),AND(OR(L128=$AA$3,L128=$AA$5))),"MATCH",0)</f>
        <v>0</v>
      </c>
      <c r="F128" s="39" t="s">
        <v>91</v>
      </c>
      <c r="G128" s="16">
        <v>45014</v>
      </c>
      <c r="H128" s="6" t="s">
        <v>39</v>
      </c>
      <c r="J128" s="7">
        <f>(VLOOKUP(H128,Modèle!$B$3:$G$34,5,FALSE)*VLOOKUP(L128,Modèle!$B$3:$G$34,6,FALSE))*Modèle!$D$35</f>
        <v>2.6545222929936299</v>
      </c>
      <c r="K128" s="19" t="str">
        <f>IF(J128&gt;N128,1,"")</f>
        <v/>
      </c>
      <c r="L128" s="6" t="s">
        <v>33</v>
      </c>
      <c r="M128" s="6">
        <v>4</v>
      </c>
      <c r="N128" s="7">
        <v>4.4366828398851368</v>
      </c>
      <c r="O128" s="19">
        <f>IF(N128&gt;J128,1,"")</f>
        <v>1</v>
      </c>
      <c r="P128" t="str">
        <f>L128</f>
        <v>Washington</v>
      </c>
      <c r="Q128" t="str">
        <f>IF(J128&gt;N128,H128,L128)</f>
        <v>Washington</v>
      </c>
      <c r="R128" t="str">
        <f t="shared" si="4"/>
        <v>OUI</v>
      </c>
      <c r="AI128" s="27"/>
      <c r="AJ128" s="26"/>
      <c r="AK128" s="26"/>
      <c r="AL128" s="26"/>
      <c r="AM128" s="26"/>
      <c r="AN128" s="26"/>
    </row>
    <row r="129" spans="1:40">
      <c r="A129" t="str">
        <f>IF(OR(H129=$AA$3,L129=$AA$3),"MATCH","")</f>
        <v/>
      </c>
      <c r="B129" t="str">
        <f>IF(A129="","","LAST "&amp;COUNTIF(A$2:$A129,A129))</f>
        <v/>
      </c>
      <c r="C129" t="str">
        <f>IF(OR(H129=$AA$5,L129=$AA$5),"MATCH","")</f>
        <v/>
      </c>
      <c r="D129" t="str">
        <f>IF(C129="","","LAST "&amp;COUNTIF($C$2:C129,C129))</f>
        <v/>
      </c>
      <c r="E129" s="6">
        <f>IF(AND(OR(H129=$AA$3,H129=$AA$5),AND(OR(L129=$AA$3,L129=$AA$5))),"MATCH",0)</f>
        <v>0</v>
      </c>
      <c r="F129" s="39" t="s">
        <v>91</v>
      </c>
      <c r="G129" s="16">
        <v>45013</v>
      </c>
      <c r="H129" s="6" t="s">
        <v>17</v>
      </c>
      <c r="J129" s="7">
        <f>(VLOOKUP(H129,Modèle!$B$3:$G$34,5,FALSE)*VLOOKUP(L129,Modèle!$B$3:$G$34,6,FALSE))*Modèle!$D$35</f>
        <v>1.9073885350318469</v>
      </c>
      <c r="K129" s="19" t="str">
        <f>IF(J129&gt;N129,1,"")</f>
        <v/>
      </c>
      <c r="L129" s="6" t="s">
        <v>32</v>
      </c>
      <c r="M129" s="6">
        <v>2</v>
      </c>
      <c r="N129" s="7">
        <v>3.4800732745816418</v>
      </c>
      <c r="O129" s="19">
        <f>IF(N129&gt;J129,1,"")</f>
        <v>1</v>
      </c>
      <c r="P129" t="str">
        <f>H129</f>
        <v>Nashville</v>
      </c>
      <c r="Q129" t="str">
        <f>IF(J129&gt;N129,H129,L129)</f>
        <v>Boston</v>
      </c>
      <c r="AI129" s="27"/>
      <c r="AJ129" s="26"/>
      <c r="AK129" s="26"/>
      <c r="AL129" s="26"/>
      <c r="AM129" s="26"/>
      <c r="AN129" s="26"/>
    </row>
    <row r="130" spans="1:40">
      <c r="A130" t="str">
        <f>IF(OR(H130=$AA$3,L130=$AA$3),"MATCH","")</f>
        <v>MATCH</v>
      </c>
      <c r="B130" t="str">
        <f>IF(A130="","","LAST "&amp;COUNTIF(A$2:$A130,A130))</f>
        <v>LAST 8</v>
      </c>
      <c r="C130" t="str">
        <f>IF(OR(H130=$AA$5,L130=$AA$5),"MATCH","")</f>
        <v/>
      </c>
      <c r="D130" t="str">
        <f>IF(C130="","","LAST "&amp;COUNTIF($C$2:C130,C130))</f>
        <v/>
      </c>
      <c r="E130" s="6">
        <f>IF(AND(OR(H130=$AA$3,H130=$AA$5),AND(OR(L130=$AA$3,L130=$AA$5))),"MATCH",0)</f>
        <v>0</v>
      </c>
      <c r="F130" s="39" t="s">
        <v>91</v>
      </c>
      <c r="G130" s="16">
        <v>45013</v>
      </c>
      <c r="H130" s="6" t="s">
        <v>19</v>
      </c>
      <c r="J130" s="7">
        <f>(VLOOKUP(H130,Modèle!$B$3:$G$34,5,FALSE)*VLOOKUP(L130,Modèle!$B$3:$G$34,6,FALSE))*Modèle!$D$35</f>
        <v>3.0627388535031841</v>
      </c>
      <c r="K130" s="19">
        <f>IF(J130&gt;N130,1,"")</f>
        <v>1</v>
      </c>
      <c r="L130" s="6" t="s">
        <v>36</v>
      </c>
      <c r="M130" s="6">
        <v>3</v>
      </c>
      <c r="N130" s="7">
        <v>3.056332310129716</v>
      </c>
      <c r="O130" s="19" t="str">
        <f>IF(N130&gt;J130,1,"")</f>
        <v/>
      </c>
      <c r="P130" t="str">
        <f>H130</f>
        <v>Los Angeles</v>
      </c>
      <c r="Q130" t="str">
        <f>IF(J130&gt;N130,H130,L130)</f>
        <v>Los Angeles</v>
      </c>
      <c r="R130" t="str">
        <f>IF(P130=Q130,"OUI","NON")</f>
        <v>OUI</v>
      </c>
      <c r="AI130" s="27"/>
      <c r="AJ130" s="26"/>
      <c r="AK130" s="26"/>
      <c r="AL130" s="26"/>
      <c r="AM130" s="26"/>
      <c r="AN130" s="26"/>
    </row>
    <row r="131" spans="1:40">
      <c r="A131" t="str">
        <f>IF(OR(H131=$AA$3,L131=$AA$3),"MATCH","")</f>
        <v/>
      </c>
      <c r="B131" t="str">
        <f>IF(A131="","","LAST "&amp;COUNTIF(A$2:$A131,A131))</f>
        <v/>
      </c>
      <c r="C131" t="str">
        <f>IF(OR(H131=$AA$5,L131=$AA$5),"MATCH","")</f>
        <v/>
      </c>
      <c r="D131" t="str">
        <f>IF(C131="","","LAST "&amp;COUNTIF($C$2:C131,C131))</f>
        <v/>
      </c>
      <c r="E131" s="6">
        <f>IF(AND(OR(H131=$AA$3,H131=$AA$5),AND(OR(L131=$AA$3,L131=$AA$5))),"MATCH",0)</f>
        <v>0</v>
      </c>
      <c r="F131" s="39" t="s">
        <v>91</v>
      </c>
      <c r="G131" s="16">
        <v>45013</v>
      </c>
      <c r="H131" s="6" t="s">
        <v>20</v>
      </c>
      <c r="J131" s="7">
        <f>(VLOOKUP(H131,Modèle!$B$3:$G$34,5,FALSE)*VLOOKUP(L131,Modèle!$B$3:$G$34,6,FALSE))*Modèle!$D$35</f>
        <v>3.0640764331210186</v>
      </c>
      <c r="K131" s="19" t="str">
        <f>IF(J131&gt;N131,1,"")</f>
        <v/>
      </c>
      <c r="L131" s="6" t="s">
        <v>25</v>
      </c>
      <c r="M131" s="6">
        <v>2</v>
      </c>
      <c r="N131" s="7">
        <v>3.9333775621348654</v>
      </c>
      <c r="O131" s="19">
        <f>IF(N131&gt;J131,1,"")</f>
        <v>1</v>
      </c>
      <c r="P131" t="str">
        <f>L131</f>
        <v>Carolina</v>
      </c>
      <c r="Q131" t="str">
        <f>IF(J131&gt;N131,H131,L131)</f>
        <v>Carolina</v>
      </c>
      <c r="R131" t="str">
        <f>IF(P131=Q131,"OUI","NON")</f>
        <v>OUI</v>
      </c>
      <c r="AI131" s="27"/>
      <c r="AJ131" s="26"/>
      <c r="AK131" s="26"/>
      <c r="AL131" s="26"/>
      <c r="AM131" s="26"/>
      <c r="AN131" s="26"/>
    </row>
    <row r="132" spans="1:40">
      <c r="A132" t="str">
        <f>IF(OR(H132=$AA$3,L132=$AA$3),"MATCH","")</f>
        <v/>
      </c>
      <c r="B132" t="str">
        <f>IF(A132="","","LAST "&amp;COUNTIF(A$2:$A132,A132))</f>
        <v/>
      </c>
      <c r="C132" t="str">
        <f>IF(OR(H132=$AA$5,L132=$AA$5),"MATCH","")</f>
        <v/>
      </c>
      <c r="D132" t="str">
        <f>IF(C132="","","LAST "&amp;COUNTIF($C$2:C132,C132))</f>
        <v/>
      </c>
      <c r="E132" s="6">
        <f>IF(AND(OR(H132=$AA$3,H132=$AA$5),AND(OR(L132=$AA$3,L132=$AA$5))),"MATCH",0)</f>
        <v>0</v>
      </c>
      <c r="F132" s="39" t="s">
        <v>91</v>
      </c>
      <c r="G132" s="16">
        <v>45013</v>
      </c>
      <c r="H132" s="6" t="s">
        <v>40</v>
      </c>
      <c r="J132" s="7">
        <f>(VLOOKUP(H132,Modèle!$B$3:$G$34,5,FALSE)*VLOOKUP(L132,Modèle!$B$3:$G$34,6,FALSE))*Modèle!$D$35</f>
        <v>4.0526433121019103</v>
      </c>
      <c r="K132" s="19">
        <f>IF(J132&gt;N132,1,"")</f>
        <v>1</v>
      </c>
      <c r="L132" s="6" t="s">
        <v>26</v>
      </c>
      <c r="M132" s="6">
        <v>5</v>
      </c>
      <c r="N132" s="7">
        <v>3.5486107535399545</v>
      </c>
      <c r="O132" s="19" t="str">
        <f>IF(N132&gt;J132,1,"")</f>
        <v/>
      </c>
      <c r="P132" t="str">
        <f>L132</f>
        <v>Chicago</v>
      </c>
      <c r="Q132" t="str">
        <f>IF(J132&gt;N132,H132,L132)</f>
        <v>Dallas</v>
      </c>
      <c r="R132" t="str">
        <f>IF(P132=Q132,"OUI","NON")</f>
        <v>NON</v>
      </c>
      <c r="AI132" s="27"/>
      <c r="AJ132" s="26"/>
      <c r="AK132" s="26"/>
      <c r="AL132" s="26"/>
      <c r="AM132" s="26"/>
      <c r="AN132" s="26"/>
    </row>
    <row r="133" spans="1:40">
      <c r="A133" t="str">
        <f>IF(OR(H133=$AA$3,L133=$AA$3),"MATCH","")</f>
        <v/>
      </c>
      <c r="B133" t="str">
        <f>IF(A133="","","LAST "&amp;COUNTIF(A$2:$A133,A133))</f>
        <v/>
      </c>
      <c r="C133" t="str">
        <f>IF(OR(H133=$AA$5,L133=$AA$5),"MATCH","")</f>
        <v>MATCH</v>
      </c>
      <c r="D133" t="str">
        <f>IF(C133="","","LAST "&amp;COUNTIF($C$2:C133,C133))</f>
        <v>LAST 10</v>
      </c>
      <c r="E133" s="6">
        <f>IF(AND(OR(H133=$AA$3,H133=$AA$5),AND(OR(L133=$AA$3,L133=$AA$5))),"MATCH",0)</f>
        <v>0</v>
      </c>
      <c r="F133" s="39" t="s">
        <v>91</v>
      </c>
      <c r="G133" s="16">
        <v>45013</v>
      </c>
      <c r="H133" s="6" t="s">
        <v>44</v>
      </c>
      <c r="J133" s="7">
        <f>(VLOOKUP(H133,Modèle!$B$3:$G$34,5,FALSE)*VLOOKUP(L133,Modèle!$B$3:$G$34,6,FALSE))*Modèle!$D$35</f>
        <v>3.3931847133757955</v>
      </c>
      <c r="K133" s="19" t="str">
        <f>IF(J133&gt;N133,1,"")</f>
        <v/>
      </c>
      <c r="L133" s="6" t="s">
        <v>45</v>
      </c>
      <c r="M133" s="6">
        <v>4</v>
      </c>
      <c r="N133" s="7">
        <v>3.5601445687691848</v>
      </c>
      <c r="O133" s="19">
        <f>IF(N133&gt;J133,1,"")</f>
        <v>1</v>
      </c>
      <c r="P133" t="str">
        <f>L133</f>
        <v>Detroit</v>
      </c>
      <c r="Q133" t="str">
        <f>IF(J133&gt;N133,H133,L133)</f>
        <v>Detroit</v>
      </c>
      <c r="AI133" s="27"/>
      <c r="AJ133" s="26"/>
      <c r="AK133" s="26"/>
      <c r="AL133" s="26"/>
      <c r="AM133" s="26"/>
      <c r="AN133" s="26"/>
    </row>
    <row r="134" spans="1:40">
      <c r="A134" t="str">
        <f>IF(OR(H134=$AA$3,L134=$AA$3),"MATCH","")</f>
        <v/>
      </c>
      <c r="B134" t="str">
        <f>IF(A134="","","LAST "&amp;COUNTIF(A$2:$A134,A134))</f>
        <v/>
      </c>
      <c r="C134" t="str">
        <f>IF(OR(H134=$AA$5,L134=$AA$5),"MATCH","")</f>
        <v/>
      </c>
      <c r="D134" t="str">
        <f>IF(C134="","","LAST "&amp;COUNTIF($C$2:C134,C134))</f>
        <v/>
      </c>
      <c r="E134" s="6">
        <f>IF(AND(OR(H134=$AA$3,H134=$AA$5),AND(OR(L134=$AA$3,L134=$AA$5))),"MATCH",0)</f>
        <v>0</v>
      </c>
      <c r="F134" s="39" t="s">
        <v>91</v>
      </c>
      <c r="G134" s="16">
        <v>45013</v>
      </c>
      <c r="H134" s="6" t="s">
        <v>24</v>
      </c>
      <c r="J134" s="7">
        <f>(VLOOKUP(H134,Modèle!$B$3:$G$34,5,FALSE)*VLOOKUP(L134,Modèle!$B$3:$G$34,6,FALSE))*Modèle!$D$35</f>
        <v>2.1771337579617831</v>
      </c>
      <c r="K134" s="19" t="str">
        <f>IF(J134&gt;N134,1,"")</f>
        <v/>
      </c>
      <c r="L134" s="6" t="s">
        <v>21</v>
      </c>
      <c r="M134" s="6">
        <v>5</v>
      </c>
      <c r="N134" s="7">
        <v>3.5886622437865134</v>
      </c>
      <c r="O134" s="19">
        <f>IF(N134&gt;J134,1,"")</f>
        <v>1</v>
      </c>
      <c r="P134" t="str">
        <f>L134</f>
        <v>N.Y. Rangers</v>
      </c>
      <c r="Q134" t="str">
        <f>IF(J134&gt;N134,H134,L134)</f>
        <v>N.Y. Rangers</v>
      </c>
      <c r="R134" t="str">
        <f t="shared" ref="R134:R148" si="5">IF(P134=Q134,"OUI","NON")</f>
        <v>OUI</v>
      </c>
      <c r="AI134" s="27"/>
      <c r="AJ134" s="26"/>
      <c r="AK134" s="26"/>
      <c r="AL134" s="26"/>
      <c r="AM134" s="26"/>
      <c r="AN134" s="26"/>
    </row>
    <row r="135" spans="1:40">
      <c r="A135" t="str">
        <f>IF(OR(H135=$AA$3,L135=$AA$3),"MATCH","")</f>
        <v/>
      </c>
      <c r="B135" t="str">
        <f>IF(A135="","","LAST "&amp;COUNTIF(A$2:$A135,A135))</f>
        <v/>
      </c>
      <c r="C135" t="str">
        <f>IF(OR(H135=$AA$5,L135=$AA$5),"MATCH","")</f>
        <v/>
      </c>
      <c r="D135" t="str">
        <f>IF(C135="","","LAST "&amp;COUNTIF($C$2:C135,C135))</f>
        <v/>
      </c>
      <c r="E135" s="6">
        <f>IF(AND(OR(H135=$AA$3,H135=$AA$5),AND(OR(L135=$AA$3,L135=$AA$5))),"MATCH",0)</f>
        <v>0</v>
      </c>
      <c r="F135" s="39" t="s">
        <v>91</v>
      </c>
      <c r="G135" s="16">
        <v>45013</v>
      </c>
      <c r="H135" s="6" t="s">
        <v>31</v>
      </c>
      <c r="J135" s="7">
        <f>(VLOOKUP(H135,Modèle!$B$3:$G$34,5,FALSE)*VLOOKUP(L135,Modèle!$B$3:$G$34,6,FALSE))*Modèle!$D$35</f>
        <v>2.5662420382165601</v>
      </c>
      <c r="K135" s="19">
        <f>IF(J135&gt;N135,1,"")</f>
        <v>1</v>
      </c>
      <c r="L135" s="6" t="s">
        <v>42</v>
      </c>
      <c r="M135" s="6">
        <v>0</v>
      </c>
      <c r="N135" s="7">
        <v>2.2648083968709769</v>
      </c>
      <c r="O135" s="19" t="str">
        <f>IF(N135&gt;J135,1,"")</f>
        <v/>
      </c>
      <c r="P135" t="str">
        <f>H135</f>
        <v>Montreal</v>
      </c>
      <c r="Q135" t="str">
        <f>IF(J135&gt;N135,H135,L135)</f>
        <v>Montreal</v>
      </c>
      <c r="R135" t="str">
        <f t="shared" si="5"/>
        <v>OUI</v>
      </c>
      <c r="AI135" s="27"/>
      <c r="AJ135" s="26"/>
      <c r="AK135" s="26"/>
      <c r="AL135" s="26"/>
      <c r="AM135" s="26"/>
      <c r="AN135" s="26"/>
    </row>
    <row r="136" spans="1:40">
      <c r="A136" t="str">
        <f>IF(OR(H136=$AA$3,L136=$AA$3),"MATCH","")</f>
        <v/>
      </c>
      <c r="B136" t="str">
        <f>IF(A136="","","LAST "&amp;COUNTIF(A$2:$A136,A136))</f>
        <v/>
      </c>
      <c r="C136" t="str">
        <f>IF(OR(H136=$AA$5,L136=$AA$5),"MATCH","")</f>
        <v/>
      </c>
      <c r="D136" t="str">
        <f>IF(C136="","","LAST "&amp;COUNTIF($C$2:C136,C136))</f>
        <v/>
      </c>
      <c r="E136" s="6">
        <f>IF(AND(OR(H136=$AA$3,H136=$AA$5),AND(OR(L136=$AA$3,L136=$AA$5))),"MATCH",0)</f>
        <v>0</v>
      </c>
      <c r="F136" s="39" t="s">
        <v>91</v>
      </c>
      <c r="G136" s="16">
        <v>45013</v>
      </c>
      <c r="H136" s="6" t="s">
        <v>46</v>
      </c>
      <c r="J136" s="7">
        <f>(VLOOKUP(H136,Modèle!$B$3:$G$34,5,FALSE)*VLOOKUP(L136,Modèle!$B$3:$G$34,6,FALSE))*Modèle!$D$35</f>
        <v>3.9675796178343941</v>
      </c>
      <c r="K136" s="19">
        <f>IF(J136&gt;N136,1,"")</f>
        <v>1</v>
      </c>
      <c r="L136" s="6" t="s">
        <v>16</v>
      </c>
      <c r="M136" s="6">
        <v>3</v>
      </c>
      <c r="N136" s="7">
        <v>2.7426378849391027</v>
      </c>
      <c r="O136" s="19" t="str">
        <f>IF(N136&gt;J136,1,"")</f>
        <v/>
      </c>
      <c r="P136" t="str">
        <f>H136</f>
        <v>Winnipeg</v>
      </c>
      <c r="Q136" t="str">
        <f>IF(J136&gt;N136,H136,L136)</f>
        <v>Winnipeg</v>
      </c>
      <c r="R136" t="str">
        <f t="shared" si="5"/>
        <v>OUI</v>
      </c>
      <c r="AI136" s="27"/>
      <c r="AJ136" s="26"/>
      <c r="AK136" s="26"/>
      <c r="AL136" s="26"/>
      <c r="AM136" s="26"/>
      <c r="AN136" s="26"/>
    </row>
    <row r="137" spans="1:40">
      <c r="A137" t="str">
        <f>IF(OR(H137=$AA$3,L137=$AA$3),"MATCH","")</f>
        <v/>
      </c>
      <c r="B137" t="str">
        <f>IF(A137="","","LAST "&amp;COUNTIF(A$2:$A137,A137))</f>
        <v/>
      </c>
      <c r="C137" t="str">
        <f>IF(OR(H137=$AA$5,L137=$AA$5),"MATCH","")</f>
        <v/>
      </c>
      <c r="D137" t="str">
        <f>IF(C137="","","LAST "&amp;COUNTIF($C$2:C137,C137))</f>
        <v/>
      </c>
      <c r="E137" s="6">
        <f>IF(AND(OR(H137=$AA$3,H137=$AA$5),AND(OR(L137=$AA$3,L137=$AA$5))),"MATCH",0)</f>
        <v>0</v>
      </c>
      <c r="F137" s="39" t="s">
        <v>91</v>
      </c>
      <c r="G137" s="16">
        <v>45013</v>
      </c>
      <c r="H137" s="6" t="s">
        <v>28</v>
      </c>
      <c r="J137" s="7">
        <f>(VLOOKUP(H137,Modèle!$B$3:$G$34,5,FALSE)*VLOOKUP(L137,Modèle!$B$3:$G$34,6,FALSE))*Modèle!$D$35</f>
        <v>3.8872611464968148</v>
      </c>
      <c r="K137" s="19">
        <f>IF(J137&gt;N137,1,"")</f>
        <v>1</v>
      </c>
      <c r="L137" s="6" t="s">
        <v>47</v>
      </c>
      <c r="M137" s="6">
        <v>3</v>
      </c>
      <c r="N137" s="7">
        <v>2.2482681453609272</v>
      </c>
      <c r="O137" s="19" t="str">
        <f>IF(N137&gt;J137,1,"")</f>
        <v/>
      </c>
      <c r="P137" t="str">
        <f>H137</f>
        <v>Vancouver</v>
      </c>
      <c r="Q137" t="str">
        <f>IF(J137&gt;N137,H137,L137)</f>
        <v>Vancouver</v>
      </c>
      <c r="R137" t="str">
        <f t="shared" si="5"/>
        <v>OUI</v>
      </c>
      <c r="AI137" s="27"/>
      <c r="AJ137" s="26"/>
      <c r="AK137" s="26"/>
      <c r="AL137" s="26"/>
      <c r="AM137" s="26"/>
      <c r="AN137" s="26"/>
    </row>
    <row r="138" spans="1:40">
      <c r="A138" t="str">
        <f>IF(OR(H138=$AA$3,L138=$AA$3),"MATCH","")</f>
        <v/>
      </c>
      <c r="B138" t="str">
        <f>IF(A138="","","LAST "&amp;COUNTIF(A$2:$A138,A138))</f>
        <v/>
      </c>
      <c r="C138" t="str">
        <f>IF(OR(H138=$AA$5,L138=$AA$5),"MATCH","")</f>
        <v/>
      </c>
      <c r="D138" t="str">
        <f>IF(C138="","","LAST "&amp;COUNTIF($C$2:C138,C138))</f>
        <v/>
      </c>
      <c r="E138" s="6">
        <f>IF(AND(OR(H138=$AA$3,H138=$AA$5),AND(OR(L138=$AA$3,L138=$AA$5))),"MATCH",0)</f>
        <v>0</v>
      </c>
      <c r="F138" s="39" t="s">
        <v>91</v>
      </c>
      <c r="G138" s="16">
        <v>45013</v>
      </c>
      <c r="H138" s="6" t="s">
        <v>29</v>
      </c>
      <c r="J138" s="7">
        <f>(VLOOKUP(H138,Modèle!$B$3:$G$34,5,FALSE)*VLOOKUP(L138,Modèle!$B$3:$G$34,6,FALSE))*Modèle!$D$35</f>
        <v>3.2922292993630569</v>
      </c>
      <c r="K138" s="19" t="str">
        <f>IF(J138&gt;N138,1,"")</f>
        <v/>
      </c>
      <c r="L138" s="6" t="s">
        <v>18</v>
      </c>
      <c r="M138" s="6">
        <v>3</v>
      </c>
      <c r="N138" s="7">
        <v>3.4669868303792453</v>
      </c>
      <c r="O138" s="19">
        <f>IF(N138&gt;J138,1,"")</f>
        <v>1</v>
      </c>
      <c r="P138" t="str">
        <f>L138</f>
        <v>Vegas</v>
      </c>
      <c r="Q138" t="str">
        <f>IF(J138&gt;N138,H138,L138)</f>
        <v>Vegas</v>
      </c>
      <c r="R138" t="str">
        <f t="shared" si="5"/>
        <v>OUI</v>
      </c>
      <c r="AI138" s="27"/>
      <c r="AJ138" s="26"/>
      <c r="AK138" s="26"/>
      <c r="AL138" s="26"/>
      <c r="AM138" s="26"/>
      <c r="AN138" s="26"/>
    </row>
    <row r="139" spans="1:40">
      <c r="A139" t="str">
        <f>IF(OR(H139=$AA$3,L139=$AA$3),"MATCH","")</f>
        <v/>
      </c>
      <c r="B139" t="str">
        <f>IF(A139="","","LAST "&amp;COUNTIF(A$2:$A139,A139))</f>
        <v/>
      </c>
      <c r="C139" t="str">
        <f>IF(OR(H139=$AA$5,L139=$AA$5),"MATCH","")</f>
        <v/>
      </c>
      <c r="D139" t="str">
        <f>IF(C139="","","LAST "&amp;COUNTIF($C$2:C139,C139))</f>
        <v/>
      </c>
      <c r="E139" s="6">
        <f>IF(AND(OR(H139=$AA$3,H139=$AA$5),AND(OR(L139=$AA$3,L139=$AA$5))),"MATCH",0)</f>
        <v>0</v>
      </c>
      <c r="F139" s="39" t="s">
        <v>91</v>
      </c>
      <c r="G139" s="16">
        <v>45012</v>
      </c>
      <c r="H139" s="6" t="s">
        <v>27</v>
      </c>
      <c r="J139" s="7">
        <f>(VLOOKUP(H139,Modèle!$B$3:$G$34,5,FALSE)*VLOOKUP(L139,Modèle!$B$3:$G$34,6,FALSE))*Modèle!$D$35</f>
        <v>3.948025477707005</v>
      </c>
      <c r="K139" s="19">
        <f>IF(J139&gt;N139,1,"")</f>
        <v>1</v>
      </c>
      <c r="L139" s="6" t="s">
        <v>23</v>
      </c>
      <c r="M139" s="6">
        <v>4</v>
      </c>
      <c r="N139" s="7">
        <v>2.3624022180413897</v>
      </c>
      <c r="O139" s="19" t="str">
        <f>IF(N139&gt;J139,1,"")</f>
        <v/>
      </c>
      <c r="P139" t="str">
        <f>H139</f>
        <v>Colorado</v>
      </c>
      <c r="Q139" t="str">
        <f>IF(J139&gt;N139,H139,L139)</f>
        <v>Colorado</v>
      </c>
      <c r="R139" t="str">
        <f t="shared" si="5"/>
        <v>OUI</v>
      </c>
      <c r="AI139" s="27"/>
      <c r="AJ139" s="26"/>
      <c r="AK139" s="26"/>
      <c r="AL139" s="26"/>
      <c r="AM139" s="26"/>
      <c r="AN139" s="26"/>
    </row>
    <row r="140" spans="1:40">
      <c r="A140" t="str">
        <f>IF(OR(H140=$AA$3,L140=$AA$3),"MATCH","")</f>
        <v/>
      </c>
      <c r="B140" t="str">
        <f>IF(A140="","","LAST "&amp;COUNTIF(A$2:$A140,A140))</f>
        <v/>
      </c>
      <c r="C140" t="str">
        <f>IF(OR(H140=$AA$5,L140=$AA$5),"MATCH","")</f>
        <v/>
      </c>
      <c r="D140" t="str">
        <f>IF(C140="","","LAST "&amp;COUNTIF($C$2:C140,C140))</f>
        <v/>
      </c>
      <c r="E140" s="6">
        <f>IF(AND(OR(H140=$AA$3,H140=$AA$5),AND(OR(L140=$AA$3,L140=$AA$5))),"MATCH",0)</f>
        <v>0</v>
      </c>
      <c r="F140" s="39" t="s">
        <v>91</v>
      </c>
      <c r="G140" s="16">
        <v>45012</v>
      </c>
      <c r="H140" s="6" t="s">
        <v>29</v>
      </c>
      <c r="J140" s="7">
        <f>(VLOOKUP(H140,Modèle!$B$3:$G$34,5,FALSE)*VLOOKUP(L140,Modèle!$B$3:$G$34,6,FALSE))*Modèle!$D$35</f>
        <v>4.2080254777070065</v>
      </c>
      <c r="K140" s="19">
        <f>IF(J140&gt;N140,1,"")</f>
        <v>1</v>
      </c>
      <c r="L140" s="6" t="s">
        <v>43</v>
      </c>
      <c r="M140" s="6">
        <v>4</v>
      </c>
      <c r="N140" s="7">
        <v>2.2103079512823052</v>
      </c>
      <c r="O140" s="19" t="str">
        <f>IF(N140&gt;J140,1,"")</f>
        <v/>
      </c>
      <c r="P140" t="str">
        <f>L140</f>
        <v>Arizona</v>
      </c>
      <c r="Q140" t="str">
        <f>IF(J140&gt;N140,H140,L140)</f>
        <v>Edmonton</v>
      </c>
      <c r="R140" t="str">
        <f t="shared" si="5"/>
        <v>NON</v>
      </c>
      <c r="AI140" s="27"/>
      <c r="AJ140" s="26"/>
      <c r="AK140" s="26"/>
      <c r="AL140" s="26"/>
      <c r="AM140" s="26"/>
      <c r="AN140" s="26"/>
    </row>
    <row r="141" spans="1:40">
      <c r="A141" t="str">
        <f>IF(OR(H141=$AA$3,L141=$AA$3),"MATCH","")</f>
        <v/>
      </c>
      <c r="B141" t="str">
        <f>IF(A141="","","LAST "&amp;COUNTIF(A$2:$A141,A141))</f>
        <v/>
      </c>
      <c r="C141" t="str">
        <f>IF(OR(H141=$AA$5,L141=$AA$5),"MATCH","")</f>
        <v/>
      </c>
      <c r="D141" t="str">
        <f>IF(C141="","","LAST "&amp;COUNTIF($C$2:C141,C141))</f>
        <v/>
      </c>
      <c r="E141" s="6">
        <f>IF(AND(OR(H141=$AA$3,H141=$AA$5),AND(OR(L141=$AA$3,L141=$AA$5))),"MATCH",0)</f>
        <v>0</v>
      </c>
      <c r="F141" s="39" t="s">
        <v>91</v>
      </c>
      <c r="G141" s="16">
        <v>45012</v>
      </c>
      <c r="H141" s="6" t="s">
        <v>31</v>
      </c>
      <c r="J141" s="7">
        <f>(VLOOKUP(H141,Modèle!$B$3:$G$34,5,FALSE)*VLOOKUP(L141,Modèle!$B$3:$G$34,6,FALSE))*Modèle!$D$35</f>
        <v>2.8261146496815281</v>
      </c>
      <c r="K141" s="19" t="str">
        <f>IF(J141&gt;N141,1,"")</f>
        <v/>
      </c>
      <c r="L141" s="6" t="s">
        <v>35</v>
      </c>
      <c r="M141" s="6">
        <v>2</v>
      </c>
      <c r="N141" s="7">
        <v>2.8376968016635309</v>
      </c>
      <c r="O141" s="19">
        <f>IF(N141&gt;J141,1,"")</f>
        <v>1</v>
      </c>
      <c r="P141" t="str">
        <f>H141</f>
        <v>Montreal</v>
      </c>
      <c r="Q141" t="str">
        <f>IF(J141&gt;N141,H141,L141)</f>
        <v>Buffalo</v>
      </c>
      <c r="R141" t="str">
        <f t="shared" si="5"/>
        <v>NON</v>
      </c>
      <c r="AI141" s="27"/>
      <c r="AJ141" s="26"/>
      <c r="AK141" s="26"/>
      <c r="AL141" s="26"/>
      <c r="AM141" s="26"/>
      <c r="AN141" s="26"/>
    </row>
    <row r="142" spans="1:40">
      <c r="A142" t="str">
        <f>IF(OR(H142=$AA$3,L142=$AA$3),"MATCH","")</f>
        <v/>
      </c>
      <c r="B142" t="str">
        <f>IF(A142="","","LAST "&amp;COUNTIF(A$2:$A142,A142))</f>
        <v/>
      </c>
      <c r="C142" t="str">
        <f>IF(OR(H142=$AA$5,L142=$AA$5),"MATCH","")</f>
        <v/>
      </c>
      <c r="D142" t="str">
        <f>IF(C142="","","LAST "&amp;COUNTIF($C$2:C142,C142))</f>
        <v/>
      </c>
      <c r="E142" s="6">
        <f>IF(AND(OR(H142=$AA$3,H142=$AA$5),AND(OR(L142=$AA$3,L142=$AA$5))),"MATCH",0)</f>
        <v>0</v>
      </c>
      <c r="F142" s="39" t="s">
        <v>91</v>
      </c>
      <c r="G142" s="16">
        <v>45012</v>
      </c>
      <c r="H142" s="6" t="s">
        <v>22</v>
      </c>
      <c r="J142" s="7">
        <f>(VLOOKUP(H142,Modèle!$B$3:$G$34,5,FALSE)*VLOOKUP(L142,Modèle!$B$3:$G$34,6,FALSE))*Modèle!$D$35</f>
        <v>3.3049681528662411</v>
      </c>
      <c r="K142" s="19" t="str">
        <f>IF(J142&gt;N142,1,"")</f>
        <v/>
      </c>
      <c r="L142" s="6" t="s">
        <v>37</v>
      </c>
      <c r="M142" s="6">
        <v>3</v>
      </c>
      <c r="N142" s="7">
        <v>4.3401346667986926</v>
      </c>
      <c r="O142" s="19">
        <f>IF(N142&gt;J142,1,"")</f>
        <v>1</v>
      </c>
      <c r="P142" t="str">
        <f>H142</f>
        <v>Seattle</v>
      </c>
      <c r="Q142" t="str">
        <f>IF(J142&gt;N142,H142,L142)</f>
        <v>Minnesota</v>
      </c>
      <c r="R142" t="str">
        <f t="shared" si="5"/>
        <v>NON</v>
      </c>
      <c r="AI142" s="27"/>
      <c r="AJ142" s="26"/>
      <c r="AK142" s="26"/>
      <c r="AL142" s="26"/>
      <c r="AM142" s="26"/>
      <c r="AN142" s="26"/>
    </row>
    <row r="143" spans="1:40">
      <c r="A143" t="str">
        <f>IF(OR(H143=$AA$3,L143=$AA$3),"MATCH","")</f>
        <v/>
      </c>
      <c r="B143" t="str">
        <f>IF(A143="","","LAST "&amp;COUNTIF(A$2:$A143,A143))</f>
        <v/>
      </c>
      <c r="C143" t="str">
        <f>IF(OR(H143=$AA$5,L143=$AA$5),"MATCH","")</f>
        <v/>
      </c>
      <c r="D143" t="str">
        <f>IF(C143="","","LAST "&amp;COUNTIF($C$2:C143,C143))</f>
        <v/>
      </c>
      <c r="E143" s="6">
        <f>IF(AND(OR(H143=$AA$3,H143=$AA$5),AND(OR(L143=$AA$3,L143=$AA$5))),"MATCH",0)</f>
        <v>0</v>
      </c>
      <c r="F143" s="39" t="s">
        <v>91</v>
      </c>
      <c r="G143" s="16">
        <v>45012</v>
      </c>
      <c r="H143" s="6" t="s">
        <v>41</v>
      </c>
      <c r="J143" s="7">
        <f>(VLOOKUP(H143,Modèle!$B$3:$G$34,5,FALSE)*VLOOKUP(L143,Modèle!$B$3:$G$34,6,FALSE))*Modèle!$D$35</f>
        <v>2.9903821656050948</v>
      </c>
      <c r="K143" s="19" t="str">
        <f>IF(J143&gt;N143,1,"")</f>
        <v/>
      </c>
      <c r="L143" s="6" t="s">
        <v>39</v>
      </c>
      <c r="M143" s="6">
        <v>7</v>
      </c>
      <c r="N143" s="7">
        <v>4.8960392118031484</v>
      </c>
      <c r="O143" s="19">
        <f>IF(N143&gt;J143,1,"")</f>
        <v>1</v>
      </c>
      <c r="P143" t="str">
        <f>L143</f>
        <v>N.Y. Islanders</v>
      </c>
      <c r="Q143" t="str">
        <f>IF(J143&gt;N143,H143,L143)</f>
        <v>N.Y. Islanders</v>
      </c>
      <c r="R143" t="str">
        <f t="shared" si="5"/>
        <v>OUI</v>
      </c>
      <c r="AI143" s="27"/>
      <c r="AJ143" s="26"/>
      <c r="AK143" s="26"/>
      <c r="AL143" s="26"/>
      <c r="AM143" s="26"/>
      <c r="AN143" s="26"/>
    </row>
    <row r="144" spans="1:40">
      <c r="A144" t="str">
        <f>IF(OR(H144=$AA$3,L144=$AA$3),"MATCH","")</f>
        <v/>
      </c>
      <c r="B144" t="str">
        <f>IF(A144="","","LAST "&amp;COUNTIF(A$2:$A144,A144))</f>
        <v/>
      </c>
      <c r="C144" t="str">
        <f>IF(OR(H144=$AA$5,L144=$AA$5),"MATCH","")</f>
        <v/>
      </c>
      <c r="D144" t="str">
        <f>IF(C144="","","LAST "&amp;COUNTIF($C$2:C144,C144))</f>
        <v/>
      </c>
      <c r="E144" s="6">
        <f>IF(AND(OR(H144=$AA$3,H144=$AA$5),AND(OR(L144=$AA$3,L144=$AA$5))),"MATCH",0)</f>
        <v>0</v>
      </c>
      <c r="F144" s="39" t="s">
        <v>91</v>
      </c>
      <c r="G144" s="16">
        <v>45012</v>
      </c>
      <c r="H144" s="6" t="s">
        <v>38</v>
      </c>
      <c r="J144" s="7">
        <f>(VLOOKUP(H144,Modèle!$B$3:$G$34,5,FALSE)*VLOOKUP(L144,Modèle!$B$3:$G$34,6,FALSE))*Modèle!$D$35</f>
        <v>3.3949681528662414</v>
      </c>
      <c r="K144" s="19">
        <f>IF(J144&gt;N144,1,"")</f>
        <v>1</v>
      </c>
      <c r="L144" s="6" t="s">
        <v>34</v>
      </c>
      <c r="M144" s="6">
        <v>2</v>
      </c>
      <c r="N144" s="7">
        <v>2.9188137439350426</v>
      </c>
      <c r="O144" s="19" t="str">
        <f>IF(N144&gt;J144,1,"")</f>
        <v/>
      </c>
      <c r="P144" t="str">
        <f>L144</f>
        <v>Ottawa</v>
      </c>
      <c r="Q144" t="str">
        <f>IF(J144&gt;N144,H144,L144)</f>
        <v>Florida</v>
      </c>
      <c r="R144" t="str">
        <f t="shared" si="5"/>
        <v>NON</v>
      </c>
      <c r="AI144" s="27"/>
      <c r="AJ144" s="26"/>
      <c r="AK144" s="26"/>
      <c r="AL144" s="26"/>
      <c r="AM144" s="26"/>
      <c r="AN144" s="26"/>
    </row>
    <row r="145" spans="1:40">
      <c r="A145" t="str">
        <f>IF(OR(H145=$AA$3,L145=$AA$3),"MATCH","")</f>
        <v/>
      </c>
      <c r="B145" t="str">
        <f>IF(A145="","","LAST "&amp;COUNTIF(A$2:$A145,A145))</f>
        <v/>
      </c>
      <c r="C145" t="str">
        <f>IF(OR(H145=$AA$5,L145=$AA$5),"MATCH","")</f>
        <v/>
      </c>
      <c r="D145" t="str">
        <f>IF(C145="","","LAST "&amp;COUNTIF($C$2:C145,C145))</f>
        <v/>
      </c>
      <c r="E145" s="6">
        <f>IF(AND(OR(H145=$AA$3,H145=$AA$5),AND(OR(L145=$AA$3,L145=$AA$5))),"MATCH",0)</f>
        <v>0</v>
      </c>
      <c r="F145" s="39" t="s">
        <v>91</v>
      </c>
      <c r="G145" s="16">
        <v>45011</v>
      </c>
      <c r="H145" s="6" t="s">
        <v>27</v>
      </c>
      <c r="J145" s="7">
        <f>(VLOOKUP(H145,Modèle!$B$3:$G$34,5,FALSE)*VLOOKUP(L145,Modèle!$B$3:$G$34,6,FALSE))*Modèle!$D$35</f>
        <v>3.4450318471337575</v>
      </c>
      <c r="K145" s="19" t="str">
        <f>IF(J145&gt;N145,1,"")</f>
        <v/>
      </c>
      <c r="L145" s="6" t="s">
        <v>43</v>
      </c>
      <c r="M145" s="6">
        <v>8</v>
      </c>
      <c r="N145" s="7">
        <v>4.7362134864838108</v>
      </c>
      <c r="O145" s="19">
        <f>IF(N145&gt;J145,1,"")</f>
        <v>1</v>
      </c>
      <c r="P145" t="str">
        <f>L145</f>
        <v>Arizona</v>
      </c>
      <c r="Q145" t="str">
        <f>IF(J145&gt;N145,H145,L145)</f>
        <v>Arizona</v>
      </c>
      <c r="R145" t="str">
        <f t="shared" si="5"/>
        <v>OUI</v>
      </c>
      <c r="AI145" s="27"/>
      <c r="AJ145" s="26"/>
      <c r="AK145" s="26"/>
      <c r="AL145" s="26"/>
      <c r="AM145" s="26"/>
      <c r="AN145" s="26"/>
    </row>
    <row r="146" spans="1:40">
      <c r="A146" t="str">
        <f>IF(OR(H146=$AA$3,L146=$AA$3),"MATCH","")</f>
        <v/>
      </c>
      <c r="B146" t="str">
        <f>IF(A146="","","LAST "&amp;COUNTIF(A$2:$A146,A146))</f>
        <v/>
      </c>
      <c r="C146" t="str">
        <f>IF(OR(H146=$AA$5,L146=$AA$5),"MATCH","")</f>
        <v/>
      </c>
      <c r="D146" t="str">
        <f>IF(C146="","","LAST "&amp;COUNTIF($C$2:C146,C146))</f>
        <v/>
      </c>
      <c r="E146" s="6">
        <f>IF(AND(OR(H146=$AA$3,H146=$AA$5),AND(OR(L146=$AA$3,L146=$AA$5))),"MATCH",0)</f>
        <v>0</v>
      </c>
      <c r="F146" s="39" t="s">
        <v>91</v>
      </c>
      <c r="G146" s="16">
        <v>45011</v>
      </c>
      <c r="H146" s="6" t="s">
        <v>32</v>
      </c>
      <c r="J146" s="7">
        <f>(VLOOKUP(H146,Modèle!$B$3:$G$34,5,FALSE)*VLOOKUP(L146,Modèle!$B$3:$G$34,6,FALSE))*Modèle!$D$35</f>
        <v>3.2091719745222926</v>
      </c>
      <c r="K146" s="19">
        <f>IF(J146&gt;N146,1,"")</f>
        <v>1</v>
      </c>
      <c r="L146" s="6" t="s">
        <v>25</v>
      </c>
      <c r="M146" s="6">
        <v>3</v>
      </c>
      <c r="N146" s="7">
        <v>2.8592434894544008</v>
      </c>
      <c r="O146" s="19" t="str">
        <f>IF(N146&gt;J146,1,"")</f>
        <v/>
      </c>
      <c r="P146" t="str">
        <f>L146</f>
        <v>Carolina</v>
      </c>
      <c r="Q146" t="str">
        <f>IF(J146&gt;N146,H146,L146)</f>
        <v>Boston</v>
      </c>
      <c r="R146" t="str">
        <f t="shared" si="5"/>
        <v>NON</v>
      </c>
      <c r="AI146" s="27"/>
      <c r="AJ146" s="26"/>
      <c r="AK146" s="26"/>
      <c r="AL146" s="26"/>
      <c r="AM146" s="26"/>
      <c r="AN146" s="26"/>
    </row>
    <row r="147" spans="1:40">
      <c r="A147" t="str">
        <f>IF(OR(H147=$AA$3,L147=$AA$3),"MATCH","")</f>
        <v/>
      </c>
      <c r="B147" t="str">
        <f>IF(A147="","","LAST "&amp;COUNTIF(A$2:$A147,A147))</f>
        <v/>
      </c>
      <c r="C147" t="str">
        <f>IF(OR(H147=$AA$5,L147=$AA$5),"MATCH","")</f>
        <v/>
      </c>
      <c r="D147" t="str">
        <f>IF(C147="","","LAST "&amp;COUNTIF($C$2:C147,C147))</f>
        <v/>
      </c>
      <c r="E147" s="6">
        <f>IF(AND(OR(H147=$AA$3,H147=$AA$5),AND(OR(L147=$AA$3,L147=$AA$5))),"MATCH",0)</f>
        <v>0</v>
      </c>
      <c r="F147" s="39" t="s">
        <v>91</v>
      </c>
      <c r="G147" s="16">
        <v>45011</v>
      </c>
      <c r="H147" s="6" t="s">
        <v>28</v>
      </c>
      <c r="J147" s="7">
        <f>(VLOOKUP(H147,Modèle!$B$3:$G$34,5,FALSE)*VLOOKUP(L147,Modèle!$B$3:$G$34,6,FALSE))*Modèle!$D$35</f>
        <v>4.0171974522292988</v>
      </c>
      <c r="K147" s="19">
        <f>IF(J147&gt;N147,1,"")</f>
        <v>1</v>
      </c>
      <c r="L147" s="6" t="s">
        <v>26</v>
      </c>
      <c r="M147" s="6">
        <v>1</v>
      </c>
      <c r="N147" s="7">
        <v>2.9807921576393697</v>
      </c>
      <c r="O147" s="19" t="str">
        <f>IF(N147&gt;J147,1,"")</f>
        <v/>
      </c>
      <c r="P147" t="str">
        <f>H147</f>
        <v>Vancouver</v>
      </c>
      <c r="Q147" t="str">
        <f>IF(J147&gt;N147,H147,L147)</f>
        <v>Vancouver</v>
      </c>
      <c r="R147" t="str">
        <f t="shared" si="5"/>
        <v>OUI</v>
      </c>
      <c r="AI147" s="27"/>
      <c r="AJ147" s="26"/>
      <c r="AK147" s="26"/>
      <c r="AL147" s="26"/>
      <c r="AM147" s="26"/>
      <c r="AN147" s="26"/>
    </row>
    <row r="148" spans="1:40">
      <c r="A148" t="str">
        <f>IF(OR(H148=$AA$3,L148=$AA$3),"MATCH","")</f>
        <v/>
      </c>
      <c r="B148" t="str">
        <f>IF(A148="","","LAST "&amp;COUNTIF(A$2:$A148,A148))</f>
        <v/>
      </c>
      <c r="C148" t="str">
        <f>IF(OR(H148=$AA$5,L148=$AA$5),"MATCH","")</f>
        <v/>
      </c>
      <c r="D148" t="str">
        <f>IF(C148="","","LAST "&amp;COUNTIF($C$2:C148,C148))</f>
        <v/>
      </c>
      <c r="E148" s="6">
        <f>IF(AND(OR(H148=$AA$3,H148=$AA$5),AND(OR(L148=$AA$3,L148=$AA$5))),"MATCH",0)</f>
        <v>0</v>
      </c>
      <c r="F148" s="39" t="s">
        <v>91</v>
      </c>
      <c r="G148" s="16">
        <v>45011</v>
      </c>
      <c r="H148" s="6" t="s">
        <v>47</v>
      </c>
      <c r="J148" s="7">
        <f>(VLOOKUP(H148,Modèle!$B$3:$G$34,5,FALSE)*VLOOKUP(L148,Modèle!$B$3:$G$34,6,FALSE))*Modèle!$D$35</f>
        <v>3.3360191082802544</v>
      </c>
      <c r="K148" s="19">
        <f>IF(J148&gt;N148,1,"")</f>
        <v>1</v>
      </c>
      <c r="L148" s="6" t="s">
        <v>19</v>
      </c>
      <c r="M148" s="6">
        <v>3</v>
      </c>
      <c r="N148" s="7">
        <v>2.9228436392280428</v>
      </c>
      <c r="O148" s="19" t="str">
        <f>IF(N148&gt;J148,1,"")</f>
        <v/>
      </c>
      <c r="P148" t="str">
        <f>L148</f>
        <v>Los Angeles</v>
      </c>
      <c r="Q148" t="str">
        <f>IF(J148&gt;N148,H148,L148)</f>
        <v>St. Louis</v>
      </c>
      <c r="R148" t="str">
        <f t="shared" si="5"/>
        <v>NON</v>
      </c>
      <c r="AI148" s="27"/>
      <c r="AJ148" s="26"/>
      <c r="AK148" s="26"/>
      <c r="AL148" s="26"/>
      <c r="AM148" s="26"/>
      <c r="AN148" s="26"/>
    </row>
    <row r="149" spans="1:40">
      <c r="A149" t="str">
        <f>IF(OR(H149=$AA$3,L149=$AA$3),"MATCH","")</f>
        <v/>
      </c>
      <c r="B149" t="str">
        <f>IF(A149="","","LAST "&amp;COUNTIF(A$2:$A149,A149))</f>
        <v/>
      </c>
      <c r="C149" t="str">
        <f>IF(OR(H149=$AA$5,L149=$AA$5),"MATCH","")</f>
        <v/>
      </c>
      <c r="D149" t="str">
        <f>IF(C149="","","LAST "&amp;COUNTIF($C$2:C149,C149))</f>
        <v/>
      </c>
      <c r="E149" s="6">
        <f>IF(AND(OR(H149=$AA$3,H149=$AA$5),AND(OR(L149=$AA$3,L149=$AA$5))),"MATCH",0)</f>
        <v>0</v>
      </c>
      <c r="F149" s="39" t="s">
        <v>91</v>
      </c>
      <c r="G149" s="16">
        <v>45011</v>
      </c>
      <c r="H149" s="6" t="s">
        <v>30</v>
      </c>
      <c r="J149" s="7">
        <f>(VLOOKUP(H149,Modèle!$B$3:$G$34,5,FALSE)*VLOOKUP(L149,Modèle!$B$3:$G$34,6,FALSE))*Modèle!$D$35</f>
        <v>3.1698089171974515</v>
      </c>
      <c r="K149" s="19" t="str">
        <f>IF(J149&gt;N149,1,"")</f>
        <v/>
      </c>
      <c r="L149" s="6" t="s">
        <v>17</v>
      </c>
      <c r="M149" s="6">
        <v>4</v>
      </c>
      <c r="N149" s="7">
        <v>3.9046474990153603</v>
      </c>
      <c r="O149" s="19">
        <f>IF(N149&gt;J149,1,"")</f>
        <v>1</v>
      </c>
      <c r="P149" t="str">
        <f>H149</f>
        <v>Toronto</v>
      </c>
      <c r="Q149" t="str">
        <f>IF(J149&gt;N149,H149,L149)</f>
        <v>Nashville</v>
      </c>
      <c r="R149" t="str">
        <f t="shared" ref="R149:R159" si="6">IF(P149=Q149,"OUI","NON")</f>
        <v>NON</v>
      </c>
      <c r="AI149" s="27"/>
      <c r="AJ149" s="26"/>
      <c r="AK149" s="26"/>
      <c r="AL149" s="26"/>
      <c r="AM149" s="26"/>
      <c r="AN149" s="26"/>
    </row>
    <row r="150" spans="1:40">
      <c r="A150" t="str">
        <f>IF(OR(H150=$AA$3,L150=$AA$3),"MATCH","")</f>
        <v/>
      </c>
      <c r="B150" t="str">
        <f>IF(A150="","","LAST "&amp;COUNTIF(A$2:$A150,A150))</f>
        <v/>
      </c>
      <c r="C150" t="str">
        <f>IF(OR(H150=$AA$5,L150=$AA$5),"MATCH","")</f>
        <v/>
      </c>
      <c r="D150" t="str">
        <f>IF(C150="","","LAST "&amp;COUNTIF($C$2:C150,C150))</f>
        <v/>
      </c>
      <c r="E150" s="6">
        <f>IF(AND(OR(H150=$AA$3,H150=$AA$5),AND(OR(L150=$AA$3,L150=$AA$5))),"MATCH",0)</f>
        <v>0</v>
      </c>
      <c r="F150" s="39" t="s">
        <v>91</v>
      </c>
      <c r="G150" s="16">
        <v>45010</v>
      </c>
      <c r="H150" s="6" t="s">
        <v>47</v>
      </c>
      <c r="J150" s="7">
        <f>(VLOOKUP(H150,Modèle!$B$3:$G$34,5,FALSE)*VLOOKUP(L150,Modèle!$B$3:$G$34,6,FALSE))*Modèle!$D$35</f>
        <v>4.0937579617834388</v>
      </c>
      <c r="K150" s="19">
        <f>IF(J150&gt;N150,1,"")</f>
        <v>1</v>
      </c>
      <c r="L150" s="6" t="s">
        <v>23</v>
      </c>
      <c r="M150" s="6">
        <v>1</v>
      </c>
      <c r="N150" s="7">
        <v>2.6206774320598663</v>
      </c>
      <c r="O150" s="19" t="str">
        <f>IF(N150&gt;J150,1,"")</f>
        <v/>
      </c>
      <c r="P150" t="str">
        <f>H150</f>
        <v>St. Louis</v>
      </c>
      <c r="Q150" t="str">
        <f>IF(J150&gt;N150,H150,L150)</f>
        <v>St. Louis</v>
      </c>
      <c r="R150" t="str">
        <f t="shared" si="6"/>
        <v>OUI</v>
      </c>
      <c r="AI150" s="27"/>
      <c r="AJ150" s="26"/>
      <c r="AK150" s="26"/>
      <c r="AL150" s="26"/>
      <c r="AM150" s="26"/>
      <c r="AN150" s="26"/>
    </row>
    <row r="151" spans="1:40">
      <c r="A151" t="str">
        <f>IF(OR(H151=$AA$3,L151=$AA$3),"MATCH","")</f>
        <v/>
      </c>
      <c r="B151" t="str">
        <f>IF(A151="","","LAST "&amp;COUNTIF(A$2:$A151,A151))</f>
        <v/>
      </c>
      <c r="C151" t="str">
        <f>IF(OR(H151=$AA$5,L151=$AA$5),"MATCH","")</f>
        <v/>
      </c>
      <c r="D151" t="str">
        <f>IF(C151="","","LAST "&amp;COUNTIF($C$2:C151,C151))</f>
        <v/>
      </c>
      <c r="E151" s="6">
        <f>IF(AND(OR(H151=$AA$3,H151=$AA$5),AND(OR(L151=$AA$3,L151=$AA$5))),"MATCH",0)</f>
        <v>0</v>
      </c>
      <c r="F151" s="39" t="s">
        <v>91</v>
      </c>
      <c r="G151" s="16">
        <v>45010</v>
      </c>
      <c r="H151" s="6" t="s">
        <v>20</v>
      </c>
      <c r="J151" s="7">
        <f>(VLOOKUP(H151,Modèle!$B$3:$G$34,5,FALSE)*VLOOKUP(L151,Modèle!$B$3:$G$34,6,FALSE))*Modèle!$D$35</f>
        <v>2.4809872611464963</v>
      </c>
      <c r="K151" s="19" t="str">
        <f>IF(J151&gt;N151,1,"")</f>
        <v/>
      </c>
      <c r="L151" s="6" t="s">
        <v>32</v>
      </c>
      <c r="M151" s="6">
        <v>5</v>
      </c>
      <c r="N151" s="7">
        <v>4.175935407640802</v>
      </c>
      <c r="O151" s="19">
        <f>IF(N151&gt;J151,1,"")</f>
        <v>1</v>
      </c>
      <c r="P151" t="str">
        <f>L151</f>
        <v>Boston</v>
      </c>
      <c r="Q151" t="str">
        <f>IF(J151&gt;N151,H151,L151)</f>
        <v>Boston</v>
      </c>
      <c r="R151" t="str">
        <f t="shared" si="6"/>
        <v>OUI</v>
      </c>
      <c r="AI151" s="27"/>
      <c r="AJ151" s="26"/>
      <c r="AK151" s="26"/>
      <c r="AL151" s="26"/>
      <c r="AM151" s="26"/>
      <c r="AN151" s="26"/>
    </row>
    <row r="152" spans="1:40">
      <c r="A152" t="str">
        <f>IF(OR(H152=$AA$3,L152=$AA$3),"MATCH","")</f>
        <v>MATCH</v>
      </c>
      <c r="B152" t="str">
        <f>IF(A152="","","LAST "&amp;COUNTIF(A$2:$A152,A152))</f>
        <v>LAST 9</v>
      </c>
      <c r="C152" t="str">
        <f>IF(OR(H152=$AA$5,L152=$AA$5),"MATCH","")</f>
        <v/>
      </c>
      <c r="D152" t="str">
        <f>IF(C152="","","LAST "&amp;COUNTIF($C$2:C152,C152))</f>
        <v/>
      </c>
      <c r="E152" s="6">
        <f>IF(AND(OR(H152=$AA$3,H152=$AA$5),AND(OR(L152=$AA$3,L152=$AA$5))),"MATCH",0)</f>
        <v>0</v>
      </c>
      <c r="F152" s="39" t="s">
        <v>91</v>
      </c>
      <c r="G152" s="16">
        <v>45010</v>
      </c>
      <c r="H152" s="6" t="s">
        <v>16</v>
      </c>
      <c r="J152" s="7">
        <f>(VLOOKUP(H152,Modèle!$B$3:$G$34,5,FALSE)*VLOOKUP(L152,Modèle!$B$3:$G$34,6,FALSE))*Modèle!$D$35</f>
        <v>2.8372611464968149</v>
      </c>
      <c r="K152" s="19" t="str">
        <f>IF(J152&gt;N152,1,"")</f>
        <v/>
      </c>
      <c r="L152" s="6" t="s">
        <v>36</v>
      </c>
      <c r="M152" s="6">
        <v>7</v>
      </c>
      <c r="N152" s="7">
        <v>4.6214651437573844</v>
      </c>
      <c r="O152" s="19">
        <f>IF(N152&gt;J152,1,"")</f>
        <v>1</v>
      </c>
      <c r="P152" t="str">
        <f>L152</f>
        <v>Calgary</v>
      </c>
      <c r="Q152" t="str">
        <f>IF(J152&gt;N152,H152,L152)</f>
        <v>Calgary</v>
      </c>
      <c r="R152" t="str">
        <f t="shared" si="6"/>
        <v>OUI</v>
      </c>
      <c r="AI152" s="27"/>
      <c r="AJ152" s="26"/>
      <c r="AK152" s="26"/>
      <c r="AL152" s="26"/>
      <c r="AM152" s="26"/>
      <c r="AN152" s="26"/>
    </row>
    <row r="153" spans="1:40">
      <c r="A153" t="str">
        <f>IF(OR(H153=$AA$3,L153=$AA$3),"MATCH","")</f>
        <v/>
      </c>
      <c r="B153" t="str">
        <f>IF(A153="","","LAST "&amp;COUNTIF(A$2:$A153,A153))</f>
        <v/>
      </c>
      <c r="C153" t="str">
        <f>IF(OR(H153=$AA$5,L153=$AA$5),"MATCH","")</f>
        <v/>
      </c>
      <c r="D153" t="str">
        <f>IF(C153="","","LAST "&amp;COUNTIF($C$2:C153,C153))</f>
        <v/>
      </c>
      <c r="E153" s="6">
        <f>IF(AND(OR(H153=$AA$3,H153=$AA$5),AND(OR(L153=$AA$3,L153=$AA$5))),"MATCH",0)</f>
        <v>0</v>
      </c>
      <c r="F153" s="39" t="s">
        <v>91</v>
      </c>
      <c r="G153" s="16">
        <v>45010</v>
      </c>
      <c r="H153" s="6" t="s">
        <v>30</v>
      </c>
      <c r="J153" s="7">
        <f>(VLOOKUP(H153,Modèle!$B$3:$G$34,5,FALSE)*VLOOKUP(L153,Modèle!$B$3:$G$34,6,FALSE))*Modèle!$D$35</f>
        <v>2.8507006369426748</v>
      </c>
      <c r="K153" s="19" t="str">
        <f>IF(J153&gt;N153,1,"")</f>
        <v/>
      </c>
      <c r="L153" s="6" t="s">
        <v>25</v>
      </c>
      <c r="M153" s="6">
        <v>4</v>
      </c>
      <c r="N153" s="7">
        <v>3.4209925167388739</v>
      </c>
      <c r="O153" s="19">
        <f>IF(N153&gt;J153,1,"")</f>
        <v>1</v>
      </c>
      <c r="P153" t="str">
        <f>L153</f>
        <v>Carolina</v>
      </c>
      <c r="Q153" t="str">
        <f>IF(J153&gt;N153,H153,L153)</f>
        <v>Carolina</v>
      </c>
      <c r="R153" t="str">
        <f t="shared" si="6"/>
        <v>OUI</v>
      </c>
      <c r="AI153" s="27"/>
      <c r="AJ153" s="26"/>
      <c r="AK153" s="26"/>
      <c r="AL153" s="26"/>
      <c r="AM153" s="26"/>
      <c r="AN153" s="26"/>
    </row>
    <row r="154" spans="1:40">
      <c r="A154" t="str">
        <f>IF(OR(H154=$AA$3,L154=$AA$3),"MATCH","")</f>
        <v/>
      </c>
      <c r="B154" t="str">
        <f>IF(A154="","","LAST "&amp;COUNTIF(A$2:$A154,A154))</f>
        <v/>
      </c>
      <c r="C154" t="str">
        <f>IF(OR(H154=$AA$5,L154=$AA$5),"MATCH","")</f>
        <v/>
      </c>
      <c r="D154" t="str">
        <f>IF(C154="","","LAST "&amp;COUNTIF($C$2:C154,C154))</f>
        <v/>
      </c>
      <c r="E154" s="6">
        <f>IF(AND(OR(H154=$AA$3,H154=$AA$5),AND(OR(L154=$AA$3,L154=$AA$5))),"MATCH",0)</f>
        <v>0</v>
      </c>
      <c r="F154" s="39" t="s">
        <v>91</v>
      </c>
      <c r="G154" s="16">
        <v>45010</v>
      </c>
      <c r="H154" s="6" t="s">
        <v>28</v>
      </c>
      <c r="J154" s="7">
        <f>(VLOOKUP(H154,Modèle!$B$3:$G$34,5,FALSE)*VLOOKUP(L154,Modèle!$B$3:$G$34,6,FALSE))*Modèle!$D$35</f>
        <v>2.8802547770700637</v>
      </c>
      <c r="K154" s="19">
        <f>IF(J154&gt;N154,1,"")</f>
        <v>1</v>
      </c>
      <c r="L154" s="6" t="s">
        <v>40</v>
      </c>
      <c r="M154" s="6">
        <v>1</v>
      </c>
      <c r="N154" s="7">
        <v>2.3372272548247341</v>
      </c>
      <c r="O154" s="19" t="str">
        <f>IF(N154&gt;J154,1,"")</f>
        <v/>
      </c>
      <c r="P154" t="str">
        <f>L154</f>
        <v>Dallas</v>
      </c>
      <c r="Q154" t="str">
        <f>IF(J154&gt;N154,H154,L154)</f>
        <v>Vancouver</v>
      </c>
      <c r="AI154" s="27"/>
      <c r="AJ154" s="26"/>
      <c r="AK154" s="26"/>
      <c r="AL154" s="26"/>
      <c r="AM154" s="26"/>
      <c r="AN154" s="26"/>
    </row>
    <row r="155" spans="1:40">
      <c r="A155" t="str">
        <f>IF(OR(H155=$AA$3,L155=$AA$3),"MATCH","")</f>
        <v/>
      </c>
      <c r="B155" t="str">
        <f>IF(A155="","","LAST "&amp;COUNTIF(A$2:$A155,A155))</f>
        <v/>
      </c>
      <c r="C155" t="str">
        <f>IF(OR(H155=$AA$5,L155=$AA$5),"MATCH","")</f>
        <v/>
      </c>
      <c r="D155" t="str">
        <f>IF(C155="","","LAST "&amp;COUNTIF($C$2:C155,C155))</f>
        <v/>
      </c>
      <c r="E155" s="6">
        <f>IF(AND(OR(H155=$AA$3,H155=$AA$5),AND(OR(L155=$AA$3,L155=$AA$5))),"MATCH",0)</f>
        <v>0</v>
      </c>
      <c r="F155" s="39" t="s">
        <v>91</v>
      </c>
      <c r="G155" s="16">
        <v>45010</v>
      </c>
      <c r="H155" s="6" t="s">
        <v>18</v>
      </c>
      <c r="J155" s="7">
        <f>(VLOOKUP(H155,Modèle!$B$3:$G$34,5,FALSE)*VLOOKUP(L155,Modèle!$B$3:$G$34,6,FALSE))*Modèle!$D$35</f>
        <v>3.4262101910828022</v>
      </c>
      <c r="K155" s="19">
        <f>IF(J155&gt;N155,1,"")</f>
        <v>1</v>
      </c>
      <c r="L155" s="6" t="s">
        <v>29</v>
      </c>
      <c r="M155" s="6">
        <v>5</v>
      </c>
      <c r="N155" s="7">
        <v>3.1311146120519893</v>
      </c>
      <c r="O155" s="19" t="str">
        <f>IF(N155&gt;J155,1,"")</f>
        <v/>
      </c>
      <c r="P155" t="str">
        <f>H155</f>
        <v>Vegas</v>
      </c>
      <c r="Q155" t="str">
        <f>IF(J155&gt;N155,H155,L155)</f>
        <v>Vegas</v>
      </c>
      <c r="R155" t="str">
        <f t="shared" si="6"/>
        <v>OUI</v>
      </c>
      <c r="AI155" s="27"/>
      <c r="AJ155" s="26"/>
      <c r="AK155" s="26"/>
      <c r="AL155" s="26"/>
      <c r="AM155" s="26"/>
      <c r="AN155" s="26"/>
    </row>
    <row r="156" spans="1:40">
      <c r="A156" t="str">
        <f>IF(OR(H156=$AA$3,L156=$AA$3),"MATCH","")</f>
        <v/>
      </c>
      <c r="B156" t="str">
        <f>IF(A156="","","LAST "&amp;COUNTIF(A$2:$A156,A156))</f>
        <v/>
      </c>
      <c r="C156" t="str">
        <f>IF(OR(H156=$AA$5,L156=$AA$5),"MATCH","")</f>
        <v/>
      </c>
      <c r="D156" t="str">
        <f>IF(C156="","","LAST "&amp;COUNTIF($C$2:C156,C156))</f>
        <v/>
      </c>
      <c r="E156" s="6">
        <f>IF(AND(OR(H156=$AA$3,H156=$AA$5),AND(OR(L156=$AA$3,L156=$AA$5))),"MATCH",0)</f>
        <v>0</v>
      </c>
      <c r="F156" s="39" t="s">
        <v>91</v>
      </c>
      <c r="G156" s="16">
        <v>45010</v>
      </c>
      <c r="H156" s="6" t="s">
        <v>21</v>
      </c>
      <c r="J156" s="7">
        <f>(VLOOKUP(H156,Modèle!$B$3:$G$34,5,FALSE)*VLOOKUP(L156,Modèle!$B$3:$G$34,6,FALSE))*Modèle!$D$35</f>
        <v>3.4015286624203815</v>
      </c>
      <c r="K156" s="19">
        <f>IF(J156&gt;N156,1,"")</f>
        <v>1</v>
      </c>
      <c r="L156" s="6" t="s">
        <v>38</v>
      </c>
      <c r="M156" s="6">
        <v>5</v>
      </c>
      <c r="N156" s="7">
        <v>3.3787711697518712</v>
      </c>
      <c r="O156" s="19" t="str">
        <f>IF(N156&gt;J156,1,"")</f>
        <v/>
      </c>
      <c r="P156" t="str">
        <f>L156</f>
        <v>Florida</v>
      </c>
      <c r="Q156" t="str">
        <f>IF(J156&gt;N156,H156,L156)</f>
        <v>N.Y. Rangers</v>
      </c>
      <c r="R156" t="str">
        <f t="shared" si="6"/>
        <v>NON</v>
      </c>
      <c r="AI156" s="27"/>
      <c r="AJ156" s="26"/>
      <c r="AK156" s="26"/>
      <c r="AL156" s="26"/>
      <c r="AM156" s="26"/>
      <c r="AN156" s="26"/>
    </row>
    <row r="157" spans="1:40">
      <c r="A157" t="str">
        <f>IF(OR(H157=$AA$3,L157=$AA$3),"MATCH","")</f>
        <v/>
      </c>
      <c r="B157" t="str">
        <f>IF(A157="","","LAST "&amp;COUNTIF(A$2:$A157,A157))</f>
        <v/>
      </c>
      <c r="C157" t="str">
        <f>IF(OR(H157=$AA$5,L157=$AA$5),"MATCH","")</f>
        <v/>
      </c>
      <c r="D157" t="str">
        <f>IF(C157="","","LAST "&amp;COUNTIF($C$2:C157,C157))</f>
        <v/>
      </c>
      <c r="E157" s="6">
        <f>IF(AND(OR(H157=$AA$3,H157=$AA$5),AND(OR(L157=$AA$3,L157=$AA$5))),"MATCH",0)</f>
        <v>0</v>
      </c>
      <c r="F157" s="39" t="s">
        <v>91</v>
      </c>
      <c r="G157" s="16">
        <v>45010</v>
      </c>
      <c r="H157" s="6" t="s">
        <v>46</v>
      </c>
      <c r="J157" s="7">
        <f>(VLOOKUP(H157,Modèle!$B$3:$G$34,5,FALSE)*VLOOKUP(L157,Modèle!$B$3:$G$34,6,FALSE))*Modèle!$D$35</f>
        <v>3.60592356687898</v>
      </c>
      <c r="K157" s="19">
        <f>IF(J157&gt;N157,1,"")</f>
        <v>1</v>
      </c>
      <c r="L157" s="6" t="s">
        <v>19</v>
      </c>
      <c r="M157" s="6">
        <v>4</v>
      </c>
      <c r="N157" s="7">
        <v>3.5684521465143755</v>
      </c>
      <c r="O157" s="19" t="str">
        <f>IF(N157&gt;J157,1,"")</f>
        <v/>
      </c>
      <c r="P157" t="str">
        <f>L157</f>
        <v>Los Angeles</v>
      </c>
      <c r="Q157" t="str">
        <f>IF(J157&gt;N157,H157,L157)</f>
        <v>Winnipeg</v>
      </c>
      <c r="AI157" s="27"/>
      <c r="AJ157" s="26"/>
      <c r="AK157" s="26"/>
      <c r="AL157" s="26"/>
      <c r="AM157" s="26"/>
      <c r="AN157" s="26"/>
    </row>
    <row r="158" spans="1:40">
      <c r="A158" t="str">
        <f>IF(OR(H158=$AA$3,L158=$AA$3),"MATCH","")</f>
        <v/>
      </c>
      <c r="B158" t="str">
        <f>IF(A158="","","LAST "&amp;COUNTIF(A$2:$A158,A158))</f>
        <v/>
      </c>
      <c r="C158" t="str">
        <f>IF(OR(H158=$AA$5,L158=$AA$5),"MATCH","")</f>
        <v/>
      </c>
      <c r="D158" t="str">
        <f>IF(C158="","","LAST "&amp;COUNTIF($C$2:C158,C158))</f>
        <v/>
      </c>
      <c r="E158" s="6">
        <f>IF(AND(OR(H158=$AA$3,H158=$AA$5),AND(OR(L158=$AA$3,L158=$AA$5))),"MATCH",0)</f>
        <v>0</v>
      </c>
      <c r="F158" s="39" t="s">
        <v>91</v>
      </c>
      <c r="G158" s="16">
        <v>45010</v>
      </c>
      <c r="H158" s="6" t="s">
        <v>26</v>
      </c>
      <c r="J158" s="7">
        <f>(VLOOKUP(H158,Modèle!$B$3:$G$34,5,FALSE)*VLOOKUP(L158,Modèle!$B$3:$G$34,6,FALSE))*Modèle!$D$35</f>
        <v>2.012866242038216</v>
      </c>
      <c r="K158" s="19" t="str">
        <f>IF(J158&gt;N158,1,"")</f>
        <v/>
      </c>
      <c r="L158" s="6" t="s">
        <v>37</v>
      </c>
      <c r="M158" s="6">
        <v>2</v>
      </c>
      <c r="N158" s="7">
        <v>2.4631350925561248</v>
      </c>
      <c r="O158" s="19">
        <f>IF(N158&gt;J158,1,"")</f>
        <v>1</v>
      </c>
      <c r="P158" t="str">
        <f>H158</f>
        <v>Chicago</v>
      </c>
      <c r="Q158" t="str">
        <f>IF(J158&gt;N158,H158,L158)</f>
        <v>Minnesota</v>
      </c>
      <c r="R158" t="str">
        <f t="shared" si="6"/>
        <v>NON</v>
      </c>
      <c r="AI158" s="27"/>
      <c r="AJ158" s="26"/>
      <c r="AK158" s="26"/>
      <c r="AL158" s="26"/>
      <c r="AM158" s="26"/>
      <c r="AN158" s="26"/>
    </row>
    <row r="159" spans="1:40">
      <c r="A159" t="str">
        <f>IF(OR(H159=$AA$3,L159=$AA$3),"MATCH","")</f>
        <v/>
      </c>
      <c r="B159" t="str">
        <f>IF(A159="","","LAST "&amp;COUNTIF(A$2:$A159,A159))</f>
        <v/>
      </c>
      <c r="C159" t="str">
        <f>IF(OR(H159=$AA$5,L159=$AA$5),"MATCH","")</f>
        <v/>
      </c>
      <c r="D159" t="str">
        <f>IF(C159="","","LAST "&amp;COUNTIF($C$2:C159,C159))</f>
        <v/>
      </c>
      <c r="E159" s="6">
        <f>IF(AND(OR(H159=$AA$3,H159=$AA$5),AND(OR(L159=$AA$3,L159=$AA$5))),"MATCH",0)</f>
        <v>0</v>
      </c>
      <c r="F159" s="39" t="s">
        <v>91</v>
      </c>
      <c r="G159" s="16">
        <v>45010</v>
      </c>
      <c r="H159" s="6" t="s">
        <v>24</v>
      </c>
      <c r="J159" s="7">
        <f>(VLOOKUP(H159,Modèle!$B$3:$G$34,5,FALSE)*VLOOKUP(L159,Modèle!$B$3:$G$34,6,FALSE))*Modèle!$D$35</f>
        <v>3.0119745222929928</v>
      </c>
      <c r="K159" s="19">
        <f>IF(J159&gt;N159,1,"")</f>
        <v>1</v>
      </c>
      <c r="L159" s="6" t="s">
        <v>31</v>
      </c>
      <c r="M159" s="6">
        <v>2</v>
      </c>
      <c r="N159" s="7">
        <v>1.6862307995273731</v>
      </c>
      <c r="O159" s="19" t="str">
        <f>IF(N159&gt;J159,1,"")</f>
        <v/>
      </c>
      <c r="P159" t="str">
        <f>H159</f>
        <v>Columbus</v>
      </c>
      <c r="Q159" t="str">
        <f>IF(J159&gt;N159,H159,L159)</f>
        <v>Columbus</v>
      </c>
      <c r="R159" t="str">
        <f t="shared" si="6"/>
        <v>OUI</v>
      </c>
      <c r="AI159" s="27"/>
      <c r="AJ159" s="26"/>
      <c r="AK159" s="26"/>
      <c r="AL159" s="26"/>
      <c r="AM159" s="26"/>
      <c r="AN159" s="26"/>
    </row>
    <row r="160" spans="1:40">
      <c r="A160" t="str">
        <f>IF(OR(H160=$AA$3,L160=$AA$3),"MATCH","")</f>
        <v/>
      </c>
      <c r="B160" t="str">
        <f>IF(A160="","","LAST "&amp;COUNTIF(A$2:$A160,A160))</f>
        <v/>
      </c>
      <c r="C160" t="str">
        <f>IF(OR(H160=$AA$5,L160=$AA$5),"MATCH","")</f>
        <v/>
      </c>
      <c r="D160" t="str">
        <f>IF(C160="","","LAST "&amp;COUNTIF($C$2:C160,C160))</f>
        <v/>
      </c>
      <c r="E160" s="6">
        <f>IF(AND(OR(H160=$AA$3,H160=$AA$5),AND(OR(L160=$AA$3,L160=$AA$5))),"MATCH",0)</f>
        <v>0</v>
      </c>
      <c r="F160" s="39" t="s">
        <v>91</v>
      </c>
      <c r="G160" s="16">
        <v>45010</v>
      </c>
      <c r="H160" s="6" t="s">
        <v>35</v>
      </c>
      <c r="J160" s="7">
        <f>(VLOOKUP(H160,Modèle!$B$3:$G$34,5,FALSE)*VLOOKUP(L160,Modèle!$B$3:$G$34,6,FALSE))*Modèle!$D$35</f>
        <v>3.2106369426751593</v>
      </c>
      <c r="K160" s="19" t="str">
        <f>IF(J160&gt;N160,1,"")</f>
        <v/>
      </c>
      <c r="L160" s="6" t="s">
        <v>39</v>
      </c>
      <c r="M160" s="6">
        <v>6</v>
      </c>
      <c r="N160" s="7">
        <v>5.1328299666601289</v>
      </c>
      <c r="O160" s="19">
        <f>IF(N160&gt;J160,1,"")</f>
        <v>1</v>
      </c>
      <c r="P160" t="str">
        <f>L160</f>
        <v>N.Y. Islanders</v>
      </c>
      <c r="Q160" t="str">
        <f>IF(J160&gt;N160,H160,L160)</f>
        <v>N.Y. Islanders</v>
      </c>
      <c r="R160" t="str">
        <f t="shared" ref="R160:R161" si="7">IF(P160=Q160,"OUI","NON")</f>
        <v>OUI</v>
      </c>
      <c r="AI160" s="27"/>
      <c r="AJ160" s="26"/>
      <c r="AK160" s="26"/>
      <c r="AL160" s="26"/>
      <c r="AM160" s="26"/>
      <c r="AN160" s="26"/>
    </row>
    <row r="161" spans="1:40">
      <c r="A161" t="str">
        <f>IF(OR(H161=$AA$3,L161=$AA$3),"MATCH","")</f>
        <v/>
      </c>
      <c r="B161" t="str">
        <f>IF(A161="","","LAST "&amp;COUNTIF(A$2:$A161,A161))</f>
        <v/>
      </c>
      <c r="C161" t="str">
        <f>IF(OR(H161=$AA$5,L161=$AA$5),"MATCH","")</f>
        <v/>
      </c>
      <c r="D161" t="str">
        <f>IF(C161="","","LAST "&amp;COUNTIF($C$2:C161,C161))</f>
        <v/>
      </c>
      <c r="E161" s="6">
        <f>IF(AND(OR(H161=$AA$3,H161=$AA$5),AND(OR(L161=$AA$3,L161=$AA$5))),"MATCH",0)</f>
        <v>0</v>
      </c>
      <c r="F161" s="39" t="s">
        <v>91</v>
      </c>
      <c r="G161" s="16">
        <v>45010</v>
      </c>
      <c r="H161" s="6" t="s">
        <v>22</v>
      </c>
      <c r="J161" s="7">
        <f>(VLOOKUP(H161,Modèle!$B$3:$G$34,5,FALSE)*VLOOKUP(L161,Modèle!$B$3:$G$34,6,FALSE))*Modèle!$D$35</f>
        <v>3.568407643312101</v>
      </c>
      <c r="K161" s="19">
        <f>IF(J161&gt;N161,1,"")</f>
        <v>1</v>
      </c>
      <c r="L161" s="6" t="s">
        <v>17</v>
      </c>
      <c r="M161" s="6">
        <v>5</v>
      </c>
      <c r="N161" s="7">
        <v>2.5654245930574624</v>
      </c>
      <c r="O161" s="19" t="str">
        <f>IF(N161&gt;J161,1,"")</f>
        <v/>
      </c>
      <c r="P161" t="str">
        <f>L161</f>
        <v>Nashville</v>
      </c>
      <c r="Q161" t="str">
        <f>IF(J161&gt;N161,H161,L161)</f>
        <v>Seattle</v>
      </c>
      <c r="R161" t="str">
        <f t="shared" si="7"/>
        <v>NON</v>
      </c>
      <c r="AI161" s="27"/>
      <c r="AJ161" s="26"/>
      <c r="AK161" s="26"/>
      <c r="AL161" s="26"/>
      <c r="AM161" s="26"/>
      <c r="AN161" s="26"/>
    </row>
    <row r="162" spans="1:40">
      <c r="A162" t="str">
        <f>IF(OR(H162=$AA$3,L162=$AA$3),"MATCH","")</f>
        <v/>
      </c>
      <c r="B162" t="str">
        <f>IF(A162="","","LAST "&amp;COUNTIF(A$2:$A162,A162))</f>
        <v/>
      </c>
      <c r="C162" t="str">
        <f>IF(OR(H162=$AA$5,L162=$AA$5),"MATCH","")</f>
        <v/>
      </c>
      <c r="D162" t="str">
        <f>IF(C162="","","LAST "&amp;COUNTIF($C$2:C162,C162))</f>
        <v/>
      </c>
      <c r="E162" s="6">
        <f>IF(AND(OR(H162=$AA$3,H162=$AA$5),AND(OR(L162=$AA$3,L162=$AA$5))),"MATCH",0)</f>
        <v>0</v>
      </c>
      <c r="F162" s="39" t="s">
        <v>91</v>
      </c>
      <c r="G162" s="16">
        <v>45010</v>
      </c>
      <c r="H162" s="6" t="s">
        <v>34</v>
      </c>
      <c r="J162" s="7">
        <f>(VLOOKUP(H162,Modèle!$B$3:$G$34,5,FALSE)*VLOOKUP(L162,Modèle!$B$3:$G$34,6,FALSE))*Modèle!$D$35</f>
        <v>2.4426751592356686</v>
      </c>
      <c r="K162" s="19">
        <f>IF(J162&gt;N162,1,"")</f>
        <v>1</v>
      </c>
      <c r="L162" s="6" t="s">
        <v>41</v>
      </c>
      <c r="M162" s="6">
        <v>2</v>
      </c>
      <c r="N162" s="7">
        <v>2.0905882352941179</v>
      </c>
      <c r="O162" s="19" t="str">
        <f>IF(N162&gt;J162,1,"")</f>
        <v/>
      </c>
      <c r="P162" t="str">
        <f>H162</f>
        <v>Ottawa</v>
      </c>
      <c r="Q162" t="str">
        <f>IF(J162&gt;N162,H162,L162)</f>
        <v>Ottawa</v>
      </c>
      <c r="R162" t="str">
        <f t="shared" ref="R162:R193" si="8">IF(P162=Q162,"OUI","NON")</f>
        <v>OUI</v>
      </c>
      <c r="AI162" s="27"/>
      <c r="AJ162" s="26"/>
      <c r="AK162" s="26"/>
      <c r="AL162" s="26"/>
      <c r="AM162" s="26"/>
      <c r="AN162" s="26"/>
    </row>
    <row r="163" spans="1:40">
      <c r="A163" t="str">
        <f>IF(OR(H163=$AA$3,L163=$AA$3),"MATCH","")</f>
        <v/>
      </c>
      <c r="B163" t="str">
        <f>IF(A163="","","LAST "&amp;COUNTIF(A$2:$A163,A163))</f>
        <v/>
      </c>
      <c r="C163" t="str">
        <f>IF(OR(H163=$AA$5,L163=$AA$5),"MATCH","")</f>
        <v>MATCH</v>
      </c>
      <c r="D163" t="str">
        <f>IF(C163="","","LAST "&amp;COUNTIF($C$2:C163,C163))</f>
        <v>LAST 11</v>
      </c>
      <c r="E163" s="6">
        <f>IF(AND(OR(H163=$AA$3,H163=$AA$5),AND(OR(L163=$AA$3,L163=$AA$5))),"MATCH",0)</f>
        <v>0</v>
      </c>
      <c r="F163" s="39" t="s">
        <v>91</v>
      </c>
      <c r="G163" s="16">
        <v>45010</v>
      </c>
      <c r="H163" s="6" t="s">
        <v>45</v>
      </c>
      <c r="J163" s="7">
        <f>(VLOOKUP(H163,Modèle!$B$3:$G$34,5,FALSE)*VLOOKUP(L163,Modèle!$B$3:$G$34,6,FALSE))*Modèle!$D$35</f>
        <v>3.1197452229299354</v>
      </c>
      <c r="K163" s="19" t="str">
        <f>IF(J163&gt;N163,1,"")</f>
        <v/>
      </c>
      <c r="L163" s="6" t="s">
        <v>42</v>
      </c>
      <c r="M163" s="6">
        <v>1</v>
      </c>
      <c r="N163" s="7">
        <v>3.3627450980392153</v>
      </c>
      <c r="O163" s="19">
        <f>IF(N163&gt;J163,1,"")</f>
        <v>1</v>
      </c>
      <c r="P163" t="str">
        <f>H163</f>
        <v>Detroit</v>
      </c>
      <c r="Q163" t="str">
        <f>IF(J163&gt;N163,H163,L163)</f>
        <v>Philadelphia</v>
      </c>
      <c r="R163" t="str">
        <f t="shared" si="8"/>
        <v>NON</v>
      </c>
      <c r="AI163" s="27"/>
      <c r="AJ163" s="26"/>
      <c r="AK163" s="26"/>
      <c r="AL163" s="26"/>
      <c r="AM163" s="26"/>
      <c r="AN163" s="26"/>
    </row>
    <row r="164" spans="1:40">
      <c r="A164" t="str">
        <f>IF(OR(H164=$AA$3,L164=$AA$3),"MATCH","")</f>
        <v/>
      </c>
      <c r="B164" t="str">
        <f>IF(A164="","","LAST "&amp;COUNTIF(A$2:$A164,A164))</f>
        <v/>
      </c>
      <c r="C164" t="str">
        <f>IF(OR(H164=$AA$5,L164=$AA$5),"MATCH","")</f>
        <v/>
      </c>
      <c r="D164" t="str">
        <f>IF(C164="","","LAST "&amp;COUNTIF($C$2:C164,C164))</f>
        <v/>
      </c>
      <c r="E164" s="6">
        <f>IF(AND(OR(H164=$AA$3,H164=$AA$5),AND(OR(L164=$AA$3,L164=$AA$5))),"MATCH",0)</f>
        <v>0</v>
      </c>
      <c r="F164" s="39" t="s">
        <v>91</v>
      </c>
      <c r="G164" s="16">
        <v>45010</v>
      </c>
      <c r="H164" s="6" t="s">
        <v>33</v>
      </c>
      <c r="J164" s="7">
        <f>(VLOOKUP(H164,Modèle!$B$3:$G$34,5,FALSE)*VLOOKUP(L164,Modèle!$B$3:$G$34,6,FALSE))*Modèle!$D$35</f>
        <v>3.0777070063694265</v>
      </c>
      <c r="K164" s="19" t="str">
        <f>IF(J164&gt;N164,1,"")</f>
        <v/>
      </c>
      <c r="L164" s="6" t="s">
        <v>44</v>
      </c>
      <c r="M164" s="6">
        <v>2</v>
      </c>
      <c r="N164" s="7">
        <v>3.4649254901960784</v>
      </c>
      <c r="O164" s="19">
        <f>IF(N164&gt;J164,1,"")</f>
        <v>1</v>
      </c>
      <c r="P164" t="str">
        <f>L164</f>
        <v>Pittsburgh</v>
      </c>
      <c r="Q164" t="str">
        <f>IF(J164&gt;N164,H164,L164)</f>
        <v>Pittsburgh</v>
      </c>
      <c r="R164" t="str">
        <f t="shared" si="8"/>
        <v>OUI</v>
      </c>
      <c r="AI164" s="27"/>
      <c r="AJ164" s="26"/>
      <c r="AK164" s="26"/>
      <c r="AL164" s="26"/>
      <c r="AM164" s="26"/>
      <c r="AN164" s="26"/>
    </row>
    <row r="165" spans="1:40">
      <c r="A165" t="str">
        <f>IF(OR(H165=$AA$3,L165=$AA$3),"MATCH","")</f>
        <v/>
      </c>
      <c r="B165" t="str">
        <f>IF(A165="","","LAST "&amp;COUNTIF(A$2:$A165,A165))</f>
        <v/>
      </c>
      <c r="C165" t="str">
        <f>IF(OR(H165=$AA$5,L165=$AA$5),"MATCH","")</f>
        <v/>
      </c>
      <c r="D165" t="str">
        <f>IF(C165="","","LAST "&amp;COUNTIF($C$2:C165,C165))</f>
        <v/>
      </c>
      <c r="E165" s="6">
        <f>IF(AND(OR(H165=$AA$3,H165=$AA$5),AND(OR(L165=$AA$3,L165=$AA$5))),"MATCH",0)</f>
        <v>0</v>
      </c>
      <c r="F165" s="39" t="s">
        <v>91</v>
      </c>
      <c r="G165" s="16">
        <v>45009</v>
      </c>
      <c r="H165" s="6" t="s">
        <v>41</v>
      </c>
      <c r="J165" s="7">
        <f>(VLOOKUP(H165,Modèle!$B$3:$G$34,5,FALSE)*VLOOKUP(L165,Modèle!$B$3:$G$34,6,FALSE))*Modèle!$D$35</f>
        <v>3.9122292993630561</v>
      </c>
      <c r="K165" s="19">
        <f>IF(J165&gt;N165,1,"")</f>
        <v>1</v>
      </c>
      <c r="L165" s="6" t="s">
        <v>35</v>
      </c>
      <c r="M165" s="6">
        <v>3</v>
      </c>
      <c r="N165" s="7">
        <v>2.8538823529411768</v>
      </c>
      <c r="O165" s="19" t="str">
        <f>IF(N165&gt;J165,1,"")</f>
        <v/>
      </c>
      <c r="P165" t="str">
        <f>L165</f>
        <v>Buffalo</v>
      </c>
      <c r="Q165" t="str">
        <f>IF(J165&gt;N165,H165,L165)</f>
        <v>New Jersey</v>
      </c>
      <c r="R165" t="str">
        <f t="shared" si="8"/>
        <v>NON</v>
      </c>
      <c r="AI165" s="27"/>
      <c r="AJ165" s="26"/>
      <c r="AK165" s="26"/>
      <c r="AL165" s="26"/>
      <c r="AM165" s="26"/>
      <c r="AN165" s="26"/>
    </row>
    <row r="166" spans="1:40">
      <c r="A166" t="str">
        <f>IF(OR(H166=$AA$3,L166=$AA$3),"MATCH","")</f>
        <v/>
      </c>
      <c r="B166" t="str">
        <f>IF(A166="","","LAST "&amp;COUNTIF(A$2:$A166,A166))</f>
        <v/>
      </c>
      <c r="C166" t="str">
        <f>IF(OR(H166=$AA$5,L166=$AA$5),"MATCH","")</f>
        <v/>
      </c>
      <c r="D166" t="str">
        <f>IF(C166="","","LAST "&amp;COUNTIF($C$2:C166,C166))</f>
        <v/>
      </c>
      <c r="E166" s="6">
        <f>IF(AND(OR(H166=$AA$3,H166=$AA$5),AND(OR(L166=$AA$3,L166=$AA$5))),"MATCH",0)</f>
        <v>0</v>
      </c>
      <c r="F166" s="39" t="s">
        <v>91</v>
      </c>
      <c r="G166" s="16">
        <v>45009</v>
      </c>
      <c r="H166" s="6" t="s">
        <v>43</v>
      </c>
      <c r="J166" s="7">
        <f>(VLOOKUP(H166,Modèle!$B$3:$G$34,5,FALSE)*VLOOKUP(L166,Modèle!$B$3:$G$34,6,FALSE))*Modèle!$D$35</f>
        <v>2.3883757961783432</v>
      </c>
      <c r="K166" s="19" t="str">
        <f>IF(J166&gt;N166,1,"")</f>
        <v/>
      </c>
      <c r="L166" s="6" t="s">
        <v>27</v>
      </c>
      <c r="M166" s="6">
        <v>3</v>
      </c>
      <c r="N166" s="7">
        <v>3.2000470588235297</v>
      </c>
      <c r="O166" s="19">
        <f>IF(N166&gt;J166,1,"")</f>
        <v>1</v>
      </c>
      <c r="P166" t="str">
        <f>H166</f>
        <v>Arizona</v>
      </c>
      <c r="Q166" t="str">
        <f>IF(J166&gt;N166,H166,L166)</f>
        <v>Colorado</v>
      </c>
      <c r="R166" t="str">
        <f t="shared" si="8"/>
        <v>NON</v>
      </c>
      <c r="AI166" s="27"/>
      <c r="AJ166" s="26"/>
      <c r="AK166" s="26"/>
      <c r="AL166" s="26"/>
      <c r="AM166" s="26"/>
      <c r="AN166" s="26"/>
    </row>
    <row r="167" spans="1:40">
      <c r="A167" t="str">
        <f>IF(OR(H167=$AA$3,L167=$AA$3),"MATCH","")</f>
        <v/>
      </c>
      <c r="B167" t="str">
        <f>IF(A167="","","LAST "&amp;COUNTIF(A$2:$A167,A167))</f>
        <v/>
      </c>
      <c r="C167" t="str">
        <f>IF(OR(H167=$AA$5,L167=$AA$5),"MATCH","")</f>
        <v/>
      </c>
      <c r="D167" t="str">
        <f>IF(C167="","","LAST "&amp;COUNTIF($C$2:C167,C167))</f>
        <v/>
      </c>
      <c r="E167" s="6">
        <f>IF(AND(OR(H167=$AA$3,H167=$AA$5),AND(OR(L167=$AA$3,L167=$AA$5))),"MATCH",0)</f>
        <v>0</v>
      </c>
      <c r="F167" s="39" t="s">
        <v>91</v>
      </c>
      <c r="G167" s="16">
        <v>45009</v>
      </c>
      <c r="H167" s="6" t="s">
        <v>39</v>
      </c>
      <c r="J167" s="7">
        <f>(VLOOKUP(H167,Modèle!$B$3:$G$34,5,FALSE)*VLOOKUP(L167,Modèle!$B$3:$G$34,6,FALSE))*Modèle!$D$35</f>
        <v>3.7990445859872608</v>
      </c>
      <c r="K167" s="19">
        <f>IF(J167&gt;N167,1,"")</f>
        <v>1</v>
      </c>
      <c r="L167" s="6" t="s">
        <v>24</v>
      </c>
      <c r="M167" s="6">
        <v>0</v>
      </c>
      <c r="N167" s="7">
        <v>3.0857882352941175</v>
      </c>
      <c r="O167" s="19" t="str">
        <f>IF(N167&gt;J167,1,"")</f>
        <v/>
      </c>
      <c r="P167" t="str">
        <f>H167</f>
        <v>N.Y. Islanders</v>
      </c>
      <c r="Q167" t="str">
        <f>IF(J167&gt;N167,H167,L167)</f>
        <v>N.Y. Islanders</v>
      </c>
      <c r="R167" t="str">
        <f t="shared" si="8"/>
        <v>OUI</v>
      </c>
      <c r="AI167" s="27"/>
      <c r="AJ167" s="26"/>
      <c r="AK167" s="26"/>
      <c r="AL167" s="26"/>
      <c r="AM167" s="26"/>
      <c r="AN167" s="26"/>
    </row>
    <row r="168" spans="1:40">
      <c r="A168" t="str">
        <f>IF(OR(H168=$AA$3,L168=$AA$3),"MATCH","")</f>
        <v/>
      </c>
      <c r="B168" t="str">
        <f>IF(A168="","","LAST "&amp;COUNTIF(A$2:$A168,A168))</f>
        <v/>
      </c>
      <c r="C168" t="str">
        <f>IF(OR(H168=$AA$5,L168=$AA$5),"MATCH","")</f>
        <v/>
      </c>
      <c r="D168" t="str">
        <f>IF(C168="","","LAST "&amp;COUNTIF($C$2:C168,C168))</f>
        <v/>
      </c>
      <c r="E168" s="6">
        <f>IF(AND(OR(H168=$AA$3,H168=$AA$5),AND(OR(L168=$AA$3,L168=$AA$5))),"MATCH",0)</f>
        <v>0</v>
      </c>
      <c r="F168" s="39" t="s">
        <v>91</v>
      </c>
      <c r="G168" s="16">
        <v>45008</v>
      </c>
      <c r="H168" s="6" t="s">
        <v>46</v>
      </c>
      <c r="J168" s="7">
        <f>(VLOOKUP(H168,Modèle!$B$3:$G$34,5,FALSE)*VLOOKUP(L168,Modèle!$B$3:$G$34,6,FALSE))*Modèle!$D$35</f>
        <v>4.4249681528662412</v>
      </c>
      <c r="K168" s="19">
        <f>IF(J168&gt;N168,1,"")</f>
        <v>1</v>
      </c>
      <c r="L168" s="6" t="s">
        <v>23</v>
      </c>
      <c r="M168" s="6">
        <v>2</v>
      </c>
      <c r="N168" s="7">
        <v>2.2725490196078435</v>
      </c>
      <c r="O168" s="19" t="str">
        <f>IF(N168&gt;J168,1,"")</f>
        <v/>
      </c>
      <c r="P168" t="str">
        <f>H168</f>
        <v>Winnipeg</v>
      </c>
      <c r="Q168" t="str">
        <f>IF(J168&gt;N168,H168,L168)</f>
        <v>Winnipeg</v>
      </c>
      <c r="R168" t="str">
        <f t="shared" si="8"/>
        <v>OUI</v>
      </c>
      <c r="AI168" s="27"/>
      <c r="AJ168" s="26"/>
      <c r="AK168" s="26"/>
      <c r="AL168" s="26"/>
      <c r="AM168" s="26"/>
      <c r="AN168" s="26"/>
    </row>
    <row r="169" spans="1:40">
      <c r="A169" t="str">
        <f>IF(OR(H169=$AA$3,L169=$AA$3),"MATCH","")</f>
        <v/>
      </c>
      <c r="B169" t="str">
        <f>IF(A169="","","LAST "&amp;COUNTIF(A$2:$A169,A169))</f>
        <v/>
      </c>
      <c r="C169" t="str">
        <f>IF(OR(H169=$AA$5,L169=$AA$5),"MATCH","")</f>
        <v/>
      </c>
      <c r="D169" t="str">
        <f>IF(C169="","","LAST "&amp;COUNTIF($C$2:C169,C169))</f>
        <v/>
      </c>
      <c r="E169" s="6">
        <f>IF(AND(OR(H169=$AA$3,H169=$AA$5),AND(OR(L169=$AA$3,L169=$AA$5))),"MATCH",0)</f>
        <v>0</v>
      </c>
      <c r="F169" s="39" t="s">
        <v>91</v>
      </c>
      <c r="G169" s="16">
        <v>45008</v>
      </c>
      <c r="H169" s="6" t="s">
        <v>31</v>
      </c>
      <c r="J169" s="7">
        <f>(VLOOKUP(H169,Modèle!$B$3:$G$34,5,FALSE)*VLOOKUP(L169,Modèle!$B$3:$G$34,6,FALSE))*Modèle!$D$35</f>
        <v>1.762261146496815</v>
      </c>
      <c r="K169" s="19" t="str">
        <f>IF(J169&gt;N169,1,"")</f>
        <v/>
      </c>
      <c r="L169" s="6" t="s">
        <v>32</v>
      </c>
      <c r="M169" s="6">
        <v>4</v>
      </c>
      <c r="N169" s="7">
        <v>2.351294117647059</v>
      </c>
      <c r="O169" s="19">
        <f>IF(N169&gt;J169,1,"")</f>
        <v>1</v>
      </c>
      <c r="P169" t="str">
        <f>H169</f>
        <v>Montreal</v>
      </c>
      <c r="Q169" t="str">
        <f>IF(J169&gt;N169,H169,L169)</f>
        <v>Boston</v>
      </c>
      <c r="R169" t="str">
        <f t="shared" si="8"/>
        <v>NON</v>
      </c>
      <c r="AI169" s="27"/>
      <c r="AJ169" s="26"/>
      <c r="AK169" s="26"/>
      <c r="AL169" s="26"/>
      <c r="AM169" s="26"/>
      <c r="AN169" s="26"/>
    </row>
    <row r="170" spans="1:40">
      <c r="A170" t="str">
        <f>IF(OR(H170=$AA$3,L170=$AA$3),"MATCH","")</f>
        <v>MATCH</v>
      </c>
      <c r="B170" t="str">
        <f>IF(A170="","","LAST "&amp;COUNTIF(A$2:$A170,A170))</f>
        <v>LAST 10</v>
      </c>
      <c r="C170" t="str">
        <f>IF(OR(H170=$AA$5,L170=$AA$5),"MATCH","")</f>
        <v/>
      </c>
      <c r="D170" t="str">
        <f>IF(C170="","","LAST "&amp;COUNTIF($C$2:C170,C170))</f>
        <v/>
      </c>
      <c r="E170" s="6">
        <f>IF(AND(OR(H170=$AA$3,H170=$AA$5),AND(OR(L170=$AA$3,L170=$AA$5))),"MATCH",0)</f>
        <v>0</v>
      </c>
      <c r="F170" s="39" t="s">
        <v>91</v>
      </c>
      <c r="G170" s="16">
        <v>45008</v>
      </c>
      <c r="H170" s="6" t="s">
        <v>18</v>
      </c>
      <c r="J170" s="7">
        <f>(VLOOKUP(H170,Modèle!$B$3:$G$34,5,FALSE)*VLOOKUP(L170,Modèle!$B$3:$G$34,6,FALSE))*Modèle!$D$35</f>
        <v>3.0721337579617831</v>
      </c>
      <c r="K170" s="19">
        <f>IF(J170&gt;N170,1,"")</f>
        <v>1</v>
      </c>
      <c r="L170" s="6" t="s">
        <v>36</v>
      </c>
      <c r="M170" s="6">
        <v>3</v>
      </c>
      <c r="N170" s="7">
        <v>2.7042666666666668</v>
      </c>
      <c r="O170" s="19" t="str">
        <f>IF(N170&gt;J170,1,"")</f>
        <v/>
      </c>
      <c r="P170" t="str">
        <f>H170</f>
        <v>Vegas</v>
      </c>
      <c r="Q170" t="str">
        <f>IF(J170&gt;N170,H170,L170)</f>
        <v>Vegas</v>
      </c>
      <c r="R170" t="str">
        <f t="shared" si="8"/>
        <v>OUI</v>
      </c>
      <c r="AI170" s="27"/>
      <c r="AJ170" s="26"/>
      <c r="AK170" s="26"/>
      <c r="AL170" s="26"/>
      <c r="AM170" s="26"/>
      <c r="AN170" s="26"/>
    </row>
    <row r="171" spans="1:40">
      <c r="A171" t="str">
        <f>IF(OR(H171=$AA$3,L171=$AA$3),"MATCH","")</f>
        <v/>
      </c>
      <c r="B171" t="str">
        <f>IF(A171="","","LAST "&amp;COUNTIF(A$2:$A171,A171))</f>
        <v/>
      </c>
      <c r="C171" t="str">
        <f>IF(OR(H171=$AA$5,L171=$AA$5),"MATCH","")</f>
        <v/>
      </c>
      <c r="D171" t="str">
        <f>IF(C171="","","LAST "&amp;COUNTIF($C$2:C171,C171))</f>
        <v/>
      </c>
      <c r="E171" s="6">
        <f>IF(AND(OR(H171=$AA$3,H171=$AA$5),AND(OR(L171=$AA$3,L171=$AA$5))),"MATCH",0)</f>
        <v>0</v>
      </c>
      <c r="F171" s="39" t="s">
        <v>91</v>
      </c>
      <c r="G171" s="16">
        <v>45008</v>
      </c>
      <c r="H171" s="6" t="s">
        <v>21</v>
      </c>
      <c r="J171" s="7">
        <f>(VLOOKUP(H171,Modèle!$B$3:$G$34,5,FALSE)*VLOOKUP(L171,Modèle!$B$3:$G$34,6,FALSE))*Modèle!$D$35</f>
        <v>2.6970700636942673</v>
      </c>
      <c r="K171" s="19">
        <f>IF(J171&gt;N171,1,"")</f>
        <v>1</v>
      </c>
      <c r="L171" s="6" t="s">
        <v>25</v>
      </c>
      <c r="M171" s="6">
        <v>2</v>
      </c>
      <c r="N171" s="7">
        <v>1.9274509803921569</v>
      </c>
      <c r="O171" s="19" t="str">
        <f>IF(N171&gt;J171,1,"")</f>
        <v/>
      </c>
      <c r="P171" t="str">
        <f>H171</f>
        <v>N.Y. Rangers</v>
      </c>
      <c r="Q171" t="str">
        <f>IF(J171&gt;N171,H171,L171)</f>
        <v>N.Y. Rangers</v>
      </c>
      <c r="R171" t="str">
        <f t="shared" si="8"/>
        <v>OUI</v>
      </c>
      <c r="AI171" s="27"/>
      <c r="AJ171" s="26"/>
      <c r="AK171" s="26"/>
      <c r="AL171" s="26"/>
      <c r="AM171" s="26"/>
      <c r="AN171" s="26"/>
    </row>
    <row r="172" spans="1:40">
      <c r="A172" t="str">
        <f>IF(OR(H172=$AA$3,L172=$AA$3),"MATCH","")</f>
        <v/>
      </c>
      <c r="B172" t="str">
        <f>IF(A172="","","LAST "&amp;COUNTIF(A$2:$A172,A172))</f>
        <v/>
      </c>
      <c r="C172" t="str">
        <f>IF(OR(H172=$AA$5,L172=$AA$5),"MATCH","")</f>
        <v/>
      </c>
      <c r="D172" t="str">
        <f>IF(C172="","","LAST "&amp;COUNTIF($C$2:C172,C172))</f>
        <v/>
      </c>
      <c r="E172" s="6">
        <f>IF(AND(OR(H172=$AA$3,H172=$AA$5),AND(OR(L172=$AA$3,L172=$AA$5))),"MATCH",0)</f>
        <v>0</v>
      </c>
      <c r="F172" s="39" t="s">
        <v>91</v>
      </c>
      <c r="G172" s="16">
        <v>45008</v>
      </c>
      <c r="H172" s="6" t="s">
        <v>44</v>
      </c>
      <c r="J172" s="7">
        <f>(VLOOKUP(H172,Modèle!$B$3:$G$34,5,FALSE)*VLOOKUP(L172,Modèle!$B$3:$G$34,6,FALSE))*Modèle!$D$35</f>
        <v>2.7023566878980887</v>
      </c>
      <c r="K172" s="19" t="str">
        <f>IF(J172&gt;N172,1,"")</f>
        <v/>
      </c>
      <c r="L172" s="6" t="s">
        <v>40</v>
      </c>
      <c r="M172" s="6">
        <v>3</v>
      </c>
      <c r="N172" s="7">
        <v>3.0565176470588233</v>
      </c>
      <c r="O172" s="19">
        <f>IF(N172&gt;J172,1,"")</f>
        <v>1</v>
      </c>
      <c r="P172" t="str">
        <f>H172</f>
        <v>Pittsburgh</v>
      </c>
      <c r="Q172" t="str">
        <f>IF(J172&gt;N172,H172,L172)</f>
        <v>Dallas</v>
      </c>
      <c r="R172" t="str">
        <f t="shared" si="8"/>
        <v>NON</v>
      </c>
      <c r="AI172" s="27"/>
      <c r="AJ172" s="26"/>
      <c r="AK172" s="26"/>
      <c r="AL172" s="26"/>
      <c r="AM172" s="26"/>
      <c r="AN172" s="26"/>
    </row>
    <row r="173" spans="1:40">
      <c r="A173" t="str">
        <f>IF(OR(H173=$AA$3,L173=$AA$3),"MATCH","")</f>
        <v/>
      </c>
      <c r="B173" t="str">
        <f>IF(A173="","","LAST "&amp;COUNTIF(A$2:$A173,A173))</f>
        <v/>
      </c>
      <c r="C173" t="str">
        <f>IF(OR(H173=$AA$5,L173=$AA$5),"MATCH","")</f>
        <v>MATCH</v>
      </c>
      <c r="D173" t="str">
        <f>IF(C173="","","LAST "&amp;COUNTIF($C$2:C173,C173))</f>
        <v>LAST 12</v>
      </c>
      <c r="E173" s="6">
        <f>IF(AND(OR(H173=$AA$3,H173=$AA$5),AND(OR(L173=$AA$3,L173=$AA$5))),"MATCH",0)</f>
        <v>0</v>
      </c>
      <c r="F173" s="39" t="s">
        <v>91</v>
      </c>
      <c r="G173" s="16">
        <v>45008</v>
      </c>
      <c r="H173" s="6" t="s">
        <v>47</v>
      </c>
      <c r="J173" s="7">
        <f>(VLOOKUP(H173,Modèle!$B$3:$G$34,5,FALSE)*VLOOKUP(L173,Modèle!$B$3:$G$34,6,FALSE))*Modèle!$D$35</f>
        <v>3.2868152866242029</v>
      </c>
      <c r="K173" s="19" t="str">
        <f>IF(J173&gt;N173,1,"")</f>
        <v/>
      </c>
      <c r="L173" s="6" t="s">
        <v>45</v>
      </c>
      <c r="M173" s="6">
        <v>8</v>
      </c>
      <c r="N173" s="7">
        <v>5.0569882352941171</v>
      </c>
      <c r="O173" s="19">
        <f>IF(N173&gt;J173,1,"")</f>
        <v>1</v>
      </c>
      <c r="P173" t="str">
        <f>L173</f>
        <v>Detroit</v>
      </c>
      <c r="Q173" t="str">
        <f>IF(J173&gt;N173,H173,L173)</f>
        <v>Detroit</v>
      </c>
      <c r="R173" t="str">
        <f t="shared" si="8"/>
        <v>OUI</v>
      </c>
      <c r="AI173" s="27"/>
      <c r="AJ173" s="26"/>
      <c r="AK173" s="26"/>
      <c r="AL173" s="26"/>
      <c r="AM173" s="26"/>
      <c r="AN173" s="26"/>
    </row>
    <row r="174" spans="1:40">
      <c r="A174" t="str">
        <f>IF(OR(H174=$AA$3,L174=$AA$3),"MATCH","")</f>
        <v/>
      </c>
      <c r="B174" t="str">
        <f>IF(A174="","","LAST "&amp;COUNTIF(A$2:$A174,A174))</f>
        <v/>
      </c>
      <c r="C174" t="str">
        <f>IF(OR(H174=$AA$5,L174=$AA$5),"MATCH","")</f>
        <v/>
      </c>
      <c r="D174" t="str">
        <f>IF(C174="","","LAST "&amp;COUNTIF($C$2:C174,C174))</f>
        <v/>
      </c>
      <c r="E174" s="6">
        <f>IF(AND(OR(H174=$AA$3,H174=$AA$5),AND(OR(L174=$AA$3,L174=$AA$5))),"MATCH",0)</f>
        <v>0</v>
      </c>
      <c r="F174" s="39" t="s">
        <v>91</v>
      </c>
      <c r="G174" s="16">
        <v>45008</v>
      </c>
      <c r="H174" s="6" t="s">
        <v>30</v>
      </c>
      <c r="J174" s="7">
        <f>(VLOOKUP(H174,Modèle!$B$3:$G$34,5,FALSE)*VLOOKUP(L174,Modèle!$B$3:$G$34,6,FALSE))*Modèle!$D$35</f>
        <v>3.5952866242038204</v>
      </c>
      <c r="K174" s="19">
        <f>IF(J174&gt;N174,1,"")</f>
        <v>1</v>
      </c>
      <c r="L174" s="6" t="s">
        <v>38</v>
      </c>
      <c r="M174" s="6">
        <v>3</v>
      </c>
      <c r="N174" s="7">
        <v>3.2341176470588233</v>
      </c>
      <c r="O174" s="19" t="str">
        <f>IF(N174&gt;J174,1,"")</f>
        <v/>
      </c>
      <c r="P174" t="str">
        <f>L174</f>
        <v>Florida</v>
      </c>
      <c r="Q174" t="str">
        <f>IF(J174&gt;N174,H174,L174)</f>
        <v>Toronto</v>
      </c>
      <c r="R174" t="str">
        <f t="shared" si="8"/>
        <v>NON</v>
      </c>
      <c r="AI174" s="27"/>
      <c r="AJ174" s="26"/>
      <c r="AK174" s="26"/>
      <c r="AL174" s="26"/>
      <c r="AM174" s="26"/>
      <c r="AN174" s="26"/>
    </row>
    <row r="175" spans="1:40">
      <c r="A175" t="str">
        <f>IF(OR(H175=$AA$3,L175=$AA$3),"MATCH","")</f>
        <v/>
      </c>
      <c r="B175" t="str">
        <f>IF(A175="","","LAST "&amp;COUNTIF(A$2:$A175,A175))</f>
        <v/>
      </c>
      <c r="C175" t="str">
        <f>IF(OR(H175=$AA$5,L175=$AA$5),"MATCH","")</f>
        <v/>
      </c>
      <c r="D175" t="str">
        <f>IF(C175="","","LAST "&amp;COUNTIF($C$2:C175,C175))</f>
        <v/>
      </c>
      <c r="E175" s="6">
        <f>IF(AND(OR(H175=$AA$3,H175=$AA$5),AND(OR(L175=$AA$3,L175=$AA$5))),"MATCH",0)</f>
        <v>0</v>
      </c>
      <c r="F175" s="39" t="s">
        <v>91</v>
      </c>
      <c r="G175" s="16">
        <v>45008</v>
      </c>
      <c r="H175" s="6" t="s">
        <v>22</v>
      </c>
      <c r="J175" s="7">
        <f>(VLOOKUP(H175,Modèle!$B$3:$G$34,5,FALSE)*VLOOKUP(L175,Modèle!$B$3:$G$34,6,FALSE))*Modèle!$D$35</f>
        <v>3.568407643312101</v>
      </c>
      <c r="K175" s="19">
        <f>IF(J175&gt;N175,1,"")</f>
        <v>1</v>
      </c>
      <c r="L175" s="6" t="s">
        <v>17</v>
      </c>
      <c r="M175" s="6">
        <v>5</v>
      </c>
      <c r="N175" s="7">
        <v>3.1630901960784312</v>
      </c>
      <c r="O175" s="19" t="str">
        <f>IF(N175&gt;J175,1,"")</f>
        <v/>
      </c>
      <c r="P175" t="str">
        <f>L175</f>
        <v>Nashville</v>
      </c>
      <c r="Q175" t="str">
        <f>IF(J175&gt;N175,H175,L175)</f>
        <v>Seattle</v>
      </c>
      <c r="R175" t="str">
        <f t="shared" si="8"/>
        <v>NON</v>
      </c>
      <c r="AI175" s="27"/>
      <c r="AJ175" s="26"/>
      <c r="AK175" s="26"/>
      <c r="AL175" s="26"/>
      <c r="AM175" s="26"/>
      <c r="AN175" s="26"/>
    </row>
    <row r="176" spans="1:40">
      <c r="A176" t="str">
        <f>IF(OR(H176=$AA$3,L176=$AA$3),"MATCH","")</f>
        <v/>
      </c>
      <c r="B176" t="str">
        <f>IF(A176="","","LAST "&amp;COUNTIF(A$2:$A176,A176))</f>
        <v/>
      </c>
      <c r="C176" t="str">
        <f>IF(OR(H176=$AA$5,L176=$AA$5),"MATCH","")</f>
        <v/>
      </c>
      <c r="D176" t="str">
        <f>IF(C176="","","LAST "&amp;COUNTIF($C$2:C176,C176))</f>
        <v/>
      </c>
      <c r="E176" s="6">
        <f>IF(AND(OR(H176=$AA$3,H176=$AA$5),AND(OR(L176=$AA$3,L176=$AA$5))),"MATCH",0)</f>
        <v>0</v>
      </c>
      <c r="F176" s="39" t="s">
        <v>91</v>
      </c>
      <c r="G176" s="16">
        <v>45008</v>
      </c>
      <c r="H176" s="6" t="s">
        <v>20</v>
      </c>
      <c r="J176" s="7">
        <f>(VLOOKUP(H176,Modèle!$B$3:$G$34,5,FALSE)*VLOOKUP(L176,Modèle!$B$3:$G$34,6,FALSE))*Modèle!$D$35</f>
        <v>3.7271974522292983</v>
      </c>
      <c r="K176" s="19" t="str">
        <f>IF(J176&gt;N176,1,"")</f>
        <v/>
      </c>
      <c r="L176" s="6" t="s">
        <v>34</v>
      </c>
      <c r="M176" s="6">
        <v>6</v>
      </c>
      <c r="N176" s="7">
        <v>5.2008627450980374</v>
      </c>
      <c r="O176" s="19">
        <f>IF(N176&gt;J176,1,"")</f>
        <v>1</v>
      </c>
      <c r="P176" t="str">
        <f>L176</f>
        <v>Ottawa</v>
      </c>
      <c r="Q176" t="str">
        <f>IF(J176&gt;N176,H176,L176)</f>
        <v>Ottawa</v>
      </c>
      <c r="R176" t="str">
        <f t="shared" si="8"/>
        <v>OUI</v>
      </c>
      <c r="AI176" s="27"/>
      <c r="AJ176" s="26"/>
      <c r="AK176" s="26"/>
      <c r="AL176" s="26"/>
      <c r="AM176" s="26"/>
      <c r="AN176" s="26"/>
    </row>
    <row r="177" spans="1:40">
      <c r="A177" t="str">
        <f>IF(OR(H177=$AA$3,L177=$AA$3),"MATCH","")</f>
        <v/>
      </c>
      <c r="B177" t="str">
        <f>IF(A177="","","LAST "&amp;COUNTIF(A$2:$A177,A177))</f>
        <v/>
      </c>
      <c r="C177" t="str">
        <f>IF(OR(H177=$AA$5,L177=$AA$5),"MATCH","")</f>
        <v/>
      </c>
      <c r="D177" t="str">
        <f>IF(C177="","","LAST "&amp;COUNTIF($C$2:C177,C177))</f>
        <v/>
      </c>
      <c r="E177" s="6">
        <f>IF(AND(OR(H177=$AA$3,H177=$AA$5),AND(OR(L177=$AA$3,L177=$AA$5))),"MATCH",0)</f>
        <v>0</v>
      </c>
      <c r="F177" s="39" t="s">
        <v>91</v>
      </c>
      <c r="G177" s="16">
        <v>45008</v>
      </c>
      <c r="H177" s="6" t="s">
        <v>37</v>
      </c>
      <c r="J177" s="7">
        <f>(VLOOKUP(H177,Modèle!$B$3:$G$34,5,FALSE)*VLOOKUP(L177,Modèle!$B$3:$G$34,6,FALSE))*Modèle!$D$35</f>
        <v>3.139872611464968</v>
      </c>
      <c r="K177" s="19">
        <f>IF(J177&gt;N177,1,"")</f>
        <v>1</v>
      </c>
      <c r="L177" s="6" t="s">
        <v>42</v>
      </c>
      <c r="M177" s="6">
        <v>3</v>
      </c>
      <c r="N177" s="7">
        <v>2.6901176470588237</v>
      </c>
      <c r="O177" s="19" t="str">
        <f>IF(N177&gt;J177,1,"")</f>
        <v/>
      </c>
      <c r="P177" t="str">
        <f>H177</f>
        <v>Minnesota</v>
      </c>
      <c r="Q177" t="str">
        <f>IF(J177&gt;N177,H177,L177)</f>
        <v>Minnesota</v>
      </c>
      <c r="R177" t="str">
        <f t="shared" si="8"/>
        <v>OUI</v>
      </c>
      <c r="AI177" s="27"/>
      <c r="AJ177" s="26"/>
      <c r="AK177" s="26"/>
      <c r="AL177" s="26"/>
      <c r="AM177" s="26"/>
      <c r="AN177" s="26"/>
    </row>
    <row r="178" spans="1:40">
      <c r="A178" t="str">
        <f>IF(OR(H178=$AA$3,L178=$AA$3),"MATCH","")</f>
        <v/>
      </c>
      <c r="B178" t="str">
        <f>IF(A178="","","LAST "&amp;COUNTIF(A$2:$A178,A178))</f>
        <v/>
      </c>
      <c r="C178" t="str">
        <f>IF(OR(H178=$AA$5,L178=$AA$5),"MATCH","")</f>
        <v/>
      </c>
      <c r="D178" t="str">
        <f>IF(C178="","","LAST "&amp;COUNTIF($C$2:C178,C178))</f>
        <v/>
      </c>
      <c r="E178" s="6">
        <f>IF(AND(OR(H178=$AA$3,H178=$AA$5),AND(OR(L178=$AA$3,L178=$AA$5))),"MATCH",0)</f>
        <v>0</v>
      </c>
      <c r="F178" s="39" t="s">
        <v>91</v>
      </c>
      <c r="G178" s="16">
        <v>45008</v>
      </c>
      <c r="H178" s="6" t="s">
        <v>16</v>
      </c>
      <c r="J178" s="7">
        <f>(VLOOKUP(H178,Modèle!$B$3:$G$34,5,FALSE)*VLOOKUP(L178,Modèle!$B$3:$G$34,6,FALSE))*Modèle!$D$35</f>
        <v>3.7798089171974518</v>
      </c>
      <c r="K178" s="19">
        <f>IF(J178&gt;N178,1,"")</f>
        <v>1</v>
      </c>
      <c r="L178" s="6" t="s">
        <v>28</v>
      </c>
      <c r="M178" s="6">
        <v>1</v>
      </c>
      <c r="N178" s="7">
        <v>2.3117647058823532</v>
      </c>
      <c r="O178" s="19" t="str">
        <f>IF(N178&gt;J178,1,"")</f>
        <v/>
      </c>
      <c r="P178" t="str">
        <f>H178</f>
        <v>San Jose</v>
      </c>
      <c r="Q178" t="str">
        <f>IF(J178&gt;N178,H178,L178)</f>
        <v>San Jose</v>
      </c>
      <c r="R178" t="str">
        <f t="shared" si="8"/>
        <v>OUI</v>
      </c>
      <c r="AI178" s="27"/>
      <c r="AJ178" s="26"/>
      <c r="AK178" s="26"/>
      <c r="AL178" s="26"/>
      <c r="AM178" s="26"/>
      <c r="AN178" s="26"/>
    </row>
    <row r="179" spans="1:40">
      <c r="A179" t="str">
        <f>IF(OR(H179=$AA$3,L179=$AA$3),"MATCH","")</f>
        <v/>
      </c>
      <c r="B179" t="str">
        <f>IF(A179="","","LAST "&amp;COUNTIF(A$2:$A179,A179))</f>
        <v/>
      </c>
      <c r="C179" t="str">
        <f>IF(OR(H179=$AA$5,L179=$AA$5),"MATCH","")</f>
        <v/>
      </c>
      <c r="D179" t="str">
        <f>IF(C179="","","LAST "&amp;COUNTIF($C$2:C179,C179))</f>
        <v/>
      </c>
      <c r="E179" s="6">
        <f>IF(AND(OR(H179=$AA$3,H179=$AA$5),AND(OR(L179=$AA$3,L179=$AA$5))),"MATCH",0)</f>
        <v>0</v>
      </c>
      <c r="F179" s="39" t="s">
        <v>91</v>
      </c>
      <c r="G179" s="16">
        <v>45008</v>
      </c>
      <c r="H179" s="6" t="s">
        <v>26</v>
      </c>
      <c r="J179" s="7">
        <f>(VLOOKUP(H179,Modèle!$B$3:$G$34,5,FALSE)*VLOOKUP(L179,Modèle!$B$3:$G$34,6,FALSE))*Modèle!$D$35</f>
        <v>2.012866242038216</v>
      </c>
      <c r="K179" s="19" t="str">
        <f>IF(J179&gt;N179,1,"")</f>
        <v/>
      </c>
      <c r="L179" s="6" t="s">
        <v>33</v>
      </c>
      <c r="M179" s="6">
        <v>3</v>
      </c>
      <c r="N179" s="7">
        <v>2.5156862745098043</v>
      </c>
      <c r="O179" s="19">
        <f>IF(N179&gt;J179,1,"")</f>
        <v>1</v>
      </c>
      <c r="P179" t="str">
        <f>L179</f>
        <v>Washington</v>
      </c>
      <c r="Q179" t="str">
        <f>IF(J179&gt;N179,H179,L179)</f>
        <v>Washington</v>
      </c>
      <c r="R179" t="str">
        <f t="shared" si="8"/>
        <v>OUI</v>
      </c>
      <c r="AI179" s="27"/>
      <c r="AJ179" s="26"/>
      <c r="AK179" s="26"/>
      <c r="AL179" s="26"/>
      <c r="AM179" s="26"/>
      <c r="AN179" s="26"/>
    </row>
    <row r="180" spans="1:40">
      <c r="A180" t="str">
        <f>IF(OR(H180=$AA$3,L180=$AA$3),"MATCH","")</f>
        <v/>
      </c>
      <c r="B180" t="str">
        <f>IF(A180="","","LAST "&amp;COUNTIF(A$2:$A180,A180))</f>
        <v/>
      </c>
      <c r="C180" t="str">
        <f>IF(OR(H180=$AA$5,L180=$AA$5),"MATCH","")</f>
        <v/>
      </c>
      <c r="D180" t="str">
        <f>IF(C180="","","LAST "&amp;COUNTIF($C$2:C180,C180))</f>
        <v/>
      </c>
      <c r="E180" s="6">
        <f>IF(AND(OR(H180=$AA$3,H180=$AA$5),AND(OR(L180=$AA$3,L180=$AA$5))),"MATCH",0)</f>
        <v>0</v>
      </c>
      <c r="F180" s="39" t="s">
        <v>91</v>
      </c>
      <c r="G180" s="16">
        <v>45007</v>
      </c>
      <c r="H180" s="6" t="s">
        <v>44</v>
      </c>
      <c r="J180" s="7">
        <f>(VLOOKUP(H180,Modèle!$B$3:$G$34,5,FALSE)*VLOOKUP(L180,Modèle!$B$3:$G$34,6,FALSE))*Modèle!$D$35</f>
        <v>2.8750636942675154</v>
      </c>
      <c r="K180" s="19">
        <f>IF(J180&gt;N180,1,"")</f>
        <v>1</v>
      </c>
      <c r="L180" s="6" t="s">
        <v>27</v>
      </c>
      <c r="M180" s="6">
        <v>2</v>
      </c>
      <c r="N180" s="7">
        <v>2.803529411764706</v>
      </c>
      <c r="O180" s="19" t="str">
        <f>IF(N180&gt;J180,1,"")</f>
        <v/>
      </c>
      <c r="P180" t="str">
        <f>H180</f>
        <v>Pittsburgh</v>
      </c>
      <c r="Q180" t="str">
        <f>IF(J180&gt;N180,H180,L180)</f>
        <v>Pittsburgh</v>
      </c>
      <c r="R180" t="str">
        <f t="shared" si="8"/>
        <v>OUI</v>
      </c>
      <c r="AI180" s="27"/>
      <c r="AJ180" s="26"/>
      <c r="AK180" s="26"/>
      <c r="AL180" s="26"/>
      <c r="AM180" s="26"/>
      <c r="AN180" s="26"/>
    </row>
    <row r="181" spans="1:40">
      <c r="A181" t="str">
        <f>IF(OR(H181=$AA$3,L181=$AA$3),"MATCH","")</f>
        <v/>
      </c>
      <c r="B181" t="str">
        <f>IF(A181="","","LAST "&amp;COUNTIF(A$2:$A181,A181))</f>
        <v/>
      </c>
      <c r="C181" t="str">
        <f>IF(OR(H181=$AA$5,L181=$AA$5),"MATCH","")</f>
        <v/>
      </c>
      <c r="D181" t="str">
        <f>IF(C181="","","LAST "&amp;COUNTIF($C$2:C181,C181))</f>
        <v/>
      </c>
      <c r="E181" s="6">
        <f>IF(AND(OR(H181=$AA$3,H181=$AA$5),AND(OR(L181=$AA$3,L181=$AA$5))),"MATCH",0)</f>
        <v>0</v>
      </c>
      <c r="F181" s="39" t="s">
        <v>91</v>
      </c>
      <c r="G181" s="16">
        <v>45007</v>
      </c>
      <c r="H181" s="6" t="s">
        <v>43</v>
      </c>
      <c r="J181" s="7">
        <f>(VLOOKUP(H181,Modèle!$B$3:$G$34,5,FALSE)*VLOOKUP(L181,Modèle!$B$3:$G$34,6,FALSE))*Modèle!$D$35</f>
        <v>2.7765923566878974</v>
      </c>
      <c r="K181" s="19" t="str">
        <f>IF(J181&gt;N181,1,"")</f>
        <v/>
      </c>
      <c r="L181" s="6" t="s">
        <v>29</v>
      </c>
      <c r="M181" s="6">
        <v>5</v>
      </c>
      <c r="N181" s="7">
        <v>3.5757333333333339</v>
      </c>
      <c r="O181" s="19">
        <f>IF(N181&gt;J181,1,"")</f>
        <v>1</v>
      </c>
      <c r="P181" t="str">
        <f>H181</f>
        <v>Arizona</v>
      </c>
      <c r="Q181" t="str">
        <f>IF(J181&gt;N181,H181,L181)</f>
        <v>Edmonton</v>
      </c>
      <c r="R181" t="str">
        <f t="shared" si="8"/>
        <v>NON</v>
      </c>
      <c r="AI181" s="27"/>
      <c r="AJ181" s="26"/>
      <c r="AK181" s="26"/>
      <c r="AL181" s="26"/>
      <c r="AM181" s="26"/>
      <c r="AN181" s="26"/>
    </row>
    <row r="182" spans="1:40">
      <c r="A182" t="str">
        <f>IF(OR(H182=$AA$3,L182=$AA$3),"MATCH","")</f>
        <v>MATCH</v>
      </c>
      <c r="B182" t="str">
        <f>IF(A182="","","LAST "&amp;COUNTIF(A$2:$A182,A182))</f>
        <v>LAST 11</v>
      </c>
      <c r="C182" t="str">
        <f>IF(OR(H182=$AA$5,L182=$AA$5),"MATCH","")</f>
        <v/>
      </c>
      <c r="D182" t="str">
        <f>IF(C182="","","LAST "&amp;COUNTIF($C$2:C182,C182))</f>
        <v/>
      </c>
      <c r="E182" s="6">
        <f>IF(AND(OR(H182=$AA$3,H182=$AA$5),AND(OR(L182=$AA$3,L182=$AA$5))),"MATCH",0)</f>
        <v>0</v>
      </c>
      <c r="F182" s="39" t="s">
        <v>91</v>
      </c>
      <c r="G182" s="16">
        <v>45006</v>
      </c>
      <c r="H182" s="6" t="s">
        <v>36</v>
      </c>
      <c r="J182" s="7">
        <f>(VLOOKUP(H182,Modèle!$B$3:$G$34,5,FALSE)*VLOOKUP(L182,Modèle!$B$3:$G$34,6,FALSE))*Modèle!$D$35</f>
        <v>4.1599999999999993</v>
      </c>
      <c r="K182" s="19">
        <f>IF(J182&gt;N182,1,"")</f>
        <v>1</v>
      </c>
      <c r="L182" s="6" t="s">
        <v>23</v>
      </c>
      <c r="M182" s="6">
        <v>4</v>
      </c>
      <c r="N182" s="7">
        <v>1.9467137254901963</v>
      </c>
      <c r="O182" s="19" t="str">
        <f>IF(N182&gt;J182,1,"")</f>
        <v/>
      </c>
      <c r="P182" t="str">
        <f>H182</f>
        <v>Calgary</v>
      </c>
      <c r="Q182" t="str">
        <f>IF(J182&gt;N182,H182,L182)</f>
        <v>Calgary</v>
      </c>
      <c r="R182" t="str">
        <f t="shared" si="8"/>
        <v>OUI</v>
      </c>
      <c r="AI182" s="27"/>
      <c r="AJ182" s="26"/>
      <c r="AK182" s="26"/>
      <c r="AL182" s="26"/>
      <c r="AM182" s="26"/>
      <c r="AN182" s="26"/>
    </row>
    <row r="183" spans="1:40">
      <c r="A183" t="str">
        <f>IF(OR(H183=$AA$3,L183=$AA$3),"MATCH","")</f>
        <v/>
      </c>
      <c r="B183" t="str">
        <f>IF(A183="","","LAST "&amp;COUNTIF(A$2:$A183,A183))</f>
        <v/>
      </c>
      <c r="C183" t="str">
        <f>IF(OR(H183=$AA$5,L183=$AA$5),"MATCH","")</f>
        <v/>
      </c>
      <c r="D183" t="str">
        <f>IF(C183="","","LAST "&amp;COUNTIF($C$2:C183,C183))</f>
        <v/>
      </c>
      <c r="E183" s="6">
        <f>IF(AND(OR(H183=$AA$3,H183=$AA$5),AND(OR(L183=$AA$3,L183=$AA$5))),"MATCH",0)</f>
        <v>0</v>
      </c>
      <c r="F183" s="39" t="s">
        <v>91</v>
      </c>
      <c r="G183" s="16">
        <v>45006</v>
      </c>
      <c r="H183" s="6" t="s">
        <v>34</v>
      </c>
      <c r="J183" s="7">
        <f>(VLOOKUP(H183,Modèle!$B$3:$G$34,5,FALSE)*VLOOKUP(L183,Modèle!$B$3:$G$34,6,FALSE))*Modèle!$D$35</f>
        <v>2.0386942675159232</v>
      </c>
      <c r="K183" s="19" t="str">
        <f>IF(J183&gt;N183,1,"")</f>
        <v/>
      </c>
      <c r="L183" s="6" t="s">
        <v>32</v>
      </c>
      <c r="M183" s="6">
        <v>1</v>
      </c>
      <c r="N183" s="7">
        <v>2.8600000000000003</v>
      </c>
      <c r="O183" s="19">
        <f>IF(N183&gt;J183,1,"")</f>
        <v>1</v>
      </c>
      <c r="P183" t="str">
        <f>H183</f>
        <v>Ottawa</v>
      </c>
      <c r="Q183" t="str">
        <f>IF(J183&gt;N183,H183,L183)</f>
        <v>Boston</v>
      </c>
      <c r="R183" t="str">
        <f t="shared" si="8"/>
        <v>NON</v>
      </c>
      <c r="AI183" s="27"/>
      <c r="AJ183" s="26"/>
      <c r="AK183" s="26"/>
      <c r="AL183" s="26"/>
      <c r="AM183" s="26"/>
      <c r="AN183" s="26"/>
    </row>
    <row r="184" spans="1:40">
      <c r="A184" t="str">
        <f>IF(OR(H184=$AA$3,L184=$AA$3),"MATCH","")</f>
        <v/>
      </c>
      <c r="B184" t="str">
        <f>IF(A184="","","LAST "&amp;COUNTIF(A$2:$A184,A184))</f>
        <v/>
      </c>
      <c r="C184" t="str">
        <f>IF(OR(H184=$AA$5,L184=$AA$5),"MATCH","")</f>
        <v/>
      </c>
      <c r="D184" t="str">
        <f>IF(C184="","","LAST "&amp;COUNTIF($C$2:C184,C184))</f>
        <v/>
      </c>
      <c r="E184" s="6">
        <f>IF(AND(OR(H184=$AA$3,H184=$AA$5),AND(OR(L184=$AA$3,L184=$AA$5))),"MATCH",0)</f>
        <v>0</v>
      </c>
      <c r="F184" s="39" t="s">
        <v>91</v>
      </c>
      <c r="G184" s="16">
        <v>45006</v>
      </c>
      <c r="H184" s="6" t="s">
        <v>17</v>
      </c>
      <c r="J184" s="7">
        <f>(VLOOKUP(H184,Modèle!$B$3:$G$34,5,FALSE)*VLOOKUP(L184,Modèle!$B$3:$G$34,6,FALSE))*Modèle!$D$35</f>
        <v>3.0588535031847126</v>
      </c>
      <c r="K184" s="19" t="str">
        <f>IF(J184&gt;N184,1,"")</f>
        <v/>
      </c>
      <c r="L184" s="6" t="s">
        <v>35</v>
      </c>
      <c r="M184" s="6">
        <v>2</v>
      </c>
      <c r="N184" s="7">
        <v>3.4819607843137259</v>
      </c>
      <c r="O184" s="19">
        <f>IF(N184&gt;J184,1,"")</f>
        <v>1</v>
      </c>
      <c r="P184" t="str">
        <f>H184</f>
        <v>Nashville</v>
      </c>
      <c r="Q184" t="str">
        <f>IF(J184&gt;N184,H184,L184)</f>
        <v>Buffalo</v>
      </c>
      <c r="AI184" s="27"/>
      <c r="AJ184" s="26"/>
      <c r="AK184" s="26"/>
      <c r="AL184" s="26"/>
      <c r="AM184" s="26"/>
      <c r="AN184" s="26"/>
    </row>
    <row r="185" spans="1:40">
      <c r="A185" t="str">
        <f>IF(OR(H185=$AA$3,L185=$AA$3),"MATCH","")</f>
        <v/>
      </c>
      <c r="B185" t="str">
        <f>IF(A185="","","LAST "&amp;COUNTIF(A$2:$A185,A185))</f>
        <v/>
      </c>
      <c r="C185" t="str">
        <f>IF(OR(H185=$AA$5,L185=$AA$5),"MATCH","")</f>
        <v/>
      </c>
      <c r="D185" t="str">
        <f>IF(C185="","","LAST "&amp;COUNTIF($C$2:C185,C185))</f>
        <v/>
      </c>
      <c r="E185" s="6">
        <f>IF(AND(OR(H185=$AA$3,H185=$AA$5),AND(OR(L185=$AA$3,L185=$AA$5))),"MATCH",0)</f>
        <v>0</v>
      </c>
      <c r="F185" s="39" t="s">
        <v>91</v>
      </c>
      <c r="G185" s="16">
        <v>45006</v>
      </c>
      <c r="H185" s="6" t="s">
        <v>22</v>
      </c>
      <c r="J185" s="7">
        <f>(VLOOKUP(H185,Modèle!$B$3:$G$34,5,FALSE)*VLOOKUP(L185,Modèle!$B$3:$G$34,6,FALSE))*Modèle!$D$35</f>
        <v>3.1852229299363048</v>
      </c>
      <c r="K185" s="19" t="str">
        <f>IF(J185&gt;N185,1,"")</f>
        <v/>
      </c>
      <c r="L185" s="6" t="s">
        <v>40</v>
      </c>
      <c r="M185" s="6">
        <v>4</v>
      </c>
      <c r="N185" s="7">
        <v>3.8249882352941182</v>
      </c>
      <c r="O185" s="19">
        <f>IF(N185&gt;J185,1,"")</f>
        <v>1</v>
      </c>
      <c r="P185" t="str">
        <f>H185</f>
        <v>Seattle</v>
      </c>
      <c r="Q185" t="str">
        <f>IF(J185&gt;N185,H185,L185)</f>
        <v>Dallas</v>
      </c>
      <c r="R185" t="str">
        <f t="shared" si="8"/>
        <v>NON</v>
      </c>
      <c r="AI185" s="27"/>
      <c r="AJ185" s="26"/>
      <c r="AK185" s="26"/>
      <c r="AL185" s="26"/>
      <c r="AM185" s="26"/>
      <c r="AN185" s="26"/>
    </row>
    <row r="186" spans="1:40">
      <c r="A186" t="str">
        <f>IF(OR(H186=$AA$3,L186=$AA$3),"MATCH","")</f>
        <v/>
      </c>
      <c r="B186" t="str">
        <f>IF(A186="","","LAST "&amp;COUNTIF(A$2:$A186,A186))</f>
        <v/>
      </c>
      <c r="C186" t="str">
        <f>IF(OR(H186=$AA$5,L186=$AA$5),"MATCH","")</f>
        <v/>
      </c>
      <c r="D186" t="str">
        <f>IF(C186="","","LAST "&amp;COUNTIF($C$2:C186,C186))</f>
        <v/>
      </c>
      <c r="E186" s="6">
        <f>IF(AND(OR(H186=$AA$3,H186=$AA$5),AND(OR(L186=$AA$3,L186=$AA$5))),"MATCH",0)</f>
        <v>0</v>
      </c>
      <c r="F186" s="39" t="s">
        <v>91</v>
      </c>
      <c r="G186" s="16">
        <v>45006</v>
      </c>
      <c r="H186" s="6" t="s">
        <v>20</v>
      </c>
      <c r="J186" s="7">
        <f>(VLOOKUP(H186,Modèle!$B$3:$G$34,5,FALSE)*VLOOKUP(L186,Modèle!$B$3:$G$34,6,FALSE))*Modèle!$D$35</f>
        <v>4.2073885350318463</v>
      </c>
      <c r="K186" s="19">
        <f>IF(J186&gt;N186,1,"")</f>
        <v>1</v>
      </c>
      <c r="L186" s="6" t="s">
        <v>31</v>
      </c>
      <c r="M186" s="6">
        <v>5</v>
      </c>
      <c r="N186" s="7">
        <v>3.4117176470588233</v>
      </c>
      <c r="O186" s="19" t="str">
        <f>IF(N186&gt;J186,1,"")</f>
        <v/>
      </c>
      <c r="P186" t="str">
        <f>L186</f>
        <v>Montreal</v>
      </c>
      <c r="Q186" t="str">
        <f>IF(J186&gt;N186,H186,L186)</f>
        <v>Tampa Bay</v>
      </c>
      <c r="R186" t="str">
        <f t="shared" si="8"/>
        <v>NON</v>
      </c>
      <c r="AI186" s="27"/>
      <c r="AJ186" s="26"/>
      <c r="AK186" s="26"/>
      <c r="AL186" s="26"/>
      <c r="AM186" s="26"/>
      <c r="AN186" s="26"/>
    </row>
    <row r="187" spans="1:40">
      <c r="A187" t="str">
        <f>IF(OR(H187=$AA$3,L187=$AA$3),"MATCH","")</f>
        <v/>
      </c>
      <c r="B187" t="str">
        <f>IF(A187="","","LAST "&amp;COUNTIF(A$2:$A187,A187))</f>
        <v/>
      </c>
      <c r="C187" t="str">
        <f>IF(OR(H187=$AA$5,L187=$AA$5),"MATCH","")</f>
        <v/>
      </c>
      <c r="D187" t="str">
        <f>IF(C187="","","LAST "&amp;COUNTIF($C$2:C187,C187))</f>
        <v/>
      </c>
      <c r="E187" s="6">
        <f>IF(AND(OR(H187=$AA$3,H187=$AA$5),AND(OR(L187=$AA$3,L187=$AA$5))),"MATCH",0)</f>
        <v>0</v>
      </c>
      <c r="F187" s="39" t="s">
        <v>91</v>
      </c>
      <c r="G187" s="16">
        <v>45006</v>
      </c>
      <c r="H187" s="6" t="s">
        <v>30</v>
      </c>
      <c r="J187" s="7">
        <f>(VLOOKUP(H187,Modèle!$B$3:$G$34,5,FALSE)*VLOOKUP(L187,Modèle!$B$3:$G$34,6,FALSE))*Modèle!$D$35</f>
        <v>2.8294267515923561</v>
      </c>
      <c r="K187" s="19">
        <f>IF(J187&gt;N187,1,"")</f>
        <v>1</v>
      </c>
      <c r="L187" s="6" t="s">
        <v>39</v>
      </c>
      <c r="M187" s="6">
        <v>2</v>
      </c>
      <c r="N187" s="7">
        <v>2.335294117647059</v>
      </c>
      <c r="O187" s="19" t="str">
        <f>IF(N187&gt;J187,1,"")</f>
        <v/>
      </c>
      <c r="P187" t="str">
        <f>L187</f>
        <v>N.Y. Islanders</v>
      </c>
      <c r="Q187" t="str">
        <f>IF(J187&gt;N187,H187,L187)</f>
        <v>Toronto</v>
      </c>
      <c r="R187" t="str">
        <f t="shared" si="8"/>
        <v>NON</v>
      </c>
      <c r="AI187" s="27"/>
      <c r="AJ187" s="26"/>
      <c r="AK187" s="26"/>
      <c r="AL187" s="26"/>
      <c r="AM187" s="26"/>
      <c r="AN187" s="26"/>
    </row>
    <row r="188" spans="1:40">
      <c r="A188" t="str">
        <f>IF(OR(H188=$AA$3,L188=$AA$3),"MATCH","")</f>
        <v/>
      </c>
      <c r="B188" t="str">
        <f>IF(A188="","","LAST "&amp;COUNTIF(A$2:$A188,A188))</f>
        <v/>
      </c>
      <c r="C188" t="str">
        <f>IF(OR(H188=$AA$5,L188=$AA$5),"MATCH","")</f>
        <v/>
      </c>
      <c r="D188" t="str">
        <f>IF(C188="","","LAST "&amp;COUNTIF($C$2:C188,C188))</f>
        <v/>
      </c>
      <c r="E188" s="6">
        <f>IF(AND(OR(H188=$AA$3,H188=$AA$5),AND(OR(L188=$AA$3,L188=$AA$5))),"MATCH",0)</f>
        <v>0</v>
      </c>
      <c r="F188" s="39" t="s">
        <v>91</v>
      </c>
      <c r="G188" s="16">
        <v>45006</v>
      </c>
      <c r="H188" s="6" t="s">
        <v>25</v>
      </c>
      <c r="J188" s="7">
        <f>(VLOOKUP(H188,Modèle!$B$3:$G$34,5,FALSE)*VLOOKUP(L188,Modèle!$B$3:$G$34,6,FALSE))*Modèle!$D$35</f>
        <v>2.6599999999999997</v>
      </c>
      <c r="K188" s="19" t="str">
        <f>IF(J188&gt;N188,1,"")</f>
        <v/>
      </c>
      <c r="L188" s="6" t="s">
        <v>21</v>
      </c>
      <c r="M188" s="6">
        <v>3</v>
      </c>
      <c r="N188" s="7">
        <v>3.5870588235294116</v>
      </c>
      <c r="O188" s="19">
        <f>IF(N188&gt;J188,1,"")</f>
        <v>1</v>
      </c>
      <c r="P188" t="str">
        <f>H188</f>
        <v>Carolina</v>
      </c>
      <c r="Q188" t="str">
        <f>IF(J188&gt;N188,H188,L188)</f>
        <v>N.Y. Rangers</v>
      </c>
      <c r="R188" t="str">
        <f t="shared" si="8"/>
        <v>NON</v>
      </c>
      <c r="AI188" s="27"/>
      <c r="AJ188" s="26"/>
      <c r="AK188" s="26"/>
      <c r="AL188" s="26"/>
      <c r="AM188" s="26"/>
      <c r="AN188" s="26"/>
    </row>
    <row r="189" spans="1:40">
      <c r="A189" t="str">
        <f>IF(OR(H189=$AA$3,L189=$AA$3),"MATCH","")</f>
        <v/>
      </c>
      <c r="B189" t="str">
        <f>IF(A189="","","LAST "&amp;COUNTIF(A$2:$A189,A189))</f>
        <v/>
      </c>
      <c r="C189" t="str">
        <f>IF(OR(H189=$AA$5,L189=$AA$5),"MATCH","")</f>
        <v/>
      </c>
      <c r="D189" t="str">
        <f>IF(C189="","","LAST "&amp;COUNTIF($C$2:C189,C189))</f>
        <v/>
      </c>
      <c r="E189" s="6">
        <f>IF(AND(OR(H189=$AA$3,H189=$AA$5),AND(OR(L189=$AA$3,L189=$AA$5))),"MATCH",0)</f>
        <v>0</v>
      </c>
      <c r="F189" s="39" t="s">
        <v>91</v>
      </c>
      <c r="G189" s="16">
        <v>45006</v>
      </c>
      <c r="H189" s="6" t="s">
        <v>37</v>
      </c>
      <c r="J189" s="7">
        <f>(VLOOKUP(H189,Modèle!$B$3:$G$34,5,FALSE)*VLOOKUP(L189,Modèle!$B$3:$G$34,6,FALSE))*Modèle!$D$35</f>
        <v>2.5834394904458597</v>
      </c>
      <c r="K189" s="19" t="str">
        <f>IF(J189&gt;N189,1,"")</f>
        <v/>
      </c>
      <c r="L189" s="6" t="s">
        <v>41</v>
      </c>
      <c r="M189" s="6">
        <v>2</v>
      </c>
      <c r="N189" s="7">
        <v>3.5516392156862748</v>
      </c>
      <c r="O189" s="19">
        <f>IF(N189&gt;J189,1,"")</f>
        <v>1</v>
      </c>
      <c r="P189" t="str">
        <f>H189</f>
        <v>Minnesota</v>
      </c>
      <c r="Q189" t="str">
        <f>IF(J189&gt;N189,H189,L189)</f>
        <v>New Jersey</v>
      </c>
      <c r="R189" t="str">
        <f t="shared" si="8"/>
        <v>NON</v>
      </c>
      <c r="AI189" s="27"/>
      <c r="AJ189" s="26"/>
      <c r="AK189" s="26"/>
      <c r="AL189" s="26"/>
      <c r="AM189" s="26"/>
      <c r="AN189" s="26"/>
    </row>
    <row r="190" spans="1:40">
      <c r="A190" t="str">
        <f>IF(OR(H190=$AA$3,L190=$AA$3),"MATCH","")</f>
        <v/>
      </c>
      <c r="B190" t="str">
        <f>IF(A190="","","LAST "&amp;COUNTIF(A$2:$A190,A190))</f>
        <v/>
      </c>
      <c r="C190" t="str">
        <f>IF(OR(H190=$AA$5,L190=$AA$5),"MATCH","")</f>
        <v/>
      </c>
      <c r="D190" t="str">
        <f>IF(C190="","","LAST "&amp;COUNTIF($C$2:C190,C190))</f>
        <v/>
      </c>
      <c r="E190" s="6">
        <f>IF(AND(OR(H190=$AA$3,H190=$AA$5),AND(OR(L190=$AA$3,L190=$AA$5))),"MATCH",0)</f>
        <v>0</v>
      </c>
      <c r="F190" s="39" t="s">
        <v>91</v>
      </c>
      <c r="G190" s="16">
        <v>45006</v>
      </c>
      <c r="H190" s="6" t="s">
        <v>38</v>
      </c>
      <c r="J190" s="7">
        <f>(VLOOKUP(H190,Modèle!$B$3:$G$34,5,FALSE)*VLOOKUP(L190,Modèle!$B$3:$G$34,6,FALSE))*Modèle!$D$35</f>
        <v>3.2908280254777065</v>
      </c>
      <c r="K190" s="19">
        <f>IF(J190&gt;N190,1,"")</f>
        <v>1</v>
      </c>
      <c r="L190" s="6" t="s">
        <v>42</v>
      </c>
      <c r="M190" s="6">
        <v>4</v>
      </c>
      <c r="N190" s="7">
        <v>3.0835294117647059</v>
      </c>
      <c r="O190" s="19" t="str">
        <f>IF(N190&gt;J190,1,"")</f>
        <v/>
      </c>
      <c r="P190" t="str">
        <f>L190</f>
        <v>Philadelphia</v>
      </c>
      <c r="Q190" t="str">
        <f>IF(J190&gt;N190,H190,L190)</f>
        <v>Florida</v>
      </c>
      <c r="R190" t="str">
        <f t="shared" si="8"/>
        <v>NON</v>
      </c>
      <c r="AI190" s="27"/>
      <c r="AJ190" s="26"/>
      <c r="AK190" s="26"/>
      <c r="AL190" s="26"/>
      <c r="AM190" s="26"/>
      <c r="AN190" s="26"/>
    </row>
    <row r="191" spans="1:40">
      <c r="A191" t="str">
        <f>IF(OR(H191=$AA$3,L191=$AA$3),"MATCH","")</f>
        <v/>
      </c>
      <c r="B191" t="str">
        <f>IF(A191="","","LAST "&amp;COUNTIF(A$2:$A191,A191))</f>
        <v/>
      </c>
      <c r="C191" t="str">
        <f>IF(OR(H191=$AA$5,L191=$AA$5),"MATCH","")</f>
        <v>MATCH</v>
      </c>
      <c r="D191" t="str">
        <f>IF(C191="","","LAST "&amp;COUNTIF($C$2:C191,C191))</f>
        <v>LAST 13</v>
      </c>
      <c r="E191" s="6">
        <f>IF(AND(OR(H191=$AA$3,H191=$AA$5),AND(OR(L191=$AA$3,L191=$AA$5))),"MATCH",0)</f>
        <v>0</v>
      </c>
      <c r="F191" s="39" t="s">
        <v>91</v>
      </c>
      <c r="G191" s="16">
        <v>45006</v>
      </c>
      <c r="H191" s="6" t="s">
        <v>45</v>
      </c>
      <c r="J191" s="7">
        <f>(VLOOKUP(H191,Modèle!$B$3:$G$34,5,FALSE)*VLOOKUP(L191,Modèle!$B$3:$G$34,6,FALSE))*Modèle!$D$35</f>
        <v>3.5442675159235666</v>
      </c>
      <c r="K191" s="19">
        <f>IF(J191&gt;N191,1,"")</f>
        <v>1</v>
      </c>
      <c r="L191" s="6" t="s">
        <v>47</v>
      </c>
      <c r="M191" s="6">
        <v>3</v>
      </c>
      <c r="N191" s="7">
        <v>2.9880000000000004</v>
      </c>
      <c r="O191" s="19" t="str">
        <f>IF(N191&gt;J191,1,"")</f>
        <v/>
      </c>
      <c r="P191" t="str">
        <f>H191</f>
        <v>Detroit</v>
      </c>
      <c r="Q191" t="str">
        <f>IF(J191&gt;N191,H191,L191)</f>
        <v>Detroit</v>
      </c>
      <c r="R191" t="str">
        <f t="shared" si="8"/>
        <v>OUI</v>
      </c>
      <c r="AI191" s="27"/>
      <c r="AJ191" s="26"/>
      <c r="AK191" s="26"/>
      <c r="AL191" s="26"/>
      <c r="AM191" s="26"/>
      <c r="AN191" s="26"/>
    </row>
    <row r="192" spans="1:40">
      <c r="A192" t="str">
        <f>IF(OR(H192=$AA$3,L192=$AA$3),"MATCH","")</f>
        <v/>
      </c>
      <c r="B192" t="str">
        <f>IF(A192="","","LAST "&amp;COUNTIF(A$2:$A192,A192))</f>
        <v/>
      </c>
      <c r="C192" t="str">
        <f>IF(OR(H192=$AA$5,L192=$AA$5),"MATCH","")</f>
        <v/>
      </c>
      <c r="D192" t="str">
        <f>IF(C192="","","LAST "&amp;COUNTIF($C$2:C192,C192))</f>
        <v/>
      </c>
      <c r="E192" s="6">
        <f>IF(AND(OR(H192=$AA$3,H192=$AA$5),AND(OR(L192=$AA$3,L192=$AA$5))),"MATCH",0)</f>
        <v>0</v>
      </c>
      <c r="F192" s="39" t="s">
        <v>91</v>
      </c>
      <c r="G192" s="16">
        <v>45006</v>
      </c>
      <c r="H192" s="6" t="s">
        <v>18</v>
      </c>
      <c r="J192" s="7">
        <f>(VLOOKUP(H192,Modèle!$B$3:$G$34,5,FALSE)*VLOOKUP(L192,Modèle!$B$3:$G$34,6,FALSE))*Modèle!$D$35</f>
        <v>4.0927070063694266</v>
      </c>
      <c r="K192" s="19">
        <f>IF(J192&gt;N192,1,"")</f>
        <v>1</v>
      </c>
      <c r="L192" s="6" t="s">
        <v>28</v>
      </c>
      <c r="M192" s="6">
        <v>1</v>
      </c>
      <c r="N192" s="7">
        <v>2.6316392156862749</v>
      </c>
      <c r="O192" s="19" t="str">
        <f>IF(N192&gt;J192,1,"")</f>
        <v/>
      </c>
      <c r="P192" t="str">
        <f>H192</f>
        <v>Vegas</v>
      </c>
      <c r="Q192" t="str">
        <f>IF(J192&gt;N192,H192,L192)</f>
        <v>Vegas</v>
      </c>
      <c r="R192" t="str">
        <f t="shared" si="8"/>
        <v>OUI</v>
      </c>
      <c r="AI192" s="27"/>
      <c r="AJ192" s="26"/>
      <c r="AK192" s="26"/>
      <c r="AL192" s="26"/>
      <c r="AM192" s="26"/>
      <c r="AN192" s="26"/>
    </row>
    <row r="193" spans="1:40">
      <c r="A193" t="str">
        <f>IF(OR(H193=$AA$3,L193=$AA$3),"MATCH","")</f>
        <v/>
      </c>
      <c r="B193" t="str">
        <f>IF(A193="","","LAST "&amp;COUNTIF(A$2:$A193,A193))</f>
        <v/>
      </c>
      <c r="C193" t="str">
        <f>IF(OR(H193=$AA$5,L193=$AA$5),"MATCH","")</f>
        <v/>
      </c>
      <c r="D193" t="str">
        <f>IF(C193="","","LAST "&amp;COUNTIF($C$2:C193,C193))</f>
        <v/>
      </c>
      <c r="E193" s="6">
        <f>IF(AND(OR(H193=$AA$3,H193=$AA$5),AND(OR(L193=$AA$3,L193=$AA$5))),"MATCH",0)</f>
        <v>0</v>
      </c>
      <c r="F193" s="39" t="s">
        <v>91</v>
      </c>
      <c r="G193" s="16">
        <v>45006</v>
      </c>
      <c r="H193" s="6" t="s">
        <v>24</v>
      </c>
      <c r="J193" s="7">
        <f>(VLOOKUP(H193,Modèle!$B$3:$G$34,5,FALSE)*VLOOKUP(L193,Modèle!$B$3:$G$34,6,FALSE))*Modèle!$D$35</f>
        <v>2.2589808917197449</v>
      </c>
      <c r="K193" s="19" t="str">
        <f>IF(J193&gt;N193,1,"")</f>
        <v/>
      </c>
      <c r="L193" s="6" t="s">
        <v>33</v>
      </c>
      <c r="M193" s="6">
        <v>2</v>
      </c>
      <c r="N193" s="7">
        <v>2.6375372549019609</v>
      </c>
      <c r="O193" s="19">
        <f>IF(N193&gt;J193,1,"")</f>
        <v>1</v>
      </c>
      <c r="P193" t="str">
        <f>H193</f>
        <v>Columbus</v>
      </c>
      <c r="Q193" t="str">
        <f>IF(J193&gt;N193,H193,L193)</f>
        <v>Washington</v>
      </c>
      <c r="R193" t="str">
        <f t="shared" si="8"/>
        <v>NON</v>
      </c>
      <c r="AI193" s="27"/>
      <c r="AJ193" s="26"/>
      <c r="AK193" s="26"/>
      <c r="AL193" s="26"/>
      <c r="AM193" s="26"/>
      <c r="AN193" s="26"/>
    </row>
    <row r="194" spans="1:40">
      <c r="A194" t="str">
        <f>IF(OR(H194=$AA$3,L194=$AA$3),"MATCH","")</f>
        <v/>
      </c>
      <c r="B194" t="str">
        <f>IF(A194="","","LAST "&amp;COUNTIF(A$2:$A194,A194))</f>
        <v/>
      </c>
      <c r="C194" t="str">
        <f>IF(OR(H194=$AA$5,L194=$AA$5),"MATCH","")</f>
        <v/>
      </c>
      <c r="D194" t="str">
        <f>IF(C194="","","LAST "&amp;COUNTIF($C$2:C194,C194))</f>
        <v/>
      </c>
      <c r="E194" s="6">
        <f>IF(AND(OR(H194=$AA$3,H194=$AA$5),AND(OR(L194=$AA$3,L194=$AA$5))),"MATCH",0)</f>
        <v>0</v>
      </c>
      <c r="F194" s="39" t="s">
        <v>91</v>
      </c>
      <c r="G194" s="16">
        <v>45006</v>
      </c>
      <c r="H194" s="6" t="s">
        <v>43</v>
      </c>
      <c r="J194" s="7">
        <f>(VLOOKUP(H194,Modèle!$B$3:$G$34,5,FALSE)*VLOOKUP(L194,Modèle!$B$3:$G$34,6,FALSE))*Modèle!$D$35</f>
        <v>2.185828025477706</v>
      </c>
      <c r="K194" s="19" t="str">
        <f>IF(J194&gt;N194,1,"")</f>
        <v/>
      </c>
      <c r="L194" s="6" t="s">
        <v>46</v>
      </c>
      <c r="M194" s="6">
        <v>3</v>
      </c>
      <c r="N194" s="7">
        <v>5.1890352941176463</v>
      </c>
      <c r="O194" s="19">
        <f>IF(N194&gt;J194,1,"")</f>
        <v>1</v>
      </c>
      <c r="P194" t="str">
        <f>L194</f>
        <v>Winnipeg</v>
      </c>
      <c r="Q194" t="str">
        <f>IF(J194&gt;N194,H194,L194)</f>
        <v>Winnipeg</v>
      </c>
      <c r="R194" t="str">
        <f t="shared" ref="R194:R196" si="9">IF(P194=Q194,"OUI","NON")</f>
        <v>OUI</v>
      </c>
      <c r="AI194" s="27"/>
      <c r="AJ194" s="26"/>
      <c r="AK194" s="26"/>
      <c r="AL194" s="26"/>
      <c r="AM194" s="26"/>
      <c r="AN194" s="26"/>
    </row>
    <row r="195" spans="1:40">
      <c r="A195" t="str">
        <f>IF(OR(H195=$AA$3,L195=$AA$3),"MATCH","")</f>
        <v/>
      </c>
      <c r="B195" t="str">
        <f>IF(A195="","","LAST "&amp;COUNTIF(A$2:$A195,A195))</f>
        <v/>
      </c>
      <c r="C195" t="str">
        <f>IF(OR(H195=$AA$5,L195=$AA$5),"MATCH","")</f>
        <v/>
      </c>
      <c r="D195" t="str">
        <f>IF(C195="","","LAST "&amp;COUNTIF($C$2:C195,C195))</f>
        <v/>
      </c>
      <c r="E195" s="6">
        <f>IF(AND(OR(H195=$AA$3,H195=$AA$5),AND(OR(L195=$AA$3,L195=$AA$5))),"MATCH",0)</f>
        <v>0</v>
      </c>
      <c r="F195" s="39" t="s">
        <v>91</v>
      </c>
      <c r="G195" s="16">
        <v>45005</v>
      </c>
      <c r="H195" s="6" t="s">
        <v>26</v>
      </c>
      <c r="J195" s="7">
        <f>(VLOOKUP(H195,Modèle!$B$3:$G$34,5,FALSE)*VLOOKUP(L195,Modèle!$B$3:$G$34,6,FALSE))*Modèle!$D$35</f>
        <v>2.0639171974522288</v>
      </c>
      <c r="K195" s="19" t="str">
        <f>IF(J195&gt;N195,1,"")</f>
        <v/>
      </c>
      <c r="L195" s="6" t="s">
        <v>27</v>
      </c>
      <c r="M195" s="6">
        <v>4</v>
      </c>
      <c r="N195" s="7">
        <v>3.6407058823529406</v>
      </c>
      <c r="O195" s="19">
        <f>IF(N195&gt;J195,1,"")</f>
        <v>1</v>
      </c>
      <c r="P195" t="str">
        <f>L195</f>
        <v>Colorado</v>
      </c>
      <c r="Q195" t="str">
        <f>IF(J195&gt;N195,H195,L195)</f>
        <v>Colorado</v>
      </c>
      <c r="R195" t="str">
        <f t="shared" si="9"/>
        <v>OUI</v>
      </c>
      <c r="AI195" s="27"/>
      <c r="AJ195" s="26"/>
      <c r="AK195" s="26"/>
      <c r="AL195" s="26"/>
      <c r="AM195" s="26"/>
      <c r="AN195" s="26"/>
    </row>
    <row r="196" spans="1:40">
      <c r="A196" t="str">
        <f>IF(OR(H196=$AA$3,L196=$AA$3),"MATCH","")</f>
        <v/>
      </c>
      <c r="B196" t="str">
        <f>IF(A196="","","LAST "&amp;COUNTIF(A$2:$A196,A196))</f>
        <v/>
      </c>
      <c r="C196" t="str">
        <f>IF(OR(H196=$AA$5,L196=$AA$5),"MATCH","")</f>
        <v>MATCH</v>
      </c>
      <c r="D196" t="str">
        <f>IF(C196="","","LAST "&amp;COUNTIF($C$2:C196,C196))</f>
        <v>LAST 14</v>
      </c>
      <c r="E196" s="6">
        <f>IF(AND(OR(H196=$AA$3,H196=$AA$5),AND(OR(L196=$AA$3,L196=$AA$5))),"MATCH",0)</f>
        <v>0</v>
      </c>
      <c r="F196" s="39" t="s">
        <v>91</v>
      </c>
      <c r="G196" s="16">
        <v>45005</v>
      </c>
      <c r="H196" s="6" t="s">
        <v>38</v>
      </c>
      <c r="J196" s="7">
        <f>(VLOOKUP(H196,Modèle!$B$3:$G$34,5,FALSE)*VLOOKUP(L196,Modèle!$B$3:$G$34,6,FALSE))*Modèle!$D$35</f>
        <v>3.478280254777069</v>
      </c>
      <c r="K196" s="19">
        <f>IF(J196&gt;N196,1,"")</f>
        <v>1</v>
      </c>
      <c r="L196" s="6" t="s">
        <v>45</v>
      </c>
      <c r="M196" s="6">
        <v>5</v>
      </c>
      <c r="N196" s="7">
        <v>3.0537254901960784</v>
      </c>
      <c r="O196" s="19" t="str">
        <f>IF(N196&gt;J196,1,"")</f>
        <v/>
      </c>
      <c r="P196" t="str">
        <f>L196</f>
        <v>Detroit</v>
      </c>
      <c r="Q196" t="str">
        <f>IF(J196&gt;N196,H196,L196)</f>
        <v>Florida</v>
      </c>
      <c r="R196" t="str">
        <f t="shared" si="9"/>
        <v>NON</v>
      </c>
      <c r="AI196" s="27"/>
      <c r="AJ196" s="26"/>
      <c r="AK196" s="26"/>
      <c r="AL196" s="26"/>
      <c r="AM196" s="26"/>
      <c r="AN196" s="26"/>
    </row>
    <row r="197" spans="1:40">
      <c r="A197" t="str">
        <f>IF(OR(H197=$AA$3,L197=$AA$3),"MATCH","")</f>
        <v/>
      </c>
      <c r="B197" t="str">
        <f>IF(A197="","","LAST "&amp;COUNTIF(A$2:$A197,A197))</f>
        <v/>
      </c>
      <c r="C197" t="str">
        <f>IF(OR(H197=$AA$5,L197=$AA$5),"MATCH","")</f>
        <v/>
      </c>
      <c r="D197" t="str">
        <f>IF(C197="","","LAST "&amp;COUNTIF($C$2:C197,C197))</f>
        <v/>
      </c>
      <c r="E197" s="6">
        <f>IF(AND(OR(H197=$AA$3,H197=$AA$5),AND(OR(L197=$AA$3,L197=$AA$5))),"MATCH",0)</f>
        <v>0</v>
      </c>
      <c r="F197" s="39" t="s">
        <v>91</v>
      </c>
      <c r="G197" s="16">
        <v>45005</v>
      </c>
      <c r="H197" s="6" t="s">
        <v>16</v>
      </c>
      <c r="J197" s="7">
        <f>(VLOOKUP(H197,Modèle!$B$3:$G$34,5,FALSE)*VLOOKUP(L197,Modèle!$B$3:$G$34,6,FALSE))*Modèle!$D$35</f>
        <v>3.1642675159235663</v>
      </c>
      <c r="K197" s="19" t="str">
        <f>IF(J197&gt;N197,1,"")</f>
        <v/>
      </c>
      <c r="L197" s="6" t="s">
        <v>29</v>
      </c>
      <c r="M197" s="6">
        <v>1</v>
      </c>
      <c r="N197" s="7">
        <v>5.3300724779627808</v>
      </c>
      <c r="O197" s="19">
        <f>IF(N197&gt;J197,1,"")</f>
        <v>1</v>
      </c>
      <c r="P197" t="str">
        <f>H197</f>
        <v>San Jose</v>
      </c>
      <c r="Q197" t="str">
        <f>IF(J197&gt;N197,H197,L197)</f>
        <v>Edmonton</v>
      </c>
      <c r="R197" t="str">
        <f t="shared" ref="R197:R207" si="10">IF(P197=Q197,"OUI","NON")</f>
        <v>NON</v>
      </c>
      <c r="AI197" s="27"/>
      <c r="AJ197" s="26"/>
      <c r="AK197" s="26"/>
      <c r="AL197" s="26"/>
      <c r="AM197" s="26"/>
      <c r="AN197" s="26"/>
    </row>
    <row r="198" spans="1:40">
      <c r="A198" t="str">
        <f>IF(OR(H198=$AA$3,L198=$AA$3),"MATCH","")</f>
        <v>MATCH</v>
      </c>
      <c r="B198" t="str">
        <f>IF(A198="","","LAST "&amp;COUNTIF(A$2:$A198,A198))</f>
        <v>LAST 12</v>
      </c>
      <c r="C198" t="str">
        <f>IF(OR(H198=$AA$5,L198=$AA$5),"MATCH","")</f>
        <v/>
      </c>
      <c r="D198" t="str">
        <f>IF(C198="","","LAST "&amp;COUNTIF($C$2:C198,C198))</f>
        <v/>
      </c>
      <c r="E198" s="6">
        <f>IF(AND(OR(H198=$AA$3,H198=$AA$5),AND(OR(L198=$AA$3,L198=$AA$5))),"MATCH",0)</f>
        <v>0</v>
      </c>
      <c r="F198" s="39" t="s">
        <v>91</v>
      </c>
      <c r="G198" s="16">
        <v>45005</v>
      </c>
      <c r="H198" s="6" t="s">
        <v>36</v>
      </c>
      <c r="J198" s="7">
        <f>(VLOOKUP(H198,Modèle!$B$3:$G$34,5,FALSE)*VLOOKUP(L198,Modèle!$B$3:$G$34,6,FALSE))*Modèle!$D$35</f>
        <v>3.3899999999999997</v>
      </c>
      <c r="K198" s="19">
        <f>IF(J198&gt;N198,1,"")</f>
        <v>1</v>
      </c>
      <c r="L198" s="6" t="s">
        <v>19</v>
      </c>
      <c r="M198" s="6">
        <v>2</v>
      </c>
      <c r="N198" s="7">
        <v>3.3145426052889331</v>
      </c>
      <c r="O198" s="19" t="str">
        <f>IF(N198&gt;J198,1,"")</f>
        <v/>
      </c>
      <c r="P198" t="str">
        <f>H198</f>
        <v>Calgary</v>
      </c>
      <c r="Q198" t="str">
        <f>IF(J198&gt;N198,H198,L198)</f>
        <v>Calgary</v>
      </c>
      <c r="R198" t="str">
        <f t="shared" si="10"/>
        <v>OUI</v>
      </c>
      <c r="AI198" s="27"/>
      <c r="AJ198" s="26"/>
      <c r="AK198" s="26"/>
      <c r="AL198" s="26"/>
      <c r="AM198" s="26"/>
      <c r="AN198" s="26"/>
    </row>
    <row r="199" spans="1:40">
      <c r="A199" t="str">
        <f>IF(OR(H199=$AA$3,L199=$AA$3),"MATCH","")</f>
        <v/>
      </c>
      <c r="B199" t="str">
        <f>IF(A199="","","LAST "&amp;COUNTIF(A$2:$A199,A199))</f>
        <v/>
      </c>
      <c r="C199" t="str">
        <f>IF(OR(H199=$AA$5,L199=$AA$5),"MATCH","")</f>
        <v/>
      </c>
      <c r="D199" t="str">
        <f>IF(C199="","","LAST "&amp;COUNTIF($C$2:C199,C199))</f>
        <v/>
      </c>
      <c r="E199" s="6">
        <f>IF(AND(OR(H199=$AA$3,H199=$AA$5),AND(OR(L199=$AA$3,L199=$AA$5))),"MATCH",0)</f>
        <v>0</v>
      </c>
      <c r="F199" s="39" t="s">
        <v>91</v>
      </c>
      <c r="G199" s="16">
        <v>45005</v>
      </c>
      <c r="H199" s="6" t="s">
        <v>34</v>
      </c>
      <c r="J199" s="7">
        <f>(VLOOKUP(H199,Modèle!$B$3:$G$34,5,FALSE)*VLOOKUP(L199,Modèle!$B$3:$G$34,6,FALSE))*Modèle!$D$35</f>
        <v>2.8372611464968145</v>
      </c>
      <c r="K199" s="19" t="str">
        <f>IF(J199&gt;N199,1,"")</f>
        <v/>
      </c>
      <c r="L199" s="6" t="s">
        <v>44</v>
      </c>
      <c r="M199" s="6">
        <v>1</v>
      </c>
      <c r="N199" s="7">
        <v>4.013089128305583</v>
      </c>
      <c r="O199" s="19">
        <f>IF(N199&gt;J199,1,"")</f>
        <v>1</v>
      </c>
      <c r="P199" t="str">
        <f>L199</f>
        <v>Pittsburgh</v>
      </c>
      <c r="Q199" t="str">
        <f>IF(J199&gt;N199,H199,L199)</f>
        <v>Pittsburgh</v>
      </c>
      <c r="R199" t="str">
        <f t="shared" si="10"/>
        <v>OUI</v>
      </c>
      <c r="AI199" s="27"/>
      <c r="AJ199" s="26"/>
      <c r="AK199" s="26"/>
      <c r="AL199" s="26"/>
      <c r="AM199" s="26"/>
      <c r="AN199" s="26"/>
    </row>
    <row r="200" spans="1:40">
      <c r="A200" t="str">
        <f>IF(OR(H200=$AA$3,L200=$AA$3),"MATCH","")</f>
        <v/>
      </c>
      <c r="B200" t="str">
        <f>IF(A200="","","LAST "&amp;COUNTIF(A$2:$A200,A200))</f>
        <v/>
      </c>
      <c r="C200" t="str">
        <f>IF(OR(H200=$AA$5,L200=$AA$5),"MATCH","")</f>
        <v/>
      </c>
      <c r="D200" t="str">
        <f>IF(C200="","","LAST "&amp;COUNTIF($C$2:C200,C200))</f>
        <v/>
      </c>
      <c r="E200" s="6">
        <f>IF(AND(OR(H200=$AA$3,H200=$AA$5),AND(OR(L200=$AA$3,L200=$AA$5))),"MATCH",0)</f>
        <v>0</v>
      </c>
      <c r="F200" s="39" t="s">
        <v>91</v>
      </c>
      <c r="G200" s="16">
        <v>45004</v>
      </c>
      <c r="H200" s="6" t="s">
        <v>28</v>
      </c>
      <c r="J200" s="7">
        <f>(VLOOKUP(H200,Modèle!$B$3:$G$34,5,FALSE)*VLOOKUP(L200,Modèle!$B$3:$G$34,6,FALSE))*Modèle!$D$35</f>
        <v>4.5044585987261145</v>
      </c>
      <c r="K200" s="19">
        <f>IF(J200&gt;N200,1,"")</f>
        <v>1</v>
      </c>
      <c r="L200" s="6" t="s">
        <v>23</v>
      </c>
      <c r="M200" s="6">
        <v>3</v>
      </c>
      <c r="N200" s="7">
        <v>2.3051478942213515</v>
      </c>
      <c r="O200" s="19" t="str">
        <f>IF(N200&gt;J200,1,"")</f>
        <v/>
      </c>
      <c r="P200" t="str">
        <f>H200</f>
        <v>Vancouver</v>
      </c>
      <c r="Q200" t="str">
        <f>IF(J200&gt;N200,H200,L200)</f>
        <v>Vancouver</v>
      </c>
      <c r="R200" t="str">
        <f t="shared" si="10"/>
        <v>OUI</v>
      </c>
      <c r="AI200" s="27"/>
      <c r="AJ200" s="26"/>
      <c r="AK200" s="26"/>
      <c r="AL200" s="26"/>
      <c r="AM200" s="26"/>
      <c r="AN200" s="26"/>
    </row>
    <row r="201" spans="1:40">
      <c r="A201" t="str">
        <f>IF(OR(H201=$AA$3,L201=$AA$3),"MATCH","")</f>
        <v/>
      </c>
      <c r="B201" t="str">
        <f>IF(A201="","","LAST "&amp;COUNTIF(A$2:$A201,A201))</f>
        <v/>
      </c>
      <c r="C201" t="str">
        <f>IF(OR(H201=$AA$5,L201=$AA$5),"MATCH","")</f>
        <v/>
      </c>
      <c r="D201" t="str">
        <f>IF(C201="","","LAST "&amp;COUNTIF($C$2:C201,C201))</f>
        <v/>
      </c>
      <c r="E201" s="6">
        <f>IF(AND(OR(H201=$AA$3,H201=$AA$5),AND(OR(L201=$AA$3,L201=$AA$5))),"MATCH",0)</f>
        <v>0</v>
      </c>
      <c r="F201" s="39" t="s">
        <v>91</v>
      </c>
      <c r="G201" s="16">
        <v>45004</v>
      </c>
      <c r="H201" s="6" t="s">
        <v>32</v>
      </c>
      <c r="J201" s="7">
        <f>(VLOOKUP(H201,Modèle!$B$3:$G$34,5,FALSE)*VLOOKUP(L201,Modèle!$B$3:$G$34,6,FALSE))*Modèle!$D$35</f>
        <v>4.1671337579617829</v>
      </c>
      <c r="K201" s="19">
        <f>IF(J201&gt;N201,1,"")</f>
        <v>1</v>
      </c>
      <c r="L201" s="6" t="s">
        <v>35</v>
      </c>
      <c r="M201" s="6">
        <v>3</v>
      </c>
      <c r="N201" s="7">
        <v>3.964822722820764</v>
      </c>
      <c r="O201" s="19" t="str">
        <f>IF(N201&gt;J201,1,"")</f>
        <v/>
      </c>
      <c r="P201" t="str">
        <f>L201</f>
        <v>Buffalo</v>
      </c>
      <c r="Q201" t="str">
        <f>IF(J201&gt;N201,H201,L201)</f>
        <v>Boston</v>
      </c>
      <c r="R201" t="str">
        <f t="shared" si="10"/>
        <v>NON</v>
      </c>
      <c r="AI201" s="27"/>
      <c r="AJ201" s="26"/>
      <c r="AK201" s="26"/>
      <c r="AL201" s="26"/>
      <c r="AM201" s="26"/>
      <c r="AN201" s="26"/>
    </row>
    <row r="202" spans="1:40">
      <c r="A202" t="str">
        <f>IF(OR(H202=$AA$3,L202=$AA$3),"MATCH","")</f>
        <v/>
      </c>
      <c r="B202" t="str">
        <f>IF(A202="","","LAST "&amp;COUNTIF(A$2:$A202,A202))</f>
        <v/>
      </c>
      <c r="C202" t="str">
        <f>IF(OR(H202=$AA$5,L202=$AA$5),"MATCH","")</f>
        <v/>
      </c>
      <c r="D202" t="str">
        <f>IF(C202="","","LAST "&amp;COUNTIF($C$2:C202,C202))</f>
        <v/>
      </c>
      <c r="E202" s="6">
        <f>IF(AND(OR(H202=$AA$3,H202=$AA$5),AND(OR(L202=$AA$3,L202=$AA$5))),"MATCH",0)</f>
        <v>0</v>
      </c>
      <c r="F202" s="39" t="s">
        <v>91</v>
      </c>
      <c r="G202" s="16">
        <v>45004</v>
      </c>
      <c r="H202" s="6" t="s">
        <v>33</v>
      </c>
      <c r="J202" s="7">
        <f>(VLOOKUP(H202,Modèle!$B$3:$G$34,5,FALSE)*VLOOKUP(L202,Modèle!$B$3:$G$34,6,FALSE))*Modèle!$D$35</f>
        <v>2.8127388535031845</v>
      </c>
      <c r="K202" s="19" t="str">
        <f>IF(J202&gt;N202,1,"")</f>
        <v/>
      </c>
      <c r="L202" s="6" t="s">
        <v>37</v>
      </c>
      <c r="M202" s="6">
        <v>4</v>
      </c>
      <c r="N202" s="7">
        <v>4.4251714005876588</v>
      </c>
      <c r="O202" s="19">
        <f>IF(N202&gt;J202,1,"")</f>
        <v>1</v>
      </c>
      <c r="P202" t="str">
        <f>H202</f>
        <v>Washington</v>
      </c>
      <c r="Q202" t="str">
        <f>IF(J202&gt;N202,H202,L202)</f>
        <v>Minnesota</v>
      </c>
      <c r="R202" t="str">
        <f t="shared" si="10"/>
        <v>NON</v>
      </c>
      <c r="AI202" s="27"/>
      <c r="AJ202" s="26"/>
      <c r="AK202" s="26"/>
      <c r="AL202" s="26"/>
      <c r="AM202" s="26"/>
      <c r="AN202" s="26"/>
    </row>
    <row r="203" spans="1:40">
      <c r="A203" t="str">
        <f>IF(OR(H203=$AA$3,L203=$AA$3),"MATCH","")</f>
        <v/>
      </c>
      <c r="B203" t="str">
        <f>IF(A203="","","LAST "&amp;COUNTIF(A$2:$A203,A203))</f>
        <v/>
      </c>
      <c r="C203" t="str">
        <f>IF(OR(H203=$AA$5,L203=$AA$5),"MATCH","")</f>
        <v/>
      </c>
      <c r="D203" t="str">
        <f>IF(C203="","","LAST "&amp;COUNTIF($C$2:C203,C203))</f>
        <v/>
      </c>
      <c r="E203" s="6">
        <f>IF(AND(OR(H203=$AA$3,H203=$AA$5),AND(OR(L203=$AA$3,L203=$AA$5))),"MATCH",0)</f>
        <v>0</v>
      </c>
      <c r="F203" s="39" t="s">
        <v>91</v>
      </c>
      <c r="G203" s="16">
        <v>45004</v>
      </c>
      <c r="H203" s="6" t="s">
        <v>17</v>
      </c>
      <c r="J203" s="7">
        <f>(VLOOKUP(H203,Modèle!$B$3:$G$34,5,FALSE)*VLOOKUP(L203,Modèle!$B$3:$G$34,6,FALSE))*Modèle!$D$35</f>
        <v>2.3380891719745218</v>
      </c>
      <c r="K203" s="19" t="str">
        <f>IF(J203&gt;N203,1,"")</f>
        <v/>
      </c>
      <c r="L203" s="6" t="s">
        <v>21</v>
      </c>
      <c r="M203" s="6">
        <v>5</v>
      </c>
      <c r="N203" s="7">
        <v>3.1370225269343774</v>
      </c>
      <c r="O203" s="19">
        <f>IF(N203&gt;J203,1,"")</f>
        <v>1</v>
      </c>
      <c r="P203" t="str">
        <f>L203</f>
        <v>N.Y. Rangers</v>
      </c>
      <c r="Q203" t="str">
        <f>IF(J203&gt;N203,H203,L203)</f>
        <v>N.Y. Rangers</v>
      </c>
      <c r="R203" t="str">
        <f t="shared" si="10"/>
        <v>OUI</v>
      </c>
      <c r="AI203" s="27"/>
      <c r="AJ203" s="26"/>
      <c r="AK203" s="26"/>
      <c r="AL203" s="26"/>
      <c r="AM203" s="26"/>
      <c r="AN203" s="26"/>
    </row>
    <row r="204" spans="1:40">
      <c r="A204" t="str">
        <f>IF(OR(H204=$AA$3,L204=$AA$3),"MATCH","")</f>
        <v/>
      </c>
      <c r="B204" t="str">
        <f>IF(A204="","","LAST "&amp;COUNTIF(A$2:$A204,A204))</f>
        <v/>
      </c>
      <c r="C204" t="str">
        <f>IF(OR(H204=$AA$5,L204=$AA$5),"MATCH","")</f>
        <v/>
      </c>
      <c r="D204" t="str">
        <f>IF(C204="","","LAST "&amp;COUNTIF($C$2:C204,C204))</f>
        <v/>
      </c>
      <c r="E204" s="6">
        <f>IF(AND(OR(H204=$AA$3,H204=$AA$5),AND(OR(L204=$AA$3,L204=$AA$5))),"MATCH",0)</f>
        <v>0</v>
      </c>
      <c r="F204" s="39" t="s">
        <v>91</v>
      </c>
      <c r="G204" s="16">
        <v>45004</v>
      </c>
      <c r="H204" s="6" t="s">
        <v>46</v>
      </c>
      <c r="J204" s="7">
        <f>(VLOOKUP(H204,Modèle!$B$3:$G$34,5,FALSE)*VLOOKUP(L204,Modèle!$B$3:$G$34,6,FALSE))*Modèle!$D$35</f>
        <v>3.8186624203821649</v>
      </c>
      <c r="K204" s="19">
        <f>IF(J204&gt;N204,1,"")</f>
        <v>1</v>
      </c>
      <c r="L204" s="6" t="s">
        <v>47</v>
      </c>
      <c r="M204" s="6">
        <v>5</v>
      </c>
      <c r="N204" s="7">
        <v>3.6243878550440742</v>
      </c>
      <c r="O204" s="19" t="str">
        <f>IF(N204&gt;J204,1,"")</f>
        <v/>
      </c>
      <c r="P204" t="str">
        <f>L204</f>
        <v>St. Louis</v>
      </c>
      <c r="Q204" t="str">
        <f>IF(J204&gt;N204,H204,L204)</f>
        <v>Winnipeg</v>
      </c>
      <c r="R204" t="str">
        <f t="shared" si="10"/>
        <v>NON</v>
      </c>
      <c r="AI204" s="27"/>
      <c r="AJ204" s="26"/>
      <c r="AK204" s="26"/>
      <c r="AL204" s="26"/>
      <c r="AM204" s="26"/>
      <c r="AN204" s="26"/>
    </row>
    <row r="205" spans="1:40">
      <c r="A205" t="str">
        <f>IF(OR(H205=$AA$3,L205=$AA$3),"MATCH","")</f>
        <v/>
      </c>
      <c r="B205" t="str">
        <f>IF(A205="","","LAST "&amp;COUNTIF(A$2:$A205,A205))</f>
        <v/>
      </c>
      <c r="C205" t="str">
        <f>IF(OR(H205=$AA$5,L205=$AA$5),"MATCH","")</f>
        <v/>
      </c>
      <c r="D205" t="str">
        <f>IF(C205="","","LAST "&amp;COUNTIF($C$2:C205,C205))</f>
        <v/>
      </c>
      <c r="E205" s="6">
        <f>IF(AND(OR(H205=$AA$3,H205=$AA$5),AND(OR(L205=$AA$3,L205=$AA$5))),"MATCH",0)</f>
        <v>0</v>
      </c>
      <c r="F205" s="39" t="s">
        <v>91</v>
      </c>
      <c r="G205" s="16">
        <v>45004</v>
      </c>
      <c r="H205" s="6" t="s">
        <v>41</v>
      </c>
      <c r="J205" s="7">
        <f>(VLOOKUP(H205,Modèle!$B$3:$G$34,5,FALSE)*VLOOKUP(L205,Modèle!$B$3:$G$34,6,FALSE))*Modèle!$D$35</f>
        <v>3.2939171974522283</v>
      </c>
      <c r="K205" s="19" t="str">
        <f>IF(J205&gt;N205,1,"")</f>
        <v/>
      </c>
      <c r="L205" s="6" t="s">
        <v>20</v>
      </c>
      <c r="M205" s="6">
        <v>2</v>
      </c>
      <c r="N205" s="7">
        <v>3.8885680705190993</v>
      </c>
      <c r="O205" s="19">
        <f>IF(N205&gt;J205,1,"")</f>
        <v>1</v>
      </c>
      <c r="P205" t="str">
        <f>H205</f>
        <v>New Jersey</v>
      </c>
      <c r="Q205" t="str">
        <f>IF(J205&gt;N205,H205,L205)</f>
        <v>Tampa Bay</v>
      </c>
      <c r="R205" t="str">
        <f t="shared" si="10"/>
        <v>NON</v>
      </c>
      <c r="AI205" s="27"/>
      <c r="AJ205" s="26"/>
      <c r="AK205" s="26"/>
      <c r="AL205" s="26"/>
      <c r="AM205" s="26"/>
      <c r="AN205" s="26"/>
    </row>
    <row r="206" spans="1:40">
      <c r="A206" t="str">
        <f>IF(OR(H206=$AA$3,L206=$AA$3),"MATCH","")</f>
        <v/>
      </c>
      <c r="B206" t="str">
        <f>IF(A206="","","LAST "&amp;COUNTIF(A$2:$A206,A206))</f>
        <v/>
      </c>
      <c r="C206" t="str">
        <f>IF(OR(H206=$AA$5,L206=$AA$5),"MATCH","")</f>
        <v/>
      </c>
      <c r="D206" t="str">
        <f>IF(C206="","","LAST "&amp;COUNTIF($C$2:C206,C206))</f>
        <v/>
      </c>
      <c r="E206" s="6">
        <f>IF(AND(OR(H206=$AA$3,H206=$AA$5),AND(OR(L206=$AA$3,L206=$AA$5))),"MATCH",0)</f>
        <v>0</v>
      </c>
      <c r="F206" s="39" t="s">
        <v>91</v>
      </c>
      <c r="G206" s="16">
        <v>45004</v>
      </c>
      <c r="H206" s="6" t="s">
        <v>24</v>
      </c>
      <c r="J206" s="7">
        <f>(VLOOKUP(H206,Modèle!$B$3:$G$34,5,FALSE)*VLOOKUP(L206,Modèle!$B$3:$G$34,6,FALSE))*Modèle!$D$35</f>
        <v>2.3244585987261139</v>
      </c>
      <c r="K206" s="19">
        <f>IF(J206&gt;N206,1,"")</f>
        <v>1</v>
      </c>
      <c r="L206" s="6" t="s">
        <v>18</v>
      </c>
      <c r="M206" s="6">
        <v>3</v>
      </c>
      <c r="N206" s="7">
        <v>1.9579431929480902</v>
      </c>
      <c r="O206" s="19" t="str">
        <f>IF(N206&gt;J206,1,"")</f>
        <v/>
      </c>
      <c r="P206" t="str">
        <f>H206</f>
        <v>Columbus</v>
      </c>
      <c r="Q206" t="str">
        <f>IF(J206&gt;N206,H206,L206)</f>
        <v>Columbus</v>
      </c>
      <c r="R206" t="str">
        <f t="shared" si="10"/>
        <v>OUI</v>
      </c>
      <c r="AI206" s="27"/>
      <c r="AJ206" s="26"/>
      <c r="AK206" s="26"/>
      <c r="AL206" s="26"/>
      <c r="AM206" s="26"/>
      <c r="AN206" s="26"/>
    </row>
    <row r="207" spans="1:40">
      <c r="A207" t="str">
        <f>IF(OR(H207=$AA$3,L207=$AA$3),"MATCH","")</f>
        <v/>
      </c>
      <c r="B207" t="str">
        <f>IF(A207="","","LAST "&amp;COUNTIF(A$2:$A207,A207))</f>
        <v/>
      </c>
      <c r="C207" t="str">
        <f>IF(OR(H207=$AA$5,L207=$AA$5),"MATCH","")</f>
        <v/>
      </c>
      <c r="D207" t="str">
        <f>IF(C207="","","LAST "&amp;COUNTIF($C$2:C207,C207))</f>
        <v/>
      </c>
      <c r="E207" s="6">
        <f>IF(AND(OR(H207=$AA$3,H207=$AA$5),AND(OR(L207=$AA$3,L207=$AA$5))),"MATCH",0)</f>
        <v>0</v>
      </c>
      <c r="F207" s="39" t="s">
        <v>91</v>
      </c>
      <c r="G207" s="16">
        <v>45003</v>
      </c>
      <c r="H207" s="6" t="s">
        <v>26</v>
      </c>
      <c r="J207" s="7">
        <f>(VLOOKUP(H207,Modèle!$B$3:$G$34,5,FALSE)*VLOOKUP(L207,Modèle!$B$3:$G$34,6,FALSE))*Modèle!$D$35</f>
        <v>2.647356687898089</v>
      </c>
      <c r="K207" s="19">
        <f>IF(J207&gt;N207,1,"")</f>
        <v>1</v>
      </c>
      <c r="L207" s="6" t="s">
        <v>43</v>
      </c>
      <c r="M207" s="6">
        <v>5</v>
      </c>
      <c r="N207" s="7">
        <v>2.2155729676787463</v>
      </c>
      <c r="O207" s="19" t="str">
        <f>IF(N207&gt;J207,1,"")</f>
        <v/>
      </c>
      <c r="P207" t="str">
        <f>L207</f>
        <v>Arizona</v>
      </c>
      <c r="Q207" t="str">
        <f>IF(J207&gt;N207,H207,L207)</f>
        <v>Chicago</v>
      </c>
      <c r="R207" t="str">
        <f t="shared" si="10"/>
        <v>NON</v>
      </c>
      <c r="AI207" s="27"/>
      <c r="AJ207" s="26"/>
      <c r="AK207" s="26"/>
      <c r="AL207" s="26"/>
      <c r="AM207" s="26"/>
      <c r="AN207" s="26"/>
    </row>
    <row r="208" spans="1:40">
      <c r="A208" t="str">
        <f>IF(OR(H208=$AA$3,L208=$AA$3),"MATCH","")</f>
        <v>MATCH</v>
      </c>
      <c r="B208" t="str">
        <f>IF(A208="","","LAST "&amp;COUNTIF(A$2:$A208,A208))</f>
        <v>LAST 13</v>
      </c>
      <c r="C208" t="str">
        <f>IF(OR(H208=$AA$5,L208=$AA$5),"MATCH","")</f>
        <v/>
      </c>
      <c r="D208" t="str">
        <f>IF(C208="","","LAST "&amp;COUNTIF($C$2:C208,C208))</f>
        <v/>
      </c>
      <c r="E208" s="6">
        <f>IF(AND(OR(H208=$AA$3,H208=$AA$5),AND(OR(L208=$AA$3,L208=$AA$5))),"MATCH",0)</f>
        <v>0</v>
      </c>
      <c r="F208" s="39" t="s">
        <v>91</v>
      </c>
      <c r="G208" s="16">
        <v>45003</v>
      </c>
      <c r="H208" s="6" t="s">
        <v>40</v>
      </c>
      <c r="J208" s="7">
        <f>(VLOOKUP(H208,Modèle!$B$3:$G$34,5,FALSE)*VLOOKUP(L208,Modèle!$B$3:$G$34,6,FALSE))*Modèle!$D$35</f>
        <v>3.2224522292993627</v>
      </c>
      <c r="K208" s="19">
        <f>IF(J208&gt;N208,1,"")</f>
        <v>1</v>
      </c>
      <c r="L208" s="6" t="s">
        <v>36</v>
      </c>
      <c r="M208" s="6">
        <v>1</v>
      </c>
      <c r="N208" s="7">
        <v>2.8741467762701793</v>
      </c>
      <c r="O208" s="19" t="str">
        <f>IF(N208&gt;J208,1,"")</f>
        <v/>
      </c>
      <c r="P208" t="str">
        <f>H208</f>
        <v>Dallas</v>
      </c>
      <c r="Q208" t="str">
        <f>IF(J208&gt;N208,H208,L208)</f>
        <v>Dallas</v>
      </c>
      <c r="R208" t="str">
        <f t="shared" ref="R208:R210" si="11">IF(P208=Q208,"OUI","NON")</f>
        <v>OUI</v>
      </c>
      <c r="AI208" s="27"/>
      <c r="AJ208" s="26"/>
      <c r="AK208" s="26"/>
      <c r="AL208" s="26"/>
      <c r="AM208" s="26"/>
      <c r="AN208" s="26"/>
    </row>
    <row r="209" spans="1:40">
      <c r="A209" t="str">
        <f>IF(OR(H209=$AA$3,L209=$AA$3),"MATCH","")</f>
        <v/>
      </c>
      <c r="B209" t="str">
        <f>IF(A209="","","LAST "&amp;COUNTIF(A$2:$A209,A209))</f>
        <v/>
      </c>
      <c r="C209" t="str">
        <f>IF(OR(H209=$AA$5,L209=$AA$5),"MATCH","")</f>
        <v>MATCH</v>
      </c>
      <c r="D209" t="str">
        <f>IF(C209="","","LAST "&amp;COUNTIF($C$2:C209,C209))</f>
        <v>LAST 15</v>
      </c>
      <c r="E209" s="6">
        <f>IF(AND(OR(H209=$AA$3,H209=$AA$5),AND(OR(L209=$AA$3,L209=$AA$5))),"MATCH",0)</f>
        <v>0</v>
      </c>
      <c r="F209" s="39" t="s">
        <v>91</v>
      </c>
      <c r="G209" s="16">
        <v>45003</v>
      </c>
      <c r="H209" s="6" t="s">
        <v>27</v>
      </c>
      <c r="J209" s="7">
        <f>(VLOOKUP(H209,Modèle!$B$3:$G$34,5,FALSE)*VLOOKUP(L209,Modèle!$B$3:$G$34,6,FALSE))*Modèle!$D$35</f>
        <v>3.1698089171974515</v>
      </c>
      <c r="K209" s="19">
        <f>IF(J209&gt;N209,1,"")</f>
        <v>1</v>
      </c>
      <c r="L209" s="6" t="s">
        <v>45</v>
      </c>
      <c r="M209" s="6">
        <v>3</v>
      </c>
      <c r="N209" s="7">
        <v>2.9993958601564827</v>
      </c>
      <c r="O209" s="19" t="str">
        <f>IF(N209&gt;J209,1,"")</f>
        <v/>
      </c>
      <c r="P209" t="str">
        <f>L209</f>
        <v>Detroit</v>
      </c>
      <c r="Q209" t="str">
        <f>IF(J209&gt;N209,H209,L209)</f>
        <v>Colorado</v>
      </c>
      <c r="R209" t="str">
        <f t="shared" si="11"/>
        <v>NON</v>
      </c>
      <c r="AI209" s="27"/>
      <c r="AJ209" s="26"/>
      <c r="AK209" s="26"/>
      <c r="AL209" s="26"/>
      <c r="AM209" s="26"/>
      <c r="AN209" s="26"/>
    </row>
    <row r="210" spans="1:40">
      <c r="A210" t="str">
        <f>IF(OR(H210=$AA$3,L210=$AA$3),"MATCH","")</f>
        <v/>
      </c>
      <c r="B210" t="str">
        <f>IF(A210="","","LAST "&amp;COUNTIF(A$2:$A210,A210))</f>
        <v/>
      </c>
      <c r="C210" t="str">
        <f>IF(OR(H210=$AA$5,L210=$AA$5),"MATCH","")</f>
        <v/>
      </c>
      <c r="D210" t="str">
        <f>IF(C210="","","LAST "&amp;COUNTIF($C$2:C210,C210))</f>
        <v/>
      </c>
      <c r="E210" s="6">
        <f>IF(AND(OR(H210=$AA$3,H210=$AA$5),AND(OR(L210=$AA$3,L210=$AA$5))),"MATCH",0)</f>
        <v>0</v>
      </c>
      <c r="F210" s="39" t="s">
        <v>91</v>
      </c>
      <c r="G210" s="16">
        <v>45003</v>
      </c>
      <c r="H210" s="6" t="s">
        <v>41</v>
      </c>
      <c r="J210" s="7">
        <f>(VLOOKUP(H210,Modèle!$B$3:$G$34,5,FALSE)*VLOOKUP(L210,Modèle!$B$3:$G$34,6,FALSE))*Modèle!$D$35</f>
        <v>3.799808917197451</v>
      </c>
      <c r="K210" s="19" t="str">
        <f>IF(J210&gt;N210,1,"")</f>
        <v/>
      </c>
      <c r="L210" s="6" t="s">
        <v>38</v>
      </c>
      <c r="M210" s="6">
        <v>5</v>
      </c>
      <c r="N210" s="7">
        <v>3.8793720907200169</v>
      </c>
      <c r="O210" s="19">
        <f>IF(N210&gt;J210,1,"")</f>
        <v>1</v>
      </c>
      <c r="P210" t="str">
        <f>L210</f>
        <v>Florida</v>
      </c>
      <c r="Q210" t="str">
        <f>IF(J210&gt;N210,H210,L210)</f>
        <v>Florida</v>
      </c>
      <c r="R210" t="str">
        <f t="shared" si="11"/>
        <v>OUI</v>
      </c>
      <c r="AI210" s="27"/>
      <c r="AJ210" s="26"/>
      <c r="AK210" s="26"/>
      <c r="AL210" s="26"/>
      <c r="AM210" s="26"/>
      <c r="AN210" s="26"/>
    </row>
    <row r="211" spans="1:40">
      <c r="A211" t="str">
        <f>IF(OR(H211=$AA$3,L211=$AA$3),"MATCH","")</f>
        <v/>
      </c>
      <c r="B211" t="str">
        <f>IF(A211="","","LAST "&amp;COUNTIF(A$2:$A211,A211))</f>
        <v/>
      </c>
      <c r="C211" t="str">
        <f>IF(OR(H211=$AA$5,L211=$AA$5),"MATCH","")</f>
        <v/>
      </c>
      <c r="D211" t="str">
        <f>IF(C211="","","LAST "&amp;COUNTIF($C$2:C211,C211))</f>
        <v/>
      </c>
      <c r="E211" s="6">
        <f>IF(AND(OR(H211=$AA$3,H211=$AA$5),AND(OR(L211=$AA$3,L211=$AA$5))),"MATCH",0)</f>
        <v>0</v>
      </c>
      <c r="F211" s="39" t="s">
        <v>91</v>
      </c>
      <c r="G211" s="16">
        <v>45003</v>
      </c>
      <c r="H211" s="6" t="s">
        <v>28</v>
      </c>
      <c r="J211" s="7">
        <f>(VLOOKUP(H211,Modèle!$B$3:$G$34,5,FALSE)*VLOOKUP(L211,Modèle!$B$3:$G$34,6,FALSE))*Modèle!$D$35</f>
        <v>3.6707006369426751</v>
      </c>
      <c r="K211" s="19">
        <f>IF(J211&gt;N211,1,"")</f>
        <v>1</v>
      </c>
      <c r="L211" s="6" t="s">
        <v>19</v>
      </c>
      <c r="M211" s="6">
        <v>1</v>
      </c>
      <c r="N211" s="7">
        <v>3.093617906308805</v>
      </c>
      <c r="O211" s="19" t="str">
        <f>IF(N211&gt;J211,1,"")</f>
        <v/>
      </c>
      <c r="P211" t="str">
        <f>H211</f>
        <v>Vancouver</v>
      </c>
      <c r="Q211" t="str">
        <f>IF(J211&gt;N211,H211,L211)</f>
        <v>Vancouver</v>
      </c>
      <c r="R211" t="str">
        <f t="shared" ref="R211" si="12">IF(P211=Q211,"OUI","NON")</f>
        <v>OUI</v>
      </c>
      <c r="AI211" s="27"/>
      <c r="AJ211" s="26"/>
      <c r="AK211" s="26"/>
      <c r="AL211" s="26"/>
      <c r="AM211" s="26"/>
      <c r="AN211" s="26"/>
    </row>
    <row r="212" spans="1:40">
      <c r="A212" t="str">
        <f>IF(OR(H212=$AA$3,L212=$AA$3),"MATCH","")</f>
        <v/>
      </c>
      <c r="B212" t="str">
        <f>IF(A212="","","LAST "&amp;COUNTIF(A$2:$A212,A212))</f>
        <v/>
      </c>
      <c r="C212" t="str">
        <f>IF(OR(H212=$AA$5,L212=$AA$5),"MATCH","")</f>
        <v/>
      </c>
      <c r="D212" t="str">
        <f>IF(C212="","","LAST "&amp;COUNTIF($C$2:C212,C212))</f>
        <v/>
      </c>
      <c r="E212" s="6">
        <f>IF(AND(OR(H212=$AA$3,H212=$AA$5),AND(OR(L212=$AA$3,L212=$AA$5))),"MATCH",0)</f>
        <v>0</v>
      </c>
      <c r="F212" s="39" t="s">
        <v>91</v>
      </c>
      <c r="G212" s="16">
        <v>45003</v>
      </c>
      <c r="H212" s="6" t="s">
        <v>32</v>
      </c>
      <c r="J212" s="7">
        <f>(VLOOKUP(H212,Modèle!$B$3:$G$34,5,FALSE)*VLOOKUP(L212,Modèle!$B$3:$G$34,6,FALSE))*Modèle!$D$35</f>
        <v>3.3049681528662411</v>
      </c>
      <c r="K212" s="19" t="str">
        <f>IF(J212&gt;N212,1,"")</f>
        <v/>
      </c>
      <c r="L212" s="6" t="s">
        <v>37</v>
      </c>
      <c r="M212" s="6">
        <v>3</v>
      </c>
      <c r="N212" s="7">
        <v>4.4058809547390307</v>
      </c>
      <c r="O212" s="19">
        <f>IF(N212&gt;J212,1,"")</f>
        <v>1</v>
      </c>
      <c r="P212" s="7" t="str">
        <f>L212</f>
        <v>Minnesota</v>
      </c>
      <c r="Q212" t="str">
        <f>IF(J212&gt;N212,H212,L212)</f>
        <v>Minnesota</v>
      </c>
      <c r="R212" t="str">
        <f t="shared" ref="R212:R219" si="13">IF(P212=Q212,"OUI","NON")</f>
        <v>OUI</v>
      </c>
      <c r="AI212" s="27"/>
      <c r="AJ212" s="26"/>
      <c r="AK212" s="26"/>
      <c r="AL212" s="26"/>
      <c r="AM212" s="26"/>
      <c r="AN212" s="26"/>
    </row>
    <row r="213" spans="1:40">
      <c r="A213" t="str">
        <f>IF(OR(H213=$AA$3,L213=$AA$3),"MATCH","")</f>
        <v/>
      </c>
      <c r="B213" t="str">
        <f>IF(A213="","","LAST "&amp;COUNTIF(A$2:$A213,A213))</f>
        <v/>
      </c>
      <c r="C213" t="str">
        <f>IF(OR(H213=$AA$5,L213=$AA$5),"MATCH","")</f>
        <v/>
      </c>
      <c r="D213" t="str">
        <f>IF(C213="","","LAST "&amp;COUNTIF($C$2:C213,C213))</f>
        <v/>
      </c>
      <c r="E213" s="6">
        <f>IF(AND(OR(H213=$AA$3,H213=$AA$5),AND(OR(L213=$AA$3,L213=$AA$5))),"MATCH",0)</f>
        <v>0</v>
      </c>
      <c r="F213" s="39" t="s">
        <v>91</v>
      </c>
      <c r="G213" s="16">
        <v>45003</v>
      </c>
      <c r="H213" s="6" t="s">
        <v>44</v>
      </c>
      <c r="J213" s="7">
        <f>(VLOOKUP(H213,Modèle!$B$3:$G$34,5,FALSE)*VLOOKUP(L213,Modèle!$B$3:$G$34,6,FALSE))*Modèle!$D$35</f>
        <v>2.7023566878980887</v>
      </c>
      <c r="K213" s="19" t="str">
        <f>IF(J213&gt;N213,1,"")</f>
        <v/>
      </c>
      <c r="L213" s="6" t="s">
        <v>21</v>
      </c>
      <c r="M213" s="6">
        <v>4</v>
      </c>
      <c r="N213" s="7">
        <v>2.7111518272754287</v>
      </c>
      <c r="O213" s="19">
        <f>IF(N213&gt;J213,1,"")</f>
        <v>1</v>
      </c>
      <c r="P213" t="str">
        <f>H213</f>
        <v>Pittsburgh</v>
      </c>
      <c r="Q213" t="str">
        <f>IF(J213&gt;N213,H213,L213)</f>
        <v>N.Y. Rangers</v>
      </c>
      <c r="R213" t="str">
        <f t="shared" si="13"/>
        <v>NON</v>
      </c>
      <c r="AI213" s="27"/>
      <c r="AJ213" s="26"/>
      <c r="AK213" s="26"/>
      <c r="AL213" s="26"/>
      <c r="AM213" s="26"/>
      <c r="AN213" s="26"/>
    </row>
    <row r="214" spans="1:40">
      <c r="A214" t="str">
        <f>IF(OR(H214=$AA$3,L214=$AA$3),"MATCH","")</f>
        <v/>
      </c>
      <c r="B214" t="str">
        <f>IF(A214="","","LAST "&amp;COUNTIF(A$2:$A214,A214))</f>
        <v/>
      </c>
      <c r="C214" t="str">
        <f>IF(OR(H214=$AA$5,L214=$AA$5),"MATCH","")</f>
        <v/>
      </c>
      <c r="D214" t="str">
        <f>IF(C214="","","LAST "&amp;COUNTIF($C$2:C214,C214))</f>
        <v/>
      </c>
      <c r="E214" s="6">
        <f>IF(AND(OR(H214=$AA$3,H214=$AA$5),AND(OR(L214=$AA$3,L214=$AA$5))),"MATCH",0)</f>
        <v>0</v>
      </c>
      <c r="F214" s="39" t="s">
        <v>91</v>
      </c>
      <c r="G214" s="16">
        <v>45003</v>
      </c>
      <c r="H214" s="6" t="s">
        <v>46</v>
      </c>
      <c r="J214" s="7">
        <f>(VLOOKUP(H214,Modèle!$B$3:$G$34,5,FALSE)*VLOOKUP(L214,Modèle!$B$3:$G$34,6,FALSE))*Modèle!$D$35</f>
        <v>3.1698089171974515</v>
      </c>
      <c r="K214" s="19" t="str">
        <f>IF(J214&gt;N214,1,"")</f>
        <v/>
      </c>
      <c r="L214" s="6" t="s">
        <v>17</v>
      </c>
      <c r="M214" s="6">
        <v>7</v>
      </c>
      <c r="N214" s="7">
        <v>3.2613350500148561</v>
      </c>
      <c r="O214" s="19">
        <f>IF(N214&gt;J214,1,"")</f>
        <v>1</v>
      </c>
      <c r="P214" t="str">
        <f>L214</f>
        <v>Nashville</v>
      </c>
      <c r="Q214" t="str">
        <f>IF(J214&gt;N214,H214,L214)</f>
        <v>Nashville</v>
      </c>
      <c r="R214" t="str">
        <f t="shared" si="13"/>
        <v>OUI</v>
      </c>
      <c r="AI214" s="27"/>
      <c r="AJ214" s="26"/>
      <c r="AK214" s="26"/>
      <c r="AL214" s="26"/>
      <c r="AM214" s="26"/>
      <c r="AN214" s="26"/>
    </row>
    <row r="215" spans="1:40">
      <c r="A215" t="str">
        <f>IF(OR(H215=$AA$3,L215=$AA$3),"MATCH","")</f>
        <v/>
      </c>
      <c r="B215" t="str">
        <f>IF(A215="","","LAST "&amp;COUNTIF(A$2:$A215,A215))</f>
        <v/>
      </c>
      <c r="C215" t="str">
        <f>IF(OR(H215=$AA$5,L215=$AA$5),"MATCH","")</f>
        <v/>
      </c>
      <c r="D215" t="str">
        <f>IF(C215="","","LAST "&amp;COUNTIF($C$2:C215,C215))</f>
        <v/>
      </c>
      <c r="E215" s="6">
        <f>IF(AND(OR(H215=$AA$3,H215=$AA$5),AND(OR(L215=$AA$3,L215=$AA$5))),"MATCH",0)</f>
        <v>0</v>
      </c>
      <c r="F215" s="39" t="s">
        <v>91</v>
      </c>
      <c r="G215" s="16">
        <v>45003</v>
      </c>
      <c r="H215" s="6" t="s">
        <v>30</v>
      </c>
      <c r="J215" s="7">
        <f>(VLOOKUP(H215,Modèle!$B$3:$G$34,5,FALSE)*VLOOKUP(L215,Modèle!$B$3:$G$34,6,FALSE))*Modèle!$D$35</f>
        <v>3.4676433121019099</v>
      </c>
      <c r="K215" s="19" t="str">
        <f>IF(J215&gt;N215,1,"")</f>
        <v/>
      </c>
      <c r="L215" s="6" t="s">
        <v>34</v>
      </c>
      <c r="M215" s="6">
        <v>5</v>
      </c>
      <c r="N215" s="7">
        <v>3.9027929087847872</v>
      </c>
      <c r="O215" s="19">
        <f>IF(N215&gt;J215,1,"")</f>
        <v>1</v>
      </c>
      <c r="P215" t="str">
        <f>L215</f>
        <v>Ottawa</v>
      </c>
      <c r="Q215" t="str">
        <f>IF(J215&gt;N215,H215,L215)</f>
        <v>Ottawa</v>
      </c>
      <c r="R215" t="str">
        <f t="shared" si="13"/>
        <v>OUI</v>
      </c>
      <c r="AI215" s="27"/>
      <c r="AJ215" s="26"/>
      <c r="AK215" s="26"/>
      <c r="AL215" s="26"/>
      <c r="AM215" s="26"/>
      <c r="AN215" s="26"/>
    </row>
    <row r="216" spans="1:40">
      <c r="A216" t="str">
        <f>IF(OR(H216=$AA$3,L216=$AA$3),"MATCH","")</f>
        <v/>
      </c>
      <c r="B216" t="str">
        <f>IF(A216="","","LAST "&amp;COUNTIF(A$2:$A216,A216))</f>
        <v/>
      </c>
      <c r="C216" t="str">
        <f>IF(OR(H216=$AA$5,L216=$AA$5),"MATCH","")</f>
        <v/>
      </c>
      <c r="D216" t="str">
        <f>IF(C216="","","LAST "&amp;COUNTIF($C$2:C216,C216))</f>
        <v/>
      </c>
      <c r="E216" s="6">
        <f>IF(AND(OR(H216=$AA$3,H216=$AA$5),AND(OR(L216=$AA$3,L216=$AA$5))),"MATCH",0)</f>
        <v>0</v>
      </c>
      <c r="F216" s="39" t="s">
        <v>91</v>
      </c>
      <c r="G216" s="16">
        <v>45003</v>
      </c>
      <c r="H216" s="6" t="s">
        <v>25</v>
      </c>
      <c r="J216" s="7">
        <f>(VLOOKUP(H216,Modèle!$B$3:$G$34,5,FALSE)*VLOOKUP(L216,Modèle!$B$3:$G$34,6,FALSE))*Modèle!$D$35</f>
        <v>3.1599999999999993</v>
      </c>
      <c r="K216" s="19">
        <f>IF(J216&gt;N216,1,"")</f>
        <v>1</v>
      </c>
      <c r="L216" s="6" t="s">
        <v>42</v>
      </c>
      <c r="M216" s="6">
        <v>5</v>
      </c>
      <c r="N216" s="7">
        <v>2.0174012082796873</v>
      </c>
      <c r="O216" s="19" t="str">
        <f>IF(N216&gt;J216,1,"")</f>
        <v/>
      </c>
      <c r="P216" t="str">
        <f>L216</f>
        <v>Philadelphia</v>
      </c>
      <c r="Q216" t="str">
        <f>IF(J216&gt;N216,H216,L216)</f>
        <v>Carolina</v>
      </c>
      <c r="R216" t="str">
        <f t="shared" si="13"/>
        <v>NON</v>
      </c>
      <c r="AI216" s="27"/>
      <c r="AJ216" s="26"/>
      <c r="AK216" s="26"/>
      <c r="AL216" s="26"/>
      <c r="AM216" s="26"/>
      <c r="AN216" s="26"/>
    </row>
    <row r="217" spans="1:40">
      <c r="A217" t="str">
        <f>IF(OR(H217=$AA$3,L217=$AA$3),"MATCH","")</f>
        <v/>
      </c>
      <c r="B217" t="str">
        <f>IF(A217="","","LAST "&amp;COUNTIF(A$2:$A217,A217))</f>
        <v/>
      </c>
      <c r="C217" t="str">
        <f>IF(OR(H217=$AA$5,L217=$AA$5),"MATCH","")</f>
        <v/>
      </c>
      <c r="D217" t="str">
        <f>IF(C217="","","LAST "&amp;COUNTIF($C$2:C217,C217))</f>
        <v/>
      </c>
      <c r="E217" s="6">
        <f>IF(AND(OR(H217=$AA$3,H217=$AA$5),AND(OR(L217=$AA$3,L217=$AA$5))),"MATCH",0)</f>
        <v>0</v>
      </c>
      <c r="F217" s="39" t="s">
        <v>91</v>
      </c>
      <c r="G217" s="16">
        <v>45003</v>
      </c>
      <c r="H217" s="6" t="s">
        <v>39</v>
      </c>
      <c r="J217" s="7">
        <f>(VLOOKUP(H217,Modèle!$B$3:$G$34,5,FALSE)*VLOOKUP(L217,Modèle!$B$3:$G$34,6,FALSE))*Modèle!$D$35</f>
        <v>3.5874522292993629</v>
      </c>
      <c r="K217" s="19">
        <f>IF(J217&gt;N217,1,"")</f>
        <v>1</v>
      </c>
      <c r="L217" s="6" t="s">
        <v>16</v>
      </c>
      <c r="M217" s="6">
        <v>2</v>
      </c>
      <c r="N217" s="7">
        <v>2.9523323759532536</v>
      </c>
      <c r="O217" s="19" t="str">
        <f>IF(N217&gt;J217,1,"")</f>
        <v/>
      </c>
      <c r="P217" t="str">
        <f>H217</f>
        <v>N.Y. Islanders</v>
      </c>
      <c r="Q217" t="str">
        <f>IF(J217&gt;N217,H217,L217)</f>
        <v>N.Y. Islanders</v>
      </c>
      <c r="R217" t="str">
        <f t="shared" si="13"/>
        <v>OUI</v>
      </c>
      <c r="AI217" s="27"/>
      <c r="AJ217" s="26"/>
      <c r="AK217" s="26"/>
      <c r="AL217" s="26"/>
      <c r="AM217" s="26"/>
      <c r="AN217" s="26"/>
    </row>
    <row r="218" spans="1:40">
      <c r="A218" t="str">
        <f>IF(OR(H218=$AA$3,L218=$AA$3),"MATCH","")</f>
        <v/>
      </c>
      <c r="B218" t="str">
        <f>IF(A218="","","LAST "&amp;COUNTIF(A$2:$A218,A218))</f>
        <v/>
      </c>
      <c r="C218" t="str">
        <f>IF(OR(H218=$AA$5,L218=$AA$5),"MATCH","")</f>
        <v/>
      </c>
      <c r="D218" t="str">
        <f>IF(C218="","","LAST "&amp;COUNTIF($C$2:C218,C218))</f>
        <v/>
      </c>
      <c r="E218" s="6">
        <f>IF(AND(OR(H218=$AA$3,H218=$AA$5),AND(OR(L218=$AA$3,L218=$AA$5))),"MATCH",0)</f>
        <v>0</v>
      </c>
      <c r="F218" s="39" t="s">
        <v>91</v>
      </c>
      <c r="G218" s="16">
        <v>45003</v>
      </c>
      <c r="H218" s="6" t="s">
        <v>29</v>
      </c>
      <c r="J218" s="7">
        <f>(VLOOKUP(H218,Modèle!$B$3:$G$34,5,FALSE)*VLOOKUP(L218,Modèle!$B$3:$G$34,6,FALSE))*Modèle!$D$35</f>
        <v>3.5588535031847126</v>
      </c>
      <c r="K218" s="19">
        <f>IF(J218&gt;N218,1,"")</f>
        <v>1</v>
      </c>
      <c r="L218" s="6" t="s">
        <v>22</v>
      </c>
      <c r="M218" s="6">
        <v>2</v>
      </c>
      <c r="N218" s="7">
        <v>3.3852213528770925</v>
      </c>
      <c r="O218" s="19" t="str">
        <f>IF(N218&gt;J218,1,"")</f>
        <v/>
      </c>
      <c r="P218" t="str">
        <f>L218</f>
        <v>Seattle</v>
      </c>
      <c r="Q218" t="str">
        <f>IF(J218&gt;N218,H218,L218)</f>
        <v>Edmonton</v>
      </c>
      <c r="R218" t="str">
        <f t="shared" si="13"/>
        <v>NON</v>
      </c>
      <c r="AI218" s="27"/>
      <c r="AJ218" s="26"/>
      <c r="AK218" s="26"/>
      <c r="AL218" s="26"/>
      <c r="AM218" s="26"/>
      <c r="AN218" s="26"/>
    </row>
    <row r="219" spans="1:40">
      <c r="A219" t="str">
        <f>IF(OR(H219=$AA$3,L219=$AA$3),"MATCH","")</f>
        <v/>
      </c>
      <c r="B219" t="str">
        <f>IF(A219="","","LAST "&amp;COUNTIF(A$2:$A219,A219))</f>
        <v/>
      </c>
      <c r="C219" t="str">
        <f>IF(OR(H219=$AA$5,L219=$AA$5),"MATCH","")</f>
        <v/>
      </c>
      <c r="D219" t="str">
        <f>IF(C219="","","LAST "&amp;COUNTIF($C$2:C219,C219))</f>
        <v/>
      </c>
      <c r="E219" s="6">
        <f>IF(AND(OR(H219=$AA$3,H219=$AA$5),AND(OR(L219=$AA$3,L219=$AA$5))),"MATCH",0)</f>
        <v>0</v>
      </c>
      <c r="F219" s="39" t="s">
        <v>91</v>
      </c>
      <c r="G219" s="16">
        <v>45003</v>
      </c>
      <c r="H219" s="6" t="s">
        <v>31</v>
      </c>
      <c r="J219" s="7">
        <f>(VLOOKUP(H219,Modèle!$B$3:$G$34,5,FALSE)*VLOOKUP(L219,Modèle!$B$3:$G$34,6,FALSE))*Modèle!$D$35</f>
        <v>2.3794585987261141</v>
      </c>
      <c r="K219" s="19" t="str">
        <f>IF(J219&gt;N219,1,"")</f>
        <v/>
      </c>
      <c r="L219" s="6" t="s">
        <v>20</v>
      </c>
      <c r="M219" s="6">
        <v>0</v>
      </c>
      <c r="N219" s="7">
        <v>4.3483906110725954</v>
      </c>
      <c r="O219" s="19">
        <f>IF(N219&gt;J219,1,"")</f>
        <v>1</v>
      </c>
      <c r="P219" t="str">
        <f>H219</f>
        <v>Montreal</v>
      </c>
      <c r="Q219" t="str">
        <f>IF(J219&gt;N219,H219,L219)</f>
        <v>Tampa Bay</v>
      </c>
      <c r="R219" t="str">
        <f t="shared" si="13"/>
        <v>NON</v>
      </c>
      <c r="AI219" s="27"/>
      <c r="AJ219" s="26"/>
      <c r="AK219" s="26"/>
      <c r="AL219" s="26"/>
      <c r="AM219" s="26"/>
      <c r="AN219" s="26"/>
    </row>
    <row r="220" spans="1:40">
      <c r="A220" t="str">
        <f>IF(OR(H220=$AA$3,L220=$AA$3),"MATCH","")</f>
        <v/>
      </c>
      <c r="B220" t="str">
        <f>IF(A220="","","LAST "&amp;COUNTIF(A$2:$A220,A220))</f>
        <v/>
      </c>
      <c r="C220" t="str">
        <f>IF(OR(H220=$AA$5,L220=$AA$5),"MATCH","")</f>
        <v/>
      </c>
      <c r="D220" t="str">
        <f>IF(C220="","","LAST "&amp;COUNTIF($C$2:C220,C220))</f>
        <v/>
      </c>
      <c r="E220" s="6">
        <f>IF(AND(OR(H220=$AA$3,H220=$AA$5),AND(OR(L220=$AA$3,L220=$AA$5))),"MATCH",0)</f>
        <v>0</v>
      </c>
      <c r="F220" s="39" t="s">
        <v>91</v>
      </c>
      <c r="G220" s="16">
        <v>45002</v>
      </c>
      <c r="H220" s="6" t="s">
        <v>24</v>
      </c>
      <c r="J220" s="7">
        <f>(VLOOKUP(H220,Modèle!$B$3:$G$34,5,FALSE)*VLOOKUP(L220,Modèle!$B$3:$G$34,6,FALSE))*Modèle!$D$35</f>
        <v>3.4048407643312091</v>
      </c>
      <c r="K220" s="19" t="str">
        <f>IF(J220&gt;N220,1,"")</f>
        <v/>
      </c>
      <c r="L220" s="6" t="s">
        <v>23</v>
      </c>
      <c r="M220" s="6">
        <v>4</v>
      </c>
      <c r="N220" s="7">
        <v>4.3104862830543729</v>
      </c>
      <c r="O220" s="19">
        <f>IF(N220&gt;J220,1,"")</f>
        <v>1</v>
      </c>
      <c r="P220" t="str">
        <f>L220</f>
        <v>Anaheim</v>
      </c>
      <c r="Q220" t="str">
        <f>IF(J220&gt;N220,H220,L220)</f>
        <v>Anaheim</v>
      </c>
      <c r="R220" t="str">
        <f t="shared" ref="R220:R221" si="14">IF(P220=Q220,"OUI","NON")</f>
        <v>OUI</v>
      </c>
      <c r="AI220" s="27"/>
      <c r="AJ220" s="26"/>
      <c r="AK220" s="26"/>
      <c r="AL220" s="26"/>
      <c r="AM220" s="26"/>
      <c r="AN220" s="26"/>
    </row>
    <row r="221" spans="1:40">
      <c r="A221" t="str">
        <f>IF(OR(H221=$AA$3,L221=$AA$3),"MATCH","")</f>
        <v/>
      </c>
      <c r="B221" t="str">
        <f>IF(A221="","","LAST "&amp;COUNTIF(A$2:$A221,A221))</f>
        <v/>
      </c>
      <c r="C221" t="str">
        <f>IF(OR(H221=$AA$5,L221=$AA$5),"MATCH","")</f>
        <v/>
      </c>
      <c r="D221" t="str">
        <f>IF(C221="","","LAST "&amp;COUNTIF($C$2:C221,C221))</f>
        <v/>
      </c>
      <c r="E221" s="6">
        <f>IF(AND(OR(H221=$AA$3,H221=$AA$5),AND(OR(L221=$AA$3,L221=$AA$5))),"MATCH",0)</f>
        <v>0</v>
      </c>
      <c r="F221" s="39" t="s">
        <v>91</v>
      </c>
      <c r="G221" s="16">
        <v>45002</v>
      </c>
      <c r="H221" s="6" t="s">
        <v>35</v>
      </c>
      <c r="J221" s="7">
        <f>(VLOOKUP(H221,Modèle!$B$3:$G$34,5,FALSE)*VLOOKUP(L221,Modèle!$B$3:$G$34,6,FALSE))*Modèle!$D$35</f>
        <v>3.814140127388534</v>
      </c>
      <c r="K221" s="19">
        <f>IF(J221&gt;N221,1,"")</f>
        <v>1</v>
      </c>
      <c r="L221" s="6" t="s">
        <v>42</v>
      </c>
      <c r="M221" s="6">
        <v>5</v>
      </c>
      <c r="N221" s="7">
        <v>2.2792136278102406</v>
      </c>
      <c r="O221" s="19" t="str">
        <f>IF(N221&gt;J221,1,"")</f>
        <v/>
      </c>
      <c r="P221" t="str">
        <f>L221</f>
        <v>Philadelphia</v>
      </c>
      <c r="Q221" t="str">
        <f>IF(J221&gt;N221,H221,L221)</f>
        <v>Buffalo</v>
      </c>
      <c r="R221" t="str">
        <f t="shared" si="14"/>
        <v>NON</v>
      </c>
      <c r="AI221" s="27"/>
      <c r="AJ221" s="26"/>
      <c r="AK221" s="26"/>
      <c r="AL221" s="26"/>
      <c r="AM221" s="26"/>
      <c r="AN221" s="26"/>
    </row>
    <row r="222" spans="1:40">
      <c r="A222" t="str">
        <f>IF(OR(H222=$AA$3,L222=$AA$3),"MATCH","")</f>
        <v/>
      </c>
      <c r="B222" t="str">
        <f>IF(A222="","","LAST "&amp;COUNTIF(A$2:$A222,A222))</f>
        <v/>
      </c>
      <c r="C222" t="str">
        <f>IF(OR(H222=$AA$5,L222=$AA$5),"MATCH","")</f>
        <v/>
      </c>
      <c r="D222" t="str">
        <f>IF(C222="","","LAST "&amp;COUNTIF($C$2:C222,C222))</f>
        <v/>
      </c>
      <c r="E222" s="6">
        <f>IF(AND(OR(H222=$AA$3,H222=$AA$5),AND(OR(L222=$AA$3,L222=$AA$5))),"MATCH",0)</f>
        <v>0</v>
      </c>
      <c r="F222" s="39" t="s">
        <v>91</v>
      </c>
      <c r="G222" s="16">
        <v>45002</v>
      </c>
      <c r="H222" s="6" t="s">
        <v>25</v>
      </c>
      <c r="J222" s="7">
        <f>(VLOOKUP(H222,Modèle!$B$3:$G$34,5,FALSE)*VLOOKUP(L222,Modèle!$B$3:$G$34,6,FALSE))*Modèle!$D$35</f>
        <v>2.6399999999999997</v>
      </c>
      <c r="K222" s="19" t="str">
        <f>IF(J222&gt;N222,1,"")</f>
        <v/>
      </c>
      <c r="L222" s="6" t="s">
        <v>30</v>
      </c>
      <c r="M222" s="6">
        <v>4</v>
      </c>
      <c r="N222" s="7">
        <v>3.9857142857142871</v>
      </c>
      <c r="O222" s="19">
        <f>IF(N222&gt;J222,1,"")</f>
        <v>1</v>
      </c>
      <c r="P222" t="str">
        <f>H222</f>
        <v>Carolina</v>
      </c>
      <c r="Q222" t="str">
        <f>IF(J222&gt;N222,H222,L222)</f>
        <v>Toronto</v>
      </c>
      <c r="R222" t="str">
        <f t="shared" ref="R222:R225" si="15">IF(P222=Q222,"OUI","NON")</f>
        <v>NON</v>
      </c>
      <c r="AI222" s="27"/>
      <c r="AJ222" s="26"/>
      <c r="AK222" s="26"/>
      <c r="AL222" s="26"/>
      <c r="AM222" s="26"/>
      <c r="AN222" s="26"/>
    </row>
    <row r="223" spans="1:40">
      <c r="A223" t="str">
        <f>IF(OR(H223=$AA$3,L223=$AA$3),"MATCH","")</f>
        <v/>
      </c>
      <c r="B223" t="str">
        <f>IF(A223="","","LAST "&amp;COUNTIF(A$2:$A223,A223))</f>
        <v/>
      </c>
      <c r="C223" t="str">
        <f>IF(OR(H223=$AA$5,L223=$AA$5),"MATCH","")</f>
        <v/>
      </c>
      <c r="D223" t="str">
        <f>IF(C223="","","LAST "&amp;COUNTIF($C$2:C223,C223))</f>
        <v/>
      </c>
      <c r="E223" s="6">
        <f>IF(AND(OR(H223=$AA$3,H223=$AA$5),AND(OR(L223=$AA$3,L223=$AA$5))),"MATCH",0)</f>
        <v>0</v>
      </c>
      <c r="F223" s="39" t="s">
        <v>91</v>
      </c>
      <c r="G223" s="16">
        <v>45002</v>
      </c>
      <c r="H223" s="6" t="s">
        <v>47</v>
      </c>
      <c r="J223" s="7">
        <f>(VLOOKUP(H223,Modèle!$B$3:$G$34,5,FALSE)*VLOOKUP(L223,Modèle!$B$3:$G$34,6,FALSE))*Modèle!$D$35</f>
        <v>2.716050955414012</v>
      </c>
      <c r="K223" s="19" t="str">
        <f>IF(J223&gt;N223,1,"")</f>
        <v/>
      </c>
      <c r="L223" s="6" t="s">
        <v>33</v>
      </c>
      <c r="M223" s="6">
        <v>0</v>
      </c>
      <c r="N223" s="7">
        <v>3.7404419889502769</v>
      </c>
      <c r="O223" s="19">
        <f>IF(N223&gt;J223,1,"")</f>
        <v>1</v>
      </c>
      <c r="P223" t="str">
        <f>H223</f>
        <v>St. Louis</v>
      </c>
      <c r="Q223" t="str">
        <f>IF(J223&gt;N223,H223,L223)</f>
        <v>Washington</v>
      </c>
      <c r="R223" t="str">
        <f t="shared" si="15"/>
        <v>NON</v>
      </c>
      <c r="AI223" s="27"/>
      <c r="AJ223" s="26"/>
      <c r="AK223" s="26"/>
      <c r="AL223" s="26"/>
      <c r="AM223" s="26"/>
      <c r="AN223" s="26"/>
    </row>
    <row r="224" spans="1:40">
      <c r="A224" t="str">
        <f>IF(OR(H224=$AA$3,L224=$AA$3),"MATCH","")</f>
        <v/>
      </c>
      <c r="B224" t="str">
        <f>IF(A224="","","LAST "&amp;COUNTIF(A$2:$A224,A224))</f>
        <v/>
      </c>
      <c r="C224" t="str">
        <f>IF(OR(H224=$AA$5,L224=$AA$5),"MATCH","")</f>
        <v/>
      </c>
      <c r="D224" t="str">
        <f>IF(C224="","","LAST "&amp;COUNTIF($C$2:C224,C224))</f>
        <v/>
      </c>
      <c r="E224" s="6">
        <f>IF(AND(OR(H224=$AA$3,H224=$AA$5),AND(OR(L224=$AA$3,L224=$AA$5))),"MATCH",0)</f>
        <v>0</v>
      </c>
      <c r="F224" s="39" t="s">
        <v>91</v>
      </c>
      <c r="G224" s="16">
        <v>45001</v>
      </c>
      <c r="H224" s="6" t="s">
        <v>28</v>
      </c>
      <c r="J224" s="7">
        <f>(VLOOKUP(H224,Modèle!$B$3:$G$34,5,FALSE)*VLOOKUP(L224,Modèle!$B$3:$G$34,6,FALSE))*Modèle!$D$35</f>
        <v>3.9305732484076428</v>
      </c>
      <c r="K224" s="19">
        <f>IF(J224&gt;N224,1,"")</f>
        <v>1</v>
      </c>
      <c r="L224" s="6" t="s">
        <v>43</v>
      </c>
      <c r="M224" s="6">
        <v>2</v>
      </c>
      <c r="N224" s="7">
        <v>3.2241041831097084</v>
      </c>
      <c r="O224" s="19" t="str">
        <f>IF(N224&gt;J224,1,"")</f>
        <v/>
      </c>
      <c r="P224" t="str">
        <f>H224</f>
        <v>Vancouver</v>
      </c>
      <c r="Q224" t="str">
        <f>IF(J224&gt;N224,H224,L224)</f>
        <v>Vancouver</v>
      </c>
      <c r="R224" t="str">
        <f t="shared" si="15"/>
        <v>OUI</v>
      </c>
      <c r="AI224" s="27"/>
      <c r="AJ224" s="26"/>
      <c r="AK224" s="26"/>
      <c r="AL224" s="26"/>
      <c r="AM224" s="26"/>
      <c r="AN224" s="26"/>
    </row>
    <row r="225" spans="1:40">
      <c r="A225" t="str">
        <f>IF(OR(H225=$AA$3,L225=$AA$3),"MATCH","")</f>
        <v/>
      </c>
      <c r="B225" t="str">
        <f>IF(A225="","","LAST "&amp;COUNTIF(A$2:$A225,A225))</f>
        <v/>
      </c>
      <c r="C225" t="str">
        <f>IF(OR(H225=$AA$5,L225=$AA$5),"MATCH","")</f>
        <v/>
      </c>
      <c r="D225" t="str">
        <f>IF(C225="","","LAST "&amp;COUNTIF($C$2:C225,C225))</f>
        <v/>
      </c>
      <c r="E225" s="6">
        <f>IF(AND(OR(H225=$AA$3,H225=$AA$5),AND(OR(L225=$AA$3,L225=$AA$5))),"MATCH",0)</f>
        <v>0</v>
      </c>
      <c r="F225" s="39" t="s">
        <v>91</v>
      </c>
      <c r="G225" s="16">
        <v>45001</v>
      </c>
      <c r="H225" s="6" t="s">
        <v>40</v>
      </c>
      <c r="J225" s="7">
        <f>(VLOOKUP(H225,Modèle!$B$3:$G$34,5,FALSE)*VLOOKUP(L225,Modèle!$B$3:$G$34,6,FALSE))*Modèle!$D$35</f>
        <v>3.5938535031847127</v>
      </c>
      <c r="K225" s="19">
        <f>IF(J225&gt;N225,1,"")</f>
        <v>1</v>
      </c>
      <c r="L225" s="6" t="s">
        <v>29</v>
      </c>
      <c r="M225" s="6">
        <v>5</v>
      </c>
      <c r="N225" s="7">
        <v>2.7545856353591165</v>
      </c>
      <c r="O225" s="19" t="str">
        <f>IF(N225&gt;J225,1,"")</f>
        <v/>
      </c>
      <c r="P225" t="str">
        <f>L225</f>
        <v>Edmonton</v>
      </c>
      <c r="Q225" t="str">
        <f>IF(J225&gt;N225,H225,L225)</f>
        <v>Dallas</v>
      </c>
      <c r="R225" t="str">
        <f t="shared" si="15"/>
        <v>NON</v>
      </c>
      <c r="AI225" s="27"/>
      <c r="AJ225" s="26"/>
      <c r="AK225" s="26"/>
      <c r="AL225" s="26"/>
      <c r="AM225" s="26"/>
      <c r="AN225" s="26"/>
    </row>
    <row r="226" spans="1:40">
      <c r="A226" t="str">
        <f>IF(OR(H226=$AA$3,L226=$AA$3),"MATCH","")</f>
        <v/>
      </c>
      <c r="B226" t="str">
        <f>IF(A226="","","LAST "&amp;COUNTIF(A$2:$A226,A226))</f>
        <v/>
      </c>
      <c r="C226" t="str">
        <f>IF(OR(H226=$AA$5,L226=$AA$5),"MATCH","")</f>
        <v/>
      </c>
      <c r="D226" t="str">
        <f>IF(C226="","","LAST "&amp;COUNTIF($C$2:C226,C226))</f>
        <v/>
      </c>
      <c r="E226" s="6">
        <f>IF(AND(OR(H226=$AA$3,H226=$AA$5),AND(OR(L226=$AA$3,L226=$AA$5))),"MATCH",0)</f>
        <v>0</v>
      </c>
      <c r="F226" s="39" t="s">
        <v>91</v>
      </c>
      <c r="G226" s="16">
        <v>45001</v>
      </c>
      <c r="H226" s="6" t="s">
        <v>31</v>
      </c>
      <c r="J226" s="7">
        <f>(VLOOKUP(H226,Modèle!$B$3:$G$34,5,FALSE)*VLOOKUP(L226,Modèle!$B$3:$G$34,6,FALSE))*Modèle!$D$35</f>
        <v>2.7449044585987252</v>
      </c>
      <c r="K226" s="19">
        <f>IF(J226&gt;N226,1,"")</f>
        <v>1</v>
      </c>
      <c r="L226" s="6" t="s">
        <v>38</v>
      </c>
      <c r="M226" s="6">
        <v>2</v>
      </c>
      <c r="N226" s="7">
        <v>2.7351381215469619</v>
      </c>
      <c r="O226" s="19" t="str">
        <f>IF(N226&gt;J226,1,"")</f>
        <v/>
      </c>
      <c r="P226" t="str">
        <f>H226</f>
        <v>Montreal</v>
      </c>
      <c r="Q226" t="str">
        <f>IF(J226&gt;N226,H226,L226)</f>
        <v>Montreal</v>
      </c>
      <c r="R226" t="str">
        <f t="shared" ref="R226:R238" si="16">IF(P226=Q226,"OUI","NON")</f>
        <v>OUI</v>
      </c>
      <c r="AI226" s="27"/>
      <c r="AJ226" s="26"/>
      <c r="AK226" s="26"/>
      <c r="AL226" s="26"/>
      <c r="AM226" s="26"/>
      <c r="AN226" s="26"/>
    </row>
    <row r="227" spans="1:40">
      <c r="A227" t="str">
        <f>IF(OR(H227=$AA$3,L227=$AA$3),"MATCH","")</f>
        <v/>
      </c>
      <c r="B227" t="str">
        <f>IF(A227="","","LAST "&amp;COUNTIF(A$2:$A227,A227))</f>
        <v/>
      </c>
      <c r="C227" t="str">
        <f>IF(OR(H227=$AA$5,L227=$AA$5),"MATCH","")</f>
        <v/>
      </c>
      <c r="D227" t="str">
        <f>IF(C227="","","LAST "&amp;COUNTIF($C$2:C227,C227))</f>
        <v/>
      </c>
      <c r="E227" s="6">
        <f>IF(AND(OR(H227=$AA$3,H227=$AA$5),AND(OR(L227=$AA$3,L227=$AA$5))),"MATCH",0)</f>
        <v>0</v>
      </c>
      <c r="F227" s="39" t="s">
        <v>91</v>
      </c>
      <c r="G227" s="16">
        <v>45001</v>
      </c>
      <c r="H227" s="6" t="s">
        <v>24</v>
      </c>
      <c r="J227" s="7">
        <f>(VLOOKUP(H227,Modèle!$B$3:$G$34,5,FALSE)*VLOOKUP(L227,Modèle!$B$3:$G$34,6,FALSE))*Modèle!$D$35</f>
        <v>2.7746178343949039</v>
      </c>
      <c r="K227" s="19" t="str">
        <f>IF(J227&gt;N227,1,"")</f>
        <v/>
      </c>
      <c r="L227" s="6" t="s">
        <v>19</v>
      </c>
      <c r="M227" s="6">
        <v>1</v>
      </c>
      <c r="N227" s="7">
        <v>2.8906550907655881</v>
      </c>
      <c r="O227" s="19">
        <f>IF(N227&gt;J227,1,"")</f>
        <v>1</v>
      </c>
      <c r="P227" t="str">
        <f>H227</f>
        <v>Columbus</v>
      </c>
      <c r="Q227" t="str">
        <f>IF(J227&gt;N227,H227,L227)</f>
        <v>Los Angeles</v>
      </c>
      <c r="R227" t="str">
        <f t="shared" si="16"/>
        <v>NON</v>
      </c>
      <c r="AI227" s="27"/>
      <c r="AJ227" s="26"/>
      <c r="AK227" s="26"/>
      <c r="AL227" s="26"/>
      <c r="AM227" s="26"/>
      <c r="AN227" s="26"/>
    </row>
    <row r="228" spans="1:40">
      <c r="A228" t="str">
        <f>IF(OR(H228=$AA$3,L228=$AA$3),"MATCH","")</f>
        <v/>
      </c>
      <c r="B228" t="str">
        <f>IF(A228="","","LAST "&amp;COUNTIF(A$2:$A228,A228))</f>
        <v/>
      </c>
      <c r="C228" t="str">
        <f>IF(OR(H228=$AA$5,L228=$AA$5),"MATCH","")</f>
        <v/>
      </c>
      <c r="D228" t="str">
        <f>IF(C228="","","LAST "&amp;COUNTIF($C$2:C228,C228))</f>
        <v/>
      </c>
      <c r="E228" s="6">
        <f>IF(AND(OR(H228=$AA$3,H228=$AA$5),AND(OR(L228=$AA$3,L228=$AA$5))),"MATCH",0)</f>
        <v>0</v>
      </c>
      <c r="F228" s="39" t="s">
        <v>91</v>
      </c>
      <c r="G228" s="16">
        <v>45001</v>
      </c>
      <c r="H228" s="6" t="s">
        <v>44</v>
      </c>
      <c r="J228" s="7">
        <f>(VLOOKUP(H228,Modèle!$B$3:$G$34,5,FALSE)*VLOOKUP(L228,Modèle!$B$3:$G$34,6,FALSE))*Modèle!$D$35</f>
        <v>2.7023566878980887</v>
      </c>
      <c r="K228" s="19">
        <f>IF(J228&gt;N228,1,"")</f>
        <v>1</v>
      </c>
      <c r="L228" s="6" t="s">
        <v>21</v>
      </c>
      <c r="M228" s="6">
        <v>3</v>
      </c>
      <c r="N228" s="7">
        <v>2.24794001578532</v>
      </c>
      <c r="O228" s="19" t="str">
        <f>IF(N228&gt;J228,1,"")</f>
        <v/>
      </c>
      <c r="P228" t="str">
        <f>L228</f>
        <v>N.Y. Rangers</v>
      </c>
      <c r="Q228" t="str">
        <f>IF(J228&gt;N228,H228,L228)</f>
        <v>Pittsburgh</v>
      </c>
      <c r="R228" t="str">
        <f t="shared" si="16"/>
        <v>NON</v>
      </c>
      <c r="AI228" s="27"/>
      <c r="AJ228" s="26"/>
      <c r="AK228" s="26"/>
      <c r="AL228" s="26"/>
      <c r="AM228" s="26"/>
      <c r="AN228" s="26"/>
    </row>
    <row r="229" spans="1:40">
      <c r="A229" t="str">
        <f>IF(OR(H229=$AA$3,L229=$AA$3),"MATCH","")</f>
        <v/>
      </c>
      <c r="B229" t="str">
        <f>IF(A229="","","LAST "&amp;COUNTIF(A$2:$A229,A229))</f>
        <v/>
      </c>
      <c r="C229" t="str">
        <f>IF(OR(H229=$AA$5,L229=$AA$5),"MATCH","")</f>
        <v/>
      </c>
      <c r="D229" t="str">
        <f>IF(C229="","","LAST "&amp;COUNTIF($C$2:C229,C229))</f>
        <v/>
      </c>
      <c r="E229" s="6">
        <f>IF(AND(OR(H229=$AA$3,H229=$AA$5),AND(OR(L229=$AA$3,L229=$AA$5))),"MATCH",0)</f>
        <v>0</v>
      </c>
      <c r="F229" s="39" t="s">
        <v>91</v>
      </c>
      <c r="G229" s="16">
        <v>45001</v>
      </c>
      <c r="H229" s="6" t="s">
        <v>26</v>
      </c>
      <c r="J229" s="7">
        <f>(VLOOKUP(H229,Modèle!$B$3:$G$34,5,FALSE)*VLOOKUP(L229,Modèle!$B$3:$G$34,6,FALSE))*Modèle!$D$35</f>
        <v>2.1733121019108275</v>
      </c>
      <c r="K229" s="19" t="str">
        <f>IF(J229&gt;N229,1,"")</f>
        <v/>
      </c>
      <c r="L229" s="6" t="s">
        <v>17</v>
      </c>
      <c r="M229" s="6">
        <v>4</v>
      </c>
      <c r="N229" s="7">
        <v>3.3326124704025264</v>
      </c>
      <c r="O229" s="19">
        <f>IF(N229&gt;J229,1,"")</f>
        <v>1</v>
      </c>
      <c r="P229" t="str">
        <f>L229</f>
        <v>Nashville</v>
      </c>
      <c r="Q229" t="str">
        <f>IF(J229&gt;N229,H229,L229)</f>
        <v>Nashville</v>
      </c>
      <c r="R229" t="str">
        <f t="shared" si="16"/>
        <v>OUI</v>
      </c>
      <c r="AI229" s="27"/>
      <c r="AJ229" s="26"/>
      <c r="AK229" s="26"/>
      <c r="AL229" s="26"/>
      <c r="AM229" s="26"/>
      <c r="AN229" s="26"/>
    </row>
    <row r="230" spans="1:40">
      <c r="A230" t="str">
        <f>IF(OR(H230=$AA$3,L230=$AA$3),"MATCH","")</f>
        <v/>
      </c>
      <c r="B230" t="str">
        <f>IF(A230="","","LAST "&amp;COUNTIF(A$2:$A230,A230))</f>
        <v/>
      </c>
      <c r="C230" t="str">
        <f>IF(OR(H230=$AA$5,L230=$AA$5),"MATCH","")</f>
        <v/>
      </c>
      <c r="D230" t="str">
        <f>IF(C230="","","LAST "&amp;COUNTIF($C$2:C230,C230))</f>
        <v/>
      </c>
      <c r="E230" s="6">
        <f>IF(AND(OR(H230=$AA$3,H230=$AA$5),AND(OR(L230=$AA$3,L230=$AA$5))),"MATCH",0)</f>
        <v>0</v>
      </c>
      <c r="F230" s="39" t="s">
        <v>91</v>
      </c>
      <c r="G230" s="16">
        <v>45001</v>
      </c>
      <c r="H230" s="6" t="s">
        <v>20</v>
      </c>
      <c r="J230" s="7">
        <f>(VLOOKUP(H230,Modèle!$B$3:$G$34,5,FALSE)*VLOOKUP(L230,Modèle!$B$3:$G$34,6,FALSE))*Modèle!$D$35</f>
        <v>2.9726114649681525</v>
      </c>
      <c r="K230" s="19" t="str">
        <f>IF(J230&gt;N230,1,"")</f>
        <v/>
      </c>
      <c r="L230" s="6" t="s">
        <v>41</v>
      </c>
      <c r="M230" s="6">
        <v>2</v>
      </c>
      <c r="N230" s="7">
        <v>3.8800473559589581</v>
      </c>
      <c r="O230" s="19">
        <f>IF(N230&gt;J230,1,"")</f>
        <v>1</v>
      </c>
      <c r="P230" t="str">
        <f>H230</f>
        <v>Tampa Bay</v>
      </c>
      <c r="Q230" t="str">
        <f>IF(J230&gt;N230,H230,L230)</f>
        <v>New Jersey</v>
      </c>
      <c r="R230" t="str">
        <f t="shared" si="16"/>
        <v>NON</v>
      </c>
      <c r="AI230" s="27"/>
      <c r="AJ230" s="26"/>
      <c r="AK230" s="26"/>
      <c r="AL230" s="26"/>
      <c r="AM230" s="26"/>
      <c r="AN230" s="26"/>
    </row>
    <row r="231" spans="1:40">
      <c r="A231" t="str">
        <f>IF(OR(H231=$AA$3,L231=$AA$3),"MATCH","")</f>
        <v/>
      </c>
      <c r="B231" t="str">
        <f>IF(A231="","","LAST "&amp;COUNTIF(A$2:$A231,A231))</f>
        <v/>
      </c>
      <c r="C231" t="str">
        <f>IF(OR(H231=$AA$5,L231=$AA$5),"MATCH","")</f>
        <v/>
      </c>
      <c r="D231" t="str">
        <f>IF(C231="","","LAST "&amp;COUNTIF($C$2:C231,C231))</f>
        <v/>
      </c>
      <c r="E231" s="6">
        <f>IF(AND(OR(H231=$AA$3,H231=$AA$5),AND(OR(L231=$AA$3,L231=$AA$5))),"MATCH",0)</f>
        <v>0</v>
      </c>
      <c r="F231" s="39" t="s">
        <v>91</v>
      </c>
      <c r="G231" s="16">
        <v>45001</v>
      </c>
      <c r="H231" s="6" t="s">
        <v>27</v>
      </c>
      <c r="J231" s="7">
        <f>(VLOOKUP(H231,Modèle!$B$3:$G$34,5,FALSE)*VLOOKUP(L231,Modèle!$B$3:$G$34,6,FALSE))*Modèle!$D$35</f>
        <v>3.0938853503184705</v>
      </c>
      <c r="K231" s="19" t="str">
        <f>IF(J231&gt;N231,1,"")</f>
        <v/>
      </c>
      <c r="L231" s="6" t="s">
        <v>34</v>
      </c>
      <c r="M231" s="6">
        <v>4</v>
      </c>
      <c r="N231" s="7">
        <v>3.3328018942383593</v>
      </c>
      <c r="O231" s="19">
        <f>IF(N231&gt;J231,1,"")</f>
        <v>1</v>
      </c>
      <c r="P231" t="str">
        <f>L231</f>
        <v>Ottawa</v>
      </c>
      <c r="Q231" t="str">
        <f>IF(J231&gt;N231,H231,L231)</f>
        <v>Ottawa</v>
      </c>
      <c r="R231" t="str">
        <f t="shared" si="16"/>
        <v>OUI</v>
      </c>
      <c r="AI231" s="27"/>
      <c r="AJ231" s="26"/>
      <c r="AK231" s="26"/>
      <c r="AL231" s="26"/>
      <c r="AM231" s="26"/>
      <c r="AN231" s="26"/>
    </row>
    <row r="232" spans="1:40">
      <c r="A232" t="str">
        <f>IF(OR(H232=$AA$3,L232=$AA$3),"MATCH","")</f>
        <v/>
      </c>
      <c r="B232" t="str">
        <f>IF(A232="","","LAST "&amp;COUNTIF(A$2:$A232,A232))</f>
        <v/>
      </c>
      <c r="C232" t="str">
        <f>IF(OR(H232=$AA$5,L232=$AA$5),"MATCH","")</f>
        <v/>
      </c>
      <c r="D232" t="str">
        <f>IF(C232="","","LAST "&amp;COUNTIF($C$2:C232,C232))</f>
        <v/>
      </c>
      <c r="E232" s="6">
        <f>IF(AND(OR(H232=$AA$3,H232=$AA$5),AND(OR(L232=$AA$3,L232=$AA$5))),"MATCH",0)</f>
        <v>0</v>
      </c>
      <c r="F232" s="39" t="s">
        <v>91</v>
      </c>
      <c r="G232" s="16">
        <v>45001</v>
      </c>
      <c r="H232" s="6" t="s">
        <v>22</v>
      </c>
      <c r="J232" s="7">
        <f>(VLOOKUP(H232,Modèle!$B$3:$G$34,5,FALSE)*VLOOKUP(L232,Modèle!$B$3:$G$34,6,FALSE))*Modèle!$D$35</f>
        <v>4.4664968152866233</v>
      </c>
      <c r="K232" s="19">
        <f>IF(J232&gt;N232,1,"")</f>
        <v>1</v>
      </c>
      <c r="L232" s="6" t="s">
        <v>16</v>
      </c>
      <c r="M232" s="6">
        <v>5</v>
      </c>
      <c r="N232" s="7">
        <v>3.3005682715074989</v>
      </c>
      <c r="O232" s="19" t="str">
        <f>IF(N232&gt;J232,1,"")</f>
        <v/>
      </c>
      <c r="P232" t="str">
        <f>L232</f>
        <v>San Jose</v>
      </c>
      <c r="Q232" t="str">
        <f>IF(J232&gt;N232,H232,L232)</f>
        <v>Seattle</v>
      </c>
      <c r="R232" t="str">
        <f t="shared" si="16"/>
        <v>NON</v>
      </c>
      <c r="AI232" s="27"/>
      <c r="AJ232" s="26"/>
      <c r="AK232" s="26"/>
      <c r="AL232" s="26"/>
      <c r="AM232" s="26"/>
      <c r="AN232" s="26"/>
    </row>
    <row r="233" spans="1:40">
      <c r="A233" t="str">
        <f>IF(OR(H233=$AA$3,L233=$AA$3),"MATCH","")</f>
        <v>MATCH</v>
      </c>
      <c r="B233" t="str">
        <f>IF(A233="","","LAST "&amp;COUNTIF(A$2:$A233,A233))</f>
        <v>LAST 14</v>
      </c>
      <c r="C233" t="str">
        <f>IF(OR(H233=$AA$5,L233=$AA$5),"MATCH","")</f>
        <v/>
      </c>
      <c r="D233" t="str">
        <f>IF(C233="","","LAST "&amp;COUNTIF($C$2:C233,C233))</f>
        <v/>
      </c>
      <c r="E233" s="6">
        <f>IF(AND(OR(H233=$AA$3,H233=$AA$5),AND(OR(L233=$AA$3,L233=$AA$5))),"MATCH",0)</f>
        <v>0</v>
      </c>
      <c r="F233" s="39" t="s">
        <v>91</v>
      </c>
      <c r="G233" s="16">
        <v>45001</v>
      </c>
      <c r="H233" s="6" t="s">
        <v>36</v>
      </c>
      <c r="J233" s="7">
        <f>(VLOOKUP(H233,Modèle!$B$3:$G$34,5,FALSE)*VLOOKUP(L233,Modèle!$B$3:$G$34,6,FALSE))*Modèle!$D$35</f>
        <v>2.8399999999999994</v>
      </c>
      <c r="K233" s="19" t="str">
        <f>IF(J233&gt;N233,1,"")</f>
        <v/>
      </c>
      <c r="L233" s="6" t="s">
        <v>18</v>
      </c>
      <c r="M233" s="6">
        <v>4</v>
      </c>
      <c r="N233" s="7">
        <v>4.6217363851617996</v>
      </c>
      <c r="O233" s="19">
        <f>IF(N233&gt;J233,1,"")</f>
        <v>1</v>
      </c>
      <c r="P233" t="str">
        <f>L233</f>
        <v>Vegas</v>
      </c>
      <c r="Q233" t="str">
        <f>IF(J233&gt;N233,H233,L233)</f>
        <v>Vegas</v>
      </c>
      <c r="R233" t="str">
        <f t="shared" si="16"/>
        <v>OUI</v>
      </c>
      <c r="AI233" s="27"/>
      <c r="AJ233" s="26"/>
      <c r="AK233" s="26"/>
      <c r="AL233" s="26"/>
      <c r="AM233" s="26"/>
      <c r="AN233" s="26"/>
    </row>
    <row r="234" spans="1:40">
      <c r="A234" t="str">
        <f>IF(OR(H234=$AA$3,L234=$AA$3),"MATCH","")</f>
        <v/>
      </c>
      <c r="B234" t="str">
        <f>IF(A234="","","LAST "&amp;COUNTIF(A$2:$A234,A234))</f>
        <v/>
      </c>
      <c r="C234" t="str">
        <f>IF(OR(H234=$AA$5,L234=$AA$5),"MATCH","")</f>
        <v/>
      </c>
      <c r="D234" t="str">
        <f>IF(C234="","","LAST "&amp;COUNTIF($C$2:C234,C234))</f>
        <v/>
      </c>
      <c r="E234" s="6">
        <f>IF(AND(OR(H234=$AA$3,H234=$AA$5),AND(OR(L234=$AA$3,L234=$AA$5))),"MATCH",0)</f>
        <v>0</v>
      </c>
      <c r="F234" s="39" t="s">
        <v>91</v>
      </c>
      <c r="G234" s="16">
        <v>45001</v>
      </c>
      <c r="H234" s="6" t="s">
        <v>32</v>
      </c>
      <c r="J234" s="7">
        <f>(VLOOKUP(H234,Modèle!$B$3:$G$34,5,FALSE)*VLOOKUP(L234,Modèle!$B$3:$G$34,6,FALSE))*Modèle!$D$35</f>
        <v>3.1014012738853496</v>
      </c>
      <c r="K234" s="19">
        <f>IF(J234&gt;N234,1,"")</f>
        <v>1</v>
      </c>
      <c r="L234" s="6" t="s">
        <v>46</v>
      </c>
      <c r="M234" s="6">
        <v>2</v>
      </c>
      <c r="N234" s="7">
        <v>2.5420520915548548</v>
      </c>
      <c r="O234" s="19" t="str">
        <f>IF(N234&gt;J234,1,"")</f>
        <v/>
      </c>
      <c r="P234" t="str">
        <f>L234</f>
        <v>Winnipeg</v>
      </c>
      <c r="Q234" t="str">
        <f>IF(J234&gt;N234,H234,L234)</f>
        <v>Boston</v>
      </c>
      <c r="R234" t="str">
        <f t="shared" si="16"/>
        <v>NON</v>
      </c>
      <c r="AI234" s="27"/>
      <c r="AJ234" s="26"/>
      <c r="AK234" s="26"/>
      <c r="AL234" s="26"/>
      <c r="AM234" s="26"/>
      <c r="AN234" s="26"/>
    </row>
    <row r="235" spans="1:40">
      <c r="A235" t="str">
        <f>IF(OR(H235=$AA$3,L235=$AA$3),"MATCH","")</f>
        <v/>
      </c>
      <c r="B235" t="str">
        <f>IF(A235="","","LAST "&amp;COUNTIF(A$2:$A235,A235))</f>
        <v/>
      </c>
      <c r="C235" t="str">
        <f>IF(OR(H235=$AA$5,L235=$AA$5),"MATCH","")</f>
        <v/>
      </c>
      <c r="D235" t="str">
        <f>IF(C235="","","LAST "&amp;COUNTIF($C$2:C235,C235))</f>
        <v/>
      </c>
      <c r="E235" s="6">
        <f>IF(AND(OR(H235=$AA$3,H235=$AA$5),AND(OR(L235=$AA$3,L235=$AA$5))),"MATCH",0)</f>
        <v>0</v>
      </c>
      <c r="F235" s="39" t="s">
        <v>91</v>
      </c>
      <c r="G235" s="16">
        <v>45000</v>
      </c>
      <c r="H235" s="6" t="s">
        <v>39</v>
      </c>
      <c r="J235" s="7">
        <f>(VLOOKUP(H235,Modèle!$B$3:$G$34,5,FALSE)*VLOOKUP(L235,Modèle!$B$3:$G$34,6,FALSE))*Modèle!$D$35</f>
        <v>4.0010191082802544</v>
      </c>
      <c r="K235" s="19" t="str">
        <f>IF(J235&gt;N235,1,"")</f>
        <v/>
      </c>
      <c r="L235" s="6" t="s">
        <v>23</v>
      </c>
      <c r="M235" s="6">
        <v>4</v>
      </c>
      <c r="N235" s="7">
        <v>4.1680662983425414</v>
      </c>
      <c r="O235" s="19">
        <f>IF(N235&gt;J235,1,"")</f>
        <v>1</v>
      </c>
      <c r="P235" t="str">
        <f>L235</f>
        <v>Anaheim</v>
      </c>
      <c r="Q235" t="str">
        <f>IF(J235&gt;N235,H235,L235)</f>
        <v>Anaheim</v>
      </c>
      <c r="R235" t="str">
        <f t="shared" si="16"/>
        <v>OUI</v>
      </c>
      <c r="AI235" s="27"/>
      <c r="AJ235" s="26"/>
      <c r="AK235" s="26"/>
      <c r="AL235" s="26"/>
      <c r="AM235" s="26"/>
      <c r="AN235" s="26"/>
    </row>
    <row r="236" spans="1:40">
      <c r="A236" t="str">
        <f>IF(OR(H236=$AA$3,L236=$AA$3),"MATCH","")</f>
        <v/>
      </c>
      <c r="B236" t="str">
        <f>IF(A236="","","LAST "&amp;COUNTIF(A$2:$A236,A236))</f>
        <v/>
      </c>
      <c r="C236" t="str">
        <f>IF(OR(H236=$AA$5,L236=$AA$5),"MATCH","")</f>
        <v/>
      </c>
      <c r="D236" t="str">
        <f>IF(C236="","","LAST "&amp;COUNTIF($C$2:C236,C236))</f>
        <v/>
      </c>
      <c r="E236" s="6">
        <f>IF(AND(OR(H236=$AA$3,H236=$AA$5),AND(OR(L236=$AA$3,L236=$AA$5))),"MATCH",0)</f>
        <v>0</v>
      </c>
      <c r="F236" s="39" t="s">
        <v>91</v>
      </c>
      <c r="G236" s="16">
        <v>45000</v>
      </c>
      <c r="H236" s="6" t="s">
        <v>37</v>
      </c>
      <c r="J236" s="7">
        <f>(VLOOKUP(H236,Modèle!$B$3:$G$34,5,FALSE)*VLOOKUP(L236,Modèle!$B$3:$G$34,6,FALSE))*Modèle!$D$35</f>
        <v>3.5671337579617837</v>
      </c>
      <c r="K236" s="19">
        <f>IF(J236&gt;N236,1,"")</f>
        <v>1</v>
      </c>
      <c r="L236" s="6" t="s">
        <v>47</v>
      </c>
      <c r="M236" s="6">
        <v>1</v>
      </c>
      <c r="N236" s="7">
        <v>3.2337332280978694</v>
      </c>
      <c r="O236" s="19" t="str">
        <f>IF(N236&gt;J236,1,"")</f>
        <v/>
      </c>
      <c r="P236" t="str">
        <f>H236</f>
        <v>Minnesota</v>
      </c>
      <c r="Q236" t="str">
        <f>IF(J236&gt;N236,H236,L236)</f>
        <v>Minnesota</v>
      </c>
      <c r="R236" t="str">
        <f t="shared" si="16"/>
        <v>OUI</v>
      </c>
      <c r="AI236" s="27"/>
      <c r="AJ236" s="26"/>
      <c r="AK236" s="26"/>
      <c r="AL236" s="26"/>
      <c r="AM236" s="26"/>
      <c r="AN236" s="26"/>
    </row>
    <row r="237" spans="1:40">
      <c r="A237" t="str">
        <f>IF(OR(H237=$AA$3,L237=$AA$3),"MATCH","")</f>
        <v/>
      </c>
      <c r="B237" t="str">
        <f>IF(A237="","","LAST "&amp;COUNTIF(A$2:$A237,A237))</f>
        <v/>
      </c>
      <c r="C237" t="str">
        <f>IF(OR(H237=$AA$5,L237=$AA$5),"MATCH","")</f>
        <v/>
      </c>
      <c r="D237" t="str">
        <f>IF(C237="","","LAST "&amp;COUNTIF($C$2:C237,C237))</f>
        <v/>
      </c>
      <c r="E237" s="6">
        <f>IF(AND(OR(H237=$AA$3,H237=$AA$5),AND(OR(L237=$AA$3,L237=$AA$5))),"MATCH",0)</f>
        <v>0</v>
      </c>
      <c r="F237" s="39" t="s">
        <v>91</v>
      </c>
      <c r="G237" s="16">
        <v>45000</v>
      </c>
      <c r="H237" s="6" t="s">
        <v>27</v>
      </c>
      <c r="J237" s="7">
        <f>(VLOOKUP(H237,Modèle!$B$3:$G$34,5,FALSE)*VLOOKUP(L237,Modèle!$B$3:$G$34,6,FALSE))*Modèle!$D$35</f>
        <v>2.5054777070063694</v>
      </c>
      <c r="K237" s="19" t="str">
        <f>IF(J237&gt;N237,1,"")</f>
        <v/>
      </c>
      <c r="L237" s="6" t="s">
        <v>30</v>
      </c>
      <c r="M237" s="6">
        <v>3</v>
      </c>
      <c r="N237" s="7">
        <v>3.7748855564325181</v>
      </c>
      <c r="O237" s="19">
        <f>IF(N237&gt;J237,1,"")</f>
        <v>1</v>
      </c>
      <c r="P237" t="str">
        <f>L237</f>
        <v>Toronto</v>
      </c>
      <c r="Q237" t="str">
        <f>IF(J237&gt;N237,H237,L237)</f>
        <v>Toronto</v>
      </c>
      <c r="R237" t="str">
        <f t="shared" si="16"/>
        <v>OUI</v>
      </c>
      <c r="AI237" s="27"/>
      <c r="AJ237" s="26"/>
      <c r="AK237" s="26"/>
      <c r="AL237" s="26"/>
      <c r="AM237" s="26"/>
      <c r="AN237" s="26"/>
    </row>
    <row r="238" spans="1:40">
      <c r="A238" t="str">
        <f>IF(OR(H238=$AA$3,L238=$AA$3),"MATCH","")</f>
        <v/>
      </c>
      <c r="B238" t="str">
        <f>IF(A238="","","LAST "&amp;COUNTIF(A$2:$A238,A238))</f>
        <v/>
      </c>
      <c r="C238" t="str">
        <f>IF(OR(H238=$AA$5,L238=$AA$5),"MATCH","")</f>
        <v/>
      </c>
      <c r="D238" t="str">
        <f>IF(C238="","","LAST "&amp;COUNTIF($C$2:C238,C238))</f>
        <v/>
      </c>
      <c r="E238" s="6">
        <f>IF(AND(OR(H238=$AA$3,H238=$AA$5),AND(OR(L238=$AA$3,L238=$AA$5))),"MATCH",0)</f>
        <v>0</v>
      </c>
      <c r="F238" s="39" t="s">
        <v>91</v>
      </c>
      <c r="G238" s="16">
        <v>45000</v>
      </c>
      <c r="H238" s="6" t="s">
        <v>35</v>
      </c>
      <c r="J238" s="7">
        <f>(VLOOKUP(H238,Modèle!$B$3:$G$34,5,FALSE)*VLOOKUP(L238,Modèle!$B$3:$G$34,6,FALSE))*Modèle!$D$35</f>
        <v>3.3313375796178342</v>
      </c>
      <c r="K238" s="19" t="str">
        <f>IF(J238&gt;N238,1,"")</f>
        <v/>
      </c>
      <c r="L238" s="6" t="s">
        <v>33</v>
      </c>
      <c r="M238" s="6">
        <v>2</v>
      </c>
      <c r="N238" s="7">
        <v>4.6947908445146016</v>
      </c>
      <c r="O238" s="19">
        <f>IF(N238&gt;J238,1,"")</f>
        <v>1</v>
      </c>
      <c r="P238" t="str">
        <f>H238</f>
        <v>Buffalo</v>
      </c>
      <c r="Q238" t="str">
        <f>IF(J238&gt;N238,H238,L238)</f>
        <v>Washington</v>
      </c>
      <c r="R238" t="str">
        <f t="shared" si="16"/>
        <v>NON</v>
      </c>
      <c r="AI238" s="27"/>
      <c r="AJ238" s="26"/>
      <c r="AK238" s="26"/>
      <c r="AL238" s="26"/>
      <c r="AM238" s="26"/>
      <c r="AN238" s="26"/>
    </row>
    <row r="239" spans="1:40">
      <c r="A239" t="str">
        <f>IF(OR(H239=$AA$3,L239=$AA$3),"MATCH","")</f>
        <v>MATCH</v>
      </c>
      <c r="B239" t="str">
        <f>IF(A239="","","LAST "&amp;COUNTIF(A$2:$A239,A239))</f>
        <v>LAST 15</v>
      </c>
      <c r="C239" t="str">
        <f>IF(OR(H239=$AA$5,L239=$AA$5),"MATCH","")</f>
        <v/>
      </c>
      <c r="D239" t="str">
        <f>IF(C239="","","LAST "&amp;COUNTIF($C$2:C239,C239))</f>
        <v/>
      </c>
      <c r="E239" s="6">
        <f>IF(AND(OR(H239=$AA$3,H239=$AA$5),AND(OR(L239=$AA$3,L239=$AA$5))),"MATCH",0)</f>
        <v>0</v>
      </c>
      <c r="F239" s="39" t="s">
        <v>91</v>
      </c>
      <c r="G239" s="16">
        <v>44999</v>
      </c>
      <c r="H239" s="6" t="s">
        <v>36</v>
      </c>
      <c r="J239" s="7">
        <f>(VLOOKUP(H239,Modèle!$B$3:$G$34,5,FALSE)*VLOOKUP(L239,Modèle!$B$3:$G$34,6,FALSE))*Modèle!$D$35</f>
        <v>3.63</v>
      </c>
      <c r="K239" s="19" t="str">
        <f>IF(J239&gt;N239,1,"")</f>
        <v/>
      </c>
      <c r="L239" s="6" t="s">
        <v>43</v>
      </c>
      <c r="M239" s="6">
        <v>5</v>
      </c>
      <c r="N239" s="7">
        <v>5.2397000789265977</v>
      </c>
      <c r="O239" s="19">
        <f>IF(N239&gt;J239,1,"")</f>
        <v>1</v>
      </c>
      <c r="P239" t="str">
        <f>L239</f>
        <v>Arizona</v>
      </c>
      <c r="Q239" t="str">
        <f>IF(J239&gt;N239,H239,L239)</f>
        <v>Arizona</v>
      </c>
      <c r="R239" t="str">
        <f t="shared" ref="R239:R247" si="17">IF(P239=Q239,"OUI","NON")</f>
        <v>OUI</v>
      </c>
      <c r="AI239" s="27"/>
      <c r="AJ239" s="26"/>
      <c r="AK239" s="26"/>
      <c r="AL239" s="26"/>
      <c r="AM239" s="26"/>
      <c r="AN239" s="26"/>
    </row>
    <row r="240" spans="1:40">
      <c r="A240" t="str">
        <f>IF(OR(H240=$AA$3,L240=$AA$3),"MATCH","")</f>
        <v/>
      </c>
      <c r="B240" t="str">
        <f>IF(A240="","","LAST "&amp;COUNTIF(A$2:$A240,A240))</f>
        <v/>
      </c>
      <c r="C240" t="str">
        <f>IF(OR(H240=$AA$5,L240=$AA$5),"MATCH","")</f>
        <v/>
      </c>
      <c r="D240" t="str">
        <f>IF(C240="","","LAST "&amp;COUNTIF($C$2:C240,C240))</f>
        <v/>
      </c>
      <c r="E240" s="6">
        <f>IF(AND(OR(H240=$AA$3,H240=$AA$5),AND(OR(L240=$AA$3,L240=$AA$5))),"MATCH",0)</f>
        <v>0</v>
      </c>
      <c r="F240" s="39" t="s">
        <v>91</v>
      </c>
      <c r="G240" s="16">
        <v>44999</v>
      </c>
      <c r="H240" s="6" t="s">
        <v>46</v>
      </c>
      <c r="J240" s="7">
        <f>(VLOOKUP(H240,Modèle!$B$3:$G$34,5,FALSE)*VLOOKUP(L240,Modèle!$B$3:$G$34,6,FALSE))*Modèle!$D$35</f>
        <v>2.8507006369426748</v>
      </c>
      <c r="K240" s="19" t="str">
        <f>IF(J240&gt;N240,1,"")</f>
        <v/>
      </c>
      <c r="L240" s="6" t="s">
        <v>25</v>
      </c>
      <c r="M240" s="6">
        <v>2</v>
      </c>
      <c r="N240" s="7">
        <v>3.2343330702446731</v>
      </c>
      <c r="O240" s="19">
        <f>IF(N240&gt;J240,1,"")</f>
        <v>1</v>
      </c>
      <c r="P240" t="str">
        <f>H240</f>
        <v>Winnipeg</v>
      </c>
      <c r="Q240" t="str">
        <f>IF(J240&gt;N240,H240,L240)</f>
        <v>Carolina</v>
      </c>
      <c r="R240" t="str">
        <f t="shared" si="17"/>
        <v>NON</v>
      </c>
      <c r="AI240" s="27"/>
      <c r="AJ240" s="26"/>
      <c r="AK240" s="26"/>
      <c r="AL240" s="26"/>
      <c r="AM240" s="26"/>
      <c r="AN240" s="26"/>
    </row>
    <row r="241" spans="1:40">
      <c r="A241" t="str">
        <f>IF(OR(H241=$AA$3,L241=$AA$3),"MATCH","")</f>
        <v/>
      </c>
      <c r="B241" t="str">
        <f>IF(A241="","","LAST "&amp;COUNTIF(A$2:$A241,A241))</f>
        <v/>
      </c>
      <c r="C241" t="str">
        <f>IF(OR(H241=$AA$5,L241=$AA$5),"MATCH","")</f>
        <v/>
      </c>
      <c r="D241" t="str">
        <f>IF(C241="","","LAST "&amp;COUNTIF($C$2:C241,C241))</f>
        <v/>
      </c>
      <c r="E241" s="6">
        <f>IF(AND(OR(H241=$AA$3,H241=$AA$5),AND(OR(L241=$AA$3,L241=$AA$5))),"MATCH",0)</f>
        <v>0</v>
      </c>
      <c r="F241" s="39" t="s">
        <v>91</v>
      </c>
      <c r="G241" s="16">
        <v>44999</v>
      </c>
      <c r="H241" s="6" t="s">
        <v>32</v>
      </c>
      <c r="J241" s="7">
        <f>(VLOOKUP(H241,Modèle!$B$3:$G$34,5,FALSE)*VLOOKUP(L241,Modèle!$B$3:$G$34,6,FALSE))*Modèle!$D$35</f>
        <v>4.442547770700636</v>
      </c>
      <c r="K241" s="19">
        <f>IF(J241&gt;N241,1,"")</f>
        <v>1</v>
      </c>
      <c r="L241" s="6" t="s">
        <v>26</v>
      </c>
      <c r="M241" s="6">
        <v>4</v>
      </c>
      <c r="N241" s="7">
        <v>3.5980899763220209</v>
      </c>
      <c r="O241" s="19" t="str">
        <f>IF(N241&gt;J241,1,"")</f>
        <v/>
      </c>
      <c r="P241" t="str">
        <f>L241</f>
        <v>Chicago</v>
      </c>
      <c r="Q241" t="str">
        <f>IF(J241&gt;N241,H241,L241)</f>
        <v>Boston</v>
      </c>
      <c r="R241" t="str">
        <f t="shared" si="17"/>
        <v>NON</v>
      </c>
      <c r="AI241" s="27"/>
      <c r="AJ241" s="26"/>
      <c r="AK241" s="26"/>
      <c r="AL241" s="26"/>
      <c r="AM241" s="26"/>
      <c r="AN241" s="26"/>
    </row>
    <row r="242" spans="1:40">
      <c r="A242" t="str">
        <f>IF(OR(H242=$AA$3,L242=$AA$3),"MATCH","")</f>
        <v/>
      </c>
      <c r="B242" t="str">
        <f>IF(A242="","","LAST "&amp;COUNTIF(A$2:$A242,A242))</f>
        <v/>
      </c>
      <c r="C242" t="str">
        <f>IF(OR(H242=$AA$5,L242=$AA$5),"MATCH","")</f>
        <v/>
      </c>
      <c r="D242" t="str">
        <f>IF(C242="","","LAST "&amp;COUNTIF($C$2:C242,C242))</f>
        <v/>
      </c>
      <c r="E242" s="6">
        <f>IF(AND(OR(H242=$AA$3,H242=$AA$5),AND(OR(L242=$AA$3,L242=$AA$5))),"MATCH",0)</f>
        <v>0</v>
      </c>
      <c r="F242" s="39" t="s">
        <v>91</v>
      </c>
      <c r="G242" s="16">
        <v>44999</v>
      </c>
      <c r="H242" s="6" t="s">
        <v>34</v>
      </c>
      <c r="J242" s="7">
        <f>(VLOOKUP(H242,Modèle!$B$3:$G$34,5,FALSE)*VLOOKUP(L242,Modèle!$B$3:$G$34,6,FALSE))*Modèle!$D$35</f>
        <v>3.0909235668789803</v>
      </c>
      <c r="K242" s="19">
        <f>IF(J242&gt;N242,1,"")</f>
        <v>1</v>
      </c>
      <c r="L242" s="6" t="s">
        <v>29</v>
      </c>
      <c r="M242" s="6">
        <v>1</v>
      </c>
      <c r="N242" s="7">
        <v>2.1891554853985795</v>
      </c>
      <c r="O242" s="19" t="str">
        <f>IF(N242&gt;J242,1,"")</f>
        <v/>
      </c>
      <c r="P242" t="str">
        <f>H242</f>
        <v>Ottawa</v>
      </c>
      <c r="Q242" t="str">
        <f>IF(J242&gt;N242,H242,L242)</f>
        <v>Ottawa</v>
      </c>
      <c r="R242" t="str">
        <f t="shared" si="17"/>
        <v>OUI</v>
      </c>
      <c r="AI242" s="27"/>
      <c r="AJ242" s="26"/>
      <c r="AK242" s="26"/>
      <c r="AL242" s="26"/>
      <c r="AM242" s="26"/>
      <c r="AN242" s="26"/>
    </row>
    <row r="243" spans="1:40">
      <c r="A243" t="str">
        <f>IF(OR(H243=$AA$3,L243=$AA$3),"MATCH","")</f>
        <v/>
      </c>
      <c r="B243" t="str">
        <f>IF(A243="","","LAST "&amp;COUNTIF(A$2:$A243,A243))</f>
        <v/>
      </c>
      <c r="C243" t="str">
        <f>IF(OR(H243=$AA$5,L243=$AA$5),"MATCH","")</f>
        <v/>
      </c>
      <c r="D243" t="str">
        <f>IF(C243="","","LAST "&amp;COUNTIF($C$2:C243,C243))</f>
        <v/>
      </c>
      <c r="E243" s="6">
        <f>IF(AND(OR(H243=$AA$3,H243=$AA$5),AND(OR(L243=$AA$3,L243=$AA$5))),"MATCH",0)</f>
        <v>0</v>
      </c>
      <c r="F243" s="39" t="s">
        <v>91</v>
      </c>
      <c r="G243" s="16">
        <v>44999</v>
      </c>
      <c r="H243" s="6" t="s">
        <v>39</v>
      </c>
      <c r="J243" s="7">
        <f>(VLOOKUP(H243,Modèle!$B$3:$G$34,5,FALSE)*VLOOKUP(L243,Modèle!$B$3:$G$34,6,FALSE))*Modèle!$D$35</f>
        <v>3.2604458598726112</v>
      </c>
      <c r="K243" s="19">
        <f>IF(J243&gt;N243,1,"")</f>
        <v>1</v>
      </c>
      <c r="L243" s="6" t="s">
        <v>19</v>
      </c>
      <c r="M243" s="6">
        <v>2</v>
      </c>
      <c r="N243" s="7">
        <v>2.726077348066299</v>
      </c>
      <c r="O243" s="19" t="str">
        <f>IF(N243&gt;J243,1,"")</f>
        <v/>
      </c>
      <c r="P243" t="str">
        <f>H243</f>
        <v>N.Y. Islanders</v>
      </c>
      <c r="Q243" t="str">
        <f>IF(J243&gt;N243,H243,L243)</f>
        <v>N.Y. Islanders</v>
      </c>
      <c r="R243" t="str">
        <f t="shared" si="17"/>
        <v>OUI</v>
      </c>
      <c r="AI243" s="27"/>
      <c r="AJ243" s="26"/>
      <c r="AK243" s="26"/>
      <c r="AL243" s="26"/>
      <c r="AM243" s="26"/>
      <c r="AN243" s="26"/>
    </row>
    <row r="244" spans="1:40">
      <c r="A244" t="str">
        <f>IF(OR(H244=$AA$3,L244=$AA$3),"MATCH","")</f>
        <v/>
      </c>
      <c r="B244" t="str">
        <f>IF(A244="","","LAST "&amp;COUNTIF(A$2:$A244,A244))</f>
        <v/>
      </c>
      <c r="C244" t="str">
        <f>IF(OR(H244=$AA$5,L244=$AA$5),"MATCH","")</f>
        <v/>
      </c>
      <c r="D244" t="str">
        <f>IF(C244="","","LAST "&amp;COUNTIF($C$2:C244,C244))</f>
        <v/>
      </c>
      <c r="E244" s="6">
        <f>IF(AND(OR(H244=$AA$3,H244=$AA$5),AND(OR(L244=$AA$3,L244=$AA$5))),"MATCH",0)</f>
        <v>0</v>
      </c>
      <c r="F244" s="39" t="s">
        <v>91</v>
      </c>
      <c r="G244" s="16">
        <v>44999</v>
      </c>
      <c r="H244" s="6" t="s">
        <v>33</v>
      </c>
      <c r="J244" s="7">
        <f>(VLOOKUP(H244,Modèle!$B$3:$G$34,5,FALSE)*VLOOKUP(L244,Modèle!$B$3:$G$34,6,FALSE))*Modèle!$D$35</f>
        <v>2.7108280254777068</v>
      </c>
      <c r="K244" s="19" t="str">
        <f>IF(J244&gt;N244,1,"")</f>
        <v/>
      </c>
      <c r="L244" s="6" t="s">
        <v>21</v>
      </c>
      <c r="M244" s="6">
        <v>6</v>
      </c>
      <c r="N244" s="7">
        <v>3.1591949486977118</v>
      </c>
      <c r="O244" s="19">
        <f>IF(N244&gt;J244,1,"")</f>
        <v>1</v>
      </c>
      <c r="P244" t="str">
        <f>L244</f>
        <v>N.Y. Rangers</v>
      </c>
      <c r="Q244" t="str">
        <f>IF(J244&gt;N244,H244,L244)</f>
        <v>N.Y. Rangers</v>
      </c>
      <c r="R244" t="str">
        <f t="shared" si="17"/>
        <v>OUI</v>
      </c>
      <c r="AI244" s="27"/>
      <c r="AJ244" s="26"/>
      <c r="AK244" s="26"/>
      <c r="AL244" s="26"/>
      <c r="AM244" s="26"/>
      <c r="AN244" s="26"/>
    </row>
    <row r="245" spans="1:40">
      <c r="A245" t="str">
        <f>IF(OR(H245=$AA$3,L245=$AA$3),"MATCH","")</f>
        <v/>
      </c>
      <c r="B245" t="str">
        <f>IF(A245="","","LAST "&amp;COUNTIF(A$2:$A245,A245))</f>
        <v/>
      </c>
      <c r="C245" t="str">
        <f>IF(OR(H245=$AA$5,L245=$AA$5),"MATCH","")</f>
        <v>MATCH</v>
      </c>
      <c r="D245" t="str">
        <f>IF(C245="","","LAST "&amp;COUNTIF($C$2:C245,C245))</f>
        <v>LAST 16</v>
      </c>
      <c r="E245" s="6">
        <f>IF(AND(OR(H245=$AA$3,H245=$AA$5),AND(OR(L245=$AA$3,L245=$AA$5))),"MATCH",0)</f>
        <v>0</v>
      </c>
      <c r="F245" s="39" t="s">
        <v>91</v>
      </c>
      <c r="G245" s="16">
        <v>44999</v>
      </c>
      <c r="H245" s="6" t="s">
        <v>45</v>
      </c>
      <c r="J245" s="7">
        <f>(VLOOKUP(H245,Modèle!$B$3:$G$34,5,FALSE)*VLOOKUP(L245,Modèle!$B$3:$G$34,6,FALSE))*Modèle!$D$35</f>
        <v>2.9420382165605088</v>
      </c>
      <c r="K245" s="19" t="str">
        <f>IF(J245&gt;N245,1,"")</f>
        <v/>
      </c>
      <c r="L245" s="6" t="s">
        <v>17</v>
      </c>
      <c r="M245" s="6">
        <v>6</v>
      </c>
      <c r="N245" s="7">
        <v>3.2158958168902925</v>
      </c>
      <c r="O245" s="19">
        <f>IF(N245&gt;J245,1,"")</f>
        <v>1</v>
      </c>
      <c r="P245" t="str">
        <f>L245</f>
        <v>Nashville</v>
      </c>
      <c r="Q245" t="str">
        <f>IF(J245&gt;N245,H245,L245)</f>
        <v>Nashville</v>
      </c>
      <c r="R245" t="str">
        <f t="shared" si="17"/>
        <v>OUI</v>
      </c>
      <c r="AI245" s="27"/>
      <c r="AJ245" s="26"/>
      <c r="AK245" s="26"/>
      <c r="AL245" s="26"/>
      <c r="AM245" s="26"/>
      <c r="AN245" s="26"/>
    </row>
    <row r="246" spans="1:40">
      <c r="A246" t="str">
        <f>IF(OR(H246=$AA$3,L246=$AA$3),"MATCH","")</f>
        <v/>
      </c>
      <c r="B246" t="str">
        <f>IF(A246="","","LAST "&amp;COUNTIF(A$2:$A246,A246))</f>
        <v/>
      </c>
      <c r="C246" t="str">
        <f>IF(OR(H246=$AA$5,L246=$AA$5),"MATCH","")</f>
        <v/>
      </c>
      <c r="D246" t="str">
        <f>IF(C246="","","LAST "&amp;COUNTIF($C$2:C246,C246))</f>
        <v/>
      </c>
      <c r="E246" s="6">
        <f>IF(AND(OR(H246=$AA$3,H246=$AA$5),AND(OR(L246=$AA$3,L246=$AA$5))),"MATCH",0)</f>
        <v>0</v>
      </c>
      <c r="F246" s="39" t="s">
        <v>91</v>
      </c>
      <c r="G246" s="16">
        <v>44999</v>
      </c>
      <c r="H246" s="6" t="s">
        <v>20</v>
      </c>
      <c r="J246" s="7">
        <f>(VLOOKUP(H246,Modèle!$B$3:$G$34,5,FALSE)*VLOOKUP(L246,Modèle!$B$3:$G$34,6,FALSE))*Modèle!$D$35</f>
        <v>2.9726114649681525</v>
      </c>
      <c r="K246" s="19">
        <f>IF(J246&gt;N246,1,"")</f>
        <v>1</v>
      </c>
      <c r="L246" s="6" t="s">
        <v>41</v>
      </c>
      <c r="M246" s="6">
        <v>0</v>
      </c>
      <c r="N246" s="7">
        <v>2.4694080505130231</v>
      </c>
      <c r="O246" s="19" t="str">
        <f>IF(N246&gt;J246,1,"")</f>
        <v/>
      </c>
      <c r="P246" t="str">
        <f>H246</f>
        <v>Tampa Bay</v>
      </c>
      <c r="Q246" t="str">
        <f>IF(J246&gt;N246,H246,L246)</f>
        <v>Tampa Bay</v>
      </c>
      <c r="R246" t="str">
        <f t="shared" si="17"/>
        <v>OUI</v>
      </c>
      <c r="AI246" s="27"/>
      <c r="AJ246" s="26"/>
      <c r="AK246" s="26"/>
      <c r="AL246" s="26"/>
      <c r="AM246" s="26"/>
      <c r="AN246" s="26"/>
    </row>
    <row r="247" spans="1:40">
      <c r="A247" t="str">
        <f>IF(OR(H247=$AA$3,L247=$AA$3),"MATCH","")</f>
        <v/>
      </c>
      <c r="B247" t="str">
        <f>IF(A247="","","LAST "&amp;COUNTIF(A$2:$A247,A247))</f>
        <v/>
      </c>
      <c r="C247" t="str">
        <f>IF(OR(H247=$AA$5,L247=$AA$5),"MATCH","")</f>
        <v/>
      </c>
      <c r="D247" t="str">
        <f>IF(C247="","","LAST "&amp;COUNTIF($C$2:C247,C247))</f>
        <v/>
      </c>
      <c r="E247" s="6">
        <f>IF(AND(OR(H247=$AA$3,H247=$AA$5),AND(OR(L247=$AA$3,L247=$AA$5))),"MATCH",0)</f>
        <v>0</v>
      </c>
      <c r="F247" s="39" t="s">
        <v>91</v>
      </c>
      <c r="G247" s="16">
        <v>44999</v>
      </c>
      <c r="H247" s="6" t="s">
        <v>18</v>
      </c>
      <c r="J247" s="7">
        <f>(VLOOKUP(H247,Modèle!$B$3:$G$34,5,FALSE)*VLOOKUP(L247,Modèle!$B$3:$G$34,6,FALSE))*Modèle!$D$35</f>
        <v>3.2908280254777065</v>
      </c>
      <c r="K247" s="19" t="str">
        <f>IF(J247&gt;N247,1,"")</f>
        <v/>
      </c>
      <c r="L247" s="6" t="s">
        <v>42</v>
      </c>
      <c r="M247" s="6">
        <v>2</v>
      </c>
      <c r="N247" s="7">
        <v>4.5376006314127864</v>
      </c>
      <c r="O247" s="19">
        <f>IF(N247&gt;J247,1,"")</f>
        <v>1</v>
      </c>
      <c r="P247" t="str">
        <f>H247</f>
        <v>Vegas</v>
      </c>
      <c r="Q247" t="str">
        <f>IF(J247&gt;N247,H247,L247)</f>
        <v>Philadelphia</v>
      </c>
      <c r="R247" t="str">
        <f t="shared" si="17"/>
        <v>NON</v>
      </c>
      <c r="AI247" s="27"/>
      <c r="AJ247" s="26"/>
      <c r="AK247" s="26"/>
      <c r="AL247" s="26"/>
      <c r="AM247" s="26"/>
      <c r="AN247" s="26"/>
    </row>
    <row r="248" spans="1:40">
      <c r="A248" t="str">
        <f>IF(OR(H248=$AA$3,L248=$AA$3),"MATCH","")</f>
        <v/>
      </c>
      <c r="B248" t="str">
        <f>IF(A248="","","LAST "&amp;COUNTIF(A$2:$A248,A248))</f>
        <v/>
      </c>
      <c r="C248" t="str">
        <f>IF(OR(H248=$AA$5,L248=$AA$5),"MATCH","")</f>
        <v/>
      </c>
      <c r="D248" t="str">
        <f>IF(C248="","","LAST "&amp;COUNTIF($C$2:C248,C248))</f>
        <v/>
      </c>
      <c r="E248" s="6">
        <f>IF(AND(OR(H248=$AA$3,H248=$AA$5),AND(OR(L248=$AA$3,L248=$AA$5))),"MATCH",0)</f>
        <v>0</v>
      </c>
      <c r="F248" s="39" t="s">
        <v>91</v>
      </c>
      <c r="G248" s="16">
        <v>44999</v>
      </c>
      <c r="H248" s="6" t="s">
        <v>31</v>
      </c>
      <c r="J248" s="7">
        <f>(VLOOKUP(H248,Modèle!$B$3:$G$34,5,FALSE)*VLOOKUP(L248,Modèle!$B$3:$G$34,6,FALSE))*Modèle!$D$35</f>
        <v>2.4525477707006367</v>
      </c>
      <c r="K248" s="19" t="str">
        <f>IF(J248&gt;N248,1,"")</f>
        <v/>
      </c>
      <c r="L248" s="6" t="s">
        <v>44</v>
      </c>
      <c r="M248" s="6">
        <v>2</v>
      </c>
      <c r="N248" s="7">
        <v>2.8405814416567101</v>
      </c>
      <c r="O248" s="19">
        <f>IF(N248&gt;J248,1,"")</f>
        <v>1</v>
      </c>
      <c r="P248" t="str">
        <f>H248</f>
        <v>Montreal</v>
      </c>
      <c r="Q248" t="str">
        <f>IF(J248&gt;N248,H248,L248)</f>
        <v>Pittsburgh</v>
      </c>
      <c r="R248" t="str">
        <f t="shared" ref="R248" si="18">IF(P248=Q248,"OUI","NON")</f>
        <v>NON</v>
      </c>
      <c r="AI248" s="27"/>
      <c r="AJ248" s="26"/>
      <c r="AK248" s="26"/>
      <c r="AL248" s="26"/>
      <c r="AM248" s="26"/>
      <c r="AN248" s="26"/>
    </row>
    <row r="249" spans="1:40">
      <c r="A249" t="str">
        <f>IF(OR(H249=$AA$3,L249=$AA$3),"MATCH","")</f>
        <v/>
      </c>
      <c r="B249" t="str">
        <f>IF(A249="","","LAST "&amp;COUNTIF(A$2:$A249,A249))</f>
        <v/>
      </c>
      <c r="C249" t="str">
        <f>IF(OR(H249=$AA$5,L249=$AA$5),"MATCH","")</f>
        <v/>
      </c>
      <c r="D249" t="str">
        <f>IF(C249="","","LAST "&amp;COUNTIF($C$2:C249,C249))</f>
        <v/>
      </c>
      <c r="E249" s="6">
        <f>IF(AND(OR(H249=$AA$3,H249=$AA$5),AND(OR(L249=$AA$3,L249=$AA$5))),"MATCH",0)</f>
        <v>0</v>
      </c>
      <c r="F249" s="39" t="s">
        <v>91</v>
      </c>
      <c r="G249" s="16">
        <v>44999</v>
      </c>
      <c r="H249" s="6" t="s">
        <v>24</v>
      </c>
      <c r="J249" s="7">
        <f>(VLOOKUP(H249,Modèle!$B$3:$G$34,5,FALSE)*VLOOKUP(L249,Modèle!$B$3:$G$34,6,FALSE))*Modèle!$D$35</f>
        <v>3.0528980891719741</v>
      </c>
      <c r="K249" s="19">
        <f>IF(J249&gt;N249,1,"")</f>
        <v>1</v>
      </c>
      <c r="L249" s="6" t="s">
        <v>16</v>
      </c>
      <c r="M249" s="6">
        <v>3</v>
      </c>
      <c r="N249" s="7">
        <v>2.8816487455197133</v>
      </c>
      <c r="O249" s="19" t="str">
        <f>IF(N249&gt;J249,1,"")</f>
        <v/>
      </c>
      <c r="P249" t="str">
        <f>L249</f>
        <v>San Jose</v>
      </c>
      <c r="Q249" t="str">
        <f>IF(J249&gt;N249,H249,L249)</f>
        <v>Columbus</v>
      </c>
      <c r="R249" t="str">
        <f t="shared" ref="R249:R257" si="19">IF(P249=Q249,"OUI","NON")</f>
        <v>NON</v>
      </c>
      <c r="AI249" s="27"/>
      <c r="AJ249" s="26"/>
      <c r="AK249" s="26"/>
      <c r="AL249" s="26"/>
      <c r="AM249" s="26"/>
      <c r="AN249" s="26"/>
    </row>
    <row r="250" spans="1:40">
      <c r="A250" t="str">
        <f>IF(OR(H250=$AA$3,L250=$AA$3),"MATCH","")</f>
        <v/>
      </c>
      <c r="B250" t="str">
        <f>IF(A250="","","LAST "&amp;COUNTIF(A$2:$A250,A250))</f>
        <v/>
      </c>
      <c r="C250" t="str">
        <f>IF(OR(H250=$AA$5,L250=$AA$5),"MATCH","")</f>
        <v/>
      </c>
      <c r="D250" t="str">
        <f>IF(C250="","","LAST "&amp;COUNTIF($C$2:C250,C250))</f>
        <v/>
      </c>
      <c r="E250" s="6">
        <f>IF(AND(OR(H250=$AA$3,H250=$AA$5),AND(OR(L250=$AA$3,L250=$AA$5))),"MATCH",0)</f>
        <v>0</v>
      </c>
      <c r="F250" s="39" t="s">
        <v>91</v>
      </c>
      <c r="G250" s="16">
        <v>44999</v>
      </c>
      <c r="H250" s="6" t="s">
        <v>40</v>
      </c>
      <c r="J250" s="7">
        <f>(VLOOKUP(H250,Modèle!$B$3:$G$34,5,FALSE)*VLOOKUP(L250,Modèle!$B$3:$G$34,6,FALSE))*Modèle!$D$35</f>
        <v>4.2929617834394902</v>
      </c>
      <c r="K250" s="19" t="str">
        <f>IF(J250&gt;N250,1,"")</f>
        <v/>
      </c>
      <c r="L250" s="6" t="s">
        <v>28</v>
      </c>
      <c r="M250" s="6">
        <v>4</v>
      </c>
      <c r="N250" s="7">
        <v>4.8471764237355615</v>
      </c>
      <c r="O250" s="19">
        <f>IF(N250&gt;J250,1,"")</f>
        <v>1</v>
      </c>
      <c r="P250" t="str">
        <f>H250</f>
        <v>Dallas</v>
      </c>
      <c r="Q250" t="str">
        <f>IF(J250&gt;N250,H250,L250)</f>
        <v>Vancouver</v>
      </c>
      <c r="R250" t="str">
        <f t="shared" si="19"/>
        <v>NON</v>
      </c>
      <c r="AI250" s="27"/>
      <c r="AJ250" s="26"/>
      <c r="AK250" s="26"/>
      <c r="AL250" s="26"/>
      <c r="AM250" s="26"/>
      <c r="AN250" s="26"/>
    </row>
    <row r="251" spans="1:40">
      <c r="A251" t="str">
        <f>IF(OR(H251=$AA$3,L251=$AA$3),"MATCH","")</f>
        <v/>
      </c>
      <c r="B251" t="str">
        <f>IF(A251="","","LAST "&amp;COUNTIF(A$2:$A251,A251))</f>
        <v/>
      </c>
      <c r="C251" t="str">
        <f>IF(OR(H251=$AA$5,L251=$AA$5),"MATCH","")</f>
        <v/>
      </c>
      <c r="D251" t="str">
        <f>IF(C251="","","LAST "&amp;COUNTIF($C$2:C251,C251))</f>
        <v/>
      </c>
      <c r="E251" s="6">
        <f>IF(AND(OR(H251=$AA$3,H251=$AA$5),AND(OR(L251=$AA$3,L251=$AA$5))),"MATCH",0)</f>
        <v>0</v>
      </c>
      <c r="F251" s="39" t="s">
        <v>91</v>
      </c>
      <c r="G251" s="16">
        <v>44998</v>
      </c>
      <c r="H251" s="6" t="s">
        <v>27</v>
      </c>
      <c r="J251" s="7">
        <f>(VLOOKUP(H251,Modèle!$B$3:$G$34,5,FALSE)*VLOOKUP(L251,Modèle!$B$3:$G$34,6,FALSE))*Modèle!$D$35</f>
        <v>3.49248407643312</v>
      </c>
      <c r="K251" s="19">
        <f>IF(J251&gt;N251,1,"")</f>
        <v>1</v>
      </c>
      <c r="L251" s="6" t="s">
        <v>31</v>
      </c>
      <c r="M251" s="6">
        <v>5</v>
      </c>
      <c r="N251" s="7">
        <v>2.5779609717244121</v>
      </c>
      <c r="O251" s="19" t="str">
        <f>IF(N251&gt;J251,1,"")</f>
        <v/>
      </c>
      <c r="P251" t="str">
        <f>L251</f>
        <v>Montreal</v>
      </c>
      <c r="Q251" t="str">
        <f>IF(J251&gt;N251,H251,L251)</f>
        <v>Colorado</v>
      </c>
      <c r="R251" t="str">
        <f t="shared" si="19"/>
        <v>NON</v>
      </c>
      <c r="AI251" s="27"/>
      <c r="AJ251" s="26"/>
      <c r="AK251" s="26"/>
      <c r="AL251" s="26"/>
      <c r="AM251" s="26"/>
      <c r="AN251" s="26"/>
    </row>
    <row r="252" spans="1:40">
      <c r="A252" t="str">
        <f>IF(OR(H252=$AA$3,L252=$AA$3),"MATCH","")</f>
        <v/>
      </c>
      <c r="B252" t="str">
        <f>IF(A252="","","LAST "&amp;COUNTIF(A$2:$A252,A252))</f>
        <v/>
      </c>
      <c r="C252" t="str">
        <f>IF(OR(H252=$AA$5,L252=$AA$5),"MATCH","")</f>
        <v/>
      </c>
      <c r="D252" t="str">
        <f>IF(C252="","","LAST "&amp;COUNTIF($C$2:C252,C252))</f>
        <v/>
      </c>
      <c r="E252" s="6">
        <f>IF(AND(OR(H252=$AA$3,H252=$AA$5),AND(OR(L252=$AA$3,L252=$AA$5))),"MATCH",0)</f>
        <v>0</v>
      </c>
      <c r="F252" s="39" t="s">
        <v>91</v>
      </c>
      <c r="G252" s="16">
        <v>44998</v>
      </c>
      <c r="H252" s="6" t="s">
        <v>40</v>
      </c>
      <c r="J252" s="7">
        <f>(VLOOKUP(H252,Modèle!$B$3:$G$34,5,FALSE)*VLOOKUP(L252,Modèle!$B$3:$G$34,6,FALSE))*Modèle!$D$35</f>
        <v>3.3535350318471329</v>
      </c>
      <c r="K252" s="19">
        <f>IF(J252&gt;N252,1,"")</f>
        <v>1</v>
      </c>
      <c r="L252" s="6" t="s">
        <v>22</v>
      </c>
      <c r="M252" s="6">
        <v>5</v>
      </c>
      <c r="N252" s="7">
        <v>3.1514695340501788</v>
      </c>
      <c r="O252" s="19" t="str">
        <f>IF(N252&gt;J252,1,"")</f>
        <v/>
      </c>
      <c r="P252" t="str">
        <f>L252</f>
        <v>Seattle</v>
      </c>
      <c r="Q252" t="str">
        <f>IF(J252&gt;N252,H252,L252)</f>
        <v>Dallas</v>
      </c>
      <c r="R252" t="str">
        <f t="shared" si="19"/>
        <v>NON</v>
      </c>
      <c r="AI252" s="27"/>
      <c r="AJ252" s="26"/>
      <c r="AK252" s="26"/>
      <c r="AL252" s="26"/>
      <c r="AM252" s="26"/>
      <c r="AN252" s="26"/>
    </row>
    <row r="253" spans="1:40">
      <c r="A253" t="str">
        <f>IF(OR(H253=$AA$3,L253=$AA$3),"MATCH","")</f>
        <v/>
      </c>
      <c r="B253" t="str">
        <f>IF(A253="","","LAST "&amp;COUNTIF(A$2:$A253,A253))</f>
        <v/>
      </c>
      <c r="C253" t="str">
        <f>IF(OR(H253=$AA$5,L253=$AA$5),"MATCH","")</f>
        <v/>
      </c>
      <c r="D253" t="str">
        <f>IF(C253="","","LAST "&amp;COUNTIF($C$2:C253,C253))</f>
        <v/>
      </c>
      <c r="E253" s="6">
        <f>IF(AND(OR(H253=$AA$3,H253=$AA$5),AND(OR(L253=$AA$3,L253=$AA$5))),"MATCH",0)</f>
        <v>0</v>
      </c>
      <c r="F253" s="39" t="s">
        <v>91</v>
      </c>
      <c r="G253" s="16">
        <v>44998</v>
      </c>
      <c r="H253" s="6" t="s">
        <v>35</v>
      </c>
      <c r="J253" s="7">
        <f>(VLOOKUP(H253,Modèle!$B$3:$G$34,5,FALSE)*VLOOKUP(L253,Modèle!$B$3:$G$34,6,FALSE))*Modèle!$D$35</f>
        <v>3.186496815286624</v>
      </c>
      <c r="K253" s="19">
        <f>IF(J253&gt;N253,1,"")</f>
        <v>1</v>
      </c>
      <c r="L253" s="6" t="s">
        <v>30</v>
      </c>
      <c r="M253" s="6">
        <v>1</v>
      </c>
      <c r="N253" s="7">
        <v>2.5745838311429705</v>
      </c>
      <c r="O253" s="19" t="str">
        <f>IF(N253&gt;J253,1,"")</f>
        <v/>
      </c>
      <c r="P253" t="str">
        <f>H253</f>
        <v>Buffalo</v>
      </c>
      <c r="Q253" t="str">
        <f>IF(J253&gt;N253,H253,L253)</f>
        <v>Buffalo</v>
      </c>
      <c r="R253" t="str">
        <f t="shared" si="19"/>
        <v>OUI</v>
      </c>
      <c r="AI253" s="27"/>
      <c r="AJ253" s="26"/>
      <c r="AK253" s="26"/>
      <c r="AL253" s="26"/>
      <c r="AM253" s="26"/>
      <c r="AN253" s="26"/>
    </row>
    <row r="254" spans="1:40">
      <c r="A254" t="str">
        <f>IF(OR(H254=$AA$3,L254=$AA$3),"MATCH","")</f>
        <v/>
      </c>
      <c r="B254" t="str">
        <f>IF(A254="","","LAST "&amp;COUNTIF(A$2:$A254,A254))</f>
        <v/>
      </c>
      <c r="C254" t="str">
        <f>IF(OR(H254=$AA$5,L254=$AA$5),"MATCH","")</f>
        <v/>
      </c>
      <c r="D254" t="str">
        <f>IF(C254="","","LAST "&amp;COUNTIF($C$2:C254,C254))</f>
        <v/>
      </c>
      <c r="E254" s="6">
        <f>IF(AND(OR(H254=$AA$3,H254=$AA$5),AND(OR(L254=$AA$3,L254=$AA$5))),"MATCH",0)</f>
        <v>0</v>
      </c>
      <c r="F254" s="39" t="s">
        <v>91</v>
      </c>
      <c r="G254" s="16">
        <v>44997</v>
      </c>
      <c r="H254" s="6" t="s">
        <v>17</v>
      </c>
      <c r="J254" s="7">
        <f>(VLOOKUP(H254,Modèle!$B$3:$G$34,5,FALSE)*VLOOKUP(L254,Modèle!$B$3:$G$34,6,FALSE))*Modèle!$D$35</f>
        <v>3.6565605095541391</v>
      </c>
      <c r="K254" s="19">
        <f>IF(J254&gt;N254,1,"")</f>
        <v>1</v>
      </c>
      <c r="L254" s="6" t="s">
        <v>23</v>
      </c>
      <c r="M254" s="6">
        <v>2</v>
      </c>
      <c r="N254" s="7">
        <v>2.5270808442851456</v>
      </c>
      <c r="O254" s="19" t="str">
        <f>IF(N254&gt;J254,1,"")</f>
        <v/>
      </c>
      <c r="P254" t="str">
        <f>L254</f>
        <v>Anaheim</v>
      </c>
      <c r="Q254" t="str">
        <f>IF(J254&gt;N254,H254,L254)</f>
        <v>Nashville</v>
      </c>
      <c r="R254" t="str">
        <f t="shared" si="19"/>
        <v>NON</v>
      </c>
      <c r="AI254" s="27"/>
      <c r="AJ254" s="26"/>
      <c r="AK254" s="26"/>
      <c r="AL254" s="26"/>
      <c r="AM254" s="26"/>
      <c r="AN254" s="26"/>
    </row>
    <row r="255" spans="1:40">
      <c r="A255" t="str">
        <f>IF(OR(H255=$AA$3,L255=$AA$3),"MATCH","")</f>
        <v/>
      </c>
      <c r="B255" t="str">
        <f>IF(A255="","","LAST "&amp;COUNTIF(A$2:$A255,A255))</f>
        <v/>
      </c>
      <c r="C255" t="str">
        <f>IF(OR(H255=$AA$5,L255=$AA$5),"MATCH","")</f>
        <v/>
      </c>
      <c r="D255" t="str">
        <f>IF(C255="","","LAST "&amp;COUNTIF($C$2:C255,C255))</f>
        <v/>
      </c>
      <c r="E255" s="6">
        <f>IF(AND(OR(H255=$AA$3,H255=$AA$5),AND(OR(L255=$AA$3,L255=$AA$5))),"MATCH",0)</f>
        <v>0</v>
      </c>
      <c r="F255" s="39" t="s">
        <v>91</v>
      </c>
      <c r="G255" s="16">
        <v>44997</v>
      </c>
      <c r="H255" s="6" t="s">
        <v>37</v>
      </c>
      <c r="J255" s="7">
        <f>(VLOOKUP(H255,Modèle!$B$3:$G$34,5,FALSE)*VLOOKUP(L255,Modèle!$B$3:$G$34,6,FALSE))*Modèle!$D$35</f>
        <v>3.6068789808917194</v>
      </c>
      <c r="K255" s="19">
        <f>IF(J255&gt;N255,1,"")</f>
        <v>1</v>
      </c>
      <c r="L255" s="6" t="s">
        <v>43</v>
      </c>
      <c r="M255" s="6">
        <v>2</v>
      </c>
      <c r="N255" s="7">
        <v>3.2541218637992824</v>
      </c>
      <c r="O255" s="19" t="str">
        <f>IF(N255&gt;J255,1,"")</f>
        <v/>
      </c>
      <c r="P255" t="str">
        <f>H255</f>
        <v>Minnesota</v>
      </c>
      <c r="Q255" t="str">
        <f>IF(J255&gt;N255,H255,L255)</f>
        <v>Minnesota</v>
      </c>
      <c r="R255" t="str">
        <f t="shared" si="19"/>
        <v>OUI</v>
      </c>
      <c r="AI255" s="27"/>
      <c r="AJ255" s="26"/>
      <c r="AK255" s="26"/>
      <c r="AL255" s="26"/>
      <c r="AM255" s="26"/>
      <c r="AN255" s="26"/>
    </row>
    <row r="256" spans="1:40">
      <c r="A256" t="str">
        <f>IF(OR(H256=$AA$3,L256=$AA$3),"MATCH","")</f>
        <v>MATCH</v>
      </c>
      <c r="B256" t="str">
        <f>IF(A256="","","LAST "&amp;COUNTIF(A$2:$A256,A256))</f>
        <v>LAST 16</v>
      </c>
      <c r="C256" t="str">
        <f>IF(OR(H256=$AA$5,L256=$AA$5),"MATCH","")</f>
        <v/>
      </c>
      <c r="D256" t="str">
        <f>IF(C256="","","LAST "&amp;COUNTIF($C$2:C256,C256))</f>
        <v/>
      </c>
      <c r="E256" s="6">
        <f>IF(AND(OR(H256=$AA$3,H256=$AA$5),AND(OR(L256=$AA$3,L256=$AA$5))),"MATCH",0)</f>
        <v>0</v>
      </c>
      <c r="F256" s="39" t="s">
        <v>91</v>
      </c>
      <c r="G256" s="16">
        <v>44997</v>
      </c>
      <c r="H256" s="6" t="s">
        <v>34</v>
      </c>
      <c r="J256" s="7">
        <f>(VLOOKUP(H256,Modèle!$B$3:$G$34,5,FALSE)*VLOOKUP(L256,Modèle!$B$3:$G$34,6,FALSE))*Modèle!$D$35</f>
        <v>2.7714968152866239</v>
      </c>
      <c r="K256" s="19">
        <f>IF(J256&gt;N256,1,"")</f>
        <v>1</v>
      </c>
      <c r="L256" s="6" t="s">
        <v>36</v>
      </c>
      <c r="M256" s="6">
        <v>5</v>
      </c>
      <c r="N256" s="7">
        <v>2.7357945041816003</v>
      </c>
      <c r="O256" s="19" t="str">
        <f>IF(N256&gt;J256,1,"")</f>
        <v/>
      </c>
      <c r="P256" t="str">
        <f>L256</f>
        <v>Calgary</v>
      </c>
      <c r="Q256" t="str">
        <f>IF(J256&gt;N256,H256,L256)</f>
        <v>Ottawa</v>
      </c>
      <c r="R256" t="str">
        <f t="shared" si="19"/>
        <v>NON</v>
      </c>
      <c r="AI256" s="27"/>
      <c r="AJ256" s="26"/>
      <c r="AK256" s="26"/>
      <c r="AL256" s="26"/>
      <c r="AM256" s="26"/>
      <c r="AN256" s="26"/>
    </row>
    <row r="257" spans="1:40">
      <c r="A257" t="str">
        <f>IF(OR(H257=$AA$3,L257=$AA$3),"MATCH","")</f>
        <v/>
      </c>
      <c r="B257" t="str">
        <f>IF(A257="","","LAST "&amp;COUNTIF(A$2:$A257,A257))</f>
        <v/>
      </c>
      <c r="C257" t="str">
        <f>IF(OR(H257=$AA$5,L257=$AA$5),"MATCH","")</f>
        <v>MATCH</v>
      </c>
      <c r="D257" t="str">
        <f>IF(C257="","","LAST "&amp;COUNTIF($C$2:C257,C257))</f>
        <v>LAST 17</v>
      </c>
      <c r="E257" s="6">
        <f>IF(AND(OR(H257=$AA$3,H257=$AA$5),AND(OR(L257=$AA$3,L257=$AA$5))),"MATCH",0)</f>
        <v>0</v>
      </c>
      <c r="F257" s="39" t="s">
        <v>91</v>
      </c>
      <c r="G257" s="16">
        <v>44997</v>
      </c>
      <c r="H257" s="6" t="s">
        <v>32</v>
      </c>
      <c r="J257" s="7">
        <f>(VLOOKUP(H257,Modèle!$B$3:$G$34,5,FALSE)*VLOOKUP(L257,Modèle!$B$3:$G$34,6,FALSE))*Modèle!$D$35</f>
        <v>3.9994904458598715</v>
      </c>
      <c r="K257" s="19" t="str">
        <f>IF(J257&gt;N257,1,"")</f>
        <v/>
      </c>
      <c r="L257" s="6" t="s">
        <v>45</v>
      </c>
      <c r="M257" s="6">
        <v>2</v>
      </c>
      <c r="N257" s="7">
        <v>4.0383512544802862</v>
      </c>
      <c r="O257" s="19">
        <f>IF(N257&gt;J257,1,"")</f>
        <v>1</v>
      </c>
      <c r="P257" t="str">
        <f>H257</f>
        <v>Boston</v>
      </c>
      <c r="Q257" t="str">
        <f>IF(J257&gt;N257,H257,L257)</f>
        <v>Detroit</v>
      </c>
      <c r="R257" t="str">
        <f t="shared" si="19"/>
        <v>NON</v>
      </c>
      <c r="AI257" s="27"/>
      <c r="AJ257" s="26"/>
      <c r="AK257" s="26"/>
      <c r="AL257" s="26"/>
      <c r="AM257" s="26"/>
      <c r="AN257" s="26"/>
    </row>
    <row r="258" spans="1:40">
      <c r="A258" t="str">
        <f>IF(OR(H258=$AA$3,L258=$AA$3),"MATCH","")</f>
        <v/>
      </c>
      <c r="B258" t="str">
        <f>IF(A258="","","LAST "&amp;COUNTIF(A$2:$A258,A258))</f>
        <v/>
      </c>
      <c r="C258" t="str">
        <f>IF(OR(H258=$AA$5,L258=$AA$5),"MATCH","")</f>
        <v/>
      </c>
      <c r="D258" t="str">
        <f>IF(C258="","","LAST "&amp;COUNTIF($C$2:C258,C258))</f>
        <v/>
      </c>
      <c r="E258" s="6">
        <f>IF(AND(OR(H258=$AA$3,H258=$AA$5),AND(OR(L258=$AA$3,L258=$AA$5))),"MATCH",0)</f>
        <v>0</v>
      </c>
      <c r="F258" s="39" t="s">
        <v>91</v>
      </c>
      <c r="G258" s="16">
        <v>44997</v>
      </c>
      <c r="H258" s="6" t="s">
        <v>25</v>
      </c>
      <c r="J258" s="7">
        <f>(VLOOKUP(H258,Modèle!$B$3:$G$34,5,FALSE)*VLOOKUP(L258,Modèle!$B$3:$G$34,6,FALSE))*Modèle!$D$35</f>
        <v>2.5999999999999996</v>
      </c>
      <c r="K258" s="19" t="str">
        <f>IF(J258&gt;N258,1,"")</f>
        <v/>
      </c>
      <c r="L258" s="6" t="s">
        <v>41</v>
      </c>
      <c r="M258" s="6">
        <v>2</v>
      </c>
      <c r="N258" s="7">
        <v>2.9776105137395454</v>
      </c>
      <c r="O258" s="19">
        <f>IF(N258&gt;J258,1,"")</f>
        <v>1</v>
      </c>
      <c r="P258" t="str">
        <f>H258</f>
        <v>Carolina</v>
      </c>
      <c r="Q258" t="str">
        <f>IF(J258&gt;N258,H258,L258)</f>
        <v>New Jersey</v>
      </c>
      <c r="R258" t="str">
        <f t="shared" ref="R258:R289" si="20">IF(P258=Q258,"OUI","NON")</f>
        <v>NON</v>
      </c>
      <c r="AI258" s="27"/>
      <c r="AJ258" s="26"/>
      <c r="AK258" s="26"/>
      <c r="AL258" s="26"/>
      <c r="AM258" s="26"/>
      <c r="AN258" s="26"/>
    </row>
    <row r="259" spans="1:40">
      <c r="A259" t="str">
        <f>IF(OR(H259=$AA$3,L259=$AA$3),"MATCH","")</f>
        <v/>
      </c>
      <c r="B259" t="str">
        <f>IF(A259="","","LAST "&amp;COUNTIF(A$2:$A259,A259))</f>
        <v/>
      </c>
      <c r="C259" t="str">
        <f>IF(OR(H259=$AA$5,L259=$AA$5),"MATCH","")</f>
        <v/>
      </c>
      <c r="D259" t="str">
        <f>IF(C259="","","LAST "&amp;COUNTIF($C$2:C259,C259))</f>
        <v/>
      </c>
      <c r="E259" s="6">
        <f>IF(AND(OR(H259=$AA$3,H259=$AA$5),AND(OR(L259=$AA$3,L259=$AA$5))),"MATCH",0)</f>
        <v>0</v>
      </c>
      <c r="F259" s="39" t="s">
        <v>91</v>
      </c>
      <c r="G259" s="16">
        <v>44997</v>
      </c>
      <c r="H259" s="6" t="s">
        <v>21</v>
      </c>
      <c r="J259" s="7">
        <f>(VLOOKUP(H259,Modèle!$B$3:$G$34,5,FALSE)*VLOOKUP(L259,Modèle!$B$3:$G$34,6,FALSE))*Modèle!$D$35</f>
        <v>3.0392356687898081</v>
      </c>
      <c r="K259" s="19" t="str">
        <f>IF(J259&gt;N259,1,"")</f>
        <v/>
      </c>
      <c r="L259" s="6" t="s">
        <v>44</v>
      </c>
      <c r="M259" s="6">
        <v>1</v>
      </c>
      <c r="N259" s="7">
        <v>4.2146953405017911</v>
      </c>
      <c r="O259" s="19">
        <f>IF(N259&gt;J259,1,"")</f>
        <v>1</v>
      </c>
      <c r="P259" t="str">
        <f>H259</f>
        <v>N.Y. Rangers</v>
      </c>
      <c r="Q259" t="str">
        <f>IF(J259&gt;N259,H259,L259)</f>
        <v>Pittsburgh</v>
      </c>
      <c r="R259" t="str">
        <f t="shared" si="20"/>
        <v>NON</v>
      </c>
      <c r="AI259" s="27"/>
      <c r="AJ259" s="26"/>
      <c r="AK259" s="26"/>
      <c r="AL259" s="26"/>
      <c r="AM259" s="26"/>
      <c r="AN259" s="26"/>
    </row>
    <row r="260" spans="1:40">
      <c r="A260" t="str">
        <f>IF(OR(H260=$AA$3,L260=$AA$3),"MATCH","")</f>
        <v/>
      </c>
      <c r="B260" t="str">
        <f>IF(A260="","","LAST "&amp;COUNTIF(A$2:$A260,A260))</f>
        <v/>
      </c>
      <c r="C260" t="str">
        <f>IF(OR(H260=$AA$5,L260=$AA$5),"MATCH","")</f>
        <v/>
      </c>
      <c r="D260" t="str">
        <f>IF(C260="","","LAST "&amp;COUNTIF($C$2:C260,C260))</f>
        <v/>
      </c>
      <c r="E260" s="6">
        <f>IF(AND(OR(H260=$AA$3,H260=$AA$5),AND(OR(L260=$AA$3,L260=$AA$5))),"MATCH",0)</f>
        <v>0</v>
      </c>
      <c r="F260" s="39" t="s">
        <v>91</v>
      </c>
      <c r="G260" s="16">
        <v>44997</v>
      </c>
      <c r="H260" s="6" t="s">
        <v>18</v>
      </c>
      <c r="J260" s="7">
        <f>(VLOOKUP(H260,Modèle!$B$3:$G$34,5,FALSE)*VLOOKUP(L260,Modèle!$B$3:$G$34,6,FALSE))*Modèle!$D$35</f>
        <v>3.7386305732484071</v>
      </c>
      <c r="K260" s="19" t="str">
        <f>IF(J260&gt;N260,1,"")</f>
        <v/>
      </c>
      <c r="L260" s="6" t="s">
        <v>47</v>
      </c>
      <c r="M260" s="6">
        <v>4</v>
      </c>
      <c r="N260" s="7">
        <v>3.8588211867781754</v>
      </c>
      <c r="O260" s="19">
        <f>IF(N260&gt;J260,1,"")</f>
        <v>1</v>
      </c>
      <c r="P260" t="str">
        <f>L260</f>
        <v>St. Louis</v>
      </c>
      <c r="Q260" t="str">
        <f>IF(J260&gt;N260,H260,L260)</f>
        <v>St. Louis</v>
      </c>
      <c r="R260" t="str">
        <f t="shared" si="20"/>
        <v>OUI</v>
      </c>
      <c r="AI260" s="27"/>
      <c r="AJ260" s="26"/>
      <c r="AK260" s="26"/>
      <c r="AL260" s="26"/>
      <c r="AM260" s="26"/>
      <c r="AN260" s="26"/>
    </row>
    <row r="261" spans="1:40">
      <c r="A261" t="str">
        <f>IF(OR(H261=$AA$3,L261=$AA$3),"MATCH","")</f>
        <v/>
      </c>
      <c r="B261" t="str">
        <f>IF(A261="","","LAST "&amp;COUNTIF(A$2:$A261,A261))</f>
        <v/>
      </c>
      <c r="C261" t="str">
        <f>IF(OR(H261=$AA$5,L261=$AA$5),"MATCH","")</f>
        <v/>
      </c>
      <c r="D261" t="str">
        <f>IF(C261="","","LAST "&amp;COUNTIF($C$2:C261,C261))</f>
        <v/>
      </c>
      <c r="E261" s="6">
        <f>IF(AND(OR(H261=$AA$3,H261=$AA$5),AND(OR(L261=$AA$3,L261=$AA$5))),"MATCH",0)</f>
        <v>0</v>
      </c>
      <c r="F261" s="39" t="s">
        <v>91</v>
      </c>
      <c r="G261" s="16">
        <v>44997</v>
      </c>
      <c r="H261" s="6" t="s">
        <v>46</v>
      </c>
      <c r="J261" s="7">
        <f>(VLOOKUP(H261,Modèle!$B$3:$G$34,5,FALSE)*VLOOKUP(L261,Modèle!$B$3:$G$34,6,FALSE))*Modèle!$D$35</f>
        <v>3.1166242038216554</v>
      </c>
      <c r="K261" s="19" t="str">
        <f>IF(J261&gt;N261,1,"")</f>
        <v/>
      </c>
      <c r="L261" s="6" t="s">
        <v>20</v>
      </c>
      <c r="M261" s="6">
        <v>4</v>
      </c>
      <c r="N261" s="7">
        <v>3.7575069693349259</v>
      </c>
      <c r="O261" s="19">
        <f>IF(N261&gt;J261,1,"")</f>
        <v>1</v>
      </c>
      <c r="P261" t="str">
        <f>L261</f>
        <v>Tampa Bay</v>
      </c>
      <c r="Q261" t="str">
        <f>IF(J261&gt;N261,H261,L261)</f>
        <v>Tampa Bay</v>
      </c>
      <c r="R261" t="str">
        <f t="shared" si="20"/>
        <v>OUI</v>
      </c>
      <c r="AI261" s="27"/>
      <c r="AJ261" s="26"/>
      <c r="AK261" s="26"/>
      <c r="AL261" s="26"/>
      <c r="AM261" s="26"/>
      <c r="AN261" s="26"/>
    </row>
    <row r="262" spans="1:40">
      <c r="A262" t="str">
        <f>IF(OR(H262=$AA$3,L262=$AA$3),"MATCH","")</f>
        <v/>
      </c>
      <c r="B262" t="str">
        <f>IF(A262="","","LAST "&amp;COUNTIF(A$2:$A262,A262))</f>
        <v/>
      </c>
      <c r="C262" t="str">
        <f>IF(OR(H262=$AA$5,L262=$AA$5),"MATCH","")</f>
        <v>MATCH</v>
      </c>
      <c r="D262" t="str">
        <f>IF(C262="","","LAST "&amp;COUNTIF($C$2:C262,C262))</f>
        <v>LAST 18</v>
      </c>
      <c r="E262" s="6">
        <f>IF(AND(OR(H262=$AA$3,H262=$AA$5),AND(OR(L262=$AA$3,L262=$AA$5))),"MATCH",0)</f>
        <v>0</v>
      </c>
      <c r="F262" s="39" t="s">
        <v>91</v>
      </c>
      <c r="G262" s="16">
        <v>44996</v>
      </c>
      <c r="H262" s="6" t="s">
        <v>45</v>
      </c>
      <c r="J262" s="7">
        <f>(VLOOKUP(H262,Modèle!$B$3:$G$34,5,FALSE)*VLOOKUP(L262,Modèle!$B$3:$G$34,6,FALSE))*Modèle!$D$35</f>
        <v>2.1423566878980886</v>
      </c>
      <c r="K262" s="19" t="str">
        <f>IF(J262&gt;N262,1,"")</f>
        <v/>
      </c>
      <c r="L262" s="6" t="s">
        <v>32</v>
      </c>
      <c r="M262" s="6">
        <v>2</v>
      </c>
      <c r="N262" s="7">
        <v>2.6902031063321385</v>
      </c>
      <c r="O262" s="19">
        <f>IF(N262&gt;J262,1,"")</f>
        <v>1</v>
      </c>
      <c r="P262" t="str">
        <f>H262</f>
        <v>Detroit</v>
      </c>
      <c r="Q262" t="str">
        <f>IF(J262&gt;N262,H262,L262)</f>
        <v>Boston</v>
      </c>
      <c r="R262" t="str">
        <f t="shared" si="20"/>
        <v>NON</v>
      </c>
      <c r="AI262" s="27"/>
      <c r="AJ262" s="26"/>
      <c r="AK262" s="26"/>
      <c r="AL262" s="26"/>
      <c r="AM262" s="26"/>
      <c r="AN262" s="26"/>
    </row>
    <row r="263" spans="1:40">
      <c r="A263" t="str">
        <f>IF(OR(H263=$AA$3,L263=$AA$3),"MATCH","")</f>
        <v/>
      </c>
      <c r="B263" t="str">
        <f>IF(A263="","","LAST "&amp;COUNTIF(A$2:$A263,A263))</f>
        <v/>
      </c>
      <c r="C263" t="str">
        <f>IF(OR(H263=$AA$5,L263=$AA$5),"MATCH","")</f>
        <v/>
      </c>
      <c r="D263" t="str">
        <f>IF(C263="","","LAST "&amp;COUNTIF($C$2:C263,C263))</f>
        <v/>
      </c>
      <c r="E263" s="6">
        <f>IF(AND(OR(H263=$AA$3,H263=$AA$5),AND(OR(L263=$AA$3,L263=$AA$5))),"MATCH",0)</f>
        <v>0</v>
      </c>
      <c r="F263" s="39" t="s">
        <v>91</v>
      </c>
      <c r="G263" s="16">
        <v>44996</v>
      </c>
      <c r="H263" s="6" t="s">
        <v>21</v>
      </c>
      <c r="J263" s="7">
        <f>(VLOOKUP(H263,Modèle!$B$3:$G$34,5,FALSE)*VLOOKUP(L263,Modèle!$B$3:$G$34,6,FALSE))*Modèle!$D$35</f>
        <v>3.5021656050955405</v>
      </c>
      <c r="K263" s="19">
        <f>IF(J263&gt;N263,1,"")</f>
        <v>1</v>
      </c>
      <c r="L263" s="6" t="s">
        <v>35</v>
      </c>
      <c r="M263" s="6">
        <v>6</v>
      </c>
      <c r="N263" s="7">
        <v>2.8628833134209475</v>
      </c>
      <c r="O263" s="19" t="str">
        <f>IF(N263&gt;J263,1,"")</f>
        <v/>
      </c>
      <c r="P263" t="str">
        <f>L263</f>
        <v>Buffalo</v>
      </c>
      <c r="Q263" t="str">
        <f>IF(J263&gt;N263,H263,L263)</f>
        <v>N.Y. Rangers</v>
      </c>
      <c r="R263" t="str">
        <f t="shared" si="20"/>
        <v>NON</v>
      </c>
      <c r="AI263" s="27"/>
      <c r="AJ263" s="26"/>
      <c r="AK263" s="26"/>
      <c r="AL263" s="26"/>
      <c r="AM263" s="26"/>
      <c r="AN263" s="26"/>
    </row>
    <row r="264" spans="1:40">
      <c r="A264" t="str">
        <f>IF(OR(H264=$AA$3,L264=$AA$3),"MATCH","")</f>
        <v/>
      </c>
      <c r="B264" t="str">
        <f>IF(A264="","","LAST "&amp;COUNTIF(A$2:$A264,A264))</f>
        <v/>
      </c>
      <c r="C264" t="str">
        <f>IF(OR(H264=$AA$5,L264=$AA$5),"MATCH","")</f>
        <v/>
      </c>
      <c r="D264" t="str">
        <f>IF(C264="","","LAST "&amp;COUNTIF($C$2:C264,C264))</f>
        <v/>
      </c>
      <c r="E264" s="6">
        <f>IF(AND(OR(H264=$AA$3,H264=$AA$5),AND(OR(L264=$AA$3,L264=$AA$5))),"MATCH",0)</f>
        <v>0</v>
      </c>
      <c r="F264" s="39" t="s">
        <v>91</v>
      </c>
      <c r="G264" s="16">
        <v>44996</v>
      </c>
      <c r="H264" s="6" t="s">
        <v>18</v>
      </c>
      <c r="J264" s="7">
        <f>(VLOOKUP(H264,Modèle!$B$3:$G$34,5,FALSE)*VLOOKUP(L264,Modèle!$B$3:$G$34,6,FALSE))*Modèle!$D$35</f>
        <v>2.7909554140127386</v>
      </c>
      <c r="K264" s="19">
        <f>IF(J264&gt;N264,1,"")</f>
        <v>1</v>
      </c>
      <c r="L264" s="6" t="s">
        <v>25</v>
      </c>
      <c r="M264" s="6">
        <v>4</v>
      </c>
      <c r="N264" s="7">
        <v>2.6229470330545595</v>
      </c>
      <c r="O264" s="19" t="str">
        <f>IF(N264&gt;J264,1,"")</f>
        <v/>
      </c>
      <c r="P264" t="str">
        <f>H264</f>
        <v>Vegas</v>
      </c>
      <c r="Q264" t="str">
        <f>IF(J264&gt;N264,H264,L264)</f>
        <v>Vegas</v>
      </c>
      <c r="R264" t="str">
        <f t="shared" si="20"/>
        <v>OUI</v>
      </c>
      <c r="AI264" s="27"/>
      <c r="AJ264" s="26"/>
      <c r="AK264" s="26"/>
      <c r="AL264" s="26"/>
      <c r="AM264" s="26"/>
      <c r="AN264" s="26"/>
    </row>
    <row r="265" spans="1:40">
      <c r="A265" t="str">
        <f>IF(OR(H265=$AA$3,L265=$AA$3),"MATCH","")</f>
        <v/>
      </c>
      <c r="B265" t="str">
        <f>IF(A265="","","LAST "&amp;COUNTIF(A$2:$A265,A265))</f>
        <v/>
      </c>
      <c r="C265" t="str">
        <f>IF(OR(H265=$AA$5,L265=$AA$5),"MATCH","")</f>
        <v/>
      </c>
      <c r="D265" t="str">
        <f>IF(C265="","","LAST "&amp;COUNTIF($C$2:C265,C265))</f>
        <v/>
      </c>
      <c r="E265" s="6">
        <f>IF(AND(OR(H265=$AA$3,H265=$AA$5),AND(OR(L265=$AA$3,L265=$AA$5))),"MATCH",0)</f>
        <v>0</v>
      </c>
      <c r="F265" s="39" t="s">
        <v>91</v>
      </c>
      <c r="G265" s="16">
        <v>44996</v>
      </c>
      <c r="H265" s="6" t="s">
        <v>43</v>
      </c>
      <c r="J265" s="7">
        <f>(VLOOKUP(H265,Modèle!$B$3:$G$34,5,FALSE)*VLOOKUP(L265,Modèle!$B$3:$G$34,6,FALSE))*Modèle!$D$35</f>
        <v>2.3883757961783432</v>
      </c>
      <c r="K265" s="19" t="str">
        <f>IF(J265&gt;N265,1,"")</f>
        <v/>
      </c>
      <c r="L265" s="6" t="s">
        <v>27</v>
      </c>
      <c r="M265" s="6">
        <v>4</v>
      </c>
      <c r="N265" s="7">
        <v>3.1181123058542406</v>
      </c>
      <c r="O265" s="19">
        <f>IF(N265&gt;J265,1,"")</f>
        <v>1</v>
      </c>
      <c r="P265" t="str">
        <f>H265</f>
        <v>Arizona</v>
      </c>
      <c r="Q265" t="str">
        <f>IF(J265&gt;N265,H265,L265)</f>
        <v>Colorado</v>
      </c>
      <c r="R265" t="str">
        <f t="shared" si="20"/>
        <v>NON</v>
      </c>
      <c r="AI265" s="27"/>
      <c r="AJ265" s="26"/>
      <c r="AK265" s="26"/>
      <c r="AL265" s="26"/>
      <c r="AM265" s="26"/>
      <c r="AN265" s="26"/>
    </row>
    <row r="266" spans="1:40">
      <c r="A266" t="str">
        <f>IF(OR(H266=$AA$3,L266=$AA$3),"MATCH","")</f>
        <v/>
      </c>
      <c r="B266" t="str">
        <f>IF(A266="","","LAST "&amp;COUNTIF(A$2:$A266,A266))</f>
        <v/>
      </c>
      <c r="C266" t="str">
        <f>IF(OR(H266=$AA$5,L266=$AA$5),"MATCH","")</f>
        <v/>
      </c>
      <c r="D266" t="str">
        <f>IF(C266="","","LAST "&amp;COUNTIF($C$2:C266,C266))</f>
        <v/>
      </c>
      <c r="E266" s="6">
        <f>IF(AND(OR(H266=$AA$3,H266=$AA$5),AND(OR(L266=$AA$3,L266=$AA$5))),"MATCH",0)</f>
        <v>0</v>
      </c>
      <c r="F266" s="39" t="s">
        <v>91</v>
      </c>
      <c r="G266" s="16">
        <v>44996</v>
      </c>
      <c r="H266" s="6" t="s">
        <v>47</v>
      </c>
      <c r="J266" s="7">
        <f>(VLOOKUP(H266,Modèle!$B$3:$G$34,5,FALSE)*VLOOKUP(L266,Modèle!$B$3:$G$34,6,FALSE))*Modèle!$D$35</f>
        <v>3.8871019108280249</v>
      </c>
      <c r="K266" s="19">
        <f>IF(J266&gt;N266,1,"")</f>
        <v>1</v>
      </c>
      <c r="L266" s="6" t="s">
        <v>24</v>
      </c>
      <c r="M266" s="6">
        <v>5</v>
      </c>
      <c r="N266" s="7">
        <v>2.1957387495021896</v>
      </c>
      <c r="O266" s="19" t="str">
        <f>IF(N266&gt;J266,1,"")</f>
        <v/>
      </c>
      <c r="P266" t="str">
        <f>L266</f>
        <v>Columbus</v>
      </c>
      <c r="Q266" t="str">
        <f>IF(J266&gt;N266,H266,L266)</f>
        <v>St. Louis</v>
      </c>
      <c r="R266" t="str">
        <f t="shared" si="20"/>
        <v>NON</v>
      </c>
      <c r="AI266" s="27"/>
      <c r="AJ266" s="26"/>
      <c r="AK266" s="26"/>
      <c r="AL266" s="26"/>
      <c r="AM266" s="26"/>
      <c r="AN266" s="26"/>
    </row>
    <row r="267" spans="1:40">
      <c r="A267" t="str">
        <f>IF(OR(H267=$AA$3,L267=$AA$3),"MATCH","")</f>
        <v/>
      </c>
      <c r="B267" t="str">
        <f>IF(A267="","","LAST "&amp;COUNTIF(A$2:$A267,A267))</f>
        <v/>
      </c>
      <c r="C267" t="str">
        <f>IF(OR(H267=$AA$5,L267=$AA$5),"MATCH","")</f>
        <v/>
      </c>
      <c r="D267" t="str">
        <f>IF(C267="","","LAST "&amp;COUNTIF($C$2:C267,C267))</f>
        <v/>
      </c>
      <c r="E267" s="6">
        <f>IF(AND(OR(H267=$AA$3,H267=$AA$5),AND(OR(L267=$AA$3,L267=$AA$5))),"MATCH",0)</f>
        <v>0</v>
      </c>
      <c r="F267" s="39" t="s">
        <v>91</v>
      </c>
      <c r="G267" s="16">
        <v>44996</v>
      </c>
      <c r="H267" s="6" t="s">
        <v>46</v>
      </c>
      <c r="J267" s="7">
        <f>(VLOOKUP(H267,Modèle!$B$3:$G$34,5,FALSE)*VLOOKUP(L267,Modèle!$B$3:$G$34,6,FALSE))*Modèle!$D$35</f>
        <v>3.5952866242038204</v>
      </c>
      <c r="K267" s="19">
        <f>IF(J267&gt;N267,1,"")</f>
        <v>1</v>
      </c>
      <c r="L267" s="6" t="s">
        <v>38</v>
      </c>
      <c r="M267" s="6">
        <v>4</v>
      </c>
      <c r="N267" s="7">
        <v>2.9233213859020308</v>
      </c>
      <c r="O267" s="19" t="str">
        <f>IF(N267&gt;J267,1,"")</f>
        <v/>
      </c>
      <c r="P267" t="str">
        <f>H267</f>
        <v>Winnipeg</v>
      </c>
      <c r="Q267" t="str">
        <f>IF(J267&gt;N267,H267,L267)</f>
        <v>Winnipeg</v>
      </c>
      <c r="R267" t="str">
        <f t="shared" si="20"/>
        <v>OUI</v>
      </c>
      <c r="AI267" s="27"/>
      <c r="AJ267" s="26"/>
      <c r="AK267" s="26"/>
      <c r="AL267" s="26"/>
      <c r="AM267" s="26"/>
      <c r="AN267" s="26"/>
    </row>
    <row r="268" spans="1:40">
      <c r="A268" t="str">
        <f>IF(OR(H268=$AA$3,L268=$AA$3),"MATCH","")</f>
        <v/>
      </c>
      <c r="B268" t="str">
        <f>IF(A268="","","LAST "&amp;COUNTIF(A$2:$A268,A268))</f>
        <v/>
      </c>
      <c r="C268" t="str">
        <f>IF(OR(H268=$AA$5,L268=$AA$5),"MATCH","")</f>
        <v/>
      </c>
      <c r="D268" t="str">
        <f>IF(C268="","","LAST "&amp;COUNTIF($C$2:C268,C268))</f>
        <v/>
      </c>
      <c r="E268" s="6">
        <f>IF(AND(OR(H268=$AA$3,H268=$AA$5),AND(OR(L268=$AA$3,L268=$AA$5))),"MATCH",0)</f>
        <v>0</v>
      </c>
      <c r="F268" s="39" t="s">
        <v>91</v>
      </c>
      <c r="G268" s="16">
        <v>44996</v>
      </c>
      <c r="H268" s="6" t="s">
        <v>17</v>
      </c>
      <c r="J268" s="7">
        <f>(VLOOKUP(H268,Modèle!$B$3:$G$34,5,FALSE)*VLOOKUP(L268,Modèle!$B$3:$G$34,6,FALSE))*Modèle!$D$35</f>
        <v>2.9797452229299362</v>
      </c>
      <c r="K268" s="19">
        <f>IF(J268&gt;N268,1,"")</f>
        <v>1</v>
      </c>
      <c r="L268" s="6" t="s">
        <v>19</v>
      </c>
      <c r="M268" s="6">
        <v>3</v>
      </c>
      <c r="N268" s="7">
        <v>2.9578255675029861</v>
      </c>
      <c r="O268" s="19" t="str">
        <f>IF(N268&gt;J268,1,"")</f>
        <v/>
      </c>
      <c r="P268" t="str">
        <f>L268</f>
        <v>Los Angeles</v>
      </c>
      <c r="Q268" t="str">
        <f>IF(J268&gt;N268,H268,L268)</f>
        <v>Nashville</v>
      </c>
      <c r="R268" t="str">
        <f t="shared" si="20"/>
        <v>NON</v>
      </c>
      <c r="AI268" s="27"/>
      <c r="AJ268" s="26"/>
      <c r="AK268" s="26"/>
      <c r="AL268" s="26"/>
      <c r="AM268" s="26"/>
      <c r="AN268" s="26"/>
    </row>
    <row r="269" spans="1:40">
      <c r="A269" t="str">
        <f>IF(OR(H269=$AA$3,L269=$AA$3),"MATCH","")</f>
        <v/>
      </c>
      <c r="B269" t="str">
        <f>IF(A269="","","LAST "&amp;COUNTIF(A$2:$A269,A269))</f>
        <v/>
      </c>
      <c r="C269" t="str">
        <f>IF(OR(H269=$AA$5,L269=$AA$5),"MATCH","")</f>
        <v/>
      </c>
      <c r="D269" t="str">
        <f>IF(C269="","","LAST "&amp;COUNTIF($C$2:C269,C269))</f>
        <v/>
      </c>
      <c r="E269" s="6">
        <f>IF(AND(OR(H269=$AA$3,H269=$AA$5),AND(OR(L269=$AA$3,L269=$AA$5))),"MATCH",0)</f>
        <v>0</v>
      </c>
      <c r="F269" s="39" t="s">
        <v>91</v>
      </c>
      <c r="G269" s="16">
        <v>44996</v>
      </c>
      <c r="H269" s="6" t="s">
        <v>41</v>
      </c>
      <c r="J269" s="7">
        <f>(VLOOKUP(H269,Modèle!$B$3:$G$34,5,FALSE)*VLOOKUP(L269,Modèle!$B$3:$G$34,6,FALSE))*Modèle!$D$35</f>
        <v>4.1370700636942654</v>
      </c>
      <c r="K269" s="19">
        <f>IF(J269&gt;N269,1,"")</f>
        <v>1</v>
      </c>
      <c r="L269" s="6" t="s">
        <v>31</v>
      </c>
      <c r="M269" s="6">
        <v>5</v>
      </c>
      <c r="N269" s="7">
        <v>2.4690322580645159</v>
      </c>
      <c r="O269" s="19" t="str">
        <f>IF(N269&gt;J269,1,"")</f>
        <v/>
      </c>
      <c r="P269" t="str">
        <f>L269</f>
        <v>Montreal</v>
      </c>
      <c r="Q269" t="str">
        <f>IF(J269&gt;N269,H269,L269)</f>
        <v>New Jersey</v>
      </c>
      <c r="R269" t="str">
        <f t="shared" si="20"/>
        <v>NON</v>
      </c>
      <c r="AI269" s="27"/>
      <c r="AJ269" s="26"/>
      <c r="AK269" s="26"/>
      <c r="AL269" s="26"/>
      <c r="AM269" s="26"/>
      <c r="AN269" s="26"/>
    </row>
    <row r="270" spans="1:40">
      <c r="A270" t="str">
        <f>IF(OR(H270=$AA$3,L270=$AA$3),"MATCH","")</f>
        <v/>
      </c>
      <c r="B270" t="str">
        <f>IF(A270="","","LAST "&amp;COUNTIF(A$2:$A270,A270))</f>
        <v/>
      </c>
      <c r="C270" t="str">
        <f>IF(OR(H270=$AA$5,L270=$AA$5),"MATCH","")</f>
        <v/>
      </c>
      <c r="D270" t="str">
        <f>IF(C270="","","LAST "&amp;COUNTIF($C$2:C270,C270))</f>
        <v/>
      </c>
      <c r="E270" s="6">
        <f>IF(AND(OR(H270=$AA$3,H270=$AA$5),AND(OR(L270=$AA$3,L270=$AA$5))),"MATCH",0)</f>
        <v>0</v>
      </c>
      <c r="F270" s="39" t="s">
        <v>91</v>
      </c>
      <c r="G270" s="16">
        <v>44996</v>
      </c>
      <c r="H270" s="6" t="s">
        <v>33</v>
      </c>
      <c r="J270" s="7">
        <f>(VLOOKUP(H270,Modèle!$B$3:$G$34,5,FALSE)*VLOOKUP(L270,Modèle!$B$3:$G$34,6,FALSE))*Modèle!$D$35</f>
        <v>2.7108280254777068</v>
      </c>
      <c r="K270" s="19" t="str">
        <f>IF(J270&gt;N270,1,"")</f>
        <v/>
      </c>
      <c r="L270" s="6" t="s">
        <v>39</v>
      </c>
      <c r="M270" s="6">
        <v>4</v>
      </c>
      <c r="N270" s="7">
        <v>3.5692473118279562</v>
      </c>
      <c r="O270" s="19">
        <f>IF(N270&gt;J270,1,"")</f>
        <v>1</v>
      </c>
      <c r="P270" t="str">
        <f>L270</f>
        <v>N.Y. Islanders</v>
      </c>
      <c r="Q270" t="str">
        <f>IF(J270&gt;N270,H270,L270)</f>
        <v>N.Y. Islanders</v>
      </c>
      <c r="R270" t="str">
        <f t="shared" si="20"/>
        <v>OUI</v>
      </c>
      <c r="AI270" s="27"/>
      <c r="AJ270" s="26"/>
      <c r="AK270" s="26"/>
      <c r="AL270" s="26"/>
      <c r="AM270" s="26"/>
      <c r="AN270" s="26"/>
    </row>
    <row r="271" spans="1:40">
      <c r="A271" t="str">
        <f>IF(OR(H271=$AA$3,L271=$AA$3),"MATCH","")</f>
        <v/>
      </c>
      <c r="B271" t="str">
        <f>IF(A271="","","LAST "&amp;COUNTIF(A$2:$A271,A271))</f>
        <v/>
      </c>
      <c r="C271" t="str">
        <f>IF(OR(H271=$AA$5,L271=$AA$5),"MATCH","")</f>
        <v/>
      </c>
      <c r="D271" t="str">
        <f>IF(C271="","","LAST "&amp;COUNTIF($C$2:C271,C271))</f>
        <v/>
      </c>
      <c r="E271" s="6">
        <f>IF(AND(OR(H271=$AA$3,H271=$AA$5),AND(OR(L271=$AA$3,L271=$AA$5))),"MATCH",0)</f>
        <v>0</v>
      </c>
      <c r="F271" s="39" t="s">
        <v>91</v>
      </c>
      <c r="G271" s="16">
        <v>44996</v>
      </c>
      <c r="H271" s="6" t="s">
        <v>42</v>
      </c>
      <c r="J271" s="7">
        <f>(VLOOKUP(H271,Modèle!$B$3:$G$34,5,FALSE)*VLOOKUP(L271,Modèle!$B$3:$G$34,6,FALSE))*Modèle!$D$35</f>
        <v>2.7314649681528653</v>
      </c>
      <c r="K271" s="19">
        <f>IF(J271&gt;N271,1,"")</f>
        <v>1</v>
      </c>
      <c r="L271" s="6" t="s">
        <v>44</v>
      </c>
      <c r="M271" s="6">
        <v>2</v>
      </c>
      <c r="N271" s="7">
        <v>2.3650099561927513</v>
      </c>
      <c r="O271" s="19" t="str">
        <f>IF(N271&gt;J271,1,"")</f>
        <v/>
      </c>
      <c r="P271" t="str">
        <f>H271</f>
        <v>Philadelphia</v>
      </c>
      <c r="Q271" t="str">
        <f>IF(J271&gt;N271,H271,L271)</f>
        <v>Philadelphia</v>
      </c>
      <c r="R271" t="str">
        <f t="shared" si="20"/>
        <v>OUI</v>
      </c>
      <c r="AI271" s="27"/>
      <c r="AJ271" s="26"/>
      <c r="AK271" s="26"/>
      <c r="AL271" s="26"/>
      <c r="AM271" s="26"/>
      <c r="AN271" s="26"/>
    </row>
    <row r="272" spans="1:40">
      <c r="A272" t="str">
        <f>IF(OR(H272=$AA$3,L272=$AA$3),"MATCH","")</f>
        <v/>
      </c>
      <c r="B272" t="str">
        <f>IF(A272="","","LAST "&amp;COUNTIF(A$2:$A272,A272))</f>
        <v/>
      </c>
      <c r="C272" t="str">
        <f>IF(OR(H272=$AA$5,L272=$AA$5),"MATCH","")</f>
        <v/>
      </c>
      <c r="D272" t="str">
        <f>IF(C272="","","LAST "&amp;COUNTIF($C$2:C272,C272))</f>
        <v/>
      </c>
      <c r="E272" s="6">
        <f>IF(AND(OR(H272=$AA$3,H272=$AA$5),AND(OR(L272=$AA$3,L272=$AA$5))),"MATCH",0)</f>
        <v>0</v>
      </c>
      <c r="F272" s="39" t="s">
        <v>91</v>
      </c>
      <c r="G272" s="16">
        <v>44996</v>
      </c>
      <c r="H272" s="6" t="s">
        <v>37</v>
      </c>
      <c r="J272" s="7">
        <f>(VLOOKUP(H272,Modèle!$B$3:$G$34,5,FALSE)*VLOOKUP(L272,Modèle!$B$3:$G$34,6,FALSE))*Modèle!$D$35</f>
        <v>3.7062420382165602</v>
      </c>
      <c r="K272" s="19" t="str">
        <f>IF(J272&gt;N272,1,"")</f>
        <v/>
      </c>
      <c r="L272" s="6" t="s">
        <v>16</v>
      </c>
      <c r="M272" s="6">
        <v>4</v>
      </c>
      <c r="N272" s="7">
        <v>4.3322580645161288</v>
      </c>
      <c r="O272" s="19">
        <f>IF(N272&gt;J272,1,"")</f>
        <v>1</v>
      </c>
      <c r="P272" t="str">
        <f>L272</f>
        <v>San Jose</v>
      </c>
      <c r="Q272" t="str">
        <f>IF(J272&gt;N272,H272,L272)</f>
        <v>San Jose</v>
      </c>
      <c r="R272" t="str">
        <f t="shared" si="20"/>
        <v>OUI</v>
      </c>
      <c r="AI272" s="27"/>
      <c r="AJ272" s="26"/>
      <c r="AK272" s="26"/>
      <c r="AL272" s="26"/>
      <c r="AM272" s="26"/>
      <c r="AN272" s="26"/>
    </row>
    <row r="273" spans="1:40">
      <c r="A273" t="str">
        <f>IF(OR(H273=$AA$3,L273=$AA$3),"MATCH","")</f>
        <v/>
      </c>
      <c r="B273" t="str">
        <f>IF(A273="","","LAST "&amp;COUNTIF(A$2:$A273,A273))</f>
        <v/>
      </c>
      <c r="C273" t="str">
        <f>IF(OR(H273=$AA$5,L273=$AA$5),"MATCH","")</f>
        <v/>
      </c>
      <c r="D273" t="str">
        <f>IF(C273="","","LAST "&amp;COUNTIF($C$2:C273,C273))</f>
        <v/>
      </c>
      <c r="E273" s="6">
        <f>IF(AND(OR(H273=$AA$3,H273=$AA$5),AND(OR(L273=$AA$3,L273=$AA$5))),"MATCH",0)</f>
        <v>0</v>
      </c>
      <c r="F273" s="39" t="s">
        <v>91</v>
      </c>
      <c r="G273" s="16">
        <v>44996</v>
      </c>
      <c r="H273" s="6" t="s">
        <v>40</v>
      </c>
      <c r="J273" s="7">
        <f>(VLOOKUP(H273,Modèle!$B$3:$G$34,5,FALSE)*VLOOKUP(L273,Modèle!$B$3:$G$34,6,FALSE))*Modèle!$D$35</f>
        <v>3.3535350318471329</v>
      </c>
      <c r="K273" s="19" t="str">
        <f>IF(J273&gt;N273,1,"")</f>
        <v/>
      </c>
      <c r="L273" s="6" t="s">
        <v>22</v>
      </c>
      <c r="M273" s="6">
        <v>3</v>
      </c>
      <c r="N273" s="7">
        <v>4.4720908004778961</v>
      </c>
      <c r="O273" s="19">
        <f>IF(N273&gt;J273,1,"")</f>
        <v>1</v>
      </c>
      <c r="P273" t="str">
        <f>L273</f>
        <v>Seattle</v>
      </c>
      <c r="Q273" t="str">
        <f>IF(J273&gt;N273,H273,L273)</f>
        <v>Seattle</v>
      </c>
      <c r="R273" t="str">
        <f t="shared" si="20"/>
        <v>OUI</v>
      </c>
      <c r="AI273" s="27"/>
      <c r="AJ273" s="26"/>
      <c r="AK273" s="26"/>
      <c r="AL273" s="26"/>
      <c r="AM273" s="26"/>
      <c r="AN273" s="26"/>
    </row>
    <row r="274" spans="1:40">
      <c r="A274" t="str">
        <f>IF(OR(H274=$AA$3,L274=$AA$3),"MATCH","")</f>
        <v/>
      </c>
      <c r="B274" t="str">
        <f>IF(A274="","","LAST "&amp;COUNTIF(A$2:$A274,A274))</f>
        <v/>
      </c>
      <c r="C274" t="str">
        <f>IF(OR(H274=$AA$5,L274=$AA$5),"MATCH","")</f>
        <v/>
      </c>
      <c r="D274" t="str">
        <f>IF(C274="","","LAST "&amp;COUNTIF($C$2:C274,C274))</f>
        <v/>
      </c>
      <c r="E274" s="6">
        <f>IF(AND(OR(H274=$AA$3,H274=$AA$5),AND(OR(L274=$AA$3,L274=$AA$5))),"MATCH",0)</f>
        <v>0</v>
      </c>
      <c r="F274" s="39" t="s">
        <v>91</v>
      </c>
      <c r="G274" s="16">
        <v>44996</v>
      </c>
      <c r="H274" s="6" t="s">
        <v>26</v>
      </c>
      <c r="J274" s="7">
        <f>(VLOOKUP(H274,Modèle!$B$3:$G$34,5,FALSE)*VLOOKUP(L274,Modèle!$B$3:$G$34,6,FALSE))*Modèle!$D$35</f>
        <v>2.1368471337579615</v>
      </c>
      <c r="K274" s="19" t="str">
        <f>IF(J274&gt;N274,1,"")</f>
        <v/>
      </c>
      <c r="L274" s="6" t="s">
        <v>20</v>
      </c>
      <c r="M274" s="6">
        <v>4</v>
      </c>
      <c r="N274" s="7">
        <v>3.7909597769812824</v>
      </c>
      <c r="O274" s="19">
        <f>IF(N274&gt;J274,1,"")</f>
        <v>1</v>
      </c>
      <c r="P274" t="str">
        <f>L274</f>
        <v>Tampa Bay</v>
      </c>
      <c r="Q274" t="str">
        <f>IF(J274&gt;N274,H274,L274)</f>
        <v>Tampa Bay</v>
      </c>
      <c r="R274" t="str">
        <f t="shared" si="20"/>
        <v>OUI</v>
      </c>
      <c r="AI274" s="27"/>
      <c r="AJ274" s="26"/>
      <c r="AK274" s="26"/>
      <c r="AL274" s="26"/>
      <c r="AM274" s="26"/>
      <c r="AN274" s="26"/>
    </row>
    <row r="275" spans="1:40">
      <c r="A275" t="str">
        <f>IF(OR(H275=$AA$3,L275=$AA$3),"MATCH","")</f>
        <v/>
      </c>
      <c r="B275" t="str">
        <f>IF(A275="","","LAST "&amp;COUNTIF(A$2:$A275,A275))</f>
        <v/>
      </c>
      <c r="C275" t="str">
        <f>IF(OR(H275=$AA$5,L275=$AA$5),"MATCH","")</f>
        <v/>
      </c>
      <c r="D275" t="str">
        <f>IF(C275="","","LAST "&amp;COUNTIF($C$2:C275,C275))</f>
        <v/>
      </c>
      <c r="E275" s="6">
        <f>IF(AND(OR(H275=$AA$3,H275=$AA$5),AND(OR(L275=$AA$3,L275=$AA$5))),"MATCH",0)</f>
        <v>0</v>
      </c>
      <c r="F275" s="39" t="s">
        <v>91</v>
      </c>
      <c r="G275" s="16">
        <v>44996</v>
      </c>
      <c r="H275" s="6" t="s">
        <v>29</v>
      </c>
      <c r="J275" s="7">
        <f>(VLOOKUP(H275,Modèle!$B$3:$G$34,5,FALSE)*VLOOKUP(L275,Modèle!$B$3:$G$34,6,FALSE))*Modèle!$D$35</f>
        <v>3.0603821656050956</v>
      </c>
      <c r="K275" s="19" t="str">
        <f>IF(J275&gt;N275,1,"")</f>
        <v/>
      </c>
      <c r="L275" s="6" t="s">
        <v>30</v>
      </c>
      <c r="M275" s="6">
        <v>6</v>
      </c>
      <c r="N275" s="7">
        <v>3.9231780167264034</v>
      </c>
      <c r="O275" s="19">
        <f>IF(N275&gt;J275,1,"")</f>
        <v>1</v>
      </c>
      <c r="P275" t="str">
        <f>L275</f>
        <v>Toronto</v>
      </c>
      <c r="Q275" t="str">
        <f>IF(J275&gt;N275,H275,L275)</f>
        <v>Toronto</v>
      </c>
      <c r="R275" t="str">
        <f t="shared" si="20"/>
        <v>OUI</v>
      </c>
      <c r="AI275" s="27"/>
      <c r="AJ275" s="26"/>
      <c r="AK275" s="26"/>
      <c r="AL275" s="26"/>
      <c r="AM275" s="26"/>
      <c r="AN275" s="26"/>
    </row>
    <row r="276" spans="1:40">
      <c r="A276" t="str">
        <f>IF(OR(H276=$AA$3,L276=$AA$3),"MATCH","")</f>
        <v/>
      </c>
      <c r="B276" t="str">
        <f>IF(A276="","","LAST "&amp;COUNTIF(A$2:$A276,A276))</f>
        <v/>
      </c>
      <c r="C276" t="str">
        <f>IF(OR(H276=$AA$5,L276=$AA$5),"MATCH","")</f>
        <v/>
      </c>
      <c r="D276" t="str">
        <f>IF(C276="","","LAST "&amp;COUNTIF($C$2:C276,C276))</f>
        <v/>
      </c>
      <c r="E276" s="6">
        <f>IF(AND(OR(H276=$AA$3,H276=$AA$5),AND(OR(L276=$AA$3,L276=$AA$5))),"MATCH",0)</f>
        <v>0</v>
      </c>
      <c r="F276" s="39" t="s">
        <v>91</v>
      </c>
      <c r="G276" s="16">
        <v>44996</v>
      </c>
      <c r="H276" s="6" t="s">
        <v>34</v>
      </c>
      <c r="J276" s="7">
        <f>(VLOOKUP(H276,Modèle!$B$3:$G$34,5,FALSE)*VLOOKUP(L276,Modèle!$B$3:$G$34,6,FALSE))*Modèle!$D$35</f>
        <v>3.6921974522292986</v>
      </c>
      <c r="K276" s="19">
        <f>IF(J276&gt;N276,1,"")</f>
        <v>1</v>
      </c>
      <c r="L276" s="6" t="s">
        <v>28</v>
      </c>
      <c r="M276" s="6">
        <v>1</v>
      </c>
      <c r="N276" s="7">
        <v>2.9233213859020308</v>
      </c>
      <c r="O276" s="19" t="str">
        <f>IF(N276&gt;J276,1,"")</f>
        <v/>
      </c>
      <c r="P276" t="str">
        <f>H276</f>
        <v>Ottawa</v>
      </c>
      <c r="Q276" t="str">
        <f>IF(J276&gt;N276,H276,L276)</f>
        <v>Ottawa</v>
      </c>
      <c r="R276" t="str">
        <f t="shared" si="20"/>
        <v>OUI</v>
      </c>
      <c r="AI276" s="27"/>
      <c r="AJ276" s="26"/>
      <c r="AK276" s="26"/>
      <c r="AL276" s="26"/>
      <c r="AM276" s="26"/>
      <c r="AN276" s="26"/>
    </row>
    <row r="277" spans="1:40">
      <c r="A277" t="str">
        <f>IF(OR(H277=$AA$3,L277=$AA$3),"MATCH","")</f>
        <v>MATCH</v>
      </c>
      <c r="B277" t="str">
        <f>IF(A277="","","LAST "&amp;COUNTIF(A$2:$A277,A277))</f>
        <v>LAST 17</v>
      </c>
      <c r="C277" t="str">
        <f>IF(OR(H277=$AA$5,L277=$AA$5),"MATCH","")</f>
        <v/>
      </c>
      <c r="D277" t="str">
        <f>IF(C277="","","LAST "&amp;COUNTIF($C$2:C277,C277))</f>
        <v/>
      </c>
      <c r="E277" s="6">
        <f>IF(AND(OR(H277=$AA$3,H277=$AA$5),AND(OR(L277=$AA$3,L277=$AA$5))),"MATCH",0)</f>
        <v>0</v>
      </c>
      <c r="F277" s="39" t="s">
        <v>91</v>
      </c>
      <c r="G277" s="16">
        <v>44995</v>
      </c>
      <c r="H277" s="6" t="s">
        <v>23</v>
      </c>
      <c r="J277" s="7">
        <f>(VLOOKUP(H277,Modèle!$B$3:$G$34,5,FALSE)*VLOOKUP(L277,Modèle!$B$3:$G$34,6,FALSE))*Modèle!$D$35</f>
        <v>2.1232484076433118</v>
      </c>
      <c r="K277" s="19" t="str">
        <f>IF(J277&gt;N277,1,"")</f>
        <v/>
      </c>
      <c r="L277" s="6" t="s">
        <v>36</v>
      </c>
      <c r="M277" s="6">
        <v>5</v>
      </c>
      <c r="N277" s="7">
        <v>3.1065790521704493</v>
      </c>
      <c r="O277" s="19">
        <f>IF(N277&gt;J277,1,"")</f>
        <v>1</v>
      </c>
      <c r="P277" t="str">
        <f>L277</f>
        <v>Calgary</v>
      </c>
      <c r="Q277" t="str">
        <f>IF(J277&gt;N277,H277,L277)</f>
        <v>Calgary</v>
      </c>
      <c r="R277" t="str">
        <f t="shared" si="20"/>
        <v>OUI</v>
      </c>
      <c r="AI277" s="27"/>
      <c r="AJ277" s="26"/>
      <c r="AK277" s="26"/>
      <c r="AL277" s="26"/>
      <c r="AM277" s="26"/>
      <c r="AN277" s="26"/>
    </row>
    <row r="278" spans="1:40">
      <c r="A278" t="str">
        <f>IF(OR(H278=$AA$3,L278=$AA$3),"MATCH","")</f>
        <v/>
      </c>
      <c r="B278" t="str">
        <f>IF(A278="","","LAST "&amp;COUNTIF(A$2:$A278,A278))</f>
        <v/>
      </c>
      <c r="C278" t="str">
        <f>IF(OR(H278=$AA$5,L278=$AA$5),"MATCH","")</f>
        <v/>
      </c>
      <c r="D278" t="str">
        <f>IF(C278="","","LAST "&amp;COUNTIF($C$2:C278,C278))</f>
        <v/>
      </c>
      <c r="E278" s="6">
        <f>IF(AND(OR(H278=$AA$3,H278=$AA$5),AND(OR(L278=$AA$3,L278=$AA$5))),"MATCH",0)</f>
        <v>0</v>
      </c>
      <c r="F278" s="39" t="s">
        <v>91</v>
      </c>
      <c r="G278" s="16">
        <v>44995</v>
      </c>
      <c r="H278" s="6" t="s">
        <v>26</v>
      </c>
      <c r="J278" s="7">
        <f>(VLOOKUP(H278,Modèle!$B$3:$G$34,5,FALSE)*VLOOKUP(L278,Modèle!$B$3:$G$34,6,FALSE))*Modèle!$D$35</f>
        <v>2.4650318471337576</v>
      </c>
      <c r="K278" s="19" t="str">
        <f>IF(J278&gt;N278,1,"")</f>
        <v/>
      </c>
      <c r="L278" s="6" t="s">
        <v>38</v>
      </c>
      <c r="M278" s="6">
        <v>4</v>
      </c>
      <c r="N278" s="7">
        <v>2.8156989247311826</v>
      </c>
      <c r="O278" s="19">
        <f>IF(N278&gt;J278,1,"")</f>
        <v>1</v>
      </c>
      <c r="P278" t="str">
        <f>L278</f>
        <v>Florida</v>
      </c>
      <c r="Q278" t="str">
        <f>IF(J278&gt;N278,H278,L278)</f>
        <v>Florida</v>
      </c>
      <c r="R278" t="str">
        <f t="shared" si="20"/>
        <v>OUI</v>
      </c>
      <c r="AI278" s="27"/>
      <c r="AJ278" s="26"/>
      <c r="AK278" s="26"/>
      <c r="AL278" s="26"/>
      <c r="AM278" s="26"/>
      <c r="AN278" s="26"/>
    </row>
    <row r="279" spans="1:40">
      <c r="A279" t="str">
        <f>IF(OR(H279=$AA$3,L279=$AA$3),"MATCH","")</f>
        <v/>
      </c>
      <c r="B279" t="str">
        <f>IF(A279="","","LAST "&amp;COUNTIF(A$2:$A279,A279))</f>
        <v/>
      </c>
      <c r="C279" t="str">
        <f>IF(OR(H279=$AA$5,L279=$AA$5),"MATCH","")</f>
        <v/>
      </c>
      <c r="D279" t="str">
        <f>IF(C279="","","LAST "&amp;COUNTIF($C$2:C279,C279))</f>
        <v/>
      </c>
      <c r="E279" s="6">
        <f>IF(AND(OR(H279=$AA$3,H279=$AA$5),AND(OR(L279=$AA$3,L279=$AA$5))),"MATCH",0)</f>
        <v>0</v>
      </c>
      <c r="F279" s="39" t="s">
        <v>91</v>
      </c>
      <c r="G279" s="16">
        <v>44994</v>
      </c>
      <c r="H279" s="6" t="s">
        <v>17</v>
      </c>
      <c r="J279" s="7">
        <f>(VLOOKUP(H279,Modèle!$B$3:$G$34,5,FALSE)*VLOOKUP(L279,Modèle!$B$3:$G$34,6,FALSE))*Modèle!$D$35</f>
        <v>3.1907006369426747</v>
      </c>
      <c r="K279" s="19" t="str">
        <f>IF(J279&gt;N279,1,"")</f>
        <v/>
      </c>
      <c r="L279" s="6" t="s">
        <v>43</v>
      </c>
      <c r="M279" s="6">
        <v>4</v>
      </c>
      <c r="N279" s="7">
        <v>3.4207168458781356</v>
      </c>
      <c r="O279" s="19">
        <f>IF(N279&gt;J279,1,"")</f>
        <v>1</v>
      </c>
      <c r="P279" t="str">
        <f>H279</f>
        <v>Nashville</v>
      </c>
      <c r="Q279" t="str">
        <f>IF(J279&gt;N279,H279,L279)</f>
        <v>Arizona</v>
      </c>
      <c r="R279" t="str">
        <f t="shared" si="20"/>
        <v>NON</v>
      </c>
      <c r="AI279" s="27"/>
      <c r="AJ279" s="26"/>
      <c r="AK279" s="26"/>
      <c r="AL279" s="26"/>
      <c r="AM279" s="26"/>
      <c r="AN279" s="26"/>
    </row>
    <row r="280" spans="1:40">
      <c r="A280" t="str">
        <f>IF(OR(H280=$AA$3,L280=$AA$3),"MATCH","")</f>
        <v/>
      </c>
      <c r="B280" t="str">
        <f>IF(A280="","","LAST "&amp;COUNTIF(A$2:$A280,A280))</f>
        <v/>
      </c>
      <c r="C280" t="str">
        <f>IF(OR(H280=$AA$5,L280=$AA$5),"MATCH","")</f>
        <v/>
      </c>
      <c r="D280" t="str">
        <f>IF(C280="","","LAST "&amp;COUNTIF($C$2:C280,C280))</f>
        <v/>
      </c>
      <c r="E280" s="6">
        <f>IF(AND(OR(H280=$AA$3,H280=$AA$5),AND(OR(L280=$AA$3,L280=$AA$5))),"MATCH",0)</f>
        <v>0</v>
      </c>
      <c r="F280" s="39" t="s">
        <v>91</v>
      </c>
      <c r="G280" s="16">
        <v>44994</v>
      </c>
      <c r="H280" s="6" t="s">
        <v>29</v>
      </c>
      <c r="J280" s="7">
        <f>(VLOOKUP(H280,Modèle!$B$3:$G$34,5,FALSE)*VLOOKUP(L280,Modèle!$B$3:$G$34,6,FALSE))*Modèle!$D$35</f>
        <v>2.515541401273885</v>
      </c>
      <c r="K280" s="19">
        <f>IF(J280&gt;N280,1,"")</f>
        <v>1</v>
      </c>
      <c r="L280" s="6" t="s">
        <v>32</v>
      </c>
      <c r="M280" s="6">
        <v>2</v>
      </c>
      <c r="N280" s="7">
        <v>2.4396893667861406</v>
      </c>
      <c r="O280" s="19" t="str">
        <f>IF(N280&gt;J280,1,"")</f>
        <v/>
      </c>
      <c r="P280" t="str">
        <f>L280</f>
        <v>Boston</v>
      </c>
      <c r="Q280" t="str">
        <f>IF(J280&gt;N280,H280,L280)</f>
        <v>Edmonton</v>
      </c>
      <c r="R280" t="str">
        <f t="shared" si="20"/>
        <v>NON</v>
      </c>
      <c r="AI280" s="27"/>
      <c r="AJ280" s="26"/>
      <c r="AK280" s="26"/>
      <c r="AL280" s="26"/>
      <c r="AM280" s="26"/>
      <c r="AN280" s="26"/>
    </row>
    <row r="281" spans="1:40">
      <c r="A281" t="str">
        <f>IF(OR(H281=$AA$3,L281=$AA$3),"MATCH","")</f>
        <v/>
      </c>
      <c r="B281" t="str">
        <f>IF(A281="","","LAST "&amp;COUNTIF(A$2:$A281,A281))</f>
        <v/>
      </c>
      <c r="C281" t="str">
        <f>IF(OR(H281=$AA$5,L281=$AA$5),"MATCH","")</f>
        <v/>
      </c>
      <c r="D281" t="str">
        <f>IF(C281="","","LAST "&amp;COUNTIF($C$2:C281,C281))</f>
        <v/>
      </c>
      <c r="E281" s="6">
        <f>IF(AND(OR(H281=$AA$3,H281=$AA$5),AND(OR(L281=$AA$3,L281=$AA$5))),"MATCH",0)</f>
        <v>0</v>
      </c>
      <c r="F281" s="39" t="s">
        <v>91</v>
      </c>
      <c r="G281" s="16">
        <v>44994</v>
      </c>
      <c r="H281" s="6" t="s">
        <v>40</v>
      </c>
      <c r="J281" s="7">
        <f>(VLOOKUP(H281,Modèle!$B$3:$G$34,5,FALSE)*VLOOKUP(L281,Modèle!$B$3:$G$34,6,FALSE))*Modèle!$D$35</f>
        <v>3.8014012738853493</v>
      </c>
      <c r="K281" s="19">
        <f>IF(J281&gt;N281,1,"")</f>
        <v>1</v>
      </c>
      <c r="L281" s="6" t="s">
        <v>35</v>
      </c>
      <c r="M281" s="6">
        <v>5</v>
      </c>
      <c r="N281" s="7">
        <v>2.9071365989645557</v>
      </c>
      <c r="O281" s="19" t="str">
        <f>IF(N281&gt;J281,1,"")</f>
        <v/>
      </c>
      <c r="P281" t="str">
        <f>L281</f>
        <v>Buffalo</v>
      </c>
      <c r="Q281" t="str">
        <f>IF(J281&gt;N281,H281,L281)</f>
        <v>Dallas</v>
      </c>
      <c r="R281" t="str">
        <f t="shared" si="20"/>
        <v>NON</v>
      </c>
      <c r="AI281" s="27"/>
      <c r="AJ281" s="26"/>
      <c r="AK281" s="26"/>
      <c r="AL281" s="26"/>
      <c r="AM281" s="26"/>
      <c r="AN281" s="26"/>
    </row>
    <row r="282" spans="1:40">
      <c r="A282" t="str">
        <f>IF(OR(H282=$AA$3,L282=$AA$3),"MATCH","")</f>
        <v/>
      </c>
      <c r="B282" t="str">
        <f>IF(A282="","","LAST "&amp;COUNTIF(A$2:$A282,A282))</f>
        <v/>
      </c>
      <c r="C282" t="str">
        <f>IF(OR(H282=$AA$5,L282=$AA$5),"MATCH","")</f>
        <v/>
      </c>
      <c r="D282" t="str">
        <f>IF(C282="","","LAST "&amp;COUNTIF($C$2:C282,C282))</f>
        <v/>
      </c>
      <c r="E282" s="6">
        <f>IF(AND(OR(H282=$AA$3,H282=$AA$5),AND(OR(L282=$AA$3,L282=$AA$5))),"MATCH",0)</f>
        <v>0</v>
      </c>
      <c r="F282" s="39" t="s">
        <v>91</v>
      </c>
      <c r="G282" s="16">
        <v>44994</v>
      </c>
      <c r="H282" s="6" t="s">
        <v>42</v>
      </c>
      <c r="J282" s="7">
        <f>(VLOOKUP(H282,Modèle!$B$3:$G$34,5,FALSE)*VLOOKUP(L282,Modèle!$B$3:$G$34,6,FALSE))*Modèle!$D$35</f>
        <v>2.4239490445859868</v>
      </c>
      <c r="K282" s="19" t="str">
        <f>IF(J282&gt;N282,1,"")</f>
        <v/>
      </c>
      <c r="L282" s="6" t="s">
        <v>25</v>
      </c>
      <c r="M282" s="6">
        <v>2</v>
      </c>
      <c r="N282" s="7">
        <v>2.7507367582636397</v>
      </c>
      <c r="O282" s="19">
        <f>IF(N282&gt;J282,1,"")</f>
        <v>1</v>
      </c>
      <c r="P282" t="str">
        <f>H282</f>
        <v>Philadelphia</v>
      </c>
      <c r="Q282" t="str">
        <f>IF(J282&gt;N282,H282,L282)</f>
        <v>Carolina</v>
      </c>
      <c r="R282" t="str">
        <f t="shared" si="20"/>
        <v>NON</v>
      </c>
      <c r="AI282" s="27"/>
      <c r="AJ282" s="26"/>
      <c r="AK282" s="26"/>
      <c r="AL282" s="26"/>
      <c r="AM282" s="26"/>
      <c r="AN282" s="26"/>
    </row>
    <row r="283" spans="1:40">
      <c r="A283" t="str">
        <f>IF(OR(H283=$AA$3,L283=$AA$3),"MATCH","")</f>
        <v/>
      </c>
      <c r="B283" t="str">
        <f>IF(A283="","","LAST "&amp;COUNTIF(A$2:$A283,A283))</f>
        <v/>
      </c>
      <c r="C283" t="str">
        <f>IF(OR(H283=$AA$5,L283=$AA$5),"MATCH","")</f>
        <v/>
      </c>
      <c r="D283" t="str">
        <f>IF(C283="","","LAST "&amp;COUNTIF($C$2:C283,C283))</f>
        <v/>
      </c>
      <c r="E283" s="6">
        <f>IF(AND(OR(H283=$AA$3,H283=$AA$5),AND(OR(L283=$AA$3,L283=$AA$5))),"MATCH",0)</f>
        <v>0</v>
      </c>
      <c r="F283" s="39" t="s">
        <v>91</v>
      </c>
      <c r="G283" s="16">
        <v>44994</v>
      </c>
      <c r="H283" s="6" t="s">
        <v>19</v>
      </c>
      <c r="J283" s="7">
        <f>(VLOOKUP(H283,Modèle!$B$3:$G$34,5,FALSE)*VLOOKUP(L283,Modèle!$B$3:$G$34,6,FALSE))*Modèle!$D$35</f>
        <v>2.9381528662420373</v>
      </c>
      <c r="K283" s="19">
        <f>IF(J283&gt;N283,1,"")</f>
        <v>1</v>
      </c>
      <c r="L283" s="6" t="s">
        <v>27</v>
      </c>
      <c r="M283" s="6">
        <v>1</v>
      </c>
      <c r="N283" s="7">
        <v>2.8405814416567101</v>
      </c>
      <c r="O283" s="19" t="str">
        <f>IF(N283&gt;J283,1,"")</f>
        <v/>
      </c>
      <c r="P283" t="str">
        <f>H283</f>
        <v>Los Angeles</v>
      </c>
      <c r="Q283" t="str">
        <f>IF(J283&gt;N283,H283,L283)</f>
        <v>Los Angeles</v>
      </c>
      <c r="R283" t="str">
        <f t="shared" si="20"/>
        <v>OUI</v>
      </c>
      <c r="AI283" s="27"/>
      <c r="AJ283" s="26"/>
      <c r="AK283" s="26"/>
      <c r="AL283" s="26"/>
      <c r="AM283" s="26"/>
      <c r="AN283" s="26"/>
    </row>
    <row r="284" spans="1:40">
      <c r="A284" t="str">
        <f>IF(OR(H284=$AA$3,L284=$AA$3),"MATCH","")</f>
        <v/>
      </c>
      <c r="B284" t="str">
        <f>IF(A284="","","LAST "&amp;COUNTIF(A$2:$A284,A284))</f>
        <v/>
      </c>
      <c r="C284" t="str">
        <f>IF(OR(H284=$AA$5,L284=$AA$5),"MATCH","")</f>
        <v/>
      </c>
      <c r="D284" t="str">
        <f>IF(C284="","","LAST "&amp;COUNTIF($C$2:C284,C284))</f>
        <v/>
      </c>
      <c r="E284" s="6">
        <f>IF(AND(OR(H284=$AA$3,H284=$AA$5),AND(OR(L284=$AA$3,L284=$AA$5))),"MATCH",0)</f>
        <v>0</v>
      </c>
      <c r="F284" s="39" t="s">
        <v>91</v>
      </c>
      <c r="G284" s="16">
        <v>44994</v>
      </c>
      <c r="H284" s="6" t="s">
        <v>21</v>
      </c>
      <c r="J284" s="7">
        <f>(VLOOKUP(H284,Modèle!$B$3:$G$34,5,FALSE)*VLOOKUP(L284,Modèle!$B$3:$G$34,6,FALSE))*Modèle!$D$35</f>
        <v>3.703439490445859</v>
      </c>
      <c r="K284" s="19">
        <f>IF(J284&gt;N284,1,"")</f>
        <v>1</v>
      </c>
      <c r="L284" s="6" t="s">
        <v>31</v>
      </c>
      <c r="M284" s="6">
        <v>1</v>
      </c>
      <c r="N284" s="7">
        <v>2.4829868578255669</v>
      </c>
      <c r="O284" s="19" t="str">
        <f>IF(N284&gt;J284,1,"")</f>
        <v/>
      </c>
      <c r="P284" t="str">
        <f>H284</f>
        <v>N.Y. Rangers</v>
      </c>
      <c r="Q284" t="str">
        <f>IF(J284&gt;N284,H284,L284)</f>
        <v>N.Y. Rangers</v>
      </c>
      <c r="R284" t="str">
        <f t="shared" si="20"/>
        <v>OUI</v>
      </c>
      <c r="AI284" s="27"/>
      <c r="AJ284" s="26"/>
      <c r="AK284" s="26"/>
      <c r="AL284" s="26"/>
      <c r="AM284" s="26"/>
      <c r="AN284" s="26"/>
    </row>
    <row r="285" spans="1:40">
      <c r="A285" t="str">
        <f>IF(OR(H285=$AA$3,L285=$AA$3),"MATCH","")</f>
        <v/>
      </c>
      <c r="B285" t="str">
        <f>IF(A285="","","LAST "&amp;COUNTIF(A$2:$A285,A285))</f>
        <v/>
      </c>
      <c r="C285" t="str">
        <f>IF(OR(H285=$AA$5,L285=$AA$5),"MATCH","")</f>
        <v/>
      </c>
      <c r="D285" t="str">
        <f>IF(C285="","","LAST "&amp;COUNTIF($C$2:C285,C285))</f>
        <v/>
      </c>
      <c r="E285" s="6">
        <f>IF(AND(OR(H285=$AA$3,H285=$AA$5),AND(OR(L285=$AA$3,L285=$AA$5))),"MATCH",0)</f>
        <v>0</v>
      </c>
      <c r="F285" s="39" t="s">
        <v>91</v>
      </c>
      <c r="G285" s="16">
        <v>44994</v>
      </c>
      <c r="H285" s="6" t="s">
        <v>39</v>
      </c>
      <c r="J285" s="7">
        <f>(VLOOKUP(H285,Modèle!$B$3:$G$34,5,FALSE)*VLOOKUP(L285,Modèle!$B$3:$G$34,6,FALSE))*Modèle!$D$35</f>
        <v>2.9045859872611461</v>
      </c>
      <c r="K285" s="19" t="str">
        <f>IF(J285&gt;N285,1,"")</f>
        <v/>
      </c>
      <c r="L285" s="6" t="s">
        <v>44</v>
      </c>
      <c r="M285" s="6">
        <v>3</v>
      </c>
      <c r="N285" s="7">
        <v>3.724054161688569</v>
      </c>
      <c r="O285" s="19">
        <f>IF(N285&gt;J285,1,"")</f>
        <v>1</v>
      </c>
      <c r="P285" t="str">
        <f>L285</f>
        <v>Pittsburgh</v>
      </c>
      <c r="Q285" t="str">
        <f>IF(J285&gt;N285,H285,L285)</f>
        <v>Pittsburgh</v>
      </c>
      <c r="R285" t="str">
        <f t="shared" si="20"/>
        <v>OUI</v>
      </c>
      <c r="AI285" s="27"/>
      <c r="AJ285" s="26"/>
      <c r="AK285" s="26"/>
      <c r="AL285" s="26"/>
      <c r="AM285" s="26"/>
      <c r="AN285" s="26"/>
    </row>
    <row r="286" spans="1:40">
      <c r="A286" t="str">
        <f>IF(OR(H286=$AA$3,L286=$AA$3),"MATCH","")</f>
        <v/>
      </c>
      <c r="B286" t="str">
        <f>IF(A286="","","LAST "&amp;COUNTIF(A$2:$A286,A286))</f>
        <v/>
      </c>
      <c r="C286" t="str">
        <f>IF(OR(H286=$AA$5,L286=$AA$5),"MATCH","")</f>
        <v/>
      </c>
      <c r="D286" t="str">
        <f>IF(C286="","","LAST "&amp;COUNTIF($C$2:C286,C286))</f>
        <v/>
      </c>
      <c r="E286" s="6">
        <f>IF(AND(OR(H286=$AA$3,H286=$AA$5),AND(OR(L286=$AA$3,L286=$AA$5))),"MATCH",0)</f>
        <v>0</v>
      </c>
      <c r="F286" s="39" t="s">
        <v>91</v>
      </c>
      <c r="G286" s="16">
        <v>44994</v>
      </c>
      <c r="H286" s="6" t="s">
        <v>34</v>
      </c>
      <c r="J286" s="7">
        <f>(VLOOKUP(H286,Modèle!$B$3:$G$34,5,FALSE)*VLOOKUP(L286,Modèle!$B$3:$G$34,6,FALSE))*Modèle!$D$35</f>
        <v>2.8842356687898083</v>
      </c>
      <c r="K286" s="19" t="str">
        <f>IF(J286&gt;N286,1,"")</f>
        <v/>
      </c>
      <c r="L286" s="6" t="s">
        <v>22</v>
      </c>
      <c r="M286" s="6">
        <v>6</v>
      </c>
      <c r="N286" s="7">
        <v>3.5606451612903225</v>
      </c>
      <c r="O286" s="19">
        <f>IF(N286&gt;J286,1,"")</f>
        <v>1</v>
      </c>
      <c r="P286" t="str">
        <f>L286</f>
        <v>Seattle</v>
      </c>
      <c r="Q286" t="str">
        <f>IF(J286&gt;N286,H286,L286)</f>
        <v>Seattle</v>
      </c>
      <c r="R286" t="str">
        <f t="shared" si="20"/>
        <v>OUI</v>
      </c>
      <c r="AI286" s="27"/>
      <c r="AJ286" s="26"/>
      <c r="AK286" s="26"/>
      <c r="AL286" s="26"/>
      <c r="AM286" s="26"/>
      <c r="AN286" s="26"/>
    </row>
    <row r="287" spans="1:40">
      <c r="A287" t="str">
        <f>IF(OR(H287=$AA$3,L287=$AA$3),"MATCH","")</f>
        <v/>
      </c>
      <c r="B287" t="str">
        <f>IF(A287="","","LAST "&amp;COUNTIF(A$2:$A287,A287))</f>
        <v/>
      </c>
      <c r="C287" t="str">
        <f>IF(OR(H287=$AA$5,L287=$AA$5),"MATCH","")</f>
        <v/>
      </c>
      <c r="D287" t="str">
        <f>IF(C287="","","LAST "&amp;COUNTIF($C$2:C287,C287))</f>
        <v/>
      </c>
      <c r="E287" s="6">
        <f>IF(AND(OR(H287=$AA$3,H287=$AA$5),AND(OR(L287=$AA$3,L287=$AA$5))),"MATCH",0)</f>
        <v>0</v>
      </c>
      <c r="F287" s="39" t="s">
        <v>91</v>
      </c>
      <c r="G287" s="16">
        <v>44994</v>
      </c>
      <c r="H287" s="6" t="s">
        <v>16</v>
      </c>
      <c r="J287" s="7">
        <f>(VLOOKUP(H287,Modèle!$B$3:$G$34,5,FALSE)*VLOOKUP(L287,Modèle!$B$3:$G$34,6,FALSE))*Modèle!$D$35</f>
        <v>3.4528025477707001</v>
      </c>
      <c r="K287" s="19">
        <f>IF(J287&gt;N287,1,"")</f>
        <v>1</v>
      </c>
      <c r="L287" s="6" t="s">
        <v>47</v>
      </c>
      <c r="M287" s="6">
        <v>5</v>
      </c>
      <c r="N287" s="7">
        <v>3.2065551573078452</v>
      </c>
      <c r="O287" s="19" t="str">
        <f>IF(N287&gt;J287,1,"")</f>
        <v/>
      </c>
      <c r="P287" t="str">
        <f>L287</f>
        <v>St. Louis</v>
      </c>
      <c r="Q287" t="str">
        <f>IF(J287&gt;N287,H287,L287)</f>
        <v>San Jose</v>
      </c>
      <c r="AI287" s="27"/>
      <c r="AJ287" s="26"/>
      <c r="AK287" s="26"/>
      <c r="AL287" s="26"/>
      <c r="AM287" s="26"/>
      <c r="AN287" s="26"/>
    </row>
    <row r="288" spans="1:40">
      <c r="A288" t="str">
        <f>IF(OR(H288=$AA$3,L288=$AA$3),"MATCH","")</f>
        <v/>
      </c>
      <c r="B288" t="str">
        <f>IF(A288="","","LAST "&amp;COUNTIF(A$2:$A288,A288))</f>
        <v/>
      </c>
      <c r="C288" t="str">
        <f>IF(OR(H288=$AA$5,L288=$AA$5),"MATCH","")</f>
        <v/>
      </c>
      <c r="D288" t="str">
        <f>IF(C288="","","LAST "&amp;COUNTIF($C$2:C288,C288))</f>
        <v/>
      </c>
      <c r="E288" s="6">
        <f>IF(AND(OR(H288=$AA$3,H288=$AA$5),AND(OR(L288=$AA$3,L288=$AA$5))),"MATCH",0)</f>
        <v>0</v>
      </c>
      <c r="F288" s="39" t="s">
        <v>91</v>
      </c>
      <c r="G288" s="16">
        <v>44994</v>
      </c>
      <c r="H288" s="6" t="s">
        <v>18</v>
      </c>
      <c r="J288" s="7">
        <f>(VLOOKUP(H288,Modèle!$B$3:$G$34,5,FALSE)*VLOOKUP(L288,Modèle!$B$3:$G$34,6,FALSE))*Modèle!$D$35</f>
        <v>3.0513057324840762</v>
      </c>
      <c r="K288" s="19">
        <f>IF(J288&gt;N288,1,"")</f>
        <v>1</v>
      </c>
      <c r="L288" s="6" t="s">
        <v>20</v>
      </c>
      <c r="M288" s="6">
        <v>0</v>
      </c>
      <c r="N288" s="7">
        <v>2.5865949820788527</v>
      </c>
      <c r="O288" s="19" t="str">
        <f>IF(N288&gt;J288,1,"")</f>
        <v/>
      </c>
      <c r="P288" t="str">
        <f>H288</f>
        <v>Vegas</v>
      </c>
      <c r="Q288" t="str">
        <f>IF(J288&gt;N288,H288,L288)</f>
        <v>Vegas</v>
      </c>
      <c r="R288" t="str">
        <f t="shared" si="20"/>
        <v>OUI</v>
      </c>
      <c r="AI288" s="27"/>
      <c r="AJ288" s="26"/>
      <c r="AK288" s="26"/>
      <c r="AL288" s="26"/>
      <c r="AM288" s="26"/>
      <c r="AN288" s="26"/>
    </row>
    <row r="289" spans="1:40">
      <c r="A289" t="str">
        <f>IF(OR(H289=$AA$3,L289=$AA$3),"MATCH","")</f>
        <v/>
      </c>
      <c r="B289" t="str">
        <f>IF(A289="","","LAST "&amp;COUNTIF(A$2:$A289,A289))</f>
        <v/>
      </c>
      <c r="C289" t="str">
        <f>IF(OR(H289=$AA$5,L289=$AA$5),"MATCH","")</f>
        <v/>
      </c>
      <c r="D289" t="str">
        <f>IF(C289="","","LAST "&amp;COUNTIF($C$2:C289,C289))</f>
        <v/>
      </c>
      <c r="E289" s="6">
        <f>IF(AND(OR(H289=$AA$3,H289=$AA$5),AND(OR(L289=$AA$3,L289=$AA$5))),"MATCH",0)</f>
        <v>0</v>
      </c>
      <c r="F289" s="39" t="s">
        <v>91</v>
      </c>
      <c r="G289" s="16">
        <v>44994</v>
      </c>
      <c r="H289" s="6" t="s">
        <v>41</v>
      </c>
      <c r="J289" s="7">
        <f>(VLOOKUP(H289,Modèle!$B$3:$G$34,5,FALSE)*VLOOKUP(L289,Modèle!$B$3:$G$34,6,FALSE))*Modèle!$D$35</f>
        <v>3.1028025477706995</v>
      </c>
      <c r="K289" s="19" t="str">
        <f>IF(J289&gt;N289,1,"")</f>
        <v/>
      </c>
      <c r="L289" s="6" t="s">
        <v>33</v>
      </c>
      <c r="M289" s="6">
        <v>0</v>
      </c>
      <c r="N289" s="7">
        <v>3.4939944245320582</v>
      </c>
      <c r="O289" s="19">
        <f>IF(N289&gt;J289,1,"")</f>
        <v>1</v>
      </c>
      <c r="P289" t="str">
        <f>H289</f>
        <v>New Jersey</v>
      </c>
      <c r="Q289" t="str">
        <f>IF(J289&gt;N289,H289,L289)</f>
        <v>Washington</v>
      </c>
      <c r="R289" t="str">
        <f t="shared" si="20"/>
        <v>NON</v>
      </c>
      <c r="AI289" s="27"/>
      <c r="AJ289" s="26"/>
      <c r="AK289" s="26"/>
      <c r="AL289" s="26"/>
      <c r="AM289" s="26"/>
      <c r="AN289" s="26"/>
    </row>
    <row r="290" spans="1:40">
      <c r="A290" t="str">
        <f>IF(OR(H290=$AA$3,L290=$AA$3),"MATCH","")</f>
        <v/>
      </c>
      <c r="B290" t="str">
        <f>IF(A290="","","LAST "&amp;COUNTIF(A$2:$A290,A290))</f>
        <v/>
      </c>
      <c r="C290" t="str">
        <f>IF(OR(H290=$AA$5,L290=$AA$5),"MATCH","")</f>
        <v>MATCH</v>
      </c>
      <c r="D290" t="str">
        <f>IF(C290="","","LAST "&amp;COUNTIF($C$2:C290,C290))</f>
        <v>LAST 19</v>
      </c>
      <c r="E290" s="6">
        <f>IF(AND(OR(H290=$AA$3,H290=$AA$5),AND(OR(L290=$AA$3,L290=$AA$5))),"MATCH",0)</f>
        <v>0</v>
      </c>
      <c r="F290" s="39" t="s">
        <v>91</v>
      </c>
      <c r="G290" s="16">
        <v>44993</v>
      </c>
      <c r="H290" s="6" t="s">
        <v>26</v>
      </c>
      <c r="J290" s="7">
        <f>(VLOOKUP(H290,Modèle!$B$3:$G$34,5,FALSE)*VLOOKUP(L290,Modèle!$B$3:$G$34,6,FALSE))*Modèle!$D$35</f>
        <v>2.4358598726114646</v>
      </c>
      <c r="K290" s="19" t="str">
        <f>IF(J290&gt;N290,1,"")</f>
        <v/>
      </c>
      <c r="L290" s="6" t="s">
        <v>45</v>
      </c>
      <c r="M290" s="6">
        <v>3</v>
      </c>
      <c r="N290" s="7">
        <v>2.8970051772202305</v>
      </c>
      <c r="O290" s="19">
        <f>IF(N290&gt;J290,1,"")</f>
        <v>1</v>
      </c>
      <c r="P290" t="str">
        <f>H290</f>
        <v>Chicago</v>
      </c>
      <c r="Q290" t="str">
        <f>IF(J290&gt;N290,H290,L290)</f>
        <v>Detroit</v>
      </c>
      <c r="R290" t="str">
        <f t="shared" ref="R290:R291" si="21">IF(P290=Q290,"OUI","NON")</f>
        <v>NON</v>
      </c>
      <c r="AI290" s="27"/>
      <c r="AJ290" s="26"/>
      <c r="AK290" s="26"/>
      <c r="AL290" s="26"/>
      <c r="AM290" s="26"/>
      <c r="AN290" s="26"/>
    </row>
    <row r="291" spans="1:40">
      <c r="A291" t="str">
        <f>IF(OR(H291=$AA$3,L291=$AA$3),"MATCH","")</f>
        <v/>
      </c>
      <c r="B291" t="str">
        <f>IF(A291="","","LAST "&amp;COUNTIF(A$2:$A291,A291))</f>
        <v/>
      </c>
      <c r="C291" t="str">
        <f>IF(OR(H291=$AA$5,L291=$AA$5),"MATCH","")</f>
        <v/>
      </c>
      <c r="D291" t="str">
        <f>IF(C291="","","LAST "&amp;COUNTIF($C$2:C291,C291))</f>
        <v/>
      </c>
      <c r="E291" s="6">
        <f>IF(AND(OR(H291=$AA$3,H291=$AA$5),AND(OR(L291=$AA$3,L291=$AA$5))),"MATCH",0)</f>
        <v>0</v>
      </c>
      <c r="F291" s="39" t="s">
        <v>91</v>
      </c>
      <c r="G291" s="16">
        <v>44993</v>
      </c>
      <c r="H291" s="6" t="s">
        <v>23</v>
      </c>
      <c r="J291" s="7">
        <f>(VLOOKUP(H291,Modèle!$B$3:$G$34,5,FALSE)*VLOOKUP(L291,Modèle!$B$3:$G$34,6,FALSE))*Modèle!$D$35</f>
        <v>2.8285987261146492</v>
      </c>
      <c r="K291" s="19">
        <f>IF(J291&gt;N291,1,"")</f>
        <v>1</v>
      </c>
      <c r="L291" s="6" t="s">
        <v>28</v>
      </c>
      <c r="M291" s="6">
        <v>5</v>
      </c>
      <c r="N291" s="7">
        <v>2.7506411788132215</v>
      </c>
      <c r="O291" s="19" t="str">
        <f>IF(N291&gt;J291,1,"")</f>
        <v/>
      </c>
      <c r="P291" t="str">
        <f>L291</f>
        <v>Vancouver</v>
      </c>
      <c r="Q291" t="str">
        <f>IF(J291&gt;N291,H291,L291)</f>
        <v>Anaheim</v>
      </c>
      <c r="R291" t="str">
        <f t="shared" si="21"/>
        <v>NON</v>
      </c>
      <c r="AI291" s="27"/>
      <c r="AJ291" s="26"/>
      <c r="AK291" s="26"/>
      <c r="AL291" s="26"/>
      <c r="AM291" s="26"/>
      <c r="AN291" s="26"/>
    </row>
    <row r="292" spans="1:40">
      <c r="A292" t="str">
        <f>IF(OR(H292=$AA$3,L292=$AA$3),"MATCH","")</f>
        <v/>
      </c>
      <c r="B292" t="str">
        <f>IF(A292="","","LAST "&amp;COUNTIF(A$2:$A292,A292))</f>
        <v/>
      </c>
      <c r="C292" t="str">
        <f>IF(OR(H292=$AA$5,L292=$AA$5),"MATCH","")</f>
        <v/>
      </c>
      <c r="D292" t="str">
        <f>IF(C292="","","LAST "&amp;COUNTIF($C$2:C292,C292))</f>
        <v/>
      </c>
      <c r="E292" s="6">
        <f>IF(AND(OR(H292=$AA$3,H292=$AA$5),AND(OR(L292=$AA$3,L292=$AA$5))),"MATCH",0)</f>
        <v>0</v>
      </c>
      <c r="F292" s="39" t="s">
        <v>91</v>
      </c>
      <c r="G292" s="16">
        <v>44993</v>
      </c>
      <c r="H292" s="6" t="s">
        <v>37</v>
      </c>
      <c r="J292" s="7">
        <f>(VLOOKUP(H292,Modèle!$B$3:$G$34,5,FALSE)*VLOOKUP(L292,Modèle!$B$3:$G$34,6,FALSE))*Modèle!$D$35</f>
        <v>2.5735031847133754</v>
      </c>
      <c r="K292" s="19" t="str">
        <f>IF(J292&gt;N292,1,"")</f>
        <v/>
      </c>
      <c r="L292" s="6" t="s">
        <v>46</v>
      </c>
      <c r="M292" s="6">
        <v>2</v>
      </c>
      <c r="N292" s="7">
        <v>3.3204858622062923</v>
      </c>
      <c r="O292" s="19">
        <f>IF(N292&gt;J292,1,"")</f>
        <v>1</v>
      </c>
      <c r="P292" t="str">
        <f>H292</f>
        <v>Minnesota</v>
      </c>
      <c r="Q292" t="str">
        <f>IF(J292&gt;N292,H292,L292)</f>
        <v>Winnipeg</v>
      </c>
      <c r="R292" t="str">
        <f t="shared" ref="R292:R301" si="22">IF(P292=Q292,"OUI","NON")</f>
        <v>NON</v>
      </c>
      <c r="AI292" s="27"/>
      <c r="AJ292" s="26"/>
      <c r="AK292" s="26"/>
      <c r="AL292" s="26"/>
      <c r="AM292" s="26"/>
      <c r="AN292" s="26"/>
    </row>
    <row r="293" spans="1:40">
      <c r="A293" t="str">
        <f>IF(OR(H293=$AA$3,L293=$AA$3),"MATCH","")</f>
        <v/>
      </c>
      <c r="B293" t="str">
        <f>IF(A293="","","LAST "&amp;COUNTIF(A$2:$A293,A293))</f>
        <v/>
      </c>
      <c r="C293" t="str">
        <f>IF(OR(H293=$AA$5,L293=$AA$5),"MATCH","")</f>
        <v/>
      </c>
      <c r="D293" t="str">
        <f>IF(C293="","","LAST "&amp;COUNTIF($C$2:C293,C293))</f>
        <v/>
      </c>
      <c r="E293" s="6">
        <f>IF(AND(OR(H293=$AA$3,H293=$AA$5),AND(OR(L293=$AA$3,L293=$AA$5))),"MATCH",0)</f>
        <v>0</v>
      </c>
      <c r="F293" s="39" t="s">
        <v>91</v>
      </c>
      <c r="G293" s="16">
        <v>44992</v>
      </c>
      <c r="H293" s="6" t="s">
        <v>47</v>
      </c>
      <c r="J293" s="7">
        <f>(VLOOKUP(H293,Modèle!$B$3:$G$34,5,FALSE)*VLOOKUP(L293,Modèle!$B$3:$G$34,6,FALSE))*Modèle!$D$35</f>
        <v>3.5721974522292985</v>
      </c>
      <c r="K293" s="19">
        <f>IF(J293&gt;N293,1,"")</f>
        <v>1</v>
      </c>
      <c r="L293" s="6" t="s">
        <v>43</v>
      </c>
      <c r="M293" s="6">
        <v>4</v>
      </c>
      <c r="N293" s="7">
        <v>3.0820788530465948</v>
      </c>
      <c r="O293" s="19" t="str">
        <f>IF(N293&gt;J293,1,"")</f>
        <v/>
      </c>
      <c r="P293" t="str">
        <f>L293</f>
        <v>Arizona</v>
      </c>
      <c r="Q293" t="str">
        <f>IF(J293&gt;N293,H293,L293)</f>
        <v>St. Louis</v>
      </c>
      <c r="R293" t="str">
        <f t="shared" si="22"/>
        <v>NON</v>
      </c>
      <c r="AI293" s="27"/>
      <c r="AJ293" s="26"/>
      <c r="AK293" s="26"/>
      <c r="AL293" s="26"/>
      <c r="AM293" s="26"/>
      <c r="AN293" s="26"/>
    </row>
    <row r="294" spans="1:40">
      <c r="A294" t="str">
        <f>IF(OR(H294=$AA$3,L294=$AA$3),"MATCH","")</f>
        <v/>
      </c>
      <c r="B294" t="str">
        <f>IF(A294="","","LAST "&amp;COUNTIF(A$2:$A294,A294))</f>
        <v/>
      </c>
      <c r="C294" t="str">
        <f>IF(OR(H294=$AA$5,L294=$AA$5),"MATCH","")</f>
        <v/>
      </c>
      <c r="D294" t="str">
        <f>IF(C294="","","LAST "&amp;COUNTIF($C$2:C294,C294))</f>
        <v/>
      </c>
      <c r="E294" s="6">
        <f>IF(AND(OR(H294=$AA$3,H294=$AA$5),AND(OR(L294=$AA$3,L294=$AA$5))),"MATCH",0)</f>
        <v>0</v>
      </c>
      <c r="F294" s="39" t="s">
        <v>91</v>
      </c>
      <c r="G294" s="16">
        <v>44992</v>
      </c>
      <c r="H294" s="6" t="s">
        <v>16</v>
      </c>
      <c r="J294" s="7">
        <f>(VLOOKUP(H294,Modèle!$B$3:$G$34,5,FALSE)*VLOOKUP(L294,Modèle!$B$3:$G$34,6,FALSE))*Modèle!$D$35</f>
        <v>2.7218471337579615</v>
      </c>
      <c r="K294" s="19" t="str">
        <f>IF(J294&gt;N294,1,"")</f>
        <v/>
      </c>
      <c r="L294" s="6" t="s">
        <v>27</v>
      </c>
      <c r="M294" s="6">
        <v>5</v>
      </c>
      <c r="N294" s="7">
        <v>4.344396654719235</v>
      </c>
      <c r="O294" s="19">
        <f>IF(N294&gt;J294,1,"")</f>
        <v>1</v>
      </c>
      <c r="P294" t="str">
        <f>L294</f>
        <v>Colorado</v>
      </c>
      <c r="Q294" t="str">
        <f>IF(J294&gt;N294,H294,L294)</f>
        <v>Colorado</v>
      </c>
      <c r="R294" t="str">
        <f t="shared" si="22"/>
        <v>OUI</v>
      </c>
      <c r="AI294" s="27"/>
      <c r="AJ294" s="26"/>
      <c r="AK294" s="26"/>
      <c r="AL294" s="26"/>
      <c r="AM294" s="26"/>
      <c r="AN294" s="26"/>
    </row>
    <row r="295" spans="1:40">
      <c r="A295" t="str">
        <f>IF(OR(H295=$AA$3,L295=$AA$3),"MATCH","")</f>
        <v/>
      </c>
      <c r="B295" t="str">
        <f>IF(A295="","","LAST "&amp;COUNTIF(A$2:$A295,A295))</f>
        <v/>
      </c>
      <c r="C295" t="str">
        <f>IF(OR(H295=$AA$5,L295=$AA$5),"MATCH","")</f>
        <v/>
      </c>
      <c r="D295" t="str">
        <f>IF(C295="","","LAST "&amp;COUNTIF($C$2:C295,C295))</f>
        <v/>
      </c>
      <c r="E295" s="6">
        <f>IF(AND(OR(H295=$AA$3,H295=$AA$5),AND(OR(L295=$AA$3,L295=$AA$5))),"MATCH",0)</f>
        <v>0</v>
      </c>
      <c r="F295" s="39" t="s">
        <v>91</v>
      </c>
      <c r="G295" s="16">
        <v>44992</v>
      </c>
      <c r="H295" s="6" t="s">
        <v>18</v>
      </c>
      <c r="J295" s="7">
        <f>(VLOOKUP(H295,Modèle!$B$3:$G$34,5,FALSE)*VLOOKUP(L295,Modèle!$B$3:$G$34,6,FALSE))*Modèle!$D$35</f>
        <v>3.5199363057324833</v>
      </c>
      <c r="K295" s="19">
        <f>IF(J295&gt;N295,1,"")</f>
        <v>1</v>
      </c>
      <c r="L295" s="6" t="s">
        <v>38</v>
      </c>
      <c r="M295" s="6">
        <v>2</v>
      </c>
      <c r="N295" s="7">
        <v>2.7205017921146948</v>
      </c>
      <c r="O295" s="19" t="str">
        <f>IF(N295&gt;J295,1,"")</f>
        <v/>
      </c>
      <c r="P295" t="str">
        <f>H295</f>
        <v>Vegas</v>
      </c>
      <c r="Q295" t="str">
        <f>IF(J295&gt;N295,H295,L295)</f>
        <v>Vegas</v>
      </c>
      <c r="R295" t="str">
        <f t="shared" si="22"/>
        <v>OUI</v>
      </c>
      <c r="AI295" s="27"/>
      <c r="AJ295" s="26"/>
      <c r="AK295" s="26"/>
      <c r="AL295" s="26"/>
      <c r="AM295" s="26"/>
      <c r="AN295" s="26"/>
    </row>
    <row r="296" spans="1:40">
      <c r="A296" t="str">
        <f>IF(OR(H296=$AA$3,L296=$AA$3),"MATCH","")</f>
        <v>MATCH</v>
      </c>
      <c r="B296" t="str">
        <f>IF(A296="","","LAST "&amp;COUNTIF(A$2:$A296,A296))</f>
        <v>LAST 18</v>
      </c>
      <c r="C296" t="str">
        <f>IF(OR(H296=$AA$5,L296=$AA$5),"MATCH","")</f>
        <v/>
      </c>
      <c r="D296" t="str">
        <f>IF(C296="","","LAST "&amp;COUNTIF($C$2:C296,C296))</f>
        <v/>
      </c>
      <c r="E296" s="6">
        <f>IF(AND(OR(H296=$AA$3,H296=$AA$5),AND(OR(L296=$AA$3,L296=$AA$5))),"MATCH",0)</f>
        <v>0</v>
      </c>
      <c r="F296" s="39" t="s">
        <v>91</v>
      </c>
      <c r="G296" s="16">
        <v>44992</v>
      </c>
      <c r="H296" s="6" t="s">
        <v>36</v>
      </c>
      <c r="J296" s="7">
        <f>(VLOOKUP(H296,Modèle!$B$3:$G$34,5,FALSE)*VLOOKUP(L296,Modèle!$B$3:$G$34,6,FALSE))*Modèle!$D$35</f>
        <v>2.76</v>
      </c>
      <c r="K296" s="19" t="str">
        <f>IF(J296&gt;N296,1,"")</f>
        <v/>
      </c>
      <c r="L296" s="6" t="s">
        <v>37</v>
      </c>
      <c r="M296" s="6">
        <v>5</v>
      </c>
      <c r="N296" s="7">
        <v>3.147805655117482</v>
      </c>
      <c r="O296" s="19">
        <f>IF(N296&gt;J296,1,"")</f>
        <v>1</v>
      </c>
      <c r="P296" t="str">
        <f>L296</f>
        <v>Minnesota</v>
      </c>
      <c r="Q296" t="str">
        <f>IF(J296&gt;N296,H296,L296)</f>
        <v>Minnesota</v>
      </c>
      <c r="R296" t="str">
        <f t="shared" si="22"/>
        <v>OUI</v>
      </c>
      <c r="AI296" s="27"/>
      <c r="AJ296" s="26"/>
      <c r="AK296" s="26"/>
      <c r="AL296" s="26"/>
      <c r="AM296" s="26"/>
      <c r="AN296" s="26"/>
    </row>
    <row r="297" spans="1:40">
      <c r="A297" t="str">
        <f>IF(OR(H297=$AA$3,L297=$AA$3),"MATCH","")</f>
        <v/>
      </c>
      <c r="B297" t="str">
        <f>IF(A297="","","LAST "&amp;COUNTIF(A$2:$A297,A297))</f>
        <v/>
      </c>
      <c r="C297" t="str">
        <f>IF(OR(H297=$AA$5,L297=$AA$5),"MATCH","")</f>
        <v/>
      </c>
      <c r="D297" t="str">
        <f>IF(C297="","","LAST "&amp;COUNTIF($C$2:C297,C297))</f>
        <v/>
      </c>
      <c r="E297" s="6">
        <f>IF(AND(OR(H297=$AA$3,H297=$AA$5),AND(OR(L297=$AA$3,L297=$AA$5))),"MATCH",0)</f>
        <v>0</v>
      </c>
      <c r="F297" s="39" t="s">
        <v>91</v>
      </c>
      <c r="G297" s="16">
        <v>44992</v>
      </c>
      <c r="H297" s="6" t="s">
        <v>25</v>
      </c>
      <c r="J297" s="7">
        <f>(VLOOKUP(H297,Modèle!$B$3:$G$34,5,FALSE)*VLOOKUP(L297,Modèle!$B$3:$G$34,6,FALSE))*Modèle!$D$35</f>
        <v>3.6799999999999993</v>
      </c>
      <c r="K297" s="19">
        <f>IF(J297&gt;N297,1,"")</f>
        <v>1</v>
      </c>
      <c r="L297" s="6" t="s">
        <v>31</v>
      </c>
      <c r="M297" s="6">
        <v>3</v>
      </c>
      <c r="N297" s="7">
        <v>3.5606451612903225</v>
      </c>
      <c r="O297" s="19" t="str">
        <f>IF(N297&gt;J297,1,"")</f>
        <v/>
      </c>
      <c r="P297" t="str">
        <f>L297</f>
        <v>Montreal</v>
      </c>
      <c r="Q297" t="str">
        <f>IF(J297&gt;N297,H297,L297)</f>
        <v>Carolina</v>
      </c>
      <c r="R297" t="str">
        <f t="shared" si="22"/>
        <v>NON</v>
      </c>
      <c r="AI297" s="27"/>
      <c r="AJ297" s="26"/>
      <c r="AK297" s="26"/>
      <c r="AL297" s="26"/>
      <c r="AM297" s="26"/>
      <c r="AN297" s="26"/>
    </row>
    <row r="298" spans="1:40">
      <c r="A298" t="str">
        <f>IF(OR(H298=$AA$3,L298=$AA$3),"MATCH","")</f>
        <v/>
      </c>
      <c r="B298" t="str">
        <f>IF(A298="","","LAST "&amp;COUNTIF(A$2:$A298,A298))</f>
        <v/>
      </c>
      <c r="C298" t="str">
        <f>IF(OR(H298=$AA$5,L298=$AA$5),"MATCH","")</f>
        <v/>
      </c>
      <c r="D298" t="str">
        <f>IF(C298="","","LAST "&amp;COUNTIF($C$2:C298,C298))</f>
        <v/>
      </c>
      <c r="E298" s="6">
        <f>IF(AND(OR(H298=$AA$3,H298=$AA$5),AND(OR(L298=$AA$3,L298=$AA$5))),"MATCH",0)</f>
        <v>0</v>
      </c>
      <c r="F298" s="39" t="s">
        <v>91</v>
      </c>
      <c r="G298" s="16">
        <v>44992</v>
      </c>
      <c r="H298" s="6" t="s">
        <v>35</v>
      </c>
      <c r="J298" s="7">
        <f>(VLOOKUP(H298,Modèle!$B$3:$G$34,5,FALSE)*VLOOKUP(L298,Modèle!$B$3:$G$34,6,FALSE))*Modèle!$D$35</f>
        <v>3.2106369426751593</v>
      </c>
      <c r="K298" s="19">
        <f>IF(J298&gt;N298,1,"")</f>
        <v>1</v>
      </c>
      <c r="L298" s="6" t="s">
        <v>39</v>
      </c>
      <c r="M298" s="6">
        <v>3</v>
      </c>
      <c r="N298" s="7">
        <v>2.3815770609318991</v>
      </c>
      <c r="O298" s="19" t="str">
        <f>IF(N298&gt;J298,1,"")</f>
        <v/>
      </c>
      <c r="P298" t="str">
        <f>H298</f>
        <v>Buffalo</v>
      </c>
      <c r="Q298" t="str">
        <f>IF(J298&gt;N298,H298,L298)</f>
        <v>Buffalo</v>
      </c>
      <c r="R298" t="str">
        <f t="shared" si="22"/>
        <v>OUI</v>
      </c>
      <c r="AI298" s="27"/>
      <c r="AJ298" s="26"/>
      <c r="AK298" s="26"/>
      <c r="AL298" s="26"/>
      <c r="AM298" s="26"/>
      <c r="AN298" s="26"/>
    </row>
    <row r="299" spans="1:40">
      <c r="A299" t="str">
        <f>IF(OR(H299=$AA$3,L299=$AA$3),"MATCH","")</f>
        <v/>
      </c>
      <c r="B299" t="str">
        <f>IF(A299="","","LAST "&amp;COUNTIF(A$2:$A299,A299))</f>
        <v/>
      </c>
      <c r="C299" t="str">
        <f>IF(OR(H299=$AA$5,L299=$AA$5),"MATCH","")</f>
        <v/>
      </c>
      <c r="D299" t="str">
        <f>IF(C299="","","LAST "&amp;COUNTIF($C$2:C299,C299))</f>
        <v/>
      </c>
      <c r="E299" s="6">
        <f>IF(AND(OR(H299=$AA$3,H299=$AA$5),AND(OR(L299=$AA$3,L299=$AA$5))),"MATCH",0)</f>
        <v>0</v>
      </c>
      <c r="F299" s="39" t="s">
        <v>91</v>
      </c>
      <c r="G299" s="16">
        <v>44992</v>
      </c>
      <c r="H299" s="6" t="s">
        <v>30</v>
      </c>
      <c r="J299" s="7">
        <f>(VLOOKUP(H299,Modèle!$B$3:$G$34,5,FALSE)*VLOOKUP(L299,Modèle!$B$3:$G$34,6,FALSE))*Modèle!$D$35</f>
        <v>2.7656050955414009</v>
      </c>
      <c r="K299" s="19">
        <f>IF(J299&gt;N299,1,"")</f>
        <v>1</v>
      </c>
      <c r="L299" s="6" t="s">
        <v>41</v>
      </c>
      <c r="M299" s="6">
        <v>2</v>
      </c>
      <c r="N299" s="7">
        <v>2.3650099561927513</v>
      </c>
      <c r="O299" s="19" t="str">
        <f>IF(N299&gt;J299,1,"")</f>
        <v/>
      </c>
      <c r="P299" t="str">
        <f>H299</f>
        <v>Toronto</v>
      </c>
      <c r="Q299" t="str">
        <f>IF(J299&gt;N299,H299,L299)</f>
        <v>Toronto</v>
      </c>
      <c r="R299" t="str">
        <f t="shared" si="22"/>
        <v>OUI</v>
      </c>
      <c r="AI299" s="27"/>
      <c r="AJ299" s="26"/>
      <c r="AK299" s="26"/>
      <c r="AL299" s="26"/>
      <c r="AM299" s="26"/>
      <c r="AN299" s="26"/>
    </row>
    <row r="300" spans="1:40">
      <c r="A300" t="str">
        <f>IF(OR(H300=$AA$3,L300=$AA$3),"MATCH","")</f>
        <v/>
      </c>
      <c r="B300" t="str">
        <f>IF(A300="","","LAST "&amp;COUNTIF(A$2:$A300,A300))</f>
        <v/>
      </c>
      <c r="C300" t="str">
        <f>IF(OR(H300=$AA$5,L300=$AA$5),"MATCH","")</f>
        <v/>
      </c>
      <c r="D300" t="str">
        <f>IF(C300="","","LAST "&amp;COUNTIF($C$2:C300,C300))</f>
        <v/>
      </c>
      <c r="E300" s="6">
        <f>IF(AND(OR(H300=$AA$3,H300=$AA$5),AND(OR(L300=$AA$3,L300=$AA$5))),"MATCH",0)</f>
        <v>0</v>
      </c>
      <c r="F300" s="39" t="s">
        <v>91</v>
      </c>
      <c r="G300" s="16">
        <v>44992</v>
      </c>
      <c r="H300" s="6" t="s">
        <v>24</v>
      </c>
      <c r="J300" s="7">
        <f>(VLOOKUP(H300,Modèle!$B$3:$G$34,5,FALSE)*VLOOKUP(L300,Modèle!$B$3:$G$34,6,FALSE))*Modèle!$D$35</f>
        <v>2.4717834394904452</v>
      </c>
      <c r="K300" s="19" t="str">
        <f>IF(J300&gt;N300,1,"")</f>
        <v/>
      </c>
      <c r="L300" s="6" t="s">
        <v>44</v>
      </c>
      <c r="M300" s="6">
        <v>4</v>
      </c>
      <c r="N300" s="7">
        <v>2.5360334528076467</v>
      </c>
      <c r="O300" s="19">
        <f>IF(N300&gt;J300,1,"")</f>
        <v>1</v>
      </c>
      <c r="P300" t="str">
        <f>H300</f>
        <v>Columbus</v>
      </c>
      <c r="Q300" t="str">
        <f>IF(J300&gt;N300,H300,L300)</f>
        <v>Pittsburgh</v>
      </c>
      <c r="R300" t="str">
        <f t="shared" si="22"/>
        <v>NON</v>
      </c>
      <c r="AI300" s="27"/>
      <c r="AJ300" s="26"/>
      <c r="AK300" s="26"/>
      <c r="AL300" s="26"/>
      <c r="AM300" s="26"/>
      <c r="AN300" s="26"/>
    </row>
    <row r="301" spans="1:40">
      <c r="A301" t="str">
        <f>IF(OR(H301=$AA$3,L301=$AA$3),"MATCH","")</f>
        <v/>
      </c>
      <c r="B301" t="str">
        <f>IF(A301="","","LAST "&amp;COUNTIF(A$2:$A301,A301))</f>
        <v/>
      </c>
      <c r="C301" t="str">
        <f>IF(OR(H301=$AA$5,L301=$AA$5),"MATCH","")</f>
        <v/>
      </c>
      <c r="D301" t="str">
        <f>IF(C301="","","LAST "&amp;COUNTIF($C$2:C301,C301))</f>
        <v/>
      </c>
      <c r="E301" s="6">
        <f>IF(AND(OR(H301=$AA$3,H301=$AA$5),AND(OR(L301=$AA$3,L301=$AA$5))),"MATCH",0)</f>
        <v>0</v>
      </c>
      <c r="F301" s="39" t="s">
        <v>91</v>
      </c>
      <c r="G301" s="16">
        <v>44992</v>
      </c>
      <c r="H301" s="6" t="s">
        <v>23</v>
      </c>
      <c r="J301" s="7">
        <f>(VLOOKUP(H301,Modèle!$B$3:$G$34,5,FALSE)*VLOOKUP(L301,Modèle!$B$3:$G$34,6,FALSE))*Modèle!$D$35</f>
        <v>2.2096178343949036</v>
      </c>
      <c r="K301" s="19" t="str">
        <f>IF(J301&gt;N301,1,"")</f>
        <v/>
      </c>
      <c r="L301" s="6" t="s">
        <v>22</v>
      </c>
      <c r="M301" s="6">
        <v>4</v>
      </c>
      <c r="N301" s="7">
        <v>2.7310792512943047</v>
      </c>
      <c r="O301" s="19">
        <f>IF(N301&gt;J301,1,"")</f>
        <v>1</v>
      </c>
      <c r="P301" t="str">
        <f>L301</f>
        <v>Seattle</v>
      </c>
      <c r="Q301" t="str">
        <f>IF(J301&gt;N301,H301,L301)</f>
        <v>Seattle</v>
      </c>
      <c r="R301" t="str">
        <f t="shared" si="22"/>
        <v>OUI</v>
      </c>
      <c r="AI301" s="27"/>
      <c r="AJ301" s="26"/>
      <c r="AK301" s="26"/>
      <c r="AL301" s="26"/>
      <c r="AM301" s="26"/>
      <c r="AN301" s="26"/>
    </row>
    <row r="302" spans="1:40">
      <c r="A302" t="str">
        <f>IF(OR(H302=$AA$3,L302=$AA$3),"MATCH","")</f>
        <v/>
      </c>
      <c r="B302" t="str">
        <f>IF(A302="","","LAST "&amp;COUNTIF(A$2:$A302,A302))</f>
        <v/>
      </c>
      <c r="C302" t="str">
        <f>IF(OR(H302=$AA$5,L302=$AA$5),"MATCH","")</f>
        <v/>
      </c>
      <c r="D302" t="str">
        <f>IF(C302="","","LAST "&amp;COUNTIF($C$2:C302,C302))</f>
        <v/>
      </c>
      <c r="E302" s="6">
        <f>IF(AND(OR(H302=$AA$3,H302=$AA$5),AND(OR(L302=$AA$3,L302=$AA$5))),"MATCH",0)</f>
        <v>0</v>
      </c>
      <c r="F302" s="39" t="s">
        <v>91</v>
      </c>
      <c r="G302" s="16">
        <v>44992</v>
      </c>
      <c r="H302" s="6" t="s">
        <v>42</v>
      </c>
      <c r="J302" s="7">
        <f>(VLOOKUP(H302,Modèle!$B$3:$G$34,5,FALSE)*VLOOKUP(L302,Modèle!$B$3:$G$34,6,FALSE))*Modèle!$D$35</f>
        <v>2.6500636942675158</v>
      </c>
      <c r="K302" s="19" t="str">
        <f>IF(J302&gt;N302,1,"")</f>
        <v/>
      </c>
      <c r="L302" s="6" t="s">
        <v>20</v>
      </c>
      <c r="M302" s="6">
        <v>3</v>
      </c>
      <c r="N302" s="7">
        <v>2.8616560509554132</v>
      </c>
      <c r="O302" s="19">
        <f>IF(N302&gt;J302,1,"")</f>
        <v>1</v>
      </c>
      <c r="P302" t="str">
        <f>H302</f>
        <v>Philadelphia</v>
      </c>
      <c r="Q302" t="str">
        <f>IF(J302&gt;N302,H302,L302)</f>
        <v>Tampa Bay</v>
      </c>
      <c r="R302" t="str">
        <f t="shared" ref="R302:R303" si="23">IF(P302=Q302,"OUI","NON")</f>
        <v>NON</v>
      </c>
      <c r="AI302" s="27"/>
      <c r="AJ302" s="26"/>
      <c r="AK302" s="26"/>
      <c r="AL302" s="26"/>
      <c r="AM302" s="26"/>
      <c r="AN302" s="26"/>
    </row>
    <row r="303" spans="1:40">
      <c r="A303" t="str">
        <f>IF(OR(H303=$AA$3,L303=$AA$3),"MATCH","")</f>
        <v/>
      </c>
      <c r="B303" t="str">
        <f>IF(A303="","","LAST "&amp;COUNTIF(A$2:$A303,A303))</f>
        <v/>
      </c>
      <c r="C303" t="str">
        <f>IF(OR(H303=$AA$5,L303=$AA$5),"MATCH","")</f>
        <v/>
      </c>
      <c r="D303" t="str">
        <f>IF(C303="","","LAST "&amp;COUNTIF($C$2:C303,C303))</f>
        <v/>
      </c>
      <c r="E303" s="6">
        <f>IF(AND(OR(H303=$AA$3,H303=$AA$5),AND(OR(L303=$AA$3,L303=$AA$5))),"MATCH",0)</f>
        <v>0</v>
      </c>
      <c r="F303" s="39" t="s">
        <v>91</v>
      </c>
      <c r="G303" s="16">
        <v>44991</v>
      </c>
      <c r="H303" s="6" t="s">
        <v>29</v>
      </c>
      <c r="J303" s="7">
        <f>(VLOOKUP(H303,Modèle!$B$3:$G$34,5,FALSE)*VLOOKUP(L303,Modèle!$B$3:$G$34,6,FALSE))*Modèle!$D$35</f>
        <v>4.0341401273885342</v>
      </c>
      <c r="K303" s="19">
        <f>IF(J303&gt;N303,1,"")</f>
        <v>1</v>
      </c>
      <c r="L303" s="6" t="s">
        <v>35</v>
      </c>
      <c r="M303" s="6">
        <v>2</v>
      </c>
      <c r="N303" s="7">
        <v>2.9261146496815282</v>
      </c>
      <c r="O303" s="19" t="str">
        <f>IF(N303&gt;J303,1,"")</f>
        <v/>
      </c>
      <c r="P303" t="str">
        <f>H303</f>
        <v>Edmonton</v>
      </c>
      <c r="Q303" t="str">
        <f>IF(J303&gt;N303,H303,L303)</f>
        <v>Edmonton</v>
      </c>
      <c r="R303" t="str">
        <f t="shared" si="23"/>
        <v>OUI</v>
      </c>
      <c r="AI303" s="27"/>
      <c r="AJ303" s="26"/>
      <c r="AK303" s="26"/>
      <c r="AL303" s="26"/>
      <c r="AM303" s="26"/>
      <c r="AN303" s="26"/>
    </row>
    <row r="304" spans="1:40">
      <c r="A304" t="str">
        <f>IF(OR(H304=$AA$3,L304=$AA$3),"MATCH","")</f>
        <v/>
      </c>
      <c r="B304" t="str">
        <f>IF(A304="","","LAST "&amp;COUNTIF(A$2:$A304,A304))</f>
        <v/>
      </c>
      <c r="C304" t="str">
        <f>IF(OR(H304=$AA$5,L304=$AA$5),"MATCH","")</f>
        <v/>
      </c>
      <c r="D304" t="str">
        <f>IF(C304="","","LAST "&amp;COUNTIF($C$2:C304,C304))</f>
        <v/>
      </c>
      <c r="E304" s="6">
        <f>IF(AND(OR(H304=$AA$3,H304=$AA$5),AND(OR(L304=$AA$3,L304=$AA$5))),"MATCH",0)</f>
        <v>0</v>
      </c>
      <c r="F304" s="39" t="s">
        <v>91</v>
      </c>
      <c r="G304" s="16">
        <v>44991</v>
      </c>
      <c r="H304" s="6" t="s">
        <v>34</v>
      </c>
      <c r="J304" s="7">
        <f>(VLOOKUP(H304,Modèle!$B$3:$G$34,5,FALSE)*VLOOKUP(L304,Modèle!$B$3:$G$34,6,FALSE))*Modèle!$D$35</f>
        <v>3.4855095541401271</v>
      </c>
      <c r="K304" s="19">
        <f>IF(J304&gt;N304,1,"")</f>
        <v>1</v>
      </c>
      <c r="L304" s="6" t="s">
        <v>26</v>
      </c>
      <c r="M304" s="6">
        <v>3</v>
      </c>
      <c r="N304" s="7">
        <v>2.0145222929936302</v>
      </c>
      <c r="O304" s="19" t="str">
        <f>IF(N304&gt;J304,1,"")</f>
        <v/>
      </c>
      <c r="P304" t="str">
        <f>L304</f>
        <v>Chicago</v>
      </c>
      <c r="Q304" t="str">
        <f>IF(J304&gt;N304,H304,L304)</f>
        <v>Ottawa</v>
      </c>
      <c r="R304" t="str">
        <f t="shared" ref="R304:R367" si="24">IF(P304=Q304,"OUI","NON")</f>
        <v>NON</v>
      </c>
      <c r="AI304" s="27"/>
      <c r="AJ304" s="26"/>
      <c r="AK304" s="26"/>
      <c r="AL304" s="26"/>
      <c r="AM304" s="26"/>
      <c r="AN304" s="26"/>
    </row>
    <row r="305" spans="1:40">
      <c r="A305" t="str">
        <f>IF(OR(H305=$AA$3,L305=$AA$3),"MATCH","")</f>
        <v>MATCH</v>
      </c>
      <c r="B305" t="str">
        <f>IF(A305="","","LAST "&amp;COUNTIF(A$2:$A305,A305))</f>
        <v>LAST 19</v>
      </c>
      <c r="C305" t="str">
        <f>IF(OR(H305=$AA$5,L305=$AA$5),"MATCH","")</f>
        <v/>
      </c>
      <c r="D305" t="str">
        <f>IF(C305="","","LAST "&amp;COUNTIF($C$2:C305,C305))</f>
        <v/>
      </c>
      <c r="E305" s="6">
        <f>IF(AND(OR(H305=$AA$3,H305=$AA$5),AND(OR(L305=$AA$3,L305=$AA$5))),"MATCH",0)</f>
        <v>0</v>
      </c>
      <c r="F305" s="39" t="s">
        <v>91</v>
      </c>
      <c r="G305" s="16">
        <v>44991</v>
      </c>
      <c r="H305" s="6" t="s">
        <v>36</v>
      </c>
      <c r="J305" s="7">
        <f>(VLOOKUP(H305,Modèle!$B$3:$G$34,5,FALSE)*VLOOKUP(L305,Modèle!$B$3:$G$34,6,FALSE))*Modèle!$D$35</f>
        <v>2.6599999999999997</v>
      </c>
      <c r="K305" s="19" t="str">
        <f>IF(J305&gt;N305,1,"")</f>
        <v/>
      </c>
      <c r="L305" s="6" t="s">
        <v>40</v>
      </c>
      <c r="M305" s="6">
        <v>6</v>
      </c>
      <c r="N305" s="7">
        <v>4.433152866242037</v>
      </c>
      <c r="O305" s="19">
        <f>IF(N305&gt;J305,1,"")</f>
        <v>1</v>
      </c>
      <c r="P305" t="str">
        <f>L305</f>
        <v>Dallas</v>
      </c>
      <c r="Q305" t="str">
        <f>IF(J305&gt;N305,H305,L305)</f>
        <v>Dallas</v>
      </c>
      <c r="R305" t="str">
        <f t="shared" si="24"/>
        <v>OUI</v>
      </c>
      <c r="AI305" s="27"/>
      <c r="AJ305" s="26"/>
      <c r="AK305" s="26"/>
      <c r="AL305" s="26"/>
      <c r="AM305" s="26"/>
      <c r="AN305" s="26"/>
    </row>
    <row r="306" spans="1:40">
      <c r="A306" t="str">
        <f>IF(OR(H306=$AA$3,L306=$AA$3),"MATCH","")</f>
        <v/>
      </c>
      <c r="B306" t="str">
        <f>IF(A306="","","LAST "&amp;COUNTIF(A$2:$A306,A306))</f>
        <v/>
      </c>
      <c r="C306" t="str">
        <f>IF(OR(H306=$AA$5,L306=$AA$5),"MATCH","")</f>
        <v/>
      </c>
      <c r="D306" t="str">
        <f>IF(C306="","","LAST "&amp;COUNTIF($C$2:C306,C306))</f>
        <v/>
      </c>
      <c r="E306" s="6">
        <f>IF(AND(OR(H306=$AA$3,H306=$AA$5),AND(OR(L306=$AA$3,L306=$AA$5))),"MATCH",0)</f>
        <v>0</v>
      </c>
      <c r="F306" s="39" t="s">
        <v>91</v>
      </c>
      <c r="G306" s="16">
        <v>44991</v>
      </c>
      <c r="H306" s="6" t="s">
        <v>33</v>
      </c>
      <c r="J306" s="7">
        <f>(VLOOKUP(H306,Modèle!$B$3:$G$34,5,FALSE)*VLOOKUP(L306,Modèle!$B$3:$G$34,6,FALSE))*Modèle!$D$35</f>
        <v>3.4547770700636939</v>
      </c>
      <c r="K306" s="19" t="str">
        <f>IF(J306&gt;N306,1,"")</f>
        <v/>
      </c>
      <c r="L306" s="6" t="s">
        <v>19</v>
      </c>
      <c r="M306" s="6">
        <v>0</v>
      </c>
      <c r="N306" s="7">
        <v>3.73</v>
      </c>
      <c r="O306" s="19">
        <f>IF(N306&gt;J306,1,"")</f>
        <v>1</v>
      </c>
      <c r="P306" t="str">
        <f>H306</f>
        <v>Washington</v>
      </c>
      <c r="Q306" t="str">
        <f>IF(J306&gt;N306,H306,L306)</f>
        <v>Los Angeles</v>
      </c>
      <c r="R306" t="str">
        <f t="shared" si="24"/>
        <v>NON</v>
      </c>
      <c r="AI306" s="27"/>
      <c r="AJ306" s="26"/>
      <c r="AK306" s="26"/>
      <c r="AL306" s="26"/>
      <c r="AM306" s="26"/>
      <c r="AN306" s="26"/>
    </row>
    <row r="307" spans="1:40">
      <c r="A307" t="str">
        <f>IF(OR(H307=$AA$3,L307=$AA$3),"MATCH","")</f>
        <v/>
      </c>
      <c r="B307" t="str">
        <f>IF(A307="","","LAST "&amp;COUNTIF(A$2:$A307,A307))</f>
        <v/>
      </c>
      <c r="C307" t="str">
        <f>IF(OR(H307=$AA$5,L307=$AA$5),"MATCH","")</f>
        <v/>
      </c>
      <c r="D307" t="str">
        <f>IF(C307="","","LAST "&amp;COUNTIF($C$2:C307,C307))</f>
        <v/>
      </c>
      <c r="E307" s="6">
        <f>IF(AND(OR(H307=$AA$3,H307=$AA$5),AND(OR(L307=$AA$3,L307=$AA$5))),"MATCH",0)</f>
        <v>0</v>
      </c>
      <c r="F307" s="39" t="s">
        <v>91</v>
      </c>
      <c r="G307" s="16">
        <v>44991</v>
      </c>
      <c r="H307" s="6" t="s">
        <v>17</v>
      </c>
      <c r="J307" s="7">
        <f>(VLOOKUP(H307,Modèle!$B$3:$G$34,5,FALSE)*VLOOKUP(L307,Modèle!$B$3:$G$34,6,FALSE))*Modèle!$D$35</f>
        <v>3.4543949044585984</v>
      </c>
      <c r="K307" s="19" t="str">
        <f>IF(J307&gt;N307,1,"")</f>
        <v/>
      </c>
      <c r="L307" s="6" t="s">
        <v>28</v>
      </c>
      <c r="M307" s="6">
        <v>3</v>
      </c>
      <c r="N307" s="7">
        <v>3.8297452229299362</v>
      </c>
      <c r="O307" s="19">
        <f>IF(N307&gt;J307,1,"")</f>
        <v>1</v>
      </c>
      <c r="P307" t="str">
        <f>H307</f>
        <v>Nashville</v>
      </c>
      <c r="Q307" t="str">
        <f>IF(J307&gt;N307,H307,L307)</f>
        <v>Vancouver</v>
      </c>
      <c r="R307" t="str">
        <f t="shared" si="24"/>
        <v>NON</v>
      </c>
      <c r="AI307" s="27"/>
      <c r="AJ307" s="26"/>
      <c r="AK307" s="26"/>
      <c r="AL307" s="26"/>
      <c r="AM307" s="26"/>
      <c r="AN307" s="26"/>
    </row>
    <row r="308" spans="1:40">
      <c r="A308" t="str">
        <f>IF(OR(H308=$AA$3,L308=$AA$3),"MATCH","")</f>
        <v/>
      </c>
      <c r="B308" t="str">
        <f>IF(A308="","","LAST "&amp;COUNTIF(A$2:$A308,A308))</f>
        <v/>
      </c>
      <c r="C308" t="str">
        <f>IF(OR(H308=$AA$5,L308=$AA$5),"MATCH","")</f>
        <v/>
      </c>
      <c r="D308" t="str">
        <f>IF(C308="","","LAST "&amp;COUNTIF($C$2:C308,C308))</f>
        <v/>
      </c>
      <c r="E308" s="6">
        <f>IF(AND(OR(H308=$AA$3,H308=$AA$5),AND(OR(L308=$AA$3,L308=$AA$5))),"MATCH",0)</f>
        <v>0</v>
      </c>
      <c r="F308" s="39" t="s">
        <v>91</v>
      </c>
      <c r="G308" s="16">
        <v>44991</v>
      </c>
      <c r="H308" s="6" t="s">
        <v>16</v>
      </c>
      <c r="J308" s="7">
        <f>(VLOOKUP(H308,Modèle!$B$3:$G$34,5,FALSE)*VLOOKUP(L308,Modèle!$B$3:$G$34,6,FALSE))*Modèle!$D$35</f>
        <v>2.4910191082802542</v>
      </c>
      <c r="K308" s="19" t="str">
        <f>IF(J308&gt;N308,1,"")</f>
        <v/>
      </c>
      <c r="L308" s="6" t="s">
        <v>46</v>
      </c>
      <c r="M308" s="6">
        <v>1</v>
      </c>
      <c r="N308" s="7">
        <v>3.1119745222929929</v>
      </c>
      <c r="O308" s="19">
        <f>IF(N308&gt;J308,1,"")</f>
        <v>1</v>
      </c>
      <c r="P308" t="str">
        <f>H308</f>
        <v>San Jose</v>
      </c>
      <c r="Q308" t="str">
        <f>IF(J308&gt;N308,H308,L308)</f>
        <v>Winnipeg</v>
      </c>
      <c r="R308" t="str">
        <f t="shared" si="24"/>
        <v>NON</v>
      </c>
      <c r="AI308" s="27"/>
      <c r="AJ308" s="26"/>
      <c r="AK308" s="26"/>
      <c r="AL308" s="26"/>
      <c r="AM308" s="26"/>
      <c r="AN308" s="26"/>
    </row>
    <row r="309" spans="1:40">
      <c r="A309" t="str">
        <f>IF(OR(H309=$AA$3,L309=$AA$3),"MATCH","")</f>
        <v/>
      </c>
      <c r="B309" t="str">
        <f>IF(A309="","","LAST "&amp;COUNTIF(A$2:$A309,A309))</f>
        <v/>
      </c>
      <c r="C309" t="str">
        <f>IF(OR(H309=$AA$5,L309=$AA$5),"MATCH","")</f>
        <v/>
      </c>
      <c r="D309" t="str">
        <f>IF(C309="","","LAST "&amp;COUNTIF($C$2:C309,C309))</f>
        <v/>
      </c>
      <c r="E309" s="6">
        <f>IF(AND(OR(H309=$AA$3,H309=$AA$5),AND(OR(L309=$AA$3,L309=$AA$5))),"MATCH",0)</f>
        <v>0</v>
      </c>
      <c r="F309" s="39" t="s">
        <v>91</v>
      </c>
      <c r="G309" s="16">
        <v>44990</v>
      </c>
      <c r="H309" s="6" t="s">
        <v>41</v>
      </c>
      <c r="J309" s="7">
        <f>(VLOOKUP(H309,Modèle!$B$3:$G$34,5,FALSE)*VLOOKUP(L309,Modèle!$B$3:$G$34,6,FALSE))*Modèle!$D$35</f>
        <v>4.0808598726114633</v>
      </c>
      <c r="K309" s="19" t="str">
        <f>IF(J309&gt;N309,1,"")</f>
        <v/>
      </c>
      <c r="L309" s="6" t="s">
        <v>43</v>
      </c>
      <c r="M309" s="6">
        <v>6</v>
      </c>
      <c r="N309" s="7">
        <v>4.15264331210191</v>
      </c>
      <c r="O309" s="19">
        <f>IF(N309&gt;J309,1,"")</f>
        <v>1</v>
      </c>
      <c r="P309" t="str">
        <f>L309</f>
        <v>Arizona</v>
      </c>
      <c r="Q309" t="str">
        <f>IF(J309&gt;N309,H309,L309)</f>
        <v>Arizona</v>
      </c>
      <c r="R309" t="str">
        <f t="shared" si="24"/>
        <v>OUI</v>
      </c>
      <c r="AI309" s="27"/>
      <c r="AJ309" s="26"/>
      <c r="AK309" s="26"/>
      <c r="AL309" s="26"/>
      <c r="AM309" s="26"/>
      <c r="AN309" s="26"/>
    </row>
    <row r="310" spans="1:40">
      <c r="A310" t="str">
        <f>IF(OR(H310=$AA$3,L310=$AA$3),"MATCH","")</f>
        <v/>
      </c>
      <c r="B310" t="str">
        <f>IF(A310="","","LAST "&amp;COUNTIF(A$2:$A310,A310))</f>
        <v/>
      </c>
      <c r="C310" t="str">
        <f>IF(OR(H310=$AA$5,L310=$AA$5),"MATCH","")</f>
        <v/>
      </c>
      <c r="D310" t="str">
        <f>IF(C310="","","LAST "&amp;COUNTIF($C$2:C310,C310))</f>
        <v/>
      </c>
      <c r="E310" s="6">
        <f>IF(AND(OR(H310=$AA$3,H310=$AA$5),AND(OR(L310=$AA$3,L310=$AA$5))),"MATCH",0)</f>
        <v>0</v>
      </c>
      <c r="F310" s="39" t="s">
        <v>91</v>
      </c>
      <c r="G310" s="16">
        <v>44990</v>
      </c>
      <c r="H310" s="6" t="s">
        <v>20</v>
      </c>
      <c r="J310" s="7">
        <f>(VLOOKUP(H310,Modèle!$B$3:$G$34,5,FALSE)*VLOOKUP(L310,Modèle!$B$3:$G$34,6,FALSE))*Modèle!$D$35</f>
        <v>3.0640764331210186</v>
      </c>
      <c r="K310" s="19">
        <f>IF(J310&gt;N310,1,"")</f>
        <v>1</v>
      </c>
      <c r="L310" s="6" t="s">
        <v>25</v>
      </c>
      <c r="M310" s="6">
        <v>3</v>
      </c>
      <c r="N310" s="7">
        <v>3.0420382165605089</v>
      </c>
      <c r="O310" s="19" t="str">
        <f>IF(N310&gt;J310,1,"")</f>
        <v/>
      </c>
      <c r="P310" t="str">
        <f>L310</f>
        <v>Carolina</v>
      </c>
      <c r="Q310" t="str">
        <f>IF(J310&gt;N310,H310,L310)</f>
        <v>Tampa Bay</v>
      </c>
      <c r="R310" t="str">
        <f t="shared" si="24"/>
        <v>NON</v>
      </c>
      <c r="AI310" s="27"/>
      <c r="AJ310" s="26"/>
      <c r="AK310" s="26"/>
      <c r="AL310" s="26"/>
      <c r="AM310" s="26"/>
      <c r="AN310" s="26"/>
    </row>
    <row r="311" spans="1:40">
      <c r="A311" t="str">
        <f>IF(OR(H311=$AA$3,L311=$AA$3),"MATCH","")</f>
        <v/>
      </c>
      <c r="B311" t="str">
        <f>IF(A311="","","LAST "&amp;COUNTIF(A$2:$A311,A311))</f>
        <v/>
      </c>
      <c r="C311" t="str">
        <f>IF(OR(H311=$AA$5,L311=$AA$5),"MATCH","")</f>
        <v/>
      </c>
      <c r="D311" t="str">
        <f>IF(C311="","","LAST "&amp;COUNTIF($C$2:C311,C311))</f>
        <v/>
      </c>
      <c r="E311" s="6">
        <f>IF(AND(OR(H311=$AA$3,H311=$AA$5),AND(OR(L311=$AA$3,L311=$AA$5))),"MATCH",0)</f>
        <v>0</v>
      </c>
      <c r="F311" s="39" t="s">
        <v>91</v>
      </c>
      <c r="G311" s="16">
        <v>44990</v>
      </c>
      <c r="H311" s="6" t="s">
        <v>22</v>
      </c>
      <c r="J311" s="7">
        <f>(VLOOKUP(H311,Modèle!$B$3:$G$34,5,FALSE)*VLOOKUP(L311,Modèle!$B$3:$G$34,6,FALSE))*Modèle!$D$35</f>
        <v>3.3887898089171968</v>
      </c>
      <c r="K311" s="19">
        <f>IF(J311&gt;N311,1,"")</f>
        <v>1</v>
      </c>
      <c r="L311" s="6" t="s">
        <v>27</v>
      </c>
      <c r="M311" s="6">
        <v>5</v>
      </c>
      <c r="N311" s="7">
        <v>2.3598407643312096</v>
      </c>
      <c r="O311" s="19" t="str">
        <f>IF(N311&gt;J311,1,"")</f>
        <v/>
      </c>
      <c r="P311" t="str">
        <f>L311</f>
        <v>Colorado</v>
      </c>
      <c r="Q311" t="str">
        <f>IF(J311&gt;N311,H311,L311)</f>
        <v>Seattle</v>
      </c>
      <c r="R311" t="str">
        <f t="shared" si="24"/>
        <v>NON</v>
      </c>
      <c r="AI311" s="27"/>
      <c r="AJ311" s="26"/>
      <c r="AK311" s="26"/>
      <c r="AL311" s="26"/>
      <c r="AM311" s="26"/>
      <c r="AN311" s="26"/>
    </row>
    <row r="312" spans="1:40">
      <c r="A312" t="str">
        <f>IF(OR(H312=$AA$3,L312=$AA$3),"MATCH","")</f>
        <v/>
      </c>
      <c r="B312" t="str">
        <f>IF(A312="","","LAST "&amp;COUNTIF(A$2:$A312,A312))</f>
        <v/>
      </c>
      <c r="C312" t="str">
        <f>IF(OR(H312=$AA$5,L312=$AA$5),"MATCH","")</f>
        <v>MATCH</v>
      </c>
      <c r="D312" t="str">
        <f>IF(C312="","","LAST "&amp;COUNTIF($C$2:C312,C312))</f>
        <v>LAST 20</v>
      </c>
      <c r="E312" s="6">
        <f>IF(AND(OR(H312=$AA$3,H312=$AA$5),AND(OR(L312=$AA$3,L312=$AA$5))),"MATCH",0)</f>
        <v>0</v>
      </c>
      <c r="F312" s="39" t="s">
        <v>91</v>
      </c>
      <c r="G312" s="16">
        <v>44990</v>
      </c>
      <c r="H312" s="6" t="s">
        <v>45</v>
      </c>
      <c r="J312" s="7">
        <f>(VLOOKUP(H312,Modèle!$B$3:$G$34,5,FALSE)*VLOOKUP(L312,Modèle!$B$3:$G$34,6,FALSE))*Modèle!$D$35</f>
        <v>3.1197452229299354</v>
      </c>
      <c r="K312" s="19">
        <f>IF(J312&gt;N312,1,"")</f>
        <v>1</v>
      </c>
      <c r="L312" s="6" t="s">
        <v>42</v>
      </c>
      <c r="M312" s="6">
        <v>6</v>
      </c>
      <c r="N312" s="7">
        <v>2.6735031847133754</v>
      </c>
      <c r="O312" s="19" t="str">
        <f>IF(N312&gt;J312,1,"")</f>
        <v/>
      </c>
      <c r="P312" t="str">
        <f>L312</f>
        <v>Philadelphia</v>
      </c>
      <c r="Q312" t="str">
        <f>IF(J312&gt;N312,H312,L312)</f>
        <v>Detroit</v>
      </c>
      <c r="R312" t="str">
        <f t="shared" si="24"/>
        <v>NON</v>
      </c>
      <c r="AI312" s="27"/>
      <c r="AJ312" s="26"/>
      <c r="AK312" s="26"/>
      <c r="AL312" s="26"/>
      <c r="AM312" s="26"/>
      <c r="AN312" s="26"/>
    </row>
    <row r="313" spans="1:40">
      <c r="A313" t="str">
        <f>IF(OR(H313=$AA$3,L313=$AA$3),"MATCH","")</f>
        <v/>
      </c>
      <c r="B313" t="str">
        <f>IF(A313="","","LAST "&amp;COUNTIF(A$2:$A313,A313))</f>
        <v/>
      </c>
      <c r="C313" t="str">
        <f>IF(OR(H313=$AA$5,L313=$AA$5),"MATCH","")</f>
        <v/>
      </c>
      <c r="D313" t="str">
        <f>IF(C313="","","LAST "&amp;COUNTIF($C$2:C313,C313))</f>
        <v/>
      </c>
      <c r="E313" s="6">
        <f>IF(AND(OR(H313=$AA$3,H313=$AA$5),AND(OR(L313=$AA$3,L313=$AA$5))),"MATCH",0)</f>
        <v>0</v>
      </c>
      <c r="F313" s="39" t="s">
        <v>91</v>
      </c>
      <c r="G313" s="16">
        <v>44990</v>
      </c>
      <c r="H313" s="6" t="s">
        <v>31</v>
      </c>
      <c r="J313" s="7">
        <f>(VLOOKUP(H313,Modèle!$B$3:$G$34,5,FALSE)*VLOOKUP(L313,Modèle!$B$3:$G$34,6,FALSE))*Modèle!$D$35</f>
        <v>2.306369426751592</v>
      </c>
      <c r="K313" s="19" t="str">
        <f>IF(J313&gt;N313,1,"")</f>
        <v/>
      </c>
      <c r="L313" s="6" t="s">
        <v>18</v>
      </c>
      <c r="M313" s="6">
        <v>3</v>
      </c>
      <c r="N313" s="7">
        <v>3.2642675159235663</v>
      </c>
      <c r="O313" s="19">
        <f>IF(N313&gt;J313,1,"")</f>
        <v>1</v>
      </c>
      <c r="P313" t="str">
        <f>L313</f>
        <v>Vegas</v>
      </c>
      <c r="Q313" t="str">
        <f>IF(J313&gt;N313,H313,L313)</f>
        <v>Vegas</v>
      </c>
      <c r="R313" t="str">
        <f t="shared" si="24"/>
        <v>OUI</v>
      </c>
      <c r="AI313" s="27"/>
      <c r="AJ313" s="26"/>
      <c r="AK313" s="26"/>
      <c r="AL313" s="26"/>
      <c r="AM313" s="26"/>
      <c r="AN313" s="26"/>
    </row>
    <row r="314" spans="1:40">
      <c r="A314" t="str">
        <f>IF(OR(H314=$AA$3,L314=$AA$3),"MATCH","")</f>
        <v/>
      </c>
      <c r="B314" t="str">
        <f>IF(A314="","","LAST "&amp;COUNTIF(A$2:$A314,A314))</f>
        <v/>
      </c>
      <c r="C314" t="str">
        <f>IF(OR(H314=$AA$5,L314=$AA$5),"MATCH","")</f>
        <v/>
      </c>
      <c r="D314" t="str">
        <f>IF(C314="","","LAST "&amp;COUNTIF($C$2:C314,C314))</f>
        <v/>
      </c>
      <c r="E314" s="6">
        <f>IF(AND(OR(H314=$AA$3,H314=$AA$5),AND(OR(L314=$AA$3,L314=$AA$5))),"MATCH",0)</f>
        <v>0</v>
      </c>
      <c r="F314" s="39" t="s">
        <v>91</v>
      </c>
      <c r="G314" s="16">
        <v>44989</v>
      </c>
      <c r="H314" s="6" t="s">
        <v>21</v>
      </c>
      <c r="J314" s="7">
        <f>(VLOOKUP(H314,Modèle!$B$3:$G$34,5,FALSE)*VLOOKUP(L314,Modèle!$B$3:$G$34,6,FALSE))*Modèle!$D$35</f>
        <v>2.1838216560509549</v>
      </c>
      <c r="K314" s="19" t="str">
        <f>IF(J314&gt;N314,1,"")</f>
        <v/>
      </c>
      <c r="L314" s="6" t="s">
        <v>32</v>
      </c>
      <c r="M314" s="6">
        <v>1</v>
      </c>
      <c r="N314" s="7">
        <v>3.0678980891719738</v>
      </c>
      <c r="O314" s="19">
        <f>IF(N314&gt;J314,1,"")</f>
        <v>1</v>
      </c>
      <c r="P314" t="str">
        <f>H314</f>
        <v>N.Y. Rangers</v>
      </c>
      <c r="Q314" t="str">
        <f>IF(J314&gt;N314,H314,L314)</f>
        <v>Boston</v>
      </c>
      <c r="R314" t="str">
        <f t="shared" si="24"/>
        <v>NON</v>
      </c>
      <c r="AI314" s="27"/>
      <c r="AJ314" s="26"/>
      <c r="AK314" s="26"/>
      <c r="AL314" s="26"/>
      <c r="AM314" s="26"/>
      <c r="AN314" s="26"/>
    </row>
    <row r="315" spans="1:40">
      <c r="A315" t="str">
        <f>IF(OR(H315=$AA$3,L315=$AA$3),"MATCH","")</f>
        <v/>
      </c>
      <c r="B315" t="str">
        <f>IF(A315="","","LAST "&amp;COUNTIF(A$2:$A315,A315))</f>
        <v/>
      </c>
      <c r="C315" t="str">
        <f>IF(OR(H315=$AA$5,L315=$AA$5),"MATCH","")</f>
        <v/>
      </c>
      <c r="D315" t="str">
        <f>IF(C315="","","LAST "&amp;COUNTIF($C$2:C315,C315))</f>
        <v/>
      </c>
      <c r="E315" s="6">
        <f>IF(AND(OR(H315=$AA$3,H315=$AA$5),AND(OR(L315=$AA$3,L315=$AA$5))),"MATCH",0)</f>
        <v>0</v>
      </c>
      <c r="F315" s="39" t="s">
        <v>91</v>
      </c>
      <c r="G315" s="16">
        <v>44989</v>
      </c>
      <c r="H315" s="6" t="s">
        <v>42</v>
      </c>
      <c r="J315" s="7">
        <f>(VLOOKUP(H315,Modèle!$B$3:$G$34,5,FALSE)*VLOOKUP(L315,Modèle!$B$3:$G$34,6,FALSE))*Modèle!$D$35</f>
        <v>3.1475159235668784</v>
      </c>
      <c r="K315" s="19">
        <f>IF(J315&gt;N315,1,"")</f>
        <v>1</v>
      </c>
      <c r="L315" s="6" t="s">
        <v>35</v>
      </c>
      <c r="M315" s="6">
        <v>2</v>
      </c>
      <c r="N315" s="7">
        <v>3.0969745222929932</v>
      </c>
      <c r="O315" s="19" t="str">
        <f>IF(N315&gt;J315,1,"")</f>
        <v/>
      </c>
      <c r="P315" t="str">
        <f>L315</f>
        <v>Buffalo</v>
      </c>
      <c r="Q315" t="str">
        <f>IF(J315&gt;N315,H315,L315)</f>
        <v>Philadelphia</v>
      </c>
      <c r="R315" t="str">
        <f t="shared" si="24"/>
        <v>NON</v>
      </c>
      <c r="AI315" s="27"/>
      <c r="AJ315" s="26"/>
      <c r="AK315" s="26"/>
      <c r="AL315" s="26"/>
      <c r="AM315" s="26"/>
      <c r="AN315" s="26"/>
    </row>
    <row r="316" spans="1:40">
      <c r="A316" t="str">
        <f>IF(OR(H316=$AA$3,L316=$AA$3),"MATCH","")</f>
        <v>MATCH</v>
      </c>
      <c r="B316" t="str">
        <f>IF(A316="","","LAST "&amp;COUNTIF(A$2:$A316,A316))</f>
        <v>LAST 20</v>
      </c>
      <c r="C316" t="str">
        <f>IF(OR(H316=$AA$5,L316=$AA$5),"MATCH","")</f>
        <v/>
      </c>
      <c r="D316" t="str">
        <f>IF(C316="","","LAST "&amp;COUNTIF($C$2:C316,C316))</f>
        <v/>
      </c>
      <c r="E316" s="6">
        <f>IF(AND(OR(H316=$AA$3,H316=$AA$5),AND(OR(L316=$AA$3,L316=$AA$5))),"MATCH",0)</f>
        <v>0</v>
      </c>
      <c r="F316" s="39" t="s">
        <v>91</v>
      </c>
      <c r="G316" s="16">
        <v>44989</v>
      </c>
      <c r="H316" s="6" t="s">
        <v>37</v>
      </c>
      <c r="J316" s="7">
        <f>(VLOOKUP(H316,Modèle!$B$3:$G$34,5,FALSE)*VLOOKUP(L316,Modèle!$B$3:$G$34,6,FALSE))*Modèle!$D$35</f>
        <v>2.9312101910828026</v>
      </c>
      <c r="K316" s="19" t="str">
        <f>IF(J316&gt;N316,1,"")</f>
        <v/>
      </c>
      <c r="L316" s="6" t="s">
        <v>36</v>
      </c>
      <c r="M316" s="6">
        <v>8</v>
      </c>
      <c r="N316" s="7">
        <v>4.566496815286623</v>
      </c>
      <c r="O316" s="19">
        <f>IF(N316&gt;J316,1,"")</f>
        <v>1</v>
      </c>
      <c r="P316" t="str">
        <f>L316</f>
        <v>Calgary</v>
      </c>
      <c r="Q316" t="str">
        <f>IF(J316&gt;N316,H316,L316)</f>
        <v>Calgary</v>
      </c>
      <c r="R316" t="str">
        <f t="shared" si="24"/>
        <v>OUI</v>
      </c>
      <c r="AI316" s="27"/>
      <c r="AJ316" s="26"/>
      <c r="AK316" s="26"/>
      <c r="AL316" s="26"/>
      <c r="AM316" s="26"/>
      <c r="AN316" s="26"/>
    </row>
    <row r="317" spans="1:40">
      <c r="A317" t="str">
        <f>IF(OR(H317=$AA$3,L317=$AA$3),"MATCH","")</f>
        <v/>
      </c>
      <c r="B317" t="str">
        <f>IF(A317="","","LAST "&amp;COUNTIF(A$2:$A317,A317))</f>
        <v/>
      </c>
      <c r="C317" t="str">
        <f>IF(OR(H317=$AA$5,L317=$AA$5),"MATCH","")</f>
        <v/>
      </c>
      <c r="D317" t="str">
        <f>IF(C317="","","LAST "&amp;COUNTIF($C$2:C317,C317))</f>
        <v/>
      </c>
      <c r="E317" s="6">
        <f>IF(AND(OR(H317=$AA$3,H317=$AA$5),AND(OR(L317=$AA$3,L317=$AA$5))),"MATCH",0)</f>
        <v>0</v>
      </c>
      <c r="F317" s="39" t="s">
        <v>91</v>
      </c>
      <c r="G317" s="16">
        <v>44989</v>
      </c>
      <c r="H317" s="6" t="s">
        <v>17</v>
      </c>
      <c r="J317" s="7">
        <f>(VLOOKUP(H317,Modèle!$B$3:$G$34,5,FALSE)*VLOOKUP(L317,Modèle!$B$3:$G$34,6,FALSE))*Modèle!$D$35</f>
        <v>3.2610191082802547</v>
      </c>
      <c r="K317" s="19" t="str">
        <f>IF(J317&gt;N317,1,"")</f>
        <v/>
      </c>
      <c r="L317" s="6" t="s">
        <v>26</v>
      </c>
      <c r="M317" s="6">
        <v>4</v>
      </c>
      <c r="N317" s="7">
        <v>3.4949681528662415</v>
      </c>
      <c r="O317" s="19">
        <f>IF(N317&gt;J317,1,"")</f>
        <v>1</v>
      </c>
      <c r="P317" t="str">
        <f>L317</f>
        <v>Chicago</v>
      </c>
      <c r="Q317" t="str">
        <f>IF(J317&gt;N317,H317,L317)</f>
        <v>Chicago</v>
      </c>
      <c r="R317" t="str">
        <f t="shared" si="24"/>
        <v>OUI</v>
      </c>
      <c r="AI317" s="27"/>
      <c r="AJ317" s="26"/>
      <c r="AK317" s="26"/>
      <c r="AL317" s="26"/>
      <c r="AM317" s="26"/>
      <c r="AN317" s="26"/>
    </row>
    <row r="318" spans="1:40">
      <c r="A318" t="str">
        <f>IF(OR(H318=$AA$3,L318=$AA$3),"MATCH","")</f>
        <v/>
      </c>
      <c r="B318" t="str">
        <f>IF(A318="","","LAST "&amp;COUNTIF(A$2:$A318,A318))</f>
        <v/>
      </c>
      <c r="C318" t="str">
        <f>IF(OR(H318=$AA$5,L318=$AA$5),"MATCH","")</f>
        <v/>
      </c>
      <c r="D318" t="str">
        <f>IF(C318="","","LAST "&amp;COUNTIF($C$2:C318,C318))</f>
        <v/>
      </c>
      <c r="E318" s="6">
        <f>IF(AND(OR(H318=$AA$3,H318=$AA$5),AND(OR(L318=$AA$3,L318=$AA$5))),"MATCH",0)</f>
        <v>0</v>
      </c>
      <c r="F318" s="39" t="s">
        <v>91</v>
      </c>
      <c r="G318" s="16">
        <v>44989</v>
      </c>
      <c r="H318" s="6" t="s">
        <v>27</v>
      </c>
      <c r="J318" s="7">
        <f>(VLOOKUP(H318,Modèle!$B$3:$G$34,5,FALSE)*VLOOKUP(L318,Modèle!$B$3:$G$34,6,FALSE))*Modèle!$D$35</f>
        <v>2.5244585987261141</v>
      </c>
      <c r="K318" s="19" t="str">
        <f>IF(J318&gt;N318,1,"")</f>
        <v/>
      </c>
      <c r="L318" s="6" t="s">
        <v>40</v>
      </c>
      <c r="M318" s="6">
        <v>3</v>
      </c>
      <c r="N318" s="7">
        <v>3.3203821656050954</v>
      </c>
      <c r="O318" s="19">
        <f>IF(N318&gt;J318,1,"")</f>
        <v>1</v>
      </c>
      <c r="P318" t="str">
        <f>L318</f>
        <v>Dallas</v>
      </c>
      <c r="Q318" t="str">
        <f>IF(J318&gt;N318,H318,L318)</f>
        <v>Dallas</v>
      </c>
      <c r="R318" t="str">
        <f t="shared" si="24"/>
        <v>OUI</v>
      </c>
      <c r="AI318" s="27"/>
      <c r="AJ318" s="26"/>
      <c r="AK318" s="26"/>
      <c r="AL318" s="26"/>
      <c r="AM318" s="26"/>
      <c r="AN318" s="26"/>
    </row>
    <row r="319" spans="1:40">
      <c r="A319" t="str">
        <f>IF(OR(H319=$AA$3,L319=$AA$3),"MATCH","")</f>
        <v/>
      </c>
      <c r="B319" t="str">
        <f>IF(A319="","","LAST "&amp;COUNTIF(A$2:$A319,A319))</f>
        <v/>
      </c>
      <c r="C319" t="str">
        <f>IF(OR(H319=$AA$5,L319=$AA$5),"MATCH","")</f>
        <v/>
      </c>
      <c r="D319" t="str">
        <f>IF(C319="","","LAST "&amp;COUNTIF($C$2:C319,C319))</f>
        <v/>
      </c>
      <c r="E319" s="6">
        <f>IF(AND(OR(H319=$AA$3,H319=$AA$5),AND(OR(L319=$AA$3,L319=$AA$5))),"MATCH",0)</f>
        <v>0</v>
      </c>
      <c r="F319" s="39" t="s">
        <v>91</v>
      </c>
      <c r="G319" s="16">
        <v>44989</v>
      </c>
      <c r="H319" s="6" t="s">
        <v>44</v>
      </c>
      <c r="J319" s="7">
        <f>(VLOOKUP(H319,Modèle!$B$3:$G$34,5,FALSE)*VLOOKUP(L319,Modèle!$B$3:$G$34,6,FALSE))*Modèle!$D$35</f>
        <v>3.4338216560509545</v>
      </c>
      <c r="K319" s="19">
        <f>IF(J319&gt;N319,1,"")</f>
        <v>1</v>
      </c>
      <c r="L319" s="6" t="s">
        <v>38</v>
      </c>
      <c r="M319" s="6">
        <v>1</v>
      </c>
      <c r="N319" s="7">
        <v>2.4463694267515916</v>
      </c>
      <c r="O319" s="19" t="str">
        <f>IF(N319&gt;J319,1,"")</f>
        <v/>
      </c>
      <c r="P319" t="str">
        <f>IF(I319&gt;M319,H319,L319)</f>
        <v>Florida</v>
      </c>
      <c r="Q319" t="str">
        <f>IF(J319&gt;N319,H319,L319)</f>
        <v>Pittsburgh</v>
      </c>
      <c r="R319" t="str">
        <f t="shared" si="24"/>
        <v>NON</v>
      </c>
      <c r="AI319" s="27"/>
      <c r="AJ319" s="26"/>
      <c r="AK319" s="26"/>
      <c r="AL319" s="26"/>
      <c r="AM319" s="26"/>
      <c r="AN319" s="26"/>
    </row>
    <row r="320" spans="1:40">
      <c r="A320" t="str">
        <f>IF(OR(H320=$AA$3,L320=$AA$3),"MATCH","")</f>
        <v/>
      </c>
      <c r="B320" t="str">
        <f>IF(A320="","","LAST "&amp;COUNTIF(A$2:$A320,A320))</f>
        <v/>
      </c>
      <c r="C320" t="str">
        <f>IF(OR(H320=$AA$5,L320=$AA$5),"MATCH","")</f>
        <v/>
      </c>
      <c r="D320" t="str">
        <f>IF(C320="","","LAST "&amp;COUNTIF($C$2:C320,C320))</f>
        <v/>
      </c>
      <c r="E320" s="6">
        <f>IF(AND(OR(H320=$AA$3,H320=$AA$5),AND(OR(L320=$AA$3,L320=$AA$5))),"MATCH",0)</f>
        <v>0</v>
      </c>
      <c r="F320" s="39" t="s">
        <v>91</v>
      </c>
      <c r="G320" s="16">
        <v>44989</v>
      </c>
      <c r="H320" s="6" t="s">
        <v>47</v>
      </c>
      <c r="J320" s="7">
        <f>(VLOOKUP(H320,Modèle!$B$3:$G$34,5,FALSE)*VLOOKUP(L320,Modèle!$B$3:$G$34,6,FALSE))*Modèle!$D$35</f>
        <v>3.3360191082802544</v>
      </c>
      <c r="K320" s="19">
        <f>IF(J320&gt;N320,1,"")</f>
        <v>1</v>
      </c>
      <c r="L320" s="6" t="s">
        <v>19</v>
      </c>
      <c r="M320" s="6">
        <v>3</v>
      </c>
      <c r="N320" s="7">
        <v>3.3091719745222927</v>
      </c>
      <c r="O320" s="19" t="str">
        <f>IF(N320&gt;J320,1,"")</f>
        <v/>
      </c>
      <c r="P320" t="str">
        <f>IF(I320&gt;M320,H320,L320)</f>
        <v>Los Angeles</v>
      </c>
      <c r="Q320" t="str">
        <f>IF(J320&gt;N320,H320,L320)</f>
        <v>St. Louis</v>
      </c>
      <c r="R320" t="str">
        <f t="shared" si="24"/>
        <v>NON</v>
      </c>
      <c r="AI320" s="27"/>
      <c r="AJ320" s="26"/>
      <c r="AK320" s="26"/>
      <c r="AL320" s="26"/>
      <c r="AM320" s="26"/>
      <c r="AN320" s="26"/>
    </row>
    <row r="321" spans="1:40">
      <c r="A321" t="str">
        <f>IF(OR(H321=$AA$3,L321=$AA$3),"MATCH","")</f>
        <v/>
      </c>
      <c r="B321" t="str">
        <f>IF(A321="","","LAST "&amp;COUNTIF(A$2:$A321,A321))</f>
        <v/>
      </c>
      <c r="C321" t="str">
        <f>IF(OR(H321=$AA$5,L321=$AA$5),"MATCH","")</f>
        <v>MATCH</v>
      </c>
      <c r="D321" t="str">
        <f>IF(C321="","","LAST "&amp;COUNTIF($C$2:C321,C321))</f>
        <v>LAST 21</v>
      </c>
      <c r="E321" s="6">
        <f>IF(AND(OR(H321=$AA$3,H321=$AA$5),AND(OR(L321=$AA$3,L321=$AA$5))),"MATCH",0)</f>
        <v>0</v>
      </c>
      <c r="F321" s="39" t="s">
        <v>91</v>
      </c>
      <c r="G321" s="16">
        <v>44989</v>
      </c>
      <c r="H321" s="6" t="s">
        <v>45</v>
      </c>
      <c r="J321" s="7">
        <f>(VLOOKUP(H321,Modèle!$B$3:$G$34,5,FALSE)*VLOOKUP(L321,Modèle!$B$3:$G$34,6,FALSE))*Modèle!$D$35</f>
        <v>2.6261146496815284</v>
      </c>
      <c r="K321" s="19" t="str">
        <f>IF(J321&gt;N321,1,"")</f>
        <v/>
      </c>
      <c r="L321" s="6" t="s">
        <v>39</v>
      </c>
      <c r="M321" s="6">
        <v>1</v>
      </c>
      <c r="N321" s="7">
        <v>3.2382165605095543</v>
      </c>
      <c r="O321" s="19">
        <f>IF(N321&gt;J321,1,"")</f>
        <v>1</v>
      </c>
      <c r="P321" t="str">
        <f>IF(I321&gt;M321,H321,L321)</f>
        <v>N.Y. Islanders</v>
      </c>
      <c r="Q321" t="str">
        <f>IF(J321&gt;N321,H321,L321)</f>
        <v>N.Y. Islanders</v>
      </c>
      <c r="R321" t="str">
        <f t="shared" si="24"/>
        <v>OUI</v>
      </c>
      <c r="AI321" s="27"/>
      <c r="AJ321" s="26"/>
      <c r="AK321" s="26"/>
      <c r="AL321" s="26"/>
      <c r="AM321" s="26"/>
      <c r="AN321" s="26"/>
    </row>
    <row r="322" spans="1:40">
      <c r="A322" t="str">
        <f>IF(OR(H322=$AA$3,L322=$AA$3),"MATCH","")</f>
        <v/>
      </c>
      <c r="B322" t="str">
        <f>IF(A322="","","LAST "&amp;COUNTIF(A$2:$A322,A322))</f>
        <v/>
      </c>
      <c r="C322" t="str">
        <f>IF(OR(H322=$AA$5,L322=$AA$5),"MATCH","")</f>
        <v/>
      </c>
      <c r="D322" t="str">
        <f>IF(C322="","","LAST "&amp;COUNTIF($C$2:C322,C322))</f>
        <v/>
      </c>
      <c r="E322" s="6">
        <f>IF(AND(OR(H322=$AA$3,H322=$AA$5),AND(OR(L322=$AA$3,L322=$AA$5))),"MATCH",0)</f>
        <v>0</v>
      </c>
      <c r="F322" s="39" t="s">
        <v>91</v>
      </c>
      <c r="G322" s="16">
        <v>44989</v>
      </c>
      <c r="H322" s="6" t="s">
        <v>24</v>
      </c>
      <c r="J322" s="7">
        <f>(VLOOKUP(H322,Modèle!$B$3:$G$34,5,FALSE)*VLOOKUP(L322,Modèle!$B$3:$G$34,6,FALSE))*Modèle!$D$35</f>
        <v>2.6682165605095531</v>
      </c>
      <c r="K322" s="19" t="str">
        <f>IF(J322&gt;N322,1,"")</f>
        <v/>
      </c>
      <c r="L322" s="6" t="s">
        <v>34</v>
      </c>
      <c r="M322" s="6">
        <v>2</v>
      </c>
      <c r="N322" s="7">
        <v>2.7838216560509546</v>
      </c>
      <c r="O322" s="19">
        <f>IF(N322&gt;J322,1,"")</f>
        <v>1</v>
      </c>
      <c r="P322" t="str">
        <f>IF(I322&gt;M322,H322,L322)</f>
        <v>Ottawa</v>
      </c>
      <c r="Q322" t="str">
        <f>IF(J322&gt;N322,H322,L322)</f>
        <v>Ottawa</v>
      </c>
      <c r="R322" t="str">
        <f t="shared" si="24"/>
        <v>OUI</v>
      </c>
      <c r="AI322" s="27"/>
      <c r="AJ322" s="26"/>
      <c r="AK322" s="26"/>
      <c r="AL322" s="26"/>
      <c r="AM322" s="26"/>
      <c r="AN322" s="26"/>
    </row>
    <row r="323" spans="1:40">
      <c r="A323" t="str">
        <f>IF(OR(H323=$AA$3,L323=$AA$3),"MATCH","")</f>
        <v/>
      </c>
      <c r="B323" t="str">
        <f>IF(A323="","","LAST "&amp;COUNTIF(A$2:$A323,A323))</f>
        <v/>
      </c>
      <c r="C323" t="str">
        <f>IF(OR(H323=$AA$5,L323=$AA$5),"MATCH","")</f>
        <v/>
      </c>
      <c r="D323" t="str">
        <f>IF(C323="","","LAST "&amp;COUNTIF($C$2:C323,C323))</f>
        <v/>
      </c>
      <c r="E323" s="6">
        <f>IF(AND(OR(H323=$AA$3,H323=$AA$5),AND(OR(L323=$AA$3,L323=$AA$5))),"MATCH",0)</f>
        <v>0</v>
      </c>
      <c r="F323" s="39" t="s">
        <v>91</v>
      </c>
      <c r="G323" s="16">
        <v>44989</v>
      </c>
      <c r="H323" s="6" t="s">
        <v>33</v>
      </c>
      <c r="J323" s="7">
        <f>(VLOOKUP(H323,Modèle!$B$3:$G$34,5,FALSE)*VLOOKUP(L323,Modèle!$B$3:$G$34,6,FALSE))*Modèle!$D$35</f>
        <v>3.8012738853503185</v>
      </c>
      <c r="K323" s="19">
        <f>IF(J323&gt;N323,1,"")</f>
        <v>1</v>
      </c>
      <c r="L323" s="6" t="s">
        <v>16</v>
      </c>
      <c r="M323" s="6">
        <v>2</v>
      </c>
      <c r="N323" s="7">
        <v>2.2771337579617832</v>
      </c>
      <c r="O323" s="19" t="str">
        <f>IF(N323&gt;J323,1,"")</f>
        <v/>
      </c>
      <c r="P323" t="str">
        <f>IF(I323&gt;M323,H323,L323)</f>
        <v>San Jose</v>
      </c>
      <c r="Q323" t="str">
        <f>IF(J323&gt;N323,H323,L323)</f>
        <v>Washington</v>
      </c>
      <c r="R323" t="str">
        <f t="shared" si="24"/>
        <v>NON</v>
      </c>
      <c r="AI323" s="27"/>
      <c r="AJ323" s="26"/>
      <c r="AK323" s="26"/>
      <c r="AL323" s="26"/>
      <c r="AM323" s="26"/>
      <c r="AN323" s="26"/>
    </row>
    <row r="324" spans="1:40">
      <c r="A324" t="str">
        <f>IF(OR(H324=$AA$3,L324=$AA$3),"MATCH","")</f>
        <v/>
      </c>
      <c r="B324" t="str">
        <f>IF(A324="","","LAST "&amp;COUNTIF(A$2:$A324,A324))</f>
        <v/>
      </c>
      <c r="C324" t="str">
        <f>IF(OR(H324=$AA$5,L324=$AA$5),"MATCH","")</f>
        <v/>
      </c>
      <c r="D324" t="str">
        <f>IF(C324="","","LAST "&amp;COUNTIF($C$2:C324,C324))</f>
        <v/>
      </c>
      <c r="E324" s="6">
        <f>IF(AND(OR(H324=$AA$3,H324=$AA$5),AND(OR(L324=$AA$3,L324=$AA$5))),"MATCH",0)</f>
        <v>0</v>
      </c>
      <c r="F324" s="39" t="s">
        <v>91</v>
      </c>
      <c r="G324" s="16">
        <v>44989</v>
      </c>
      <c r="H324" s="6" t="s">
        <v>30</v>
      </c>
      <c r="J324" s="7">
        <f>(VLOOKUP(H324,Modèle!$B$3:$G$34,5,FALSE)*VLOOKUP(L324,Modèle!$B$3:$G$34,6,FALSE))*Modèle!$D$35</f>
        <v>4.1803184713375794</v>
      </c>
      <c r="K324" s="19">
        <f>IF(J324&gt;N324,1,"")</f>
        <v>1</v>
      </c>
      <c r="L324" s="6" t="s">
        <v>28</v>
      </c>
      <c r="M324" s="6">
        <v>4</v>
      </c>
      <c r="N324" s="7">
        <v>2.9292038216560505</v>
      </c>
      <c r="O324" s="19" t="str">
        <f>IF(N324&gt;J324,1,"")</f>
        <v/>
      </c>
      <c r="P324" t="str">
        <f>IF(I324&gt;M324,H324,L324)</f>
        <v>Vancouver</v>
      </c>
      <c r="Q324" t="str">
        <f>IF(J324&gt;N324,H324,L324)</f>
        <v>Toronto</v>
      </c>
      <c r="R324" t="str">
        <f t="shared" si="24"/>
        <v>NON</v>
      </c>
      <c r="AI324" s="27"/>
      <c r="AJ324" s="26"/>
      <c r="AK324" s="26"/>
      <c r="AL324" s="26"/>
      <c r="AM324" s="26"/>
      <c r="AN324" s="26"/>
    </row>
    <row r="325" spans="1:40">
      <c r="A325" t="str">
        <f>IF(OR(H325=$AA$3,L325=$AA$3),"MATCH","")</f>
        <v/>
      </c>
      <c r="B325" t="str">
        <f>IF(A325="","","LAST "&amp;COUNTIF(A$2:$A325,A325))</f>
        <v/>
      </c>
      <c r="C325" t="str">
        <f>IF(OR(H325=$AA$5,L325=$AA$5),"MATCH","")</f>
        <v/>
      </c>
      <c r="D325" t="str">
        <f>IF(C325="","","LAST "&amp;COUNTIF($C$2:C325,C325))</f>
        <v/>
      </c>
      <c r="E325" s="6">
        <f>IF(AND(OR(H325=$AA$3,H325=$AA$5),AND(OR(L325=$AA$3,L325=$AA$5))),"MATCH",0)</f>
        <v>0</v>
      </c>
      <c r="F325" s="39" t="s">
        <v>91</v>
      </c>
      <c r="G325" s="16">
        <v>44989</v>
      </c>
      <c r="H325" s="6" t="s">
        <v>29</v>
      </c>
      <c r="J325" s="7">
        <f>(VLOOKUP(H325,Modèle!$B$3:$G$34,5,FALSE)*VLOOKUP(L325,Modèle!$B$3:$G$34,6,FALSE))*Modèle!$D$35</f>
        <v>3.0024203821656044</v>
      </c>
      <c r="K325" s="19" t="str">
        <f>IF(J325&gt;N325,1,"")</f>
        <v/>
      </c>
      <c r="L325" s="6" t="s">
        <v>46</v>
      </c>
      <c r="M325" s="6">
        <v>4</v>
      </c>
      <c r="N325" s="7">
        <v>3.6837579617834391</v>
      </c>
      <c r="O325" s="19">
        <f>IF(N325&gt;J325,1,"")</f>
        <v>1</v>
      </c>
      <c r="P325" t="str">
        <f>IF(I325&gt;M325,H325,L325)</f>
        <v>Winnipeg</v>
      </c>
      <c r="Q325" t="str">
        <f>IF(J325&gt;N325,H325,L325)</f>
        <v>Winnipeg</v>
      </c>
      <c r="R325" t="str">
        <f t="shared" si="24"/>
        <v>OUI</v>
      </c>
      <c r="AI325" s="27"/>
      <c r="AJ325" s="26"/>
      <c r="AK325" s="26"/>
      <c r="AL325" s="26"/>
      <c r="AM325" s="26"/>
      <c r="AN325" s="26"/>
    </row>
    <row r="326" spans="1:40">
      <c r="A326" t="str">
        <f>IF(OR(H326=$AA$3,L326=$AA$3),"MATCH","")</f>
        <v/>
      </c>
      <c r="B326" t="str">
        <f>IF(A326="","","LAST "&amp;COUNTIF(A$2:$A326,A326))</f>
        <v/>
      </c>
      <c r="C326" t="str">
        <f>IF(OR(H326=$AA$5,L326=$AA$5),"MATCH","")</f>
        <v/>
      </c>
      <c r="D326" t="str">
        <f>IF(C326="","","LAST "&amp;COUNTIF($C$2:C326,C326))</f>
        <v/>
      </c>
      <c r="E326" s="6">
        <f>IF(AND(OR(H326=$AA$3,H326=$AA$5),AND(OR(L326=$AA$3,L326=$AA$5))),"MATCH",0)</f>
        <v>0</v>
      </c>
      <c r="F326" s="39" t="s">
        <v>91</v>
      </c>
      <c r="G326" s="16">
        <v>44988</v>
      </c>
      <c r="H326" s="6" t="s">
        <v>31</v>
      </c>
      <c r="J326" s="7">
        <f>(VLOOKUP(H326,Modèle!$B$3:$G$34,5,FALSE)*VLOOKUP(L326,Modèle!$B$3:$G$34,6,FALSE))*Modèle!$D$35</f>
        <v>3.3783439490445852</v>
      </c>
      <c r="K326" s="19">
        <f>IF(J326&gt;N326,1,"")</f>
        <v>1</v>
      </c>
      <c r="L326" s="6" t="s">
        <v>23</v>
      </c>
      <c r="M326" s="6">
        <v>3</v>
      </c>
      <c r="N326" s="7">
        <v>2.723184713375796</v>
      </c>
      <c r="O326" s="19" t="str">
        <f>IF(N326&gt;J326,1,"")</f>
        <v/>
      </c>
      <c r="P326" t="str">
        <f>IF(I326&gt;M326,H326,L326)</f>
        <v>Anaheim</v>
      </c>
      <c r="Q326" t="str">
        <f>IF(J326&gt;N326,H326,L326)</f>
        <v>Montreal</v>
      </c>
      <c r="R326" t="str">
        <f t="shared" si="24"/>
        <v>NON</v>
      </c>
      <c r="AI326" s="27"/>
      <c r="AJ326" s="26"/>
      <c r="AK326" s="26"/>
      <c r="AL326" s="26"/>
      <c r="AM326" s="26"/>
      <c r="AN326" s="26"/>
    </row>
    <row r="327" spans="1:40">
      <c r="A327" t="str">
        <f>IF(OR(H327=$AA$3,L327=$AA$3),"MATCH","")</f>
        <v/>
      </c>
      <c r="B327" t="str">
        <f>IF(A327="","","LAST "&amp;COUNTIF(A$2:$A327,A327))</f>
        <v/>
      </c>
      <c r="C327" t="str">
        <f>IF(OR(H327=$AA$5,L327=$AA$5),"MATCH","")</f>
        <v/>
      </c>
      <c r="D327" t="str">
        <f>IF(C327="","","LAST "&amp;COUNTIF($C$2:C327,C327))</f>
        <v/>
      </c>
      <c r="E327" s="6">
        <f>IF(AND(OR(H327=$AA$3,H327=$AA$5),AND(OR(L327=$AA$3,L327=$AA$5))),"MATCH",0)</f>
        <v>0</v>
      </c>
      <c r="F327" s="39" t="s">
        <v>91</v>
      </c>
      <c r="G327" s="16">
        <v>44988</v>
      </c>
      <c r="H327" s="6" t="s">
        <v>25</v>
      </c>
      <c r="J327" s="7">
        <f>(VLOOKUP(H327,Modèle!$B$3:$G$34,5,FALSE)*VLOOKUP(L327,Modèle!$B$3:$G$34,6,FALSE))*Modèle!$D$35</f>
        <v>3.63</v>
      </c>
      <c r="K327" s="19">
        <f>IF(J327&gt;N327,1,"")</f>
        <v>1</v>
      </c>
      <c r="L327" s="6" t="s">
        <v>43</v>
      </c>
      <c r="M327" s="6">
        <v>1</v>
      </c>
      <c r="N327" s="7">
        <v>2.8314649681528654</v>
      </c>
      <c r="O327" s="19" t="str">
        <f>IF(N327&gt;J327,1,"")</f>
        <v/>
      </c>
      <c r="P327" t="str">
        <f>IF(I327&gt;M327,H327,L327)</f>
        <v>Arizona</v>
      </c>
      <c r="Q327" t="str">
        <f>IF(J327&gt;N327,H327,L327)</f>
        <v>Carolina</v>
      </c>
      <c r="R327" t="str">
        <f t="shared" si="24"/>
        <v>NON</v>
      </c>
      <c r="AI327" s="27"/>
      <c r="AJ327" s="26"/>
      <c r="AK327" s="26"/>
      <c r="AL327" s="26"/>
      <c r="AM327" s="26"/>
      <c r="AN327" s="26"/>
    </row>
    <row r="328" spans="1:40">
      <c r="A328" t="str">
        <f>IF(OR(H328=$AA$3,L328=$AA$3),"MATCH","")</f>
        <v/>
      </c>
      <c r="B328" t="str">
        <f>IF(A328="","","LAST "&amp;COUNTIF(A$2:$A328,A328))</f>
        <v/>
      </c>
      <c r="C328" t="str">
        <f>IF(OR(H328=$AA$5,L328=$AA$5),"MATCH","")</f>
        <v/>
      </c>
      <c r="D328" t="str">
        <f>IF(C328="","","LAST "&amp;COUNTIF($C$2:C328,C328))</f>
        <v/>
      </c>
      <c r="E328" s="6">
        <f>IF(AND(OR(H328=$AA$3,H328=$AA$5),AND(OR(L328=$AA$3,L328=$AA$5))),"MATCH",0)</f>
        <v>0</v>
      </c>
      <c r="F328" s="39" t="s">
        <v>91</v>
      </c>
      <c r="G328" s="16">
        <v>44988</v>
      </c>
      <c r="H328" s="6" t="s">
        <v>22</v>
      </c>
      <c r="J328" s="7">
        <f>(VLOOKUP(H328,Modèle!$B$3:$G$34,5,FALSE)*VLOOKUP(L328,Modèle!$B$3:$G$34,6,FALSE))*Modèle!$D$35</f>
        <v>4.7299363057324832</v>
      </c>
      <c r="K328" s="19">
        <f>IF(J328&gt;N328,1,"")</f>
        <v>1</v>
      </c>
      <c r="L328" s="6" t="s">
        <v>24</v>
      </c>
      <c r="M328" s="6">
        <v>2</v>
      </c>
      <c r="N328" s="7">
        <v>3.3604458598726112</v>
      </c>
      <c r="O328" s="19" t="str">
        <f>IF(N328&gt;J328,1,"")</f>
        <v/>
      </c>
      <c r="P328" t="str">
        <f>IF(I328&gt;M328,H328,L328)</f>
        <v>Columbus</v>
      </c>
      <c r="Q328" t="str">
        <f>IF(J328&gt;N328,H328,L328)</f>
        <v>Seattle</v>
      </c>
      <c r="R328" t="str">
        <f t="shared" si="24"/>
        <v>NON</v>
      </c>
      <c r="AI328" s="27"/>
      <c r="AJ328" s="26"/>
      <c r="AK328" s="26"/>
      <c r="AL328" s="26"/>
      <c r="AM328" s="26"/>
      <c r="AN328" s="26"/>
    </row>
    <row r="329" spans="1:40">
      <c r="A329" t="str">
        <f>IF(OR(H329=$AA$3,L329=$AA$3),"MATCH","")</f>
        <v/>
      </c>
      <c r="B329" t="str">
        <f>IF(A329="","","LAST "&amp;COUNTIF(A$2:$A329,A329))</f>
        <v/>
      </c>
      <c r="C329" t="str">
        <f>IF(OR(H329=$AA$5,L329=$AA$5),"MATCH","")</f>
        <v/>
      </c>
      <c r="D329" t="str">
        <f>IF(C329="","","LAST "&amp;COUNTIF($C$2:C329,C329))</f>
        <v/>
      </c>
      <c r="E329" s="6">
        <f>IF(AND(OR(H329=$AA$3,H329=$AA$5),AND(OR(L329=$AA$3,L329=$AA$5))),"MATCH",0)</f>
        <v>0</v>
      </c>
      <c r="F329" s="39" t="s">
        <v>91</v>
      </c>
      <c r="G329" s="16">
        <v>44988</v>
      </c>
      <c r="H329" s="6" t="s">
        <v>46</v>
      </c>
      <c r="J329" s="7">
        <f>(VLOOKUP(H329,Modèle!$B$3:$G$34,5,FALSE)*VLOOKUP(L329,Modèle!$B$3:$G$34,6,FALSE))*Modèle!$D$35</f>
        <v>3.4995541401273882</v>
      </c>
      <c r="K329" s="19" t="str">
        <f>IF(J329&gt;N329,1,"")</f>
        <v/>
      </c>
      <c r="L329" s="6" t="s">
        <v>29</v>
      </c>
      <c r="M329" s="6">
        <v>5</v>
      </c>
      <c r="N329" s="7">
        <v>4.2044904458598715</v>
      </c>
      <c r="O329" s="19">
        <f>IF(N329&gt;J329,1,"")</f>
        <v>1</v>
      </c>
      <c r="P329" t="str">
        <f>IF(I329&gt;M329,H329,L329)</f>
        <v>Edmonton</v>
      </c>
      <c r="Q329" t="str">
        <f>IF(J329&gt;N329,H329,L329)</f>
        <v>Edmonton</v>
      </c>
      <c r="R329" t="str">
        <f t="shared" si="24"/>
        <v>OUI</v>
      </c>
      <c r="AI329" s="27"/>
      <c r="AJ329" s="26"/>
      <c r="AK329" s="26"/>
      <c r="AL329" s="26"/>
      <c r="AM329" s="26"/>
      <c r="AN329" s="26"/>
    </row>
    <row r="330" spans="1:40">
      <c r="A330" t="str">
        <f>IF(OR(H330=$AA$3,L330=$AA$3),"MATCH","")</f>
        <v/>
      </c>
      <c r="B330" t="str">
        <f>IF(A330="","","LAST "&amp;COUNTIF(A$2:$A330,A330))</f>
        <v/>
      </c>
      <c r="C330" t="str">
        <f>IF(OR(H330=$AA$5,L330=$AA$5),"MATCH","")</f>
        <v/>
      </c>
      <c r="D330" t="str">
        <f>IF(C330="","","LAST "&amp;COUNTIF($C$2:C330,C330))</f>
        <v/>
      </c>
      <c r="E330" s="6">
        <f>IF(AND(OR(H330=$AA$3,H330=$AA$5),AND(OR(L330=$AA$3,L330=$AA$5))),"MATCH",0)</f>
        <v>0</v>
      </c>
      <c r="F330" s="39" t="s">
        <v>91</v>
      </c>
      <c r="G330" s="16">
        <v>44988</v>
      </c>
      <c r="H330" s="6" t="s">
        <v>41</v>
      </c>
      <c r="J330" s="7">
        <f>(VLOOKUP(H330,Modèle!$B$3:$G$34,5,FALSE)*VLOOKUP(L330,Modèle!$B$3:$G$34,6,FALSE))*Modèle!$D$35</f>
        <v>3.1927388535031835</v>
      </c>
      <c r="K330" s="19" t="str">
        <f>IF(J330&gt;N330,1,"")</f>
        <v/>
      </c>
      <c r="L330" s="6" t="s">
        <v>18</v>
      </c>
      <c r="M330" s="6">
        <v>2</v>
      </c>
      <c r="N330" s="7">
        <v>3.2971019108280251</v>
      </c>
      <c r="O330" s="19">
        <f>IF(N330&gt;J330,1,"")</f>
        <v>1</v>
      </c>
      <c r="P330" t="str">
        <f>IF(I330&gt;M330,H330,L330)</f>
        <v>Vegas</v>
      </c>
      <c r="Q330" t="str">
        <f>IF(J330&gt;N330,H330,L330)</f>
        <v>Vegas</v>
      </c>
      <c r="R330" t="str">
        <f t="shared" si="24"/>
        <v>OUI</v>
      </c>
      <c r="AI330" s="27"/>
      <c r="AJ330" s="26"/>
      <c r="AK330" s="26"/>
      <c r="AL330" s="26"/>
      <c r="AM330" s="26"/>
      <c r="AN330" s="26"/>
    </row>
    <row r="331" spans="1:40">
      <c r="A331" t="str">
        <f>IF(OR(H331=$AA$3,L331=$AA$3),"MATCH","")</f>
        <v/>
      </c>
      <c r="B331" t="str">
        <f>IF(A331="","","LAST "&amp;COUNTIF(A$2:$A331,A331))</f>
        <v/>
      </c>
      <c r="C331" t="str">
        <f>IF(OR(H331=$AA$5,L331=$AA$5),"MATCH","")</f>
        <v/>
      </c>
      <c r="D331" t="str">
        <f>IF(C331="","","LAST "&amp;COUNTIF($C$2:C331,C331))</f>
        <v/>
      </c>
      <c r="E331" s="6">
        <f>IF(AND(OR(H331=$AA$3,H331=$AA$5),AND(OR(L331=$AA$3,L331=$AA$5))),"MATCH",0)</f>
        <v>0</v>
      </c>
      <c r="F331" s="39" t="s">
        <v>91</v>
      </c>
      <c r="G331" s="16">
        <v>44987</v>
      </c>
      <c r="H331" s="6" t="s">
        <v>35</v>
      </c>
      <c r="J331" s="7">
        <f>(VLOOKUP(H331,Modèle!$B$3:$G$34,5,FALSE)*VLOOKUP(L331,Modèle!$B$3:$G$34,6,FALSE))*Modèle!$D$35</f>
        <v>2.6192038216560505</v>
      </c>
      <c r="K331" s="19" t="str">
        <f>IF(J331&gt;N331,1,"")</f>
        <v/>
      </c>
      <c r="L331" s="6" t="s">
        <v>32</v>
      </c>
      <c r="M331" s="6">
        <v>3</v>
      </c>
      <c r="N331" s="7">
        <v>3.1063694267515927</v>
      </c>
      <c r="O331" s="19">
        <f>IF(N331&gt;J331,1,"")</f>
        <v>1</v>
      </c>
      <c r="P331" t="str">
        <f>IF(I331&gt;M331,H331,L331)</f>
        <v>Boston</v>
      </c>
      <c r="Q331" t="str">
        <f>IF(J331&gt;N331,H331,L331)</f>
        <v>Boston</v>
      </c>
      <c r="R331" t="str">
        <f t="shared" si="24"/>
        <v>OUI</v>
      </c>
      <c r="AI331" s="27"/>
      <c r="AJ331" s="26"/>
      <c r="AK331" s="26"/>
      <c r="AL331" s="26"/>
      <c r="AM331" s="26"/>
      <c r="AN331" s="26"/>
    </row>
    <row r="332" spans="1:40">
      <c r="A332" t="str">
        <f>IF(OR(H332=$AA$3,L332=$AA$3),"MATCH","")</f>
        <v>MATCH</v>
      </c>
      <c r="B332" t="str">
        <f>IF(A332="","","LAST "&amp;COUNTIF(A$2:$A332,A332))</f>
        <v>LAST 21</v>
      </c>
      <c r="C332" t="str">
        <f>IF(OR(H332=$AA$5,L332=$AA$5),"MATCH","")</f>
        <v/>
      </c>
      <c r="D332" t="str">
        <f>IF(C332="","","LAST "&amp;COUNTIF($C$2:C332,C332))</f>
        <v/>
      </c>
      <c r="E332" s="6">
        <f>IF(AND(OR(H332=$AA$3,H332=$AA$5),AND(OR(L332=$AA$3,L332=$AA$5))),"MATCH",0)</f>
        <v>0</v>
      </c>
      <c r="F332" s="39" t="s">
        <v>91</v>
      </c>
      <c r="G332" s="16">
        <v>44987</v>
      </c>
      <c r="H332" s="6" t="s">
        <v>30</v>
      </c>
      <c r="J332" s="7">
        <f>(VLOOKUP(H332,Modèle!$B$3:$G$34,5,FALSE)*VLOOKUP(L332,Modèle!$B$3:$G$34,6,FALSE))*Modèle!$D$35</f>
        <v>3.1378980891719741</v>
      </c>
      <c r="K332" s="19">
        <f>IF(J332&gt;N332,1,"")</f>
        <v>1</v>
      </c>
      <c r="L332" s="6" t="s">
        <v>36</v>
      </c>
      <c r="M332" s="6">
        <v>3</v>
      </c>
      <c r="N332" s="7">
        <v>3.05</v>
      </c>
      <c r="O332" s="19" t="str">
        <f>IF(N332&gt;J332,1,"")</f>
        <v/>
      </c>
      <c r="P332" t="str">
        <f>IF(I332&gt;M332,H332,L332)</f>
        <v>Calgary</v>
      </c>
      <c r="Q332" t="str">
        <f>IF(J332&gt;N332,H332,L332)</f>
        <v>Toronto</v>
      </c>
      <c r="R332" t="str">
        <f t="shared" si="24"/>
        <v>NON</v>
      </c>
      <c r="AI332" s="27"/>
      <c r="AJ332" s="26"/>
      <c r="AK332" s="26"/>
      <c r="AL332" s="26"/>
      <c r="AM332" s="26"/>
      <c r="AN332" s="26"/>
    </row>
    <row r="333" spans="1:40">
      <c r="A333" t="str">
        <f>IF(OR(H333=$AA$3,L333=$AA$3),"MATCH","")</f>
        <v/>
      </c>
      <c r="B333" t="str">
        <f>IF(A333="","","LAST "&amp;COUNTIF(A$2:$A333,A333))</f>
        <v/>
      </c>
      <c r="C333" t="str">
        <f>IF(OR(H333=$AA$5,L333=$AA$5),"MATCH","")</f>
        <v/>
      </c>
      <c r="D333" t="str">
        <f>IF(C333="","","LAST "&amp;COUNTIF($C$2:C333,C333))</f>
        <v/>
      </c>
      <c r="E333" s="6">
        <f>IF(AND(OR(H333=$AA$3,H333=$AA$5),AND(OR(L333=$AA$3,L333=$AA$5))),"MATCH",0)</f>
        <v>0</v>
      </c>
      <c r="F333" s="39" t="s">
        <v>91</v>
      </c>
      <c r="G333" s="16">
        <v>44987</v>
      </c>
      <c r="H333" s="6" t="s">
        <v>40</v>
      </c>
      <c r="J333" s="7">
        <f>(VLOOKUP(H333,Modèle!$B$3:$G$34,5,FALSE)*VLOOKUP(L333,Modèle!$B$3:$G$34,6,FALSE))*Modèle!$D$35</f>
        <v>4.0526433121019103</v>
      </c>
      <c r="K333" s="19">
        <f>IF(J333&gt;N333,1,"")</f>
        <v>1</v>
      </c>
      <c r="L333" s="6" t="s">
        <v>26</v>
      </c>
      <c r="M333" s="6">
        <v>4</v>
      </c>
      <c r="N333" s="7">
        <v>2.6244585987261142</v>
      </c>
      <c r="O333" s="19" t="str">
        <f>IF(N333&gt;J333,1,"")</f>
        <v/>
      </c>
      <c r="P333" t="str">
        <f>IF(I333&gt;M333,H333,L333)</f>
        <v>Chicago</v>
      </c>
      <c r="Q333" t="str">
        <f>IF(J333&gt;N333,H333,L333)</f>
        <v>Dallas</v>
      </c>
      <c r="R333" t="str">
        <f t="shared" si="24"/>
        <v>NON</v>
      </c>
      <c r="AI333" s="27"/>
      <c r="AJ333" s="26"/>
      <c r="AK333" s="26"/>
      <c r="AL333" s="26"/>
      <c r="AM333" s="26"/>
      <c r="AN333" s="26"/>
    </row>
    <row r="334" spans="1:40">
      <c r="A334" t="str">
        <f>IF(OR(H334=$AA$3,L334=$AA$3),"MATCH","")</f>
        <v/>
      </c>
      <c r="B334" t="str">
        <f>IF(A334="","","LAST "&amp;COUNTIF(A$2:$A334,A334))</f>
        <v/>
      </c>
      <c r="C334" t="str">
        <f>IF(OR(H334=$AA$5,L334=$AA$5),"MATCH","")</f>
        <v>MATCH</v>
      </c>
      <c r="D334" t="str">
        <f>IF(C334="","","LAST "&amp;COUNTIF($C$2:C334,C334))</f>
        <v>LAST 22</v>
      </c>
      <c r="E334" s="6">
        <f>IF(AND(OR(H334=$AA$3,H334=$AA$5),AND(OR(L334=$AA$3,L334=$AA$5))),"MATCH",0)</f>
        <v>0</v>
      </c>
      <c r="F334" s="39" t="s">
        <v>91</v>
      </c>
      <c r="G334" s="16">
        <v>44987</v>
      </c>
      <c r="H334" s="6" t="s">
        <v>22</v>
      </c>
      <c r="J334" s="7">
        <f>(VLOOKUP(H334,Modèle!$B$3:$G$34,5,FALSE)*VLOOKUP(L334,Modèle!$B$3:$G$34,6,FALSE))*Modèle!$D$35</f>
        <v>3.9994904458598715</v>
      </c>
      <c r="K334" s="19">
        <f>IF(J334&gt;N334,1,"")</f>
        <v>1</v>
      </c>
      <c r="L334" s="6" t="s">
        <v>45</v>
      </c>
      <c r="M334" s="6">
        <v>4</v>
      </c>
      <c r="N334" s="7">
        <v>3.8386305732484072</v>
      </c>
      <c r="O334" s="19" t="str">
        <f>IF(N334&gt;J334,1,"")</f>
        <v/>
      </c>
      <c r="P334" t="str">
        <f>IF(I334&gt;M334,H334,L334)</f>
        <v>Detroit</v>
      </c>
      <c r="Q334" t="str">
        <f>IF(J334&gt;N334,H334,L334)</f>
        <v>Seattle</v>
      </c>
      <c r="R334" t="str">
        <f t="shared" si="24"/>
        <v>NON</v>
      </c>
      <c r="AI334" s="27"/>
      <c r="AJ334" s="26"/>
      <c r="AK334" s="26"/>
      <c r="AL334" s="26"/>
      <c r="AM334" s="26"/>
      <c r="AN334" s="26"/>
    </row>
    <row r="335" spans="1:40">
      <c r="A335" t="str">
        <f>IF(OR(H335=$AA$3,L335=$AA$3),"MATCH","")</f>
        <v/>
      </c>
      <c r="B335" t="str">
        <f>IF(A335="","","LAST "&amp;COUNTIF(A$2:$A335,A335))</f>
        <v/>
      </c>
      <c r="C335" t="str">
        <f>IF(OR(H335=$AA$5,L335=$AA$5),"MATCH","")</f>
        <v/>
      </c>
      <c r="D335" t="str">
        <f>IF(C335="","","LAST "&amp;COUNTIF($C$2:C335,C335))</f>
        <v/>
      </c>
      <c r="E335" s="6">
        <f>IF(AND(OR(H335=$AA$3,H335=$AA$5),AND(OR(L335=$AA$3,L335=$AA$5))),"MATCH",0)</f>
        <v>0</v>
      </c>
      <c r="F335" s="39" t="s">
        <v>91</v>
      </c>
      <c r="G335" s="16">
        <v>44987</v>
      </c>
      <c r="H335" s="6" t="s">
        <v>17</v>
      </c>
      <c r="J335" s="7">
        <f>(VLOOKUP(H335,Modèle!$B$3:$G$34,5,FALSE)*VLOOKUP(L335,Modèle!$B$3:$G$34,6,FALSE))*Modèle!$D$35</f>
        <v>2.9709554140127379</v>
      </c>
      <c r="K335" s="19" t="str">
        <f>IF(J335&gt;N335,1,"")</f>
        <v/>
      </c>
      <c r="L335" s="6" t="s">
        <v>38</v>
      </c>
      <c r="M335" s="6">
        <v>5</v>
      </c>
      <c r="N335" s="7">
        <v>3.1392356687898082</v>
      </c>
      <c r="O335" s="19">
        <f>IF(N335&gt;J335,1,"")</f>
        <v>1</v>
      </c>
      <c r="P335" t="str">
        <f>IF(I335&gt;M335,H335,L335)</f>
        <v>Florida</v>
      </c>
      <c r="Q335" t="str">
        <f>IF(J335&gt;N335,H335,L335)</f>
        <v>Florida</v>
      </c>
      <c r="R335" t="str">
        <f t="shared" si="24"/>
        <v>OUI</v>
      </c>
      <c r="AI335" s="27"/>
      <c r="AJ335" s="26"/>
      <c r="AK335" s="26"/>
      <c r="AL335" s="26"/>
      <c r="AM335" s="26"/>
      <c r="AN335" s="26"/>
    </row>
    <row r="336" spans="1:40">
      <c r="A336" t="str">
        <f>IF(OR(H336=$AA$3,L336=$AA$3),"MATCH","")</f>
        <v/>
      </c>
      <c r="B336" t="str">
        <f>IF(A336="","","LAST "&amp;COUNTIF(A$2:$A336,A336))</f>
        <v/>
      </c>
      <c r="C336" t="str">
        <f>IF(OR(H336=$AA$5,L336=$AA$5),"MATCH","")</f>
        <v/>
      </c>
      <c r="D336" t="str">
        <f>IF(C336="","","LAST "&amp;COUNTIF($C$2:C336,C336))</f>
        <v/>
      </c>
      <c r="E336" s="6">
        <f>IF(AND(OR(H336=$AA$3,H336=$AA$5),AND(OR(L336=$AA$3,L336=$AA$5))),"MATCH",0)</f>
        <v>0</v>
      </c>
      <c r="F336" s="39" t="s">
        <v>91</v>
      </c>
      <c r="G336" s="16">
        <v>44987</v>
      </c>
      <c r="H336" s="6" t="s">
        <v>31</v>
      </c>
      <c r="J336" s="7">
        <f>(VLOOKUP(H336,Modèle!$B$3:$G$34,5,FALSE)*VLOOKUP(L336,Modèle!$B$3:$G$34,6,FALSE))*Modèle!$D$35</f>
        <v>2.753025477707006</v>
      </c>
      <c r="K336" s="19" t="str">
        <f>IF(J336&gt;N336,1,"")</f>
        <v/>
      </c>
      <c r="L336" s="6" t="s">
        <v>19</v>
      </c>
      <c r="M336" s="6">
        <v>5</v>
      </c>
      <c r="N336" s="7">
        <v>3.4109554140127387</v>
      </c>
      <c r="O336" s="19">
        <f>IF(N336&gt;J336,1,"")</f>
        <v>1</v>
      </c>
      <c r="P336" t="str">
        <f>IF(I336&gt;M336,H336,L336)</f>
        <v>Los Angeles</v>
      </c>
      <c r="Q336" t="str">
        <f>IF(J336&gt;N336,H336,L336)</f>
        <v>Los Angeles</v>
      </c>
      <c r="R336" t="str">
        <f t="shared" si="24"/>
        <v>OUI</v>
      </c>
      <c r="AI336" s="27"/>
      <c r="AJ336" s="26"/>
      <c r="AK336" s="26"/>
      <c r="AL336" s="26"/>
      <c r="AM336" s="26"/>
      <c r="AN336" s="26"/>
    </row>
    <row r="337" spans="1:40">
      <c r="A337" t="str">
        <f>IF(OR(H337=$AA$3,L337=$AA$3),"MATCH","")</f>
        <v/>
      </c>
      <c r="B337" t="str">
        <f>IF(A337="","","LAST "&amp;COUNTIF(A$2:$A337,A337))</f>
        <v/>
      </c>
      <c r="C337" t="str">
        <f>IF(OR(H337=$AA$5,L337=$AA$5),"MATCH","")</f>
        <v/>
      </c>
      <c r="D337" t="str">
        <f>IF(C337="","","LAST "&amp;COUNTIF($C$2:C337,C337))</f>
        <v/>
      </c>
      <c r="E337" s="6">
        <f>IF(AND(OR(H337=$AA$3,H337=$AA$5),AND(OR(L337=$AA$3,L337=$AA$5))),"MATCH",0)</f>
        <v>0</v>
      </c>
      <c r="F337" s="39" t="s">
        <v>91</v>
      </c>
      <c r="G337" s="16">
        <v>44987</v>
      </c>
      <c r="H337" s="6" t="s">
        <v>34</v>
      </c>
      <c r="J337" s="7">
        <f>(VLOOKUP(H337,Modèle!$B$3:$G$34,5,FALSE)*VLOOKUP(L337,Modèle!$B$3:$G$34,6,FALSE))*Modèle!$D$35</f>
        <v>2.499044585987261</v>
      </c>
      <c r="K337" s="19" t="str">
        <f>IF(J337&gt;N337,1,"")</f>
        <v/>
      </c>
      <c r="L337" s="6" t="s">
        <v>21</v>
      </c>
      <c r="M337" s="6">
        <v>5</v>
      </c>
      <c r="N337" s="7">
        <v>3.2028025477706996</v>
      </c>
      <c r="O337" s="19">
        <f>IF(N337&gt;J337,1,"")</f>
        <v>1</v>
      </c>
      <c r="P337" t="str">
        <f>IF(I337&gt;M337,H337,L337)</f>
        <v>N.Y. Rangers</v>
      </c>
      <c r="Q337" t="str">
        <f>IF(J337&gt;N337,H337,L337)</f>
        <v>N.Y. Rangers</v>
      </c>
      <c r="R337" t="str">
        <f t="shared" si="24"/>
        <v>OUI</v>
      </c>
      <c r="AI337" s="27"/>
      <c r="AJ337" s="26"/>
      <c r="AK337" s="26"/>
      <c r="AL337" s="26"/>
      <c r="AM337" s="26"/>
      <c r="AN337" s="26"/>
    </row>
    <row r="338" spans="1:40">
      <c r="A338" t="str">
        <f>IF(OR(H338=$AA$3,L338=$AA$3),"MATCH","")</f>
        <v/>
      </c>
      <c r="B338" t="str">
        <f>IF(A338="","","LAST "&amp;COUNTIF(A$2:$A338,A338))</f>
        <v/>
      </c>
      <c r="C338" t="str">
        <f>IF(OR(H338=$AA$5,L338=$AA$5),"MATCH","")</f>
        <v/>
      </c>
      <c r="D338" t="str">
        <f>IF(C338="","","LAST "&amp;COUNTIF($C$2:C338,C338))</f>
        <v/>
      </c>
      <c r="E338" s="6">
        <f>IF(AND(OR(H338=$AA$3,H338=$AA$5),AND(OR(L338=$AA$3,L338=$AA$5))),"MATCH",0)</f>
        <v>0</v>
      </c>
      <c r="F338" s="39" t="s">
        <v>91</v>
      </c>
      <c r="G338" s="16">
        <v>44987</v>
      </c>
      <c r="H338" s="6" t="s">
        <v>47</v>
      </c>
      <c r="J338" s="7">
        <f>(VLOOKUP(H338,Modèle!$B$3:$G$34,5,FALSE)*VLOOKUP(L338,Modèle!$B$3:$G$34,6,FALSE))*Modèle!$D$35</f>
        <v>3.6706050955414007</v>
      </c>
      <c r="K338" s="19">
        <f>IF(J338&gt;N338,1,"")</f>
        <v>1</v>
      </c>
      <c r="L338" s="6" t="s">
        <v>16</v>
      </c>
      <c r="M338" s="6">
        <v>1</v>
      </c>
      <c r="N338" s="7">
        <v>2.7820382165605095</v>
      </c>
      <c r="O338" s="19" t="str">
        <f>IF(N338&gt;J338,1,"")</f>
        <v/>
      </c>
      <c r="P338" t="str">
        <f>IF(I338&gt;M338,H338,L338)</f>
        <v>San Jose</v>
      </c>
      <c r="Q338" t="str">
        <f>IF(J338&gt;N338,H338,L338)</f>
        <v>St. Louis</v>
      </c>
      <c r="R338" t="str">
        <f t="shared" si="24"/>
        <v>NON</v>
      </c>
      <c r="AI338" s="27"/>
      <c r="AJ338" s="26"/>
      <c r="AK338" s="26"/>
      <c r="AL338" s="26"/>
      <c r="AM338" s="26"/>
      <c r="AN338" s="26"/>
    </row>
    <row r="339" spans="1:40">
      <c r="A339" t="str">
        <f>IF(OR(H339=$AA$3,L339=$AA$3),"MATCH","")</f>
        <v/>
      </c>
      <c r="B339" t="str">
        <f>IF(A339="","","LAST "&amp;COUNTIF(A$2:$A339,A339))</f>
        <v/>
      </c>
      <c r="C339" t="str">
        <f>IF(OR(H339=$AA$5,L339=$AA$5),"MATCH","")</f>
        <v/>
      </c>
      <c r="D339" t="str">
        <f>IF(C339="","","LAST "&amp;COUNTIF($C$2:C339,C339))</f>
        <v/>
      </c>
      <c r="E339" s="6">
        <f>IF(AND(OR(H339=$AA$3,H339=$AA$5),AND(OR(L339=$AA$3,L339=$AA$5))),"MATCH",0)</f>
        <v>0</v>
      </c>
      <c r="F339" s="39" t="s">
        <v>91</v>
      </c>
      <c r="G339" s="16">
        <v>44987</v>
      </c>
      <c r="H339" s="6" t="s">
        <v>44</v>
      </c>
      <c r="J339" s="7">
        <f>(VLOOKUP(H339,Modèle!$B$3:$G$34,5,FALSE)*VLOOKUP(L339,Modèle!$B$3:$G$34,6,FALSE))*Modèle!$D$35</f>
        <v>2.9766560509554134</v>
      </c>
      <c r="K339" s="19" t="str">
        <f>IF(J339&gt;N339,1,"")</f>
        <v/>
      </c>
      <c r="L339" s="6" t="s">
        <v>20</v>
      </c>
      <c r="M339" s="6">
        <v>1</v>
      </c>
      <c r="N339" s="7">
        <v>4.1927070063694263</v>
      </c>
      <c r="O339" s="19">
        <f>IF(N339&gt;J339,1,"")</f>
        <v>1</v>
      </c>
      <c r="P339" t="str">
        <f>IF(I339&gt;M339,H339,L339)</f>
        <v>Tampa Bay</v>
      </c>
      <c r="Q339" t="str">
        <f>IF(J339&gt;N339,H339,L339)</f>
        <v>Tampa Bay</v>
      </c>
      <c r="R339" t="str">
        <f t="shared" si="24"/>
        <v>OUI</v>
      </c>
      <c r="AI339" s="27"/>
      <c r="AJ339" s="26"/>
      <c r="AK339" s="26"/>
      <c r="AL339" s="26"/>
      <c r="AM339" s="26"/>
      <c r="AN339" s="26"/>
    </row>
    <row r="340" spans="1:40">
      <c r="A340" t="str">
        <f>IF(OR(H340=$AA$3,L340=$AA$3),"MATCH","")</f>
        <v/>
      </c>
      <c r="B340" t="str">
        <f>IF(A340="","","LAST "&amp;COUNTIF(A$2:$A340,A340))</f>
        <v/>
      </c>
      <c r="C340" t="str">
        <f>IF(OR(H340=$AA$5,L340=$AA$5),"MATCH","")</f>
        <v/>
      </c>
      <c r="D340" t="str">
        <f>IF(C340="","","LAST "&amp;COUNTIF($C$2:C340,C340))</f>
        <v/>
      </c>
      <c r="E340" s="6">
        <f>IF(AND(OR(H340=$AA$3,H340=$AA$5),AND(OR(L340=$AA$3,L340=$AA$5))),"MATCH",0)</f>
        <v>0</v>
      </c>
      <c r="F340" s="39" t="s">
        <v>91</v>
      </c>
      <c r="G340" s="16">
        <v>44987</v>
      </c>
      <c r="H340" s="6" t="s">
        <v>37</v>
      </c>
      <c r="J340" s="7">
        <f>(VLOOKUP(H340,Modèle!$B$3:$G$34,5,FALSE)*VLOOKUP(L340,Modèle!$B$3:$G$34,6,FALSE))*Modèle!$D$35</f>
        <v>3.9049681528662417</v>
      </c>
      <c r="K340" s="19">
        <f>IF(J340&gt;N340,1,"")</f>
        <v>1</v>
      </c>
      <c r="L340" s="6" t="s">
        <v>28</v>
      </c>
      <c r="M340" s="6">
        <v>4</v>
      </c>
      <c r="N340" s="7">
        <v>2.3096178343949036</v>
      </c>
      <c r="O340" s="19" t="str">
        <f>IF(N340&gt;J340,1,"")</f>
        <v/>
      </c>
      <c r="P340" t="str">
        <f>IF(I340&gt;M340,H340,L340)</f>
        <v>Vancouver</v>
      </c>
      <c r="Q340" t="str">
        <f>IF(J340&gt;N340,H340,L340)</f>
        <v>Minnesota</v>
      </c>
      <c r="R340" t="str">
        <f t="shared" si="24"/>
        <v>NON</v>
      </c>
      <c r="AI340" s="27"/>
      <c r="AJ340" s="26"/>
      <c r="AK340" s="26"/>
      <c r="AL340" s="26"/>
      <c r="AM340" s="26"/>
      <c r="AN340" s="26"/>
    </row>
    <row r="341" spans="1:40">
      <c r="A341" t="str">
        <f>IF(OR(H341=$AA$3,L341=$AA$3),"MATCH","")</f>
        <v/>
      </c>
      <c r="B341" t="str">
        <f>IF(A341="","","LAST "&amp;COUNTIF(A$2:$A341,A341))</f>
        <v/>
      </c>
      <c r="C341" t="str">
        <f>IF(OR(H341=$AA$5,L341=$AA$5),"MATCH","")</f>
        <v/>
      </c>
      <c r="D341" t="str">
        <f>IF(C341="","","LAST "&amp;COUNTIF($C$2:C341,C341))</f>
        <v/>
      </c>
      <c r="E341" s="6">
        <f>IF(AND(OR(H341=$AA$3,H341=$AA$5),AND(OR(L341=$AA$3,L341=$AA$5))),"MATCH",0)</f>
        <v>0</v>
      </c>
      <c r="F341" s="39" t="s">
        <v>91</v>
      </c>
      <c r="G341" s="16">
        <v>44986</v>
      </c>
      <c r="H341" s="6" t="s">
        <v>33</v>
      </c>
      <c r="J341" s="7">
        <f>(VLOOKUP(H341,Modèle!$B$3:$G$34,5,FALSE)*VLOOKUP(L341,Modèle!$B$3:$G$34,6,FALSE))*Modèle!$D$35</f>
        <v>4.2394904458598726</v>
      </c>
      <c r="K341" s="19">
        <f>IF(J341&gt;N341,1,"")</f>
        <v>1</v>
      </c>
      <c r="L341" s="6" t="s">
        <v>23</v>
      </c>
      <c r="M341" s="6">
        <v>2</v>
      </c>
      <c r="N341" s="7">
        <v>1.9888853503184711</v>
      </c>
      <c r="O341" s="19" t="str">
        <f>IF(N341&gt;J341,1,"")</f>
        <v/>
      </c>
      <c r="P341" t="str">
        <f>IF(I341&gt;M341,H341,L341)</f>
        <v>Anaheim</v>
      </c>
      <c r="Q341" t="str">
        <f>IF(J341&gt;N341,H341,L341)</f>
        <v>Washington</v>
      </c>
      <c r="R341" t="str">
        <f t="shared" si="24"/>
        <v>NON</v>
      </c>
      <c r="AI341" s="27"/>
      <c r="AJ341" s="26"/>
      <c r="AK341" s="26"/>
      <c r="AL341" s="26"/>
      <c r="AM341" s="26"/>
      <c r="AN341" s="26"/>
    </row>
    <row r="342" spans="1:40">
      <c r="A342" t="str">
        <f>IF(OR(H342=$AA$3,L342=$AA$3),"MATCH","")</f>
        <v/>
      </c>
      <c r="B342" t="str">
        <f>IF(A342="","","LAST "&amp;COUNTIF(A$2:$A342,A342))</f>
        <v/>
      </c>
      <c r="C342" t="str">
        <f>IF(OR(H342=$AA$5,L342=$AA$5),"MATCH","")</f>
        <v/>
      </c>
      <c r="D342" t="str">
        <f>IF(C342="","","LAST "&amp;COUNTIF($C$2:C342,C342))</f>
        <v/>
      </c>
      <c r="E342" s="6">
        <f>IF(AND(OR(H342=$AA$3,H342=$AA$5),AND(OR(L342=$AA$3,L342=$AA$5))),"MATCH",0)</f>
        <v>0</v>
      </c>
      <c r="F342" s="39" t="s">
        <v>91</v>
      </c>
      <c r="G342" s="16">
        <v>44986</v>
      </c>
      <c r="H342" s="6" t="s">
        <v>41</v>
      </c>
      <c r="J342" s="7">
        <f>(VLOOKUP(H342,Modèle!$B$3:$G$34,5,FALSE)*VLOOKUP(L342,Modèle!$B$3:$G$34,6,FALSE))*Modèle!$D$35</f>
        <v>3.1814968152866236</v>
      </c>
      <c r="K342" s="19" t="str">
        <f>IF(J342&gt;N342,1,"")</f>
        <v/>
      </c>
      <c r="L342" s="6" t="s">
        <v>27</v>
      </c>
      <c r="M342" s="6">
        <v>2</v>
      </c>
      <c r="N342" s="7">
        <v>3.4845859872611453</v>
      </c>
      <c r="O342" s="19">
        <f>IF(N342&gt;J342,1,"")</f>
        <v>1</v>
      </c>
      <c r="P342" t="str">
        <f>IF(I342&gt;M342,H342,L342)</f>
        <v>Colorado</v>
      </c>
      <c r="Q342" t="str">
        <f>IF(J342&gt;N342,H342,L342)</f>
        <v>Colorado</v>
      </c>
      <c r="R342" t="str">
        <f t="shared" si="24"/>
        <v>OUI</v>
      </c>
      <c r="AI342" s="27"/>
      <c r="AJ342" s="26"/>
      <c r="AK342" s="26"/>
      <c r="AL342" s="26"/>
      <c r="AM342" s="26"/>
      <c r="AN342" s="26"/>
    </row>
    <row r="343" spans="1:40">
      <c r="A343" t="str">
        <f>IF(OR(H343=$AA$3,L343=$AA$3),"MATCH","")</f>
        <v/>
      </c>
      <c r="B343" t="str">
        <f>IF(A343="","","LAST "&amp;COUNTIF(A$2:$A343,A343))</f>
        <v/>
      </c>
      <c r="C343" t="str">
        <f>IF(OR(H343=$AA$5,L343=$AA$5),"MATCH","")</f>
        <v/>
      </c>
      <c r="D343" t="str">
        <f>IF(C343="","","LAST "&amp;COUNTIF($C$2:C343,C343))</f>
        <v/>
      </c>
      <c r="E343" s="6">
        <f>IF(AND(OR(H343=$AA$3,H343=$AA$5),AND(OR(L343=$AA$3,L343=$AA$5))),"MATCH",0)</f>
        <v>0</v>
      </c>
      <c r="F343" s="39" t="s">
        <v>91</v>
      </c>
      <c r="G343" s="16">
        <v>44986</v>
      </c>
      <c r="H343" s="6" t="s">
        <v>43</v>
      </c>
      <c r="J343" s="7">
        <f>(VLOOKUP(H343,Modèle!$B$3:$G$34,5,FALSE)*VLOOKUP(L343,Modèle!$B$3:$G$34,6,FALSE))*Modèle!$D$35</f>
        <v>2.2449044585987257</v>
      </c>
      <c r="K343" s="19" t="str">
        <f>IF(J343&gt;N343,1,"")</f>
        <v/>
      </c>
      <c r="L343" s="6" t="s">
        <v>40</v>
      </c>
      <c r="M343" s="6">
        <v>4</v>
      </c>
      <c r="N343" s="7">
        <v>3.7068789808917195</v>
      </c>
      <c r="O343" s="19">
        <f>IF(N343&gt;J343,1,"")</f>
        <v>1</v>
      </c>
      <c r="P343" t="str">
        <f>IF(I343&gt;M343,H343,L343)</f>
        <v>Dallas</v>
      </c>
      <c r="Q343" t="str">
        <f>IF(J343&gt;N343,H343,L343)</f>
        <v>Dallas</v>
      </c>
      <c r="R343" t="str">
        <f t="shared" si="24"/>
        <v>OUI</v>
      </c>
      <c r="AI343" s="27"/>
      <c r="AJ343" s="26"/>
      <c r="AK343" s="26"/>
      <c r="AL343" s="26"/>
      <c r="AM343" s="26"/>
      <c r="AN343" s="26"/>
    </row>
    <row r="344" spans="1:40">
      <c r="A344" t="str">
        <f>IF(OR(H344=$AA$3,L344=$AA$3),"MATCH","")</f>
        <v/>
      </c>
      <c r="B344" t="str">
        <f>IF(A344="","","LAST "&amp;COUNTIF(A$2:$A344,A344))</f>
        <v/>
      </c>
      <c r="C344" t="str">
        <f>IF(OR(H344=$AA$5,L344=$AA$5),"MATCH","")</f>
        <v/>
      </c>
      <c r="D344" t="str">
        <f>IF(C344="","","LAST "&amp;COUNTIF($C$2:C344,C344))</f>
        <v/>
      </c>
      <c r="E344" s="6">
        <f>IF(AND(OR(H344=$AA$3,H344=$AA$5),AND(OR(L344=$AA$3,L344=$AA$5))),"MATCH",0)</f>
        <v>0</v>
      </c>
      <c r="F344" s="39" t="s">
        <v>91</v>
      </c>
      <c r="G344" s="16">
        <v>44986</v>
      </c>
      <c r="H344" s="6" t="s">
        <v>30</v>
      </c>
      <c r="J344" s="7">
        <f>(VLOOKUP(H344,Modèle!$B$3:$G$34,5,FALSE)*VLOOKUP(L344,Modèle!$B$3:$G$34,6,FALSE))*Modèle!$D$35</f>
        <v>3.4995541401273882</v>
      </c>
      <c r="K344" s="19" t="str">
        <f>IF(J344&gt;N344,1,"")</f>
        <v/>
      </c>
      <c r="L344" s="6" t="s">
        <v>29</v>
      </c>
      <c r="M344" s="6">
        <v>3</v>
      </c>
      <c r="N344" s="7">
        <v>3.8798089171974519</v>
      </c>
      <c r="O344" s="19">
        <f>IF(N344&gt;J344,1,"")</f>
        <v>1</v>
      </c>
      <c r="P344" t="str">
        <f>IF(I344&gt;M344,H344,L344)</f>
        <v>Edmonton</v>
      </c>
      <c r="Q344" t="str">
        <f>IF(J344&gt;N344,H344,L344)</f>
        <v>Edmonton</v>
      </c>
      <c r="R344" t="str">
        <f t="shared" si="24"/>
        <v>OUI</v>
      </c>
      <c r="AI344" s="27"/>
      <c r="AJ344" s="26"/>
      <c r="AK344" s="26"/>
      <c r="AL344" s="26"/>
      <c r="AM344" s="26"/>
      <c r="AN344" s="26"/>
    </row>
    <row r="345" spans="1:40">
      <c r="A345" t="str">
        <f>IF(OR(H345=$AA$3,L345=$AA$3),"MATCH","")</f>
        <v/>
      </c>
      <c r="B345" t="str">
        <f>IF(A345="","","LAST "&amp;COUNTIF(A$2:$A345,A345))</f>
        <v/>
      </c>
      <c r="C345" t="str">
        <f>IF(OR(H345=$AA$5,L345=$AA$5),"MATCH","")</f>
        <v/>
      </c>
      <c r="D345" t="str">
        <f>IF(C345="","","LAST "&amp;COUNTIF($C$2:C345,C345))</f>
        <v/>
      </c>
      <c r="E345" s="6">
        <f>IF(AND(OR(H345=$AA$3,H345=$AA$5),AND(OR(L345=$AA$3,L345=$AA$5))),"MATCH",0)</f>
        <v>0</v>
      </c>
      <c r="F345" s="39" t="s">
        <v>91</v>
      </c>
      <c r="G345" s="16">
        <v>44986</v>
      </c>
      <c r="H345" s="6" t="s">
        <v>21</v>
      </c>
      <c r="J345" s="7">
        <f>(VLOOKUP(H345,Modèle!$B$3:$G$34,5,FALSE)*VLOOKUP(L345,Modèle!$B$3:$G$34,6,FALSE))*Modèle!$D$35</f>
        <v>3.180127388535031</v>
      </c>
      <c r="K345" s="19" t="str">
        <f>IF(J345&gt;N345,1,"")</f>
        <v/>
      </c>
      <c r="L345" s="6" t="s">
        <v>42</v>
      </c>
      <c r="M345" s="6">
        <v>5</v>
      </c>
      <c r="N345" s="7">
        <v>3.6365286624203819</v>
      </c>
      <c r="O345" s="19">
        <f>IF(N345&gt;J345,1,"")</f>
        <v>1</v>
      </c>
      <c r="P345" t="str">
        <f>IF(I345&gt;M345,H345,L345)</f>
        <v>Philadelphia</v>
      </c>
      <c r="Q345" t="str">
        <f>IF(J345&gt;N345,H345,L345)</f>
        <v>Philadelphia</v>
      </c>
      <c r="R345" t="str">
        <f t="shared" si="24"/>
        <v>OUI</v>
      </c>
      <c r="AI345" s="27"/>
      <c r="AJ345" s="26"/>
      <c r="AK345" s="26"/>
      <c r="AL345" s="26"/>
      <c r="AM345" s="26"/>
      <c r="AN345" s="26"/>
    </row>
    <row r="346" spans="1:40">
      <c r="A346" t="str">
        <f>IF(OR(H346=$AA$3,L346=$AA$3),"MATCH","")</f>
        <v/>
      </c>
      <c r="B346" t="str">
        <f>IF(A346="","","LAST "&amp;COUNTIF(A$2:$A346,A346))</f>
        <v/>
      </c>
      <c r="C346" t="str">
        <f>IF(OR(H346=$AA$5,L346=$AA$5),"MATCH","")</f>
        <v/>
      </c>
      <c r="D346" t="str">
        <f>IF(C346="","","LAST "&amp;COUNTIF($C$2:C346,C346))</f>
        <v/>
      </c>
      <c r="E346" s="6">
        <f>IF(AND(OR(H346=$AA$3,H346=$AA$5),AND(OR(L346=$AA$3,L346=$AA$5))),"MATCH",0)</f>
        <v>0</v>
      </c>
      <c r="F346" s="39" t="s">
        <v>91</v>
      </c>
      <c r="G346" s="16">
        <v>44986</v>
      </c>
      <c r="H346" s="6" t="s">
        <v>25</v>
      </c>
      <c r="J346" s="7">
        <f>(VLOOKUP(H346,Modèle!$B$3:$G$34,5,FALSE)*VLOOKUP(L346,Modèle!$B$3:$G$34,6,FALSE))*Modèle!$D$35</f>
        <v>2.8399999999999994</v>
      </c>
      <c r="K346" s="19">
        <f>IF(J346&gt;N346,1,"")</f>
        <v>1</v>
      </c>
      <c r="L346" s="6" t="s">
        <v>18</v>
      </c>
      <c r="M346" s="6">
        <v>2</v>
      </c>
      <c r="N346" s="7">
        <v>2.424458598726114</v>
      </c>
      <c r="O346" s="19" t="str">
        <f>IF(N346&gt;J346,1,"")</f>
        <v/>
      </c>
      <c r="P346" t="str">
        <f>IF(I346&gt;M346,H346,L346)</f>
        <v>Vegas</v>
      </c>
      <c r="Q346" t="str">
        <f>IF(J346&gt;N346,H346,L346)</f>
        <v>Carolina</v>
      </c>
      <c r="R346" t="str">
        <f t="shared" si="24"/>
        <v>NON</v>
      </c>
      <c r="AI346" s="27"/>
      <c r="AJ346" s="26"/>
      <c r="AK346" s="26"/>
      <c r="AL346" s="26"/>
      <c r="AM346" s="26"/>
      <c r="AN346" s="26"/>
    </row>
    <row r="347" spans="1:40">
      <c r="A347" t="str">
        <f>IF(OR(H347=$AA$3,L347=$AA$3),"MATCH","")</f>
        <v/>
      </c>
      <c r="B347" t="str">
        <f>IF(A347="","","LAST "&amp;COUNTIF(A$2:$A347,A347))</f>
        <v/>
      </c>
      <c r="C347" t="str">
        <f>IF(OR(H347=$AA$5,L347=$AA$5),"MATCH","")</f>
        <v/>
      </c>
      <c r="D347" t="str">
        <f>IF(C347="","","LAST "&amp;COUNTIF($C$2:C347,C347))</f>
        <v/>
      </c>
      <c r="E347" s="6">
        <f>IF(AND(OR(H347=$AA$3,H347=$AA$5),AND(OR(L347=$AA$3,L347=$AA$5))),"MATCH",0)</f>
        <v>0</v>
      </c>
      <c r="F347" s="39" t="s">
        <v>91</v>
      </c>
      <c r="G347" s="16">
        <v>44985</v>
      </c>
      <c r="H347" s="6" t="s">
        <v>26</v>
      </c>
      <c r="J347" s="7">
        <f>(VLOOKUP(H347,Modèle!$B$3:$G$34,5,FALSE)*VLOOKUP(L347,Modèle!$B$3:$G$34,6,FALSE))*Modèle!$D$35</f>
        <v>2.647356687898089</v>
      </c>
      <c r="K347" s="19" t="str">
        <f>IF(J347&gt;N347,1,"")</f>
        <v/>
      </c>
      <c r="L347" s="6" t="s">
        <v>43</v>
      </c>
      <c r="M347" s="6">
        <v>2</v>
      </c>
      <c r="N347" s="7">
        <v>2.7063694267515923</v>
      </c>
      <c r="O347" s="19">
        <f>IF(N347&gt;J347,1,"")</f>
        <v>1</v>
      </c>
      <c r="P347" t="str">
        <f>IF(I347&gt;M347,H347,L347)</f>
        <v>Arizona</v>
      </c>
      <c r="Q347" t="str">
        <f>IF(J347&gt;N347,H347,L347)</f>
        <v>Arizona</v>
      </c>
      <c r="R347" t="str">
        <f t="shared" si="24"/>
        <v>OUI</v>
      </c>
      <c r="AI347" s="27"/>
      <c r="AJ347" s="26"/>
      <c r="AK347" s="26"/>
      <c r="AL347" s="26"/>
      <c r="AM347" s="26"/>
      <c r="AN347" s="26"/>
    </row>
    <row r="348" spans="1:40">
      <c r="A348" t="str">
        <f>IF(OR(H348=$AA$3,L348=$AA$3),"MATCH","")</f>
        <v/>
      </c>
      <c r="B348" t="str">
        <f>IF(A348="","","LAST "&amp;COUNTIF(A$2:$A348,A348))</f>
        <v/>
      </c>
      <c r="C348" t="str">
        <f>IF(OR(H348=$AA$5,L348=$AA$5),"MATCH","")</f>
        <v/>
      </c>
      <c r="D348" t="str">
        <f>IF(C348="","","LAST "&amp;COUNTIF($C$2:C348,C348))</f>
        <v/>
      </c>
      <c r="E348" s="6">
        <f>IF(AND(OR(H348=$AA$3,H348=$AA$5),AND(OR(L348=$AA$3,L348=$AA$5))),"MATCH",0)</f>
        <v>0</v>
      </c>
      <c r="F348" s="39" t="s">
        <v>91</v>
      </c>
      <c r="G348" s="16">
        <v>44985</v>
      </c>
      <c r="H348" s="6" t="s">
        <v>24</v>
      </c>
      <c r="J348" s="7">
        <f>(VLOOKUP(H348,Modèle!$B$3:$G$34,5,FALSE)*VLOOKUP(L348,Modèle!$B$3:$G$34,6,FALSE))*Modèle!$D$35</f>
        <v>2.8482802547770691</v>
      </c>
      <c r="K348" s="19" t="str">
        <f>IF(J348&gt;N348,1,"")</f>
        <v/>
      </c>
      <c r="L348" s="6" t="s">
        <v>35</v>
      </c>
      <c r="M348" s="6">
        <v>4</v>
      </c>
      <c r="N348" s="7">
        <v>4.0182165605095532</v>
      </c>
      <c r="O348" s="19">
        <f>IF(N348&gt;J348,1,"")</f>
        <v>1</v>
      </c>
      <c r="P348" t="str">
        <f>IF(I348&gt;M348,H348,L348)</f>
        <v>Buffalo</v>
      </c>
      <c r="Q348" t="str">
        <f>IF(J348&gt;N348,H348,L348)</f>
        <v>Buffalo</v>
      </c>
      <c r="R348" t="str">
        <f t="shared" si="24"/>
        <v>OUI</v>
      </c>
      <c r="AI348" s="27"/>
      <c r="AJ348" s="26"/>
      <c r="AK348" s="26"/>
      <c r="AL348" s="26"/>
      <c r="AM348" s="26"/>
      <c r="AN348" s="26"/>
    </row>
    <row r="349" spans="1:40">
      <c r="A349" t="str">
        <f>IF(OR(H349=$AA$3,L349=$AA$3),"MATCH","")</f>
        <v>MATCH</v>
      </c>
      <c r="B349" t="str">
        <f>IF(A349="","","LAST "&amp;COUNTIF(A$2:$A349,A349))</f>
        <v>LAST 22</v>
      </c>
      <c r="C349" t="str">
        <f>IF(OR(H349=$AA$5,L349=$AA$5),"MATCH","")</f>
        <v/>
      </c>
      <c r="D349" t="str">
        <f>IF(C349="","","LAST "&amp;COUNTIF($C$2:C349,C349))</f>
        <v/>
      </c>
      <c r="E349" s="6">
        <f>IF(AND(OR(H349=$AA$3,H349=$AA$5),AND(OR(L349=$AA$3,L349=$AA$5))),"MATCH",0)</f>
        <v>0</v>
      </c>
      <c r="F349" s="39" t="s">
        <v>91</v>
      </c>
      <c r="G349" s="16">
        <v>44985</v>
      </c>
      <c r="H349" s="6" t="s">
        <v>32</v>
      </c>
      <c r="J349" s="7">
        <f>(VLOOKUP(H349,Modèle!$B$3:$G$34,5,FALSE)*VLOOKUP(L349,Modèle!$B$3:$G$34,6,FALSE))*Modèle!$D$35</f>
        <v>3.5324840764331205</v>
      </c>
      <c r="K349" s="19">
        <f>IF(J349&gt;N349,1,"")</f>
        <v>1</v>
      </c>
      <c r="L349" s="6" t="s">
        <v>36</v>
      </c>
      <c r="M349" s="6">
        <v>3</v>
      </c>
      <c r="N349" s="7">
        <v>2.7165605095541401</v>
      </c>
      <c r="O349" s="19" t="str">
        <f>IF(N349&gt;J349,1,"")</f>
        <v/>
      </c>
      <c r="P349" t="str">
        <f>IF(I349&gt;M349,H349,L349)</f>
        <v>Calgary</v>
      </c>
      <c r="Q349" t="str">
        <f>IF(J349&gt;N349,H349,L349)</f>
        <v>Boston</v>
      </c>
      <c r="R349" t="str">
        <f t="shared" si="24"/>
        <v>NON</v>
      </c>
      <c r="AI349" s="27"/>
      <c r="AJ349" s="26"/>
      <c r="AK349" s="26"/>
      <c r="AL349" s="26"/>
      <c r="AM349" s="26"/>
      <c r="AN349" s="26"/>
    </row>
    <row r="350" spans="1:40">
      <c r="A350" t="str">
        <f>IF(OR(H350=$AA$3,L350=$AA$3),"MATCH","")</f>
        <v/>
      </c>
      <c r="B350" t="str">
        <f>IF(A350="","","LAST "&amp;COUNTIF(A$2:$A350,A350))</f>
        <v/>
      </c>
      <c r="C350" t="str">
        <f>IF(OR(H350=$AA$5,L350=$AA$5),"MATCH","")</f>
        <v/>
      </c>
      <c r="D350" t="str">
        <f>IF(C350="","","LAST "&amp;COUNTIF($C$2:C350,C350))</f>
        <v/>
      </c>
      <c r="E350" s="6">
        <f>IF(AND(OR(H350=$AA$3,H350=$AA$5),AND(OR(L350=$AA$3,L350=$AA$5))),"MATCH",0)</f>
        <v>0</v>
      </c>
      <c r="F350" s="39" t="s">
        <v>91</v>
      </c>
      <c r="G350" s="16">
        <v>44985</v>
      </c>
      <c r="H350" s="6" t="s">
        <v>39</v>
      </c>
      <c r="J350" s="7">
        <f>(VLOOKUP(H350,Modèle!$B$3:$G$34,5,FALSE)*VLOOKUP(L350,Modèle!$B$3:$G$34,6,FALSE))*Modèle!$D$35</f>
        <v>2.6545222929936299</v>
      </c>
      <c r="K350" s="19" t="str">
        <f>IF(J350&gt;N350,1,"")</f>
        <v/>
      </c>
      <c r="L350" s="6" t="s">
        <v>37</v>
      </c>
      <c r="M350" s="6">
        <v>1</v>
      </c>
      <c r="N350" s="7">
        <v>2.7176433121019108</v>
      </c>
      <c r="O350" s="19">
        <f>IF(N350&gt;J350,1,"")</f>
        <v>1</v>
      </c>
      <c r="P350" t="str">
        <f>IF(I350&gt;M350,H350,L350)</f>
        <v>Minnesota</v>
      </c>
      <c r="Q350" t="str">
        <f>IF(J350&gt;N350,H350,L350)</f>
        <v>Minnesota</v>
      </c>
      <c r="R350" t="str">
        <f t="shared" si="24"/>
        <v>OUI</v>
      </c>
      <c r="AI350" s="27"/>
      <c r="AJ350" s="26"/>
      <c r="AK350" s="26"/>
      <c r="AL350" s="26"/>
      <c r="AM350" s="26"/>
      <c r="AN350" s="26"/>
    </row>
    <row r="351" spans="1:40">
      <c r="A351" t="str">
        <f>IF(OR(H351=$AA$3,L351=$AA$3),"MATCH","")</f>
        <v/>
      </c>
      <c r="B351" t="str">
        <f>IF(A351="","","LAST "&amp;COUNTIF(A$2:$A351,A351))</f>
        <v/>
      </c>
      <c r="C351" t="str">
        <f>IF(OR(H351=$AA$5,L351=$AA$5),"MATCH","")</f>
        <v/>
      </c>
      <c r="D351" t="str">
        <f>IF(C351="","","LAST "&amp;COUNTIF($C$2:C351,C351))</f>
        <v/>
      </c>
      <c r="E351" s="6">
        <f>IF(AND(OR(H351=$AA$3,H351=$AA$5),AND(OR(L351=$AA$3,L351=$AA$5))),"MATCH",0)</f>
        <v>0</v>
      </c>
      <c r="F351" s="39" t="s">
        <v>91</v>
      </c>
      <c r="G351" s="16">
        <v>44985</v>
      </c>
      <c r="H351" s="6" t="s">
        <v>44</v>
      </c>
      <c r="J351" s="7">
        <f>(VLOOKUP(H351,Modèle!$B$3:$G$34,5,FALSE)*VLOOKUP(L351,Modèle!$B$3:$G$34,6,FALSE))*Modèle!$D$35</f>
        <v>3.027452229299362</v>
      </c>
      <c r="K351" s="19" t="str">
        <f>IF(J351&gt;N351,1,"")</f>
        <v/>
      </c>
      <c r="L351" s="6" t="s">
        <v>17</v>
      </c>
      <c r="M351" s="6">
        <v>3</v>
      </c>
      <c r="N351" s="7">
        <v>3.6085350318471332</v>
      </c>
      <c r="O351" s="19">
        <f>IF(N351&gt;J351,1,"")</f>
        <v>1</v>
      </c>
      <c r="P351" t="str">
        <f>IF(I351&gt;M351,H351,L351)</f>
        <v>Nashville</v>
      </c>
      <c r="Q351" t="str">
        <f>IF(J351&gt;N351,H351,L351)</f>
        <v>Nashville</v>
      </c>
      <c r="R351" t="str">
        <f t="shared" si="24"/>
        <v>OUI</v>
      </c>
      <c r="AI351" s="27"/>
      <c r="AJ351" s="26"/>
      <c r="AK351" s="26"/>
      <c r="AL351" s="26"/>
      <c r="AM351" s="26"/>
      <c r="AN351" s="26"/>
    </row>
    <row r="352" spans="1:40">
      <c r="A352" t="str">
        <f>IF(OR(H352=$AA$3,L352=$AA$3),"MATCH","")</f>
        <v/>
      </c>
      <c r="B352" t="str">
        <f>IF(A352="","","LAST "&amp;COUNTIF(A$2:$A352,A352))</f>
        <v/>
      </c>
      <c r="C352" t="str">
        <f>IF(OR(H352=$AA$5,L352=$AA$5),"MATCH","")</f>
        <v>MATCH</v>
      </c>
      <c r="D352" t="str">
        <f>IF(C352="","","LAST "&amp;COUNTIF($C$2:C352,C352))</f>
        <v>LAST 23</v>
      </c>
      <c r="E352" s="6">
        <f>IF(AND(OR(H352=$AA$3,H352=$AA$5),AND(OR(L352=$AA$3,L352=$AA$5))),"MATCH",0)</f>
        <v>0</v>
      </c>
      <c r="F352" s="39" t="s">
        <v>91</v>
      </c>
      <c r="G352" s="16">
        <v>44985</v>
      </c>
      <c r="H352" s="6" t="s">
        <v>45</v>
      </c>
      <c r="J352" s="7">
        <f>(VLOOKUP(H352,Modèle!$B$3:$G$34,5,FALSE)*VLOOKUP(L352,Modèle!$B$3:$G$34,6,FALSE))*Modèle!$D$35</f>
        <v>3.2184713375796168</v>
      </c>
      <c r="K352" s="19" t="str">
        <f>IF(J352&gt;N352,1,"")</f>
        <v/>
      </c>
      <c r="L352" s="6" t="s">
        <v>34</v>
      </c>
      <c r="M352" s="6">
        <v>6</v>
      </c>
      <c r="N352" s="7">
        <v>3.4799999999999995</v>
      </c>
      <c r="O352" s="19">
        <f>IF(N352&gt;J352,1,"")</f>
        <v>1</v>
      </c>
      <c r="P352" t="str">
        <f>IF(I352&gt;M352,H352,L352)</f>
        <v>Ottawa</v>
      </c>
      <c r="Q352" t="str">
        <f>IF(J352&gt;N352,H352,L352)</f>
        <v>Ottawa</v>
      </c>
      <c r="R352" t="str">
        <f t="shared" si="24"/>
        <v>OUI</v>
      </c>
      <c r="AI352" s="27"/>
      <c r="AJ352" s="26"/>
      <c r="AK352" s="26"/>
      <c r="AL352" s="26"/>
      <c r="AM352" s="26"/>
      <c r="AN352" s="26"/>
    </row>
    <row r="353" spans="1:40">
      <c r="A353" t="str">
        <f>IF(OR(H353=$AA$3,L353=$AA$3),"MATCH","")</f>
        <v/>
      </c>
      <c r="B353" t="str">
        <f>IF(A353="","","LAST "&amp;COUNTIF(A$2:$A353,A353))</f>
        <v/>
      </c>
      <c r="C353" t="str">
        <f>IF(OR(H353=$AA$5,L353=$AA$5),"MATCH","")</f>
        <v/>
      </c>
      <c r="D353" t="str">
        <f>IF(C353="","","LAST "&amp;COUNTIF($C$2:C353,C353))</f>
        <v/>
      </c>
      <c r="E353" s="6">
        <f>IF(AND(OR(H353=$AA$3,H353=$AA$5),AND(OR(L353=$AA$3,L353=$AA$5))),"MATCH",0)</f>
        <v>0</v>
      </c>
      <c r="F353" s="39" t="s">
        <v>91</v>
      </c>
      <c r="G353" s="16">
        <v>44985</v>
      </c>
      <c r="H353" s="6" t="s">
        <v>31</v>
      </c>
      <c r="J353" s="7">
        <f>(VLOOKUP(H353,Modèle!$B$3:$G$34,5,FALSE)*VLOOKUP(L353,Modèle!$B$3:$G$34,6,FALSE))*Modèle!$D$35</f>
        <v>3.0291401273885348</v>
      </c>
      <c r="K353" s="19" t="str">
        <f>IF(J353&gt;N353,1,"")</f>
        <v/>
      </c>
      <c r="L353" s="6" t="s">
        <v>16</v>
      </c>
      <c r="M353" s="6">
        <v>8</v>
      </c>
      <c r="N353" s="7">
        <v>3.2873248407643296</v>
      </c>
      <c r="O353" s="19">
        <f>IF(N353&gt;J353,1,"")</f>
        <v>1</v>
      </c>
      <c r="P353" t="str">
        <f>IF(I353&gt;M353,H353,L353)</f>
        <v>San Jose</v>
      </c>
      <c r="Q353" t="str">
        <f>IF(J353&gt;N353,H353,L353)</f>
        <v>San Jose</v>
      </c>
      <c r="R353" t="str">
        <f t="shared" si="24"/>
        <v>OUI</v>
      </c>
      <c r="AI353" s="27"/>
      <c r="AJ353" s="26"/>
      <c r="AK353" s="26"/>
      <c r="AL353" s="26"/>
      <c r="AM353" s="26"/>
      <c r="AN353" s="26"/>
    </row>
    <row r="354" spans="1:40">
      <c r="A354" t="str">
        <f>IF(OR(H354=$AA$3,L354=$AA$3),"MATCH","")</f>
        <v/>
      </c>
      <c r="B354" t="str">
        <f>IF(A354="","","LAST "&amp;COUNTIF(A$2:$A354,A354))</f>
        <v/>
      </c>
      <c r="C354" t="str">
        <f>IF(OR(H354=$AA$5,L354=$AA$5),"MATCH","")</f>
        <v/>
      </c>
      <c r="D354" t="str">
        <f>IF(C354="","","LAST "&amp;COUNTIF($C$2:C354,C354))</f>
        <v/>
      </c>
      <c r="E354" s="6">
        <f>IF(AND(OR(H354=$AA$3,H354=$AA$5),AND(OR(L354=$AA$3,L354=$AA$5))),"MATCH",0)</f>
        <v>0</v>
      </c>
      <c r="F354" s="39" t="s">
        <v>91</v>
      </c>
      <c r="G354" s="16">
        <v>44985</v>
      </c>
      <c r="H354" s="6" t="s">
        <v>22</v>
      </c>
      <c r="J354" s="7">
        <f>(VLOOKUP(H354,Modèle!$B$3:$G$34,5,FALSE)*VLOOKUP(L354,Modèle!$B$3:$G$34,6,FALSE))*Modèle!$D$35</f>
        <v>4.2988535031847128</v>
      </c>
      <c r="K354" s="19">
        <f>IF(J354&gt;N354,1,"")</f>
        <v>1</v>
      </c>
      <c r="L354" s="6" t="s">
        <v>47</v>
      </c>
      <c r="M354" s="6">
        <v>0</v>
      </c>
      <c r="N354" s="7">
        <v>3.1291401273885349</v>
      </c>
      <c r="O354" s="19" t="str">
        <f>IF(N354&gt;J354,1,"")</f>
        <v/>
      </c>
      <c r="P354" t="str">
        <f>IF(I354&gt;M354,H354,L354)</f>
        <v>St. Louis</v>
      </c>
      <c r="Q354" t="str">
        <f>IF(J354&gt;N354,H354,L354)</f>
        <v>Seattle</v>
      </c>
      <c r="R354" t="str">
        <f t="shared" si="24"/>
        <v>NON</v>
      </c>
      <c r="AI354" s="27"/>
      <c r="AJ354" s="26"/>
      <c r="AK354" s="26"/>
      <c r="AL354" s="26"/>
      <c r="AM354" s="26"/>
      <c r="AN354" s="26"/>
    </row>
    <row r="355" spans="1:40">
      <c r="A355" t="str">
        <f>IF(OR(H355=$AA$3,L355=$AA$3),"MATCH","")</f>
        <v/>
      </c>
      <c r="B355" t="str">
        <f>IF(A355="","","LAST "&amp;COUNTIF(A$2:$A355,A355))</f>
        <v/>
      </c>
      <c r="C355" t="str">
        <f>IF(OR(H355=$AA$5,L355=$AA$5),"MATCH","")</f>
        <v/>
      </c>
      <c r="D355" t="str">
        <f>IF(C355="","","LAST "&amp;COUNTIF($C$2:C355,C355))</f>
        <v/>
      </c>
      <c r="E355" s="6">
        <f>IF(AND(OR(H355=$AA$3,H355=$AA$5),AND(OR(L355=$AA$3,L355=$AA$5))),"MATCH",0)</f>
        <v>0</v>
      </c>
      <c r="F355" s="39" t="s">
        <v>91</v>
      </c>
      <c r="G355" s="16">
        <v>44985</v>
      </c>
      <c r="H355" s="6" t="s">
        <v>38</v>
      </c>
      <c r="J355" s="7">
        <f>(VLOOKUP(H355,Modèle!$B$3:$G$34,5,FALSE)*VLOOKUP(L355,Modèle!$B$3:$G$34,6,FALSE))*Modèle!$D$35</f>
        <v>3.0513057324840762</v>
      </c>
      <c r="K355" s="19" t="str">
        <f>IF(J355&gt;N355,1,"")</f>
        <v/>
      </c>
      <c r="L355" s="6" t="s">
        <v>20</v>
      </c>
      <c r="M355" s="6">
        <v>2</v>
      </c>
      <c r="N355" s="7">
        <v>3.7565605095541392</v>
      </c>
      <c r="O355" s="19">
        <f>IF(N355&gt;J355,1,"")</f>
        <v>1</v>
      </c>
      <c r="P355" t="str">
        <f>IF(I355&gt;M355,H355,L355)</f>
        <v>Tampa Bay</v>
      </c>
      <c r="Q355" t="str">
        <f>IF(J355&gt;N355,H355,L355)</f>
        <v>Tampa Bay</v>
      </c>
      <c r="R355" t="str">
        <f t="shared" si="24"/>
        <v>OUI</v>
      </c>
      <c r="AI355" s="27"/>
      <c r="AJ355" s="26"/>
      <c r="AK355" s="26"/>
      <c r="AL355" s="26"/>
      <c r="AM355" s="26"/>
      <c r="AN355" s="26"/>
    </row>
    <row r="356" spans="1:40">
      <c r="A356" t="str">
        <f>IF(OR(H356=$AA$3,L356=$AA$3),"MATCH","")</f>
        <v/>
      </c>
      <c r="B356" t="str">
        <f>IF(A356="","","LAST "&amp;COUNTIF(A$2:$A356,A356))</f>
        <v/>
      </c>
      <c r="C356" t="str">
        <f>IF(OR(H356=$AA$5,L356=$AA$5),"MATCH","")</f>
        <v/>
      </c>
      <c r="D356" t="str">
        <f>IF(C356="","","LAST "&amp;COUNTIF($C$2:C356,C356))</f>
        <v/>
      </c>
      <c r="E356" s="6">
        <f>IF(AND(OR(H356=$AA$3,H356=$AA$5),AND(OR(L356=$AA$3,L356=$AA$5))),"MATCH",0)</f>
        <v>0</v>
      </c>
      <c r="F356" s="39" t="s">
        <v>91</v>
      </c>
      <c r="G356" s="16">
        <v>44985</v>
      </c>
      <c r="H356" s="6" t="s">
        <v>19</v>
      </c>
      <c r="J356" s="7">
        <f>(VLOOKUP(H356,Modèle!$B$3:$G$34,5,FALSE)*VLOOKUP(L356,Modèle!$B$3:$G$34,6,FALSE))*Modèle!$D$35</f>
        <v>2.6889808917197442</v>
      </c>
      <c r="K356" s="19">
        <f>IF(J356&gt;N356,1,"")</f>
        <v>1</v>
      </c>
      <c r="L356" s="6" t="s">
        <v>46</v>
      </c>
      <c r="M356" s="6">
        <v>3</v>
      </c>
      <c r="N356" s="7">
        <v>2.5058598726114645</v>
      </c>
      <c r="O356" s="19" t="str">
        <f>IF(N356&gt;J356,1,"")</f>
        <v/>
      </c>
      <c r="P356" t="str">
        <f>IF(I356&gt;M356,H356,L356)</f>
        <v>Winnipeg</v>
      </c>
      <c r="Q356" t="str">
        <f>IF(J356&gt;N356,H356,L356)</f>
        <v>Los Angeles</v>
      </c>
      <c r="R356" t="str">
        <f t="shared" si="24"/>
        <v>NON</v>
      </c>
      <c r="AI356" s="27"/>
      <c r="AJ356" s="26"/>
      <c r="AK356" s="26"/>
      <c r="AL356" s="26"/>
      <c r="AM356" s="26"/>
      <c r="AN356" s="26"/>
    </row>
    <row r="357" spans="1:40">
      <c r="A357" t="str">
        <f>IF(OR(H357=$AA$3,L357=$AA$3),"MATCH","")</f>
        <v/>
      </c>
      <c r="B357" t="str">
        <f>IF(A357="","","LAST "&amp;COUNTIF(A$2:$A357,A357))</f>
        <v/>
      </c>
      <c r="C357" t="str">
        <f>IF(OR(H357=$AA$5,L357=$AA$5),"MATCH","")</f>
        <v/>
      </c>
      <c r="D357" t="str">
        <f>IF(C357="","","LAST "&amp;COUNTIF($C$2:C357,C357))</f>
        <v/>
      </c>
      <c r="E357" s="6">
        <f>IF(AND(OR(H357=$AA$3,H357=$AA$5),AND(OR(L357=$AA$3,L357=$AA$5))),"MATCH",0)</f>
        <v>0</v>
      </c>
      <c r="F357" s="39" t="s">
        <v>91</v>
      </c>
      <c r="G357" s="16">
        <v>44984</v>
      </c>
      <c r="H357" s="6" t="s">
        <v>26</v>
      </c>
      <c r="J357" s="7">
        <f>(VLOOKUP(H357,Modèle!$B$3:$G$34,5,FALSE)*VLOOKUP(L357,Modèle!$B$3:$G$34,6,FALSE))*Modèle!$D$35</f>
        <v>3.0338853503184704</v>
      </c>
      <c r="K357" s="19">
        <f>IF(J357&gt;N357,1,"")</f>
        <v>1</v>
      </c>
      <c r="L357" s="6" t="s">
        <v>23</v>
      </c>
      <c r="M357" s="6">
        <v>2</v>
      </c>
      <c r="N357" s="7">
        <v>2.8226751592356685</v>
      </c>
      <c r="O357" s="19" t="str">
        <f>IF(N357&gt;J357,1,"")</f>
        <v/>
      </c>
      <c r="P357" t="str">
        <f>IF(I357&gt;M357,H357,L357)</f>
        <v>Anaheim</v>
      </c>
      <c r="Q357" t="str">
        <f>IF(J357&gt;N357,H357,L357)</f>
        <v>Chicago</v>
      </c>
      <c r="R357" t="str">
        <f t="shared" si="24"/>
        <v>NON</v>
      </c>
      <c r="AI357" s="27"/>
      <c r="AJ357" s="26"/>
      <c r="AK357" s="26"/>
      <c r="AL357" s="26"/>
      <c r="AM357" s="26"/>
      <c r="AN357" s="26"/>
    </row>
    <row r="358" spans="1:40">
      <c r="A358" t="str">
        <f>IF(OR(H358=$AA$3,L358=$AA$3),"MATCH","")</f>
        <v/>
      </c>
      <c r="B358" t="str">
        <f>IF(A358="","","LAST "&amp;COUNTIF(A$2:$A358,A358))</f>
        <v/>
      </c>
      <c r="C358" t="str">
        <f>IF(OR(H358=$AA$5,L358=$AA$5),"MATCH","")</f>
        <v/>
      </c>
      <c r="D358" t="str">
        <f>IF(C358="","","LAST "&amp;COUNTIF($C$2:C358,C358))</f>
        <v/>
      </c>
      <c r="E358" s="6">
        <f>IF(AND(OR(H358=$AA$3,H358=$AA$5),AND(OR(L358=$AA$3,L358=$AA$5))),"MATCH",0)</f>
        <v>0</v>
      </c>
      <c r="F358" s="39" t="s">
        <v>91</v>
      </c>
      <c r="G358" s="16">
        <v>44984</v>
      </c>
      <c r="H358" s="6" t="s">
        <v>18</v>
      </c>
      <c r="J358" s="7">
        <f>(VLOOKUP(H358,Modèle!$B$3:$G$34,5,FALSE)*VLOOKUP(L358,Modèle!$B$3:$G$34,6,FALSE))*Modèle!$D$35</f>
        <v>2.9471656050955413</v>
      </c>
      <c r="K358" s="19" t="str">
        <f>IF(J358&gt;N358,1,"")</f>
        <v/>
      </c>
      <c r="L358" s="6" t="s">
        <v>27</v>
      </c>
      <c r="M358" s="6">
        <v>1</v>
      </c>
      <c r="N358" s="7">
        <v>3.0885350318471332</v>
      </c>
      <c r="O358" s="19">
        <f>IF(N358&gt;J358,1,"")</f>
        <v>1</v>
      </c>
      <c r="P358" t="str">
        <f>IF(I358&gt;M358,H358,L358)</f>
        <v>Colorado</v>
      </c>
      <c r="Q358" t="str">
        <f>IF(J358&gt;N358,H358,L358)</f>
        <v>Colorado</v>
      </c>
      <c r="R358" t="str">
        <f t="shared" si="24"/>
        <v>OUI</v>
      </c>
      <c r="AI358" s="27"/>
      <c r="AJ358" s="26"/>
      <c r="AK358" s="26"/>
      <c r="AL358" s="26"/>
      <c r="AM358" s="26"/>
      <c r="AN358" s="26"/>
    </row>
    <row r="359" spans="1:40">
      <c r="A359" t="str">
        <f>IF(OR(H359=$AA$3,L359=$AA$3),"MATCH","")</f>
        <v/>
      </c>
      <c r="B359" t="str">
        <f>IF(A359="","","LAST "&amp;COUNTIF(A$2:$A359,A359))</f>
        <v/>
      </c>
      <c r="C359" t="str">
        <f>IF(OR(H359=$AA$5,L359=$AA$5),"MATCH","")</f>
        <v/>
      </c>
      <c r="D359" t="str">
        <f>IF(C359="","","LAST "&amp;COUNTIF($C$2:C359,C359))</f>
        <v/>
      </c>
      <c r="E359" s="6">
        <f>IF(AND(OR(H359=$AA$3,H359=$AA$5),AND(OR(L359=$AA$3,L359=$AA$5))),"MATCH",0)</f>
        <v>0</v>
      </c>
      <c r="F359" s="39" t="s">
        <v>91</v>
      </c>
      <c r="G359" s="16">
        <v>44984</v>
      </c>
      <c r="H359" s="6" t="s">
        <v>28</v>
      </c>
      <c r="J359" s="7">
        <f>(VLOOKUP(H359,Modèle!$B$3:$G$34,5,FALSE)*VLOOKUP(L359,Modèle!$B$3:$G$34,6,FALSE))*Modèle!$D$35</f>
        <v>2.8802547770700637</v>
      </c>
      <c r="K359" s="19" t="str">
        <f>IF(J359&gt;N359,1,"")</f>
        <v/>
      </c>
      <c r="L359" s="6" t="s">
        <v>40</v>
      </c>
      <c r="M359" s="6">
        <v>5</v>
      </c>
      <c r="N359" s="7">
        <v>3.1102547770700633</v>
      </c>
      <c r="O359" s="19">
        <f>IF(N359&gt;J359,1,"")</f>
        <v>1</v>
      </c>
      <c r="P359" t="str">
        <f>IF(I359&gt;M359,H359,L359)</f>
        <v>Dallas</v>
      </c>
      <c r="Q359" t="str">
        <f>IF(J359&gt;N359,H359,L359)</f>
        <v>Dallas</v>
      </c>
      <c r="R359" t="str">
        <f t="shared" si="24"/>
        <v>OUI</v>
      </c>
      <c r="AI359" s="27"/>
      <c r="AJ359" s="26"/>
      <c r="AK359" s="26"/>
      <c r="AL359" s="26"/>
      <c r="AM359" s="26"/>
      <c r="AN359" s="26"/>
    </row>
    <row r="360" spans="1:40">
      <c r="A360" t="str">
        <f>IF(OR(H360=$AA$3,L360=$AA$3),"MATCH","")</f>
        <v/>
      </c>
      <c r="B360" t="str">
        <f>IF(A360="","","LAST "&amp;COUNTIF(A$2:$A360,A360))</f>
        <v/>
      </c>
      <c r="C360" t="str">
        <f>IF(OR(H360=$AA$5,L360=$AA$5),"MATCH","")</f>
        <v/>
      </c>
      <c r="D360" t="str">
        <f>IF(C360="","","LAST "&amp;COUNTIF($C$2:C360,C360))</f>
        <v/>
      </c>
      <c r="E360" s="6">
        <f>IF(AND(OR(H360=$AA$3,H360=$AA$5),AND(OR(L360=$AA$3,L360=$AA$5))),"MATCH",0)</f>
        <v>0</v>
      </c>
      <c r="F360" s="39" t="s">
        <v>91</v>
      </c>
      <c r="G360" s="16">
        <v>44984</v>
      </c>
      <c r="H360" s="6" t="s">
        <v>32</v>
      </c>
      <c r="J360" s="7">
        <f>(VLOOKUP(H360,Modèle!$B$3:$G$34,5,FALSE)*VLOOKUP(L360,Modèle!$B$3:$G$34,6,FALSE))*Modèle!$D$35</f>
        <v>3.939617834394904</v>
      </c>
      <c r="K360" s="19">
        <f>IF(J360&gt;N360,1,"")</f>
        <v>1</v>
      </c>
      <c r="L360" s="6" t="s">
        <v>29</v>
      </c>
      <c r="M360" s="6">
        <v>4</v>
      </c>
      <c r="N360" s="7">
        <v>2.4993949044585984</v>
      </c>
      <c r="O360" s="19" t="str">
        <f>IF(N360&gt;J360,1,"")</f>
        <v/>
      </c>
      <c r="P360" t="str">
        <f>IF(I360&gt;M360,H360,L360)</f>
        <v>Edmonton</v>
      </c>
      <c r="Q360" t="str">
        <f>IF(J360&gt;N360,H360,L360)</f>
        <v>Boston</v>
      </c>
      <c r="R360" t="str">
        <f t="shared" si="24"/>
        <v>NON</v>
      </c>
      <c r="AI360" s="27"/>
      <c r="AJ360" s="26"/>
      <c r="AK360" s="26"/>
      <c r="AL360" s="26"/>
      <c r="AM360" s="26"/>
      <c r="AN360" s="26"/>
    </row>
    <row r="361" spans="1:40">
      <c r="A361" t="str">
        <f>IF(OR(H361=$AA$3,L361=$AA$3),"MATCH","")</f>
        <v/>
      </c>
      <c r="B361" t="str">
        <f>IF(A361="","","LAST "&amp;COUNTIF(A$2:$A361,A361))</f>
        <v/>
      </c>
      <c r="C361" t="str">
        <f>IF(OR(H361=$AA$5,L361=$AA$5),"MATCH","")</f>
        <v/>
      </c>
      <c r="D361" t="str">
        <f>IF(C361="","","LAST "&amp;COUNTIF($C$2:C361,C361))</f>
        <v/>
      </c>
      <c r="E361" s="6">
        <f>IF(AND(OR(H361=$AA$3,H361=$AA$5),AND(OR(L361=$AA$3,L361=$AA$5))),"MATCH",0)</f>
        <v>0</v>
      </c>
      <c r="F361" s="39" t="s">
        <v>91</v>
      </c>
      <c r="G361" s="16">
        <v>44983</v>
      </c>
      <c r="H361" s="6" t="s">
        <v>17</v>
      </c>
      <c r="J361" s="7">
        <f>(VLOOKUP(H361,Modèle!$B$3:$G$34,5,FALSE)*VLOOKUP(L361,Modèle!$B$3:$G$34,6,FALSE))*Modèle!$D$35</f>
        <v>3.1907006369426747</v>
      </c>
      <c r="K361" s="19" t="str">
        <f>IF(J361&gt;N361,1,"")</f>
        <v/>
      </c>
      <c r="L361" s="6" t="s">
        <v>43</v>
      </c>
      <c r="M361" s="6">
        <v>4</v>
      </c>
      <c r="N361" s="7">
        <v>3.5356687898089163</v>
      </c>
      <c r="O361" s="19">
        <f>IF(N361&gt;J361,1,"")</f>
        <v>1</v>
      </c>
      <c r="P361" t="str">
        <f>IF(I361&gt;M361,H361,L361)</f>
        <v>Arizona</v>
      </c>
      <c r="Q361" t="str">
        <f>IF(J361&gt;N361,H361,L361)</f>
        <v>Arizona</v>
      </c>
      <c r="R361" t="str">
        <f t="shared" si="24"/>
        <v>OUI</v>
      </c>
      <c r="AI361" s="27"/>
      <c r="AJ361" s="26"/>
      <c r="AK361" s="26"/>
      <c r="AL361" s="26"/>
      <c r="AM361" s="26"/>
      <c r="AN361" s="26"/>
    </row>
    <row r="362" spans="1:40">
      <c r="A362" t="str">
        <f>IF(OR(H362=$AA$3,L362=$AA$3),"MATCH","")</f>
        <v/>
      </c>
      <c r="B362" t="str">
        <f>IF(A362="","","LAST "&amp;COUNTIF(A$2:$A362,A362))</f>
        <v/>
      </c>
      <c r="C362" t="str">
        <f>IF(OR(H362=$AA$5,L362=$AA$5),"MATCH","")</f>
        <v/>
      </c>
      <c r="D362" t="str">
        <f>IF(C362="","","LAST "&amp;COUNTIF($C$2:C362,C362))</f>
        <v/>
      </c>
      <c r="E362" s="6">
        <f>IF(AND(OR(H362=$AA$3,H362=$AA$5),AND(OR(L362=$AA$3,L362=$AA$5))),"MATCH",0)</f>
        <v>0</v>
      </c>
      <c r="F362" s="39" t="s">
        <v>91</v>
      </c>
      <c r="G362" s="16">
        <v>44983</v>
      </c>
      <c r="H362" s="6" t="s">
        <v>33</v>
      </c>
      <c r="J362" s="7">
        <f>(VLOOKUP(H362,Modèle!$B$3:$G$34,5,FALSE)*VLOOKUP(L362,Modèle!$B$3:$G$34,6,FALSE))*Modèle!$D$35</f>
        <v>3.5464968152866243</v>
      </c>
      <c r="K362" s="19">
        <f>IF(J362&gt;N362,1,"")</f>
        <v>1</v>
      </c>
      <c r="L362" s="6" t="s">
        <v>35</v>
      </c>
      <c r="M362" s="6">
        <v>1</v>
      </c>
      <c r="N362" s="7">
        <v>2.5990445859872611</v>
      </c>
      <c r="O362" s="19" t="str">
        <f>IF(N362&gt;J362,1,"")</f>
        <v/>
      </c>
      <c r="P362" t="str">
        <f>IF(I362&gt;M362,H362,L362)</f>
        <v>Buffalo</v>
      </c>
      <c r="Q362" t="str">
        <f>IF(J362&gt;N362,H362,L362)</f>
        <v>Washington</v>
      </c>
      <c r="R362" t="str">
        <f t="shared" si="24"/>
        <v>NON</v>
      </c>
      <c r="AI362" s="27"/>
      <c r="AJ362" s="26"/>
      <c r="AK362" s="26"/>
      <c r="AL362" s="26"/>
      <c r="AM362" s="26"/>
      <c r="AN362" s="26"/>
    </row>
    <row r="363" spans="1:40">
      <c r="A363" t="str">
        <f>IF(OR(H363=$AA$3,L363=$AA$3),"MATCH","")</f>
        <v/>
      </c>
      <c r="B363" t="str">
        <f>IF(A363="","","LAST "&amp;COUNTIF(A$2:$A363,A363))</f>
        <v/>
      </c>
      <c r="C363" t="str">
        <f>IF(OR(H363=$AA$5,L363=$AA$5),"MATCH","")</f>
        <v/>
      </c>
      <c r="D363" t="str">
        <f>IF(C363="","","LAST "&amp;COUNTIF($C$2:C363,C363))</f>
        <v/>
      </c>
      <c r="E363" s="6">
        <f>IF(AND(OR(H363=$AA$3,H363=$AA$5),AND(OR(L363=$AA$3,L363=$AA$5))),"MATCH",0)</f>
        <v>0</v>
      </c>
      <c r="F363" s="39" t="s">
        <v>91</v>
      </c>
      <c r="G363" s="16">
        <v>44983</v>
      </c>
      <c r="H363" s="6" t="s">
        <v>24</v>
      </c>
      <c r="J363" s="7">
        <f>(VLOOKUP(H363,Modèle!$B$3:$G$34,5,FALSE)*VLOOKUP(L363,Modèle!$B$3:$G$34,6,FALSE))*Modèle!$D$35</f>
        <v>2.2589808917197449</v>
      </c>
      <c r="K363" s="19" t="str">
        <f>IF(J363&gt;N363,1,"")</f>
        <v/>
      </c>
      <c r="L363" s="6" t="s">
        <v>37</v>
      </c>
      <c r="M363" s="6">
        <v>3</v>
      </c>
      <c r="N363" s="7">
        <v>4.0675796178343937</v>
      </c>
      <c r="O363" s="19">
        <f>IF(N363&gt;J363,1,"")</f>
        <v>1</v>
      </c>
      <c r="P363" t="str">
        <f>IF(I363&gt;M363,H363,L363)</f>
        <v>Minnesota</v>
      </c>
      <c r="Q363" t="str">
        <f>IF(J363&gt;N363,H363,L363)</f>
        <v>Minnesota</v>
      </c>
      <c r="R363" t="str">
        <f t="shared" si="24"/>
        <v>OUI</v>
      </c>
      <c r="AI363" s="27"/>
      <c r="AJ363" s="26"/>
      <c r="AK363" s="26"/>
      <c r="AL363" s="26"/>
      <c r="AM363" s="26"/>
      <c r="AN363" s="26"/>
    </row>
    <row r="364" spans="1:40">
      <c r="A364" t="str">
        <f>IF(OR(H364=$AA$3,L364=$AA$3),"MATCH","")</f>
        <v/>
      </c>
      <c r="B364" t="str">
        <f>IF(A364="","","LAST "&amp;COUNTIF(A$2:$A364,A364))</f>
        <v/>
      </c>
      <c r="C364" t="str">
        <f>IF(OR(H364=$AA$5,L364=$AA$5),"MATCH","")</f>
        <v/>
      </c>
      <c r="D364" t="str">
        <f>IF(C364="","","LAST "&amp;COUNTIF($C$2:C364,C364))</f>
        <v/>
      </c>
      <c r="E364" s="6">
        <f>IF(AND(OR(H364=$AA$3,H364=$AA$5),AND(OR(L364=$AA$3,L364=$AA$5))),"MATCH",0)</f>
        <v>0</v>
      </c>
      <c r="F364" s="39" t="s">
        <v>91</v>
      </c>
      <c r="G364" s="16">
        <v>44983</v>
      </c>
      <c r="H364" s="6" t="s">
        <v>19</v>
      </c>
      <c r="J364" s="7">
        <f>(VLOOKUP(H364,Modèle!$B$3:$G$34,5,FALSE)*VLOOKUP(L364,Modèle!$B$3:$G$34,6,FALSE))*Modèle!$D$35</f>
        <v>2.7616560509554131</v>
      </c>
      <c r="K364" s="19" t="str">
        <f>IF(J364&gt;N364,1,"")</f>
        <v/>
      </c>
      <c r="L364" s="6" t="s">
        <v>21</v>
      </c>
      <c r="M364" s="6">
        <v>4</v>
      </c>
      <c r="N364" s="7">
        <v>3.515828025477707</v>
      </c>
      <c r="O364" s="19">
        <f>IF(N364&gt;J364,1,"")</f>
        <v>1</v>
      </c>
      <c r="P364" t="str">
        <f>IF(I364&gt;M364,H364,L364)</f>
        <v>N.Y. Rangers</v>
      </c>
      <c r="Q364" t="str">
        <f>IF(J364&gt;N364,H364,L364)</f>
        <v>N.Y. Rangers</v>
      </c>
      <c r="R364" t="str">
        <f t="shared" si="24"/>
        <v>OUI</v>
      </c>
      <c r="AI364" s="27"/>
      <c r="AJ364" s="26"/>
      <c r="AK364" s="26"/>
      <c r="AL364" s="26"/>
      <c r="AM364" s="26"/>
      <c r="AN364" s="26"/>
    </row>
    <row r="365" spans="1:40">
      <c r="A365" t="str">
        <f>IF(OR(H365=$AA$3,L365=$AA$3),"MATCH","")</f>
        <v/>
      </c>
      <c r="B365" t="str">
        <f>IF(A365="","","LAST "&amp;COUNTIF(A$2:$A365,A365))</f>
        <v/>
      </c>
      <c r="C365" t="str">
        <f>IF(OR(H365=$AA$5,L365=$AA$5),"MATCH","")</f>
        <v/>
      </c>
      <c r="D365" t="str">
        <f>IF(C365="","","LAST "&amp;COUNTIF($C$2:C365,C365))</f>
        <v/>
      </c>
      <c r="E365" s="6">
        <f>IF(AND(OR(H365=$AA$3,H365=$AA$5),AND(OR(L365=$AA$3,L365=$AA$5))),"MATCH",0)</f>
        <v>0</v>
      </c>
      <c r="F365" s="39" t="s">
        <v>91</v>
      </c>
      <c r="G365" s="16">
        <v>44983</v>
      </c>
      <c r="H365" s="6" t="s">
        <v>20</v>
      </c>
      <c r="J365" s="7">
        <f>(VLOOKUP(H365,Modèle!$B$3:$G$34,5,FALSE)*VLOOKUP(L365,Modèle!$B$3:$G$34,6,FALSE))*Modèle!$D$35</f>
        <v>3.4528025477706996</v>
      </c>
      <c r="K365" s="19" t="str">
        <f>IF(J365&gt;N365,1,"")</f>
        <v/>
      </c>
      <c r="L365" s="6" t="s">
        <v>44</v>
      </c>
      <c r="M365" s="6">
        <v>1</v>
      </c>
      <c r="N365" s="7">
        <v>3.7799999999999994</v>
      </c>
      <c r="O365" s="19">
        <f>IF(N365&gt;J365,1,"")</f>
        <v>1</v>
      </c>
      <c r="P365" t="str">
        <f>IF(I365&gt;M365,H365,L365)</f>
        <v>Pittsburgh</v>
      </c>
      <c r="Q365" t="str">
        <f>IF(J365&gt;N365,H365,L365)</f>
        <v>Pittsburgh</v>
      </c>
      <c r="R365" t="str">
        <f t="shared" si="24"/>
        <v>OUI</v>
      </c>
      <c r="AI365" s="27"/>
      <c r="AJ365" s="26"/>
      <c r="AK365" s="26"/>
      <c r="AL365" s="26"/>
      <c r="AM365" s="26"/>
      <c r="AN365" s="26"/>
    </row>
    <row r="366" spans="1:40">
      <c r="A366" t="str">
        <f>IF(OR(H366=$AA$3,L366=$AA$3),"MATCH","")</f>
        <v/>
      </c>
      <c r="B366" t="str">
        <f>IF(A366="","","LAST "&amp;COUNTIF(A$2:$A366,A366))</f>
        <v/>
      </c>
      <c r="C366" t="str">
        <f>IF(OR(H366=$AA$5,L366=$AA$5),"MATCH","")</f>
        <v/>
      </c>
      <c r="D366" t="str">
        <f>IF(C366="","","LAST "&amp;COUNTIF($C$2:C366,C366))</f>
        <v/>
      </c>
      <c r="E366" s="6">
        <f>IF(AND(OR(H366=$AA$3,H366=$AA$5),AND(OR(L366=$AA$3,L366=$AA$5))),"MATCH",0)</f>
        <v>0</v>
      </c>
      <c r="F366" s="39" t="s">
        <v>91</v>
      </c>
      <c r="G366" s="16">
        <v>44983</v>
      </c>
      <c r="H366" s="6" t="s">
        <v>30</v>
      </c>
      <c r="J366" s="7">
        <f>(VLOOKUP(H366,Modèle!$B$3:$G$34,5,FALSE)*VLOOKUP(L366,Modèle!$B$3:$G$34,6,FALSE))*Modèle!$D$35</f>
        <v>3.2655414012738846</v>
      </c>
      <c r="K366" s="19" t="str">
        <f>IF(J366&gt;N366,1,"")</f>
        <v/>
      </c>
      <c r="L366" s="6" t="s">
        <v>22</v>
      </c>
      <c r="M366" s="6">
        <v>5</v>
      </c>
      <c r="N366" s="7">
        <v>4.6442038216560499</v>
      </c>
      <c r="O366" s="19">
        <f>IF(N366&gt;J366,1,"")</f>
        <v>1</v>
      </c>
      <c r="P366" t="str">
        <f>IF(I366&gt;M366,H366,L366)</f>
        <v>Seattle</v>
      </c>
      <c r="Q366" t="str">
        <f>IF(J366&gt;N366,H366,L366)</f>
        <v>Seattle</v>
      </c>
      <c r="R366" t="str">
        <f t="shared" si="24"/>
        <v>OUI</v>
      </c>
      <c r="AI366" s="27"/>
      <c r="AJ366" s="26"/>
      <c r="AK366" s="26"/>
      <c r="AL366" s="26"/>
      <c r="AM366" s="26"/>
      <c r="AN366" s="26"/>
    </row>
    <row r="367" spans="1:40">
      <c r="A367" t="str">
        <f>IF(OR(H367=$AA$3,L367=$AA$3),"MATCH","")</f>
        <v/>
      </c>
      <c r="B367" t="str">
        <f>IF(A367="","","LAST "&amp;COUNTIF(A$2:$A367,A367))</f>
        <v/>
      </c>
      <c r="C367" t="str">
        <f>IF(OR(H367=$AA$5,L367=$AA$5),"MATCH","")</f>
        <v/>
      </c>
      <c r="D367" t="str">
        <f>IF(C367="","","LAST "&amp;COUNTIF($C$2:C367,C367))</f>
        <v/>
      </c>
      <c r="E367" s="6">
        <f>IF(AND(OR(H367=$AA$3,H367=$AA$5),AND(OR(L367=$AA$3,L367=$AA$5))),"MATCH",0)</f>
        <v>0</v>
      </c>
      <c r="F367" s="39" t="s">
        <v>91</v>
      </c>
      <c r="G367" s="16">
        <v>44983</v>
      </c>
      <c r="H367" s="6" t="s">
        <v>39</v>
      </c>
      <c r="J367" s="7">
        <f>(VLOOKUP(H367,Modèle!$B$3:$G$34,5,FALSE)*VLOOKUP(L367,Modèle!$B$3:$G$34,6,FALSE))*Modèle!$D$35</f>
        <v>2.4910191082802542</v>
      </c>
      <c r="K367" s="19" t="str">
        <f>IF(J367&gt;N367,1,"")</f>
        <v/>
      </c>
      <c r="L367" s="6" t="s">
        <v>46</v>
      </c>
      <c r="M367" s="6">
        <v>5</v>
      </c>
      <c r="N367" s="7">
        <v>3.868726114649681</v>
      </c>
      <c r="O367" s="19">
        <f>IF(N367&gt;J367,1,"")</f>
        <v>1</v>
      </c>
      <c r="P367" t="str">
        <f>IF(I367&gt;M367,H367,L367)</f>
        <v>Winnipeg</v>
      </c>
      <c r="Q367" t="str">
        <f>IF(J367&gt;N367,H367,L367)</f>
        <v>Winnipeg</v>
      </c>
      <c r="R367" t="str">
        <f t="shared" si="24"/>
        <v>OUI</v>
      </c>
      <c r="AI367" s="27"/>
      <c r="AJ367" s="26"/>
      <c r="AK367" s="26"/>
      <c r="AL367" s="26"/>
      <c r="AM367" s="26"/>
      <c r="AN367" s="26"/>
    </row>
    <row r="368" spans="1:40">
      <c r="A368" t="str">
        <f>IF(OR(H368=$AA$3,L368=$AA$3),"MATCH","")</f>
        <v/>
      </c>
      <c r="B368" t="str">
        <f>IF(A368="","","LAST "&amp;COUNTIF(A$2:$A368,A368))</f>
        <v/>
      </c>
      <c r="C368" t="str">
        <f>IF(OR(H368=$AA$5,L368=$AA$5),"MATCH","")</f>
        <v/>
      </c>
      <c r="D368" t="str">
        <f>IF(C368="","","LAST "&amp;COUNTIF($C$2:C368,C368))</f>
        <v/>
      </c>
      <c r="E368" s="6">
        <f>IF(AND(OR(H368=$AA$3,H368=$AA$5),AND(OR(L368=$AA$3,L368=$AA$5))),"MATCH",0)</f>
        <v>0</v>
      </c>
      <c r="F368" s="39" t="s">
        <v>91</v>
      </c>
      <c r="G368" s="16">
        <v>44982</v>
      </c>
      <c r="H368" s="6" t="s">
        <v>23</v>
      </c>
      <c r="J368" s="7">
        <f>(VLOOKUP(H368,Modèle!$B$3:$G$34,5,FALSE)*VLOOKUP(L368,Modèle!$B$3:$G$34,6,FALSE))*Modèle!$D$35</f>
        <v>1.9289171974522288</v>
      </c>
      <c r="K368" s="19" t="str">
        <f>IF(J368&gt;N368,1,"")</f>
        <v/>
      </c>
      <c r="L368" s="6" t="s">
        <v>25</v>
      </c>
      <c r="M368" s="6">
        <v>5</v>
      </c>
      <c r="N368" s="7">
        <v>3.3690445859872615</v>
      </c>
      <c r="O368" s="19">
        <f>IF(N368&gt;J368,1,"")</f>
        <v>1</v>
      </c>
      <c r="P368" t="str">
        <f>IF(I368&gt;M368,H368,L368)</f>
        <v>Carolina</v>
      </c>
      <c r="Q368" t="str">
        <f>IF(J368&gt;N368,H368,L368)</f>
        <v>Carolina</v>
      </c>
      <c r="R368" t="str">
        <f t="shared" ref="R368:R431" si="25">IF(P368=Q368,"OUI","NON")</f>
        <v>OUI</v>
      </c>
      <c r="AI368" s="27"/>
      <c r="AJ368" s="26"/>
      <c r="AK368" s="26"/>
      <c r="AL368" s="26"/>
      <c r="AM368" s="26"/>
      <c r="AN368" s="26"/>
    </row>
    <row r="369" spans="1:40">
      <c r="A369" t="str">
        <f>IF(OR(H369=$AA$3,L369=$AA$3),"MATCH","")</f>
        <v>MATCH</v>
      </c>
      <c r="B369" t="str">
        <f>IF(A369="","","LAST "&amp;COUNTIF(A$2:$A369,A369))</f>
        <v>LAST 23</v>
      </c>
      <c r="C369" t="str">
        <f>IF(OR(H369=$AA$5,L369=$AA$5),"MATCH","")</f>
        <v/>
      </c>
      <c r="D369" t="str">
        <f>IF(C369="","","LAST "&amp;COUNTIF($C$2:C369,C369))</f>
        <v/>
      </c>
      <c r="E369" s="6">
        <f>IF(AND(OR(H369=$AA$3,H369=$AA$5),AND(OR(L369=$AA$3,L369=$AA$5))),"MATCH",0)</f>
        <v>0</v>
      </c>
      <c r="F369" s="39" t="s">
        <v>91</v>
      </c>
      <c r="G369" s="16">
        <v>44982</v>
      </c>
      <c r="H369" s="6" t="s">
        <v>36</v>
      </c>
      <c r="J369" s="7">
        <f>(VLOOKUP(H369,Modèle!$B$3:$G$34,5,FALSE)*VLOOKUP(L369,Modèle!$B$3:$G$34,6,FALSE))*Modèle!$D$35</f>
        <v>2.83</v>
      </c>
      <c r="K369" s="19" t="str">
        <f>IF(J369&gt;N369,1,"")</f>
        <v/>
      </c>
      <c r="L369" s="6" t="s">
        <v>27</v>
      </c>
      <c r="M369" s="6">
        <v>3</v>
      </c>
      <c r="N369" s="7">
        <v>3.4501273885350305</v>
      </c>
      <c r="O369" s="19">
        <f>IF(N369&gt;J369,1,"")</f>
        <v>1</v>
      </c>
      <c r="P369" t="str">
        <f>IF(I369&gt;M369,H369,L369)</f>
        <v>Colorado</v>
      </c>
      <c r="Q369" t="str">
        <f>IF(J369&gt;N369,H369,L369)</f>
        <v>Colorado</v>
      </c>
      <c r="R369" t="str">
        <f t="shared" si="25"/>
        <v>OUI</v>
      </c>
      <c r="AI369" s="27"/>
      <c r="AJ369" s="26"/>
      <c r="AK369" s="26"/>
      <c r="AL369" s="26"/>
      <c r="AM369" s="26"/>
      <c r="AN369" s="26"/>
    </row>
    <row r="370" spans="1:40">
      <c r="A370" t="str">
        <f>IF(OR(H370=$AA$3,L370=$AA$3),"MATCH","")</f>
        <v/>
      </c>
      <c r="B370" t="str">
        <f>IF(A370="","","LAST "&amp;COUNTIF(A$2:$A370,A370))</f>
        <v/>
      </c>
      <c r="C370" t="str">
        <f>IF(OR(H370=$AA$5,L370=$AA$5),"MATCH","")</f>
        <v/>
      </c>
      <c r="D370" t="str">
        <f>IF(C370="","","LAST "&amp;COUNTIF($C$2:C370,C370))</f>
        <v/>
      </c>
      <c r="E370" s="6">
        <f>IF(AND(OR(H370=$AA$3,H370=$AA$5),AND(OR(L370=$AA$3,L370=$AA$5))),"MATCH",0)</f>
        <v>0</v>
      </c>
      <c r="F370" s="39" t="s">
        <v>91</v>
      </c>
      <c r="G370" s="16">
        <v>44982</v>
      </c>
      <c r="H370" s="6" t="s">
        <v>29</v>
      </c>
      <c r="J370" s="7">
        <f>(VLOOKUP(H370,Modèle!$B$3:$G$34,5,FALSE)*VLOOKUP(L370,Modèle!$B$3:$G$34,6,FALSE))*Modèle!$D$35</f>
        <v>4.5789808917197448</v>
      </c>
      <c r="K370" s="19">
        <f>IF(J370&gt;N370,1,"")</f>
        <v>1</v>
      </c>
      <c r="L370" s="6" t="s">
        <v>24</v>
      </c>
      <c r="M370" s="6">
        <v>1</v>
      </c>
      <c r="N370" s="7">
        <v>2.7500636942675158</v>
      </c>
      <c r="O370" s="19" t="str">
        <f>IF(N370&gt;J370,1,"")</f>
        <v/>
      </c>
      <c r="P370" t="str">
        <f>IF(I370&gt;M370,H370,L370)</f>
        <v>Columbus</v>
      </c>
      <c r="Q370" t="str">
        <f>IF(J370&gt;N370,H370,L370)</f>
        <v>Edmonton</v>
      </c>
      <c r="R370" t="str">
        <f t="shared" si="25"/>
        <v>NON</v>
      </c>
      <c r="AI370" s="27"/>
      <c r="AJ370" s="26"/>
      <c r="AK370" s="26"/>
      <c r="AL370" s="26"/>
      <c r="AM370" s="26"/>
      <c r="AN370" s="26"/>
    </row>
    <row r="371" spans="1:40">
      <c r="A371" t="str">
        <f>IF(OR(H371=$AA$3,L371=$AA$3),"MATCH","")</f>
        <v/>
      </c>
      <c r="B371" t="str">
        <f>IF(A371="","","LAST "&amp;COUNTIF(A$2:$A371,A371))</f>
        <v/>
      </c>
      <c r="C371" t="str">
        <f>IF(OR(H371=$AA$5,L371=$AA$5),"MATCH","")</f>
        <v>MATCH</v>
      </c>
      <c r="D371" t="str">
        <f>IF(C371="","","LAST "&amp;COUNTIF($C$2:C371,C371))</f>
        <v>LAST 24</v>
      </c>
      <c r="E371" s="6">
        <f>IF(AND(OR(H371=$AA$3,H371=$AA$5),AND(OR(L371=$AA$3,L371=$AA$5))),"MATCH",0)</f>
        <v>0</v>
      </c>
      <c r="F371" s="39" t="s">
        <v>91</v>
      </c>
      <c r="G371" s="16">
        <v>44982</v>
      </c>
      <c r="H371" s="6" t="s">
        <v>20</v>
      </c>
      <c r="J371" s="7">
        <f>(VLOOKUP(H371,Modèle!$B$3:$G$34,5,FALSE)*VLOOKUP(L371,Modèle!$B$3:$G$34,6,FALSE))*Modèle!$D$35</f>
        <v>3.8186624203821644</v>
      </c>
      <c r="K371" s="19">
        <f>IF(J371&gt;N371,1,"")</f>
        <v>1</v>
      </c>
      <c r="L371" s="6" t="s">
        <v>45</v>
      </c>
      <c r="M371" s="6">
        <v>4</v>
      </c>
      <c r="N371" s="7">
        <v>2.9852229299363047</v>
      </c>
      <c r="O371" s="19" t="str">
        <f>IF(N371&gt;J371,1,"")</f>
        <v/>
      </c>
      <c r="P371" t="str">
        <f>IF(I371&gt;M371,H371,L371)</f>
        <v>Detroit</v>
      </c>
      <c r="Q371" t="str">
        <f>IF(J371&gt;N371,H371,L371)</f>
        <v>Tampa Bay</v>
      </c>
      <c r="R371" t="str">
        <f t="shared" si="25"/>
        <v>NON</v>
      </c>
      <c r="AI371" s="27"/>
      <c r="AJ371" s="26"/>
      <c r="AK371" s="26"/>
      <c r="AL371" s="26"/>
      <c r="AM371" s="26"/>
      <c r="AN371" s="26"/>
    </row>
    <row r="372" spans="1:40">
      <c r="A372" t="str">
        <f>IF(OR(H372=$AA$3,L372=$AA$3),"MATCH","")</f>
        <v/>
      </c>
      <c r="B372" t="str">
        <f>IF(A372="","","LAST "&amp;COUNTIF(A$2:$A372,A372))</f>
        <v/>
      </c>
      <c r="C372" t="str">
        <f>IF(OR(H372=$AA$5,L372=$AA$5),"MATCH","")</f>
        <v/>
      </c>
      <c r="D372" t="str">
        <f>IF(C372="","","LAST "&amp;COUNTIF($C$2:C372,C372))</f>
        <v/>
      </c>
      <c r="E372" s="6">
        <f>IF(AND(OR(H372=$AA$3,H372=$AA$5),AND(OR(L372=$AA$3,L372=$AA$5))),"MATCH",0)</f>
        <v>0</v>
      </c>
      <c r="F372" s="39" t="s">
        <v>91</v>
      </c>
      <c r="G372" s="16">
        <v>44982</v>
      </c>
      <c r="H372" s="6" t="s">
        <v>34</v>
      </c>
      <c r="J372" s="7">
        <f>(VLOOKUP(H372,Modèle!$B$3:$G$34,5,FALSE)*VLOOKUP(L372,Modèle!$B$3:$G$34,6,FALSE))*Modèle!$D$35</f>
        <v>3.4573248407643304</v>
      </c>
      <c r="K372" s="19">
        <f>IF(J372&gt;N372,1,"")</f>
        <v>1</v>
      </c>
      <c r="L372" s="6" t="s">
        <v>31</v>
      </c>
      <c r="M372" s="6">
        <v>3</v>
      </c>
      <c r="N372" s="7">
        <v>3.4049681528662412</v>
      </c>
      <c r="O372" s="19" t="str">
        <f>IF(N372&gt;J372,1,"")</f>
        <v/>
      </c>
      <c r="P372" t="str">
        <f>IF(I372&gt;M372,H372,L372)</f>
        <v>Montreal</v>
      </c>
      <c r="Q372" t="str">
        <f>IF(J372&gt;N372,H372,L372)</f>
        <v>Ottawa</v>
      </c>
      <c r="R372" t="str">
        <f t="shared" si="25"/>
        <v>NON</v>
      </c>
      <c r="AI372" s="27"/>
      <c r="AJ372" s="26"/>
      <c r="AK372" s="26"/>
      <c r="AL372" s="26"/>
      <c r="AM372" s="26"/>
      <c r="AN372" s="26"/>
    </row>
    <row r="373" spans="1:40">
      <c r="A373" t="str">
        <f>IF(OR(H373=$AA$3,L373=$AA$3),"MATCH","")</f>
        <v/>
      </c>
      <c r="B373" t="str">
        <f>IF(A373="","","LAST "&amp;COUNTIF(A$2:$A373,A373))</f>
        <v/>
      </c>
      <c r="C373" t="str">
        <f>IF(OR(H373=$AA$5,L373=$AA$5),"MATCH","")</f>
        <v/>
      </c>
      <c r="D373" t="str">
        <f>IF(C373="","","LAST "&amp;COUNTIF($C$2:C373,C373))</f>
        <v/>
      </c>
      <c r="E373" s="6">
        <f>IF(AND(OR(H373=$AA$3,H373=$AA$5),AND(OR(L373=$AA$3,L373=$AA$5))),"MATCH",0)</f>
        <v>0</v>
      </c>
      <c r="F373" s="39" t="s">
        <v>91</v>
      </c>
      <c r="G373" s="16">
        <v>44982</v>
      </c>
      <c r="H373" s="6" t="s">
        <v>42</v>
      </c>
      <c r="J373" s="7">
        <f>(VLOOKUP(H373,Modèle!$B$3:$G$34,5,FALSE)*VLOOKUP(L373,Modèle!$B$3:$G$34,6,FALSE))*Modèle!$D$35</f>
        <v>2.351592356687898</v>
      </c>
      <c r="K373" s="19" t="str">
        <f>IF(J373&gt;N373,1,"")</f>
        <v/>
      </c>
      <c r="L373" s="6" t="s">
        <v>41</v>
      </c>
      <c r="M373" s="6">
        <v>4</v>
      </c>
      <c r="N373" s="7">
        <v>2.7373248407643311</v>
      </c>
      <c r="O373" s="19">
        <f>IF(N373&gt;J373,1,"")</f>
        <v>1</v>
      </c>
      <c r="P373" t="str">
        <f>IF(I373&gt;M373,H373,L373)</f>
        <v>New Jersey</v>
      </c>
      <c r="Q373" t="str">
        <f>IF(J373&gt;N373,H373,L373)</f>
        <v>New Jersey</v>
      </c>
      <c r="R373" t="str">
        <f t="shared" si="25"/>
        <v>OUI</v>
      </c>
      <c r="AI373" s="27"/>
      <c r="AJ373" s="26"/>
      <c r="AK373" s="26"/>
      <c r="AL373" s="26"/>
      <c r="AM373" s="26"/>
      <c r="AN373" s="26"/>
    </row>
    <row r="374" spans="1:40">
      <c r="A374" t="str">
        <f>IF(OR(H374=$AA$3,L374=$AA$3),"MATCH","")</f>
        <v/>
      </c>
      <c r="B374" t="str">
        <f>IF(A374="","","LAST "&amp;COUNTIF(A$2:$A374,A374))</f>
        <v/>
      </c>
      <c r="C374" t="str">
        <f>IF(OR(H374=$AA$5,L374=$AA$5),"MATCH","")</f>
        <v/>
      </c>
      <c r="D374" t="str">
        <f>IF(C374="","","LAST "&amp;COUNTIF($C$2:C374,C374))</f>
        <v/>
      </c>
      <c r="E374" s="6">
        <f>IF(AND(OR(H374=$AA$3,H374=$AA$5),AND(OR(L374=$AA$3,L374=$AA$5))),"MATCH",0)</f>
        <v>0</v>
      </c>
      <c r="F374" s="39" t="s">
        <v>91</v>
      </c>
      <c r="G374" s="16">
        <v>44982</v>
      </c>
      <c r="H374" s="6" t="s">
        <v>26</v>
      </c>
      <c r="J374" s="7">
        <f>(VLOOKUP(H374,Modèle!$B$3:$G$34,5,FALSE)*VLOOKUP(L374,Modèle!$B$3:$G$34,6,FALSE))*Modèle!$D$35</f>
        <v>2.7202866242038213</v>
      </c>
      <c r="K374" s="19" t="str">
        <f>IF(J374&gt;N374,1,"")</f>
        <v/>
      </c>
      <c r="L374" s="6" t="s">
        <v>16</v>
      </c>
      <c r="M374" s="6">
        <v>1</v>
      </c>
      <c r="N374" s="7">
        <v>3.7598726114649672</v>
      </c>
      <c r="O374" s="19">
        <f>IF(N374&gt;J374,1,"")</f>
        <v>1</v>
      </c>
      <c r="P374" t="str">
        <f>IF(I374&gt;M374,H374,L374)</f>
        <v>San Jose</v>
      </c>
      <c r="Q374" t="str">
        <f>IF(J374&gt;N374,H374,L374)</f>
        <v>San Jose</v>
      </c>
      <c r="R374" t="str">
        <f t="shared" si="25"/>
        <v>OUI</v>
      </c>
      <c r="AI374" s="27"/>
      <c r="AJ374" s="26"/>
      <c r="AK374" s="26"/>
      <c r="AL374" s="26"/>
      <c r="AM374" s="26"/>
      <c r="AN374" s="26"/>
    </row>
    <row r="375" spans="1:40">
      <c r="A375" t="str">
        <f>IF(OR(H375=$AA$3,L375=$AA$3),"MATCH","")</f>
        <v/>
      </c>
      <c r="B375" t="str">
        <f>IF(A375="","","LAST "&amp;COUNTIF(A$2:$A375,A375))</f>
        <v/>
      </c>
      <c r="C375" t="str">
        <f>IF(OR(H375=$AA$5,L375=$AA$5),"MATCH","")</f>
        <v/>
      </c>
      <c r="D375" t="str">
        <f>IF(C375="","","LAST "&amp;COUNTIF($C$2:C375,C375))</f>
        <v/>
      </c>
      <c r="E375" s="6">
        <f>IF(AND(OR(H375=$AA$3,H375=$AA$5),AND(OR(L375=$AA$3,L375=$AA$5))),"MATCH",0)</f>
        <v>0</v>
      </c>
      <c r="F375" s="39" t="s">
        <v>91</v>
      </c>
      <c r="G375" s="16">
        <v>44982</v>
      </c>
      <c r="H375" s="6" t="s">
        <v>44</v>
      </c>
      <c r="J375" s="7">
        <f>(VLOOKUP(H375,Modèle!$B$3:$G$34,5,FALSE)*VLOOKUP(L375,Modèle!$B$3:$G$34,6,FALSE))*Modèle!$D$35</f>
        <v>3.647165605095541</v>
      </c>
      <c r="K375" s="19">
        <f>IF(J375&gt;N375,1,"")</f>
        <v>1</v>
      </c>
      <c r="L375" s="6" t="s">
        <v>47</v>
      </c>
      <c r="M375" s="6">
        <v>1</v>
      </c>
      <c r="N375" s="7">
        <v>2.9661146496815278</v>
      </c>
      <c r="O375" s="19" t="str">
        <f>IF(N375&gt;J375,1,"")</f>
        <v/>
      </c>
      <c r="P375" t="str">
        <f>IF(I375&gt;M375,H375,L375)</f>
        <v>St. Louis</v>
      </c>
      <c r="Q375" t="str">
        <f>IF(J375&gt;N375,H375,L375)</f>
        <v>Pittsburgh</v>
      </c>
      <c r="R375" t="str">
        <f t="shared" si="25"/>
        <v>NON</v>
      </c>
      <c r="AI375" s="27"/>
      <c r="AJ375" s="26"/>
      <c r="AK375" s="26"/>
      <c r="AL375" s="26"/>
      <c r="AM375" s="26"/>
      <c r="AN375" s="26"/>
    </row>
    <row r="376" spans="1:40">
      <c r="A376" t="str">
        <f>IF(OR(H376=$AA$3,L376=$AA$3),"MATCH","")</f>
        <v/>
      </c>
      <c r="B376" t="str">
        <f>IF(A376="","","LAST "&amp;COUNTIF(A$2:$A376,A376))</f>
        <v/>
      </c>
      <c r="C376" t="str">
        <f>IF(OR(H376=$AA$5,L376=$AA$5),"MATCH","")</f>
        <v/>
      </c>
      <c r="D376" t="str">
        <f>IF(C376="","","LAST "&amp;COUNTIF($C$2:C376,C376))</f>
        <v/>
      </c>
      <c r="E376" s="6">
        <f>IF(AND(OR(H376=$AA$3,H376=$AA$5),AND(OR(L376=$AA$3,L376=$AA$5))),"MATCH",0)</f>
        <v>0</v>
      </c>
      <c r="F376" s="39" t="s">
        <v>91</v>
      </c>
      <c r="G376" s="16">
        <v>44982</v>
      </c>
      <c r="H376" s="6" t="s">
        <v>32</v>
      </c>
      <c r="J376" s="7">
        <f>(VLOOKUP(H376,Modèle!$B$3:$G$34,5,FALSE)*VLOOKUP(L376,Modèle!$B$3:$G$34,6,FALSE))*Modèle!$D$35</f>
        <v>4.7059872611464959</v>
      </c>
      <c r="K376" s="19">
        <f>IF(J376&gt;N376,1,"")</f>
        <v>1</v>
      </c>
      <c r="L376" s="6" t="s">
        <v>28</v>
      </c>
      <c r="M376" s="6">
        <v>2</v>
      </c>
      <c r="N376" s="7">
        <v>3.3807643312101905</v>
      </c>
      <c r="O376" s="19" t="str">
        <f>IF(N376&gt;J376,1,"")</f>
        <v/>
      </c>
      <c r="P376" t="str">
        <f>IF(I376&gt;M376,H376,L376)</f>
        <v>Vancouver</v>
      </c>
      <c r="Q376" t="str">
        <f>IF(J376&gt;N376,H376,L376)</f>
        <v>Boston</v>
      </c>
      <c r="R376" t="str">
        <f t="shared" si="25"/>
        <v>NON</v>
      </c>
      <c r="AI376" s="27"/>
      <c r="AJ376" s="26"/>
      <c r="AK376" s="26"/>
      <c r="AL376" s="26"/>
      <c r="AM376" s="26"/>
      <c r="AN376" s="26"/>
    </row>
    <row r="377" spans="1:40">
      <c r="A377" t="str">
        <f>IF(OR(H377=$AA$3,L377=$AA$3),"MATCH","")</f>
        <v/>
      </c>
      <c r="B377" t="str">
        <f>IF(A377="","","LAST "&amp;COUNTIF(A$2:$A377,A377))</f>
        <v/>
      </c>
      <c r="C377" t="str">
        <f>IF(OR(H377=$AA$5,L377=$AA$5),"MATCH","")</f>
        <v/>
      </c>
      <c r="D377" t="str">
        <f>IF(C377="","","LAST "&amp;COUNTIF($C$2:C377,C377))</f>
        <v/>
      </c>
      <c r="E377" s="6">
        <f>IF(AND(OR(H377=$AA$3,H377=$AA$5),AND(OR(L377=$AA$3,L377=$AA$5))),"MATCH",0)</f>
        <v>0</v>
      </c>
      <c r="F377" s="39" t="s">
        <v>91</v>
      </c>
      <c r="G377" s="16">
        <v>44982</v>
      </c>
      <c r="H377" s="6" t="s">
        <v>40</v>
      </c>
      <c r="J377" s="7">
        <f>(VLOOKUP(H377,Modèle!$B$3:$G$34,5,FALSE)*VLOOKUP(L377,Modèle!$B$3:$G$34,6,FALSE))*Modèle!$D$35</f>
        <v>3.1022929936305723</v>
      </c>
      <c r="K377" s="19" t="str">
        <f>IF(J377&gt;N377,1,"")</f>
        <v/>
      </c>
      <c r="L377" s="6" t="s">
        <v>18</v>
      </c>
      <c r="M377" s="6">
        <v>1</v>
      </c>
      <c r="N377" s="7">
        <v>4.3015923566878964</v>
      </c>
      <c r="O377" s="19">
        <f>IF(N377&gt;J377,1,"")</f>
        <v>1</v>
      </c>
      <c r="P377" t="str">
        <f>IF(I377&gt;M377,H377,L377)</f>
        <v>Vegas</v>
      </c>
      <c r="Q377" t="str">
        <f>IF(J377&gt;N377,H377,L377)</f>
        <v>Vegas</v>
      </c>
      <c r="R377" t="str">
        <f t="shared" si="25"/>
        <v>OUI</v>
      </c>
      <c r="AI377" s="27"/>
      <c r="AJ377" s="26"/>
      <c r="AK377" s="26"/>
      <c r="AL377" s="26"/>
      <c r="AM377" s="26"/>
      <c r="AN377" s="26"/>
    </row>
    <row r="378" spans="1:40">
      <c r="A378" t="str">
        <f>IF(OR(H378=$AA$3,L378=$AA$3),"MATCH","")</f>
        <v/>
      </c>
      <c r="B378" t="str">
        <f>IF(A378="","","LAST "&amp;COUNTIF(A$2:$A378,A378))</f>
        <v/>
      </c>
      <c r="C378" t="str">
        <f>IF(OR(H378=$AA$5,L378=$AA$5),"MATCH","")</f>
        <v/>
      </c>
      <c r="D378" t="str">
        <f>IF(C378="","","LAST "&amp;COUNTIF($C$2:C378,C378))</f>
        <v/>
      </c>
      <c r="E378" s="6">
        <f>IF(AND(OR(H378=$AA$3,H378=$AA$5),AND(OR(L378=$AA$3,L378=$AA$5))),"MATCH",0)</f>
        <v>0</v>
      </c>
      <c r="F378" s="39" t="s">
        <v>91</v>
      </c>
      <c r="G378" s="16">
        <v>44982</v>
      </c>
      <c r="H378" s="6" t="s">
        <v>21</v>
      </c>
      <c r="J378" s="7">
        <f>(VLOOKUP(H378,Modèle!$B$3:$G$34,5,FALSE)*VLOOKUP(L378,Modèle!$B$3:$G$34,6,FALSE))*Modèle!$D$35</f>
        <v>2.7775796178343946</v>
      </c>
      <c r="K378" s="19" t="str">
        <f>IF(J378&gt;N378,1,"")</f>
        <v/>
      </c>
      <c r="L378" s="6" t="s">
        <v>33</v>
      </c>
      <c r="M378" s="6">
        <v>5</v>
      </c>
      <c r="N378" s="7">
        <v>3.4887898089171969</v>
      </c>
      <c r="O378" s="19">
        <f>IF(N378&gt;J378,1,"")</f>
        <v>1</v>
      </c>
      <c r="P378" t="str">
        <f>IF(I378&gt;M378,H378,L378)</f>
        <v>Washington</v>
      </c>
      <c r="Q378" t="str">
        <f>IF(J378&gt;N378,H378,L378)</f>
        <v>Washington</v>
      </c>
      <c r="R378" t="str">
        <f t="shared" si="25"/>
        <v>OUI</v>
      </c>
      <c r="AI378" s="27"/>
      <c r="AJ378" s="26"/>
      <c r="AK378" s="26"/>
      <c r="AL378" s="26"/>
      <c r="AM378" s="26"/>
      <c r="AN378" s="26"/>
    </row>
    <row r="379" spans="1:40">
      <c r="A379" t="str">
        <f>IF(OR(H379=$AA$3,L379=$AA$3),"MATCH","")</f>
        <v/>
      </c>
      <c r="B379" t="str">
        <f>IF(A379="","","LAST "&amp;COUNTIF(A$2:$A379,A379))</f>
        <v/>
      </c>
      <c r="C379" t="str">
        <f>IF(OR(H379=$AA$5,L379=$AA$5),"MATCH","")</f>
        <v/>
      </c>
      <c r="D379" t="str">
        <f>IF(C379="","","LAST "&amp;COUNTIF($C$2:C379,C379))</f>
        <v/>
      </c>
      <c r="E379" s="6">
        <f>IF(AND(OR(H379=$AA$3,H379=$AA$5),AND(OR(L379=$AA$3,L379=$AA$5))),"MATCH",0)</f>
        <v>0</v>
      </c>
      <c r="F379" s="39" t="s">
        <v>91</v>
      </c>
      <c r="G379" s="16">
        <v>44981</v>
      </c>
      <c r="H379" s="6" t="s">
        <v>34</v>
      </c>
      <c r="J379" s="7">
        <f>(VLOOKUP(H379,Modèle!$B$3:$G$34,5,FALSE)*VLOOKUP(L379,Modèle!$B$3:$G$34,6,FALSE))*Modèle!$D$35</f>
        <v>2.5178343949044586</v>
      </c>
      <c r="K379" s="19" t="str">
        <f>IF(J379&gt;N379,1,"")</f>
        <v/>
      </c>
      <c r="L379" s="6" t="s">
        <v>25</v>
      </c>
      <c r="M379" s="6">
        <v>5</v>
      </c>
      <c r="N379" s="7">
        <v>2.86</v>
      </c>
      <c r="O379" s="19">
        <f>IF(N379&gt;J379,1,"")</f>
        <v>1</v>
      </c>
      <c r="P379" t="str">
        <f>IF(I379&gt;M379,H379,L379)</f>
        <v>Carolina</v>
      </c>
      <c r="Q379" t="str">
        <f>IF(J379&gt;N379,H379,L379)</f>
        <v>Carolina</v>
      </c>
      <c r="R379" t="str">
        <f t="shared" si="25"/>
        <v>OUI</v>
      </c>
      <c r="AI379" s="27"/>
      <c r="AJ379" s="26"/>
      <c r="AK379" s="26"/>
      <c r="AL379" s="26"/>
      <c r="AM379" s="26"/>
      <c r="AN379" s="26"/>
    </row>
    <row r="380" spans="1:40">
      <c r="A380" t="str">
        <f>IF(OR(H380=$AA$3,L380=$AA$3),"MATCH","")</f>
        <v/>
      </c>
      <c r="B380" t="str">
        <f>IF(A380="","","LAST "&amp;COUNTIF(A$2:$A380,A380))</f>
        <v/>
      </c>
      <c r="C380" t="str">
        <f>IF(OR(H380=$AA$5,L380=$AA$5),"MATCH","")</f>
        <v/>
      </c>
      <c r="D380" t="str">
        <f>IF(C380="","","LAST "&amp;COUNTIF($C$2:C380,C380))</f>
        <v/>
      </c>
      <c r="E380" s="6">
        <f>IF(AND(OR(H380=$AA$3,H380=$AA$5),AND(OR(L380=$AA$3,L380=$AA$5))),"MATCH",0)</f>
        <v>0</v>
      </c>
      <c r="F380" s="39" t="s">
        <v>91</v>
      </c>
      <c r="G380" s="16">
        <v>44981</v>
      </c>
      <c r="H380" s="6" t="s">
        <v>35</v>
      </c>
      <c r="J380" s="7">
        <f>(VLOOKUP(H380,Modèle!$B$3:$G$34,5,FALSE)*VLOOKUP(L380,Modèle!$B$3:$G$34,6,FALSE))*Modèle!$D$35</f>
        <v>4.0796815286624195</v>
      </c>
      <c r="K380" s="19">
        <f>IF(J380&gt;N380,1,"")</f>
        <v>1</v>
      </c>
      <c r="L380" s="6" t="s">
        <v>38</v>
      </c>
      <c r="M380" s="6">
        <v>1</v>
      </c>
      <c r="N380" s="7">
        <v>2.9038216560509547</v>
      </c>
      <c r="O380" s="19" t="str">
        <f>IF(N380&gt;J380,1,"")</f>
        <v/>
      </c>
      <c r="P380" t="str">
        <f>IF(I380&gt;M380,H380,L380)</f>
        <v>Florida</v>
      </c>
      <c r="Q380" t="str">
        <f>IF(J380&gt;N380,H380,L380)</f>
        <v>Buffalo</v>
      </c>
      <c r="R380" t="str">
        <f t="shared" si="25"/>
        <v>NON</v>
      </c>
      <c r="AI380" s="27"/>
      <c r="AJ380" s="26"/>
      <c r="AK380" s="26"/>
      <c r="AL380" s="26"/>
      <c r="AM380" s="26"/>
      <c r="AN380" s="26"/>
    </row>
    <row r="381" spans="1:40">
      <c r="A381" t="str">
        <f>IF(OR(H381=$AA$3,L381=$AA$3),"MATCH","")</f>
        <v/>
      </c>
      <c r="B381" t="str">
        <f>IF(A381="","","LAST "&amp;COUNTIF(A$2:$A381,A381))</f>
        <v/>
      </c>
      <c r="C381" t="str">
        <f>IF(OR(H381=$AA$5,L381=$AA$5),"MATCH","")</f>
        <v/>
      </c>
      <c r="D381" t="str">
        <f>IF(C381="","","LAST "&amp;COUNTIF($C$2:C381,C381))</f>
        <v/>
      </c>
      <c r="E381" s="6">
        <f>IF(AND(OR(H381=$AA$3,H381=$AA$5),AND(OR(L381=$AA$3,L381=$AA$5))),"MATCH",0)</f>
        <v>0</v>
      </c>
      <c r="F381" s="39" t="s">
        <v>91</v>
      </c>
      <c r="G381" s="16">
        <v>44981</v>
      </c>
      <c r="H381" s="6" t="s">
        <v>19</v>
      </c>
      <c r="J381" s="7">
        <f>(VLOOKUP(H381,Modèle!$B$3:$G$34,5,FALSE)*VLOOKUP(L381,Modèle!$B$3:$G$34,6,FALSE))*Modèle!$D$35</f>
        <v>2.7616560509554131</v>
      </c>
      <c r="K381" s="19" t="str">
        <f>IF(J381&gt;N381,1,"")</f>
        <v/>
      </c>
      <c r="L381" s="6" t="s">
        <v>39</v>
      </c>
      <c r="M381" s="6">
        <v>5</v>
      </c>
      <c r="N381" s="7">
        <v>4.365987261146496</v>
      </c>
      <c r="O381" s="19">
        <f>IF(N381&gt;J381,1,"")</f>
        <v>1</v>
      </c>
      <c r="P381" t="str">
        <f>IF(I381&gt;M381,H381,L381)</f>
        <v>N.Y. Islanders</v>
      </c>
      <c r="Q381" t="str">
        <f>IF(J381&gt;N381,H381,L381)</f>
        <v>N.Y. Islanders</v>
      </c>
      <c r="R381" t="str">
        <f t="shared" si="25"/>
        <v>OUI</v>
      </c>
      <c r="AI381" s="27"/>
      <c r="AJ381" s="26"/>
      <c r="AK381" s="26"/>
      <c r="AL381" s="26"/>
      <c r="AM381" s="26"/>
      <c r="AN381" s="26"/>
    </row>
    <row r="382" spans="1:40">
      <c r="A382" t="str">
        <f>IF(OR(H382=$AA$3,L382=$AA$3),"MATCH","")</f>
        <v/>
      </c>
      <c r="B382" t="str">
        <f>IF(A382="","","LAST "&amp;COUNTIF(A$2:$A382,A382))</f>
        <v/>
      </c>
      <c r="C382" t="str">
        <f>IF(OR(H382=$AA$5,L382=$AA$5),"MATCH","")</f>
        <v/>
      </c>
      <c r="D382" t="str">
        <f>IF(C382="","","LAST "&amp;COUNTIF($C$2:C382,C382))</f>
        <v/>
      </c>
      <c r="E382" s="6">
        <f>IF(AND(OR(H382=$AA$3,H382=$AA$5),AND(OR(L382=$AA$3,L382=$AA$5))),"MATCH",0)</f>
        <v>0</v>
      </c>
      <c r="F382" s="39" t="s">
        <v>91</v>
      </c>
      <c r="G382" s="16">
        <v>44981</v>
      </c>
      <c r="H382" s="6" t="s">
        <v>31</v>
      </c>
      <c r="J382" s="7">
        <f>(VLOOKUP(H382,Modèle!$B$3:$G$34,5,FALSE)*VLOOKUP(L382,Modèle!$B$3:$G$34,6,FALSE))*Modèle!$D$35</f>
        <v>2.5662420382165601</v>
      </c>
      <c r="K382" s="19" t="str">
        <f>IF(J382&gt;N382,1,"")</f>
        <v/>
      </c>
      <c r="L382" s="6" t="s">
        <v>42</v>
      </c>
      <c r="M382" s="6">
        <v>2</v>
      </c>
      <c r="N382" s="7">
        <v>2.8824203821656043</v>
      </c>
      <c r="O382" s="19">
        <f>IF(N382&gt;J382,1,"")</f>
        <v>1</v>
      </c>
      <c r="P382" t="str">
        <f>IF(I382&gt;M382,H382,L382)</f>
        <v>Philadelphia</v>
      </c>
      <c r="Q382" t="str">
        <f>IF(J382&gt;N382,H382,L382)</f>
        <v>Philadelphia</v>
      </c>
      <c r="R382" t="str">
        <f t="shared" si="25"/>
        <v>OUI</v>
      </c>
      <c r="AI382" s="27"/>
      <c r="AJ382" s="26"/>
      <c r="AK382" s="26"/>
      <c r="AL382" s="26"/>
      <c r="AM382" s="26"/>
      <c r="AN382" s="26"/>
    </row>
    <row r="383" spans="1:40">
      <c r="A383" t="str">
        <f>IF(OR(H383=$AA$3,L383=$AA$3),"MATCH","")</f>
        <v/>
      </c>
      <c r="B383" t="str">
        <f>IF(A383="","","LAST "&amp;COUNTIF(A$2:$A383,A383))</f>
        <v/>
      </c>
      <c r="C383" t="str">
        <f>IF(OR(H383=$AA$5,L383=$AA$5),"MATCH","")</f>
        <v/>
      </c>
      <c r="D383" t="str">
        <f>IF(C383="","","LAST "&amp;COUNTIF($C$2:C383,C383))</f>
        <v/>
      </c>
      <c r="E383" s="6">
        <f>IF(AND(OR(H383=$AA$3,H383=$AA$5),AND(OR(L383=$AA$3,L383=$AA$5))),"MATCH",0)</f>
        <v>0</v>
      </c>
      <c r="F383" s="39" t="s">
        <v>91</v>
      </c>
      <c r="G383" s="16">
        <v>44981</v>
      </c>
      <c r="H383" s="6" t="s">
        <v>37</v>
      </c>
      <c r="J383" s="7">
        <f>(VLOOKUP(H383,Modèle!$B$3:$G$34,5,FALSE)*VLOOKUP(L383,Modèle!$B$3:$G$34,6,FALSE))*Modèle!$D$35</f>
        <v>2.623184713375796</v>
      </c>
      <c r="K383" s="19" t="str">
        <f>IF(J383&gt;N383,1,"")</f>
        <v/>
      </c>
      <c r="L383" s="6" t="s">
        <v>30</v>
      </c>
      <c r="M383" s="6">
        <v>5</v>
      </c>
      <c r="N383" s="7">
        <v>4.2335031847133751</v>
      </c>
      <c r="O383" s="19">
        <f>IF(N383&gt;J383,1,"")</f>
        <v>1</v>
      </c>
      <c r="P383" t="str">
        <f>IF(I383&gt;M383,H383,L383)</f>
        <v>Toronto</v>
      </c>
      <c r="Q383" t="str">
        <f>IF(J383&gt;N383,H383,L383)</f>
        <v>Toronto</v>
      </c>
      <c r="R383" t="str">
        <f t="shared" si="25"/>
        <v>OUI</v>
      </c>
      <c r="AI383" s="27"/>
      <c r="AJ383" s="26"/>
      <c r="AK383" s="26"/>
      <c r="AL383" s="26"/>
      <c r="AM383" s="26"/>
      <c r="AN383" s="26"/>
    </row>
    <row r="384" spans="1:40">
      <c r="A384" t="str">
        <f>IF(OR(H384=$AA$3,L384=$AA$3),"MATCH","")</f>
        <v/>
      </c>
      <c r="B384" t="str">
        <f>IF(A384="","","LAST "&amp;COUNTIF(A$2:$A384,A384))</f>
        <v/>
      </c>
      <c r="C384" t="str">
        <f>IF(OR(H384=$AA$5,L384=$AA$5),"MATCH","")</f>
        <v/>
      </c>
      <c r="D384" t="str">
        <f>IF(C384="","","LAST "&amp;COUNTIF($C$2:C384,C384))</f>
        <v/>
      </c>
      <c r="E384" s="6">
        <f>IF(AND(OR(H384=$AA$3,H384=$AA$5),AND(OR(L384=$AA$3,L384=$AA$5))),"MATCH",0)</f>
        <v>0</v>
      </c>
      <c r="F384" s="39" t="s">
        <v>91</v>
      </c>
      <c r="G384" s="16">
        <v>44981</v>
      </c>
      <c r="H384" s="6" t="s">
        <v>27</v>
      </c>
      <c r="J384" s="7">
        <f>(VLOOKUP(H384,Modèle!$B$3:$G$34,5,FALSE)*VLOOKUP(L384,Modèle!$B$3:$G$34,6,FALSE))*Modèle!$D$35</f>
        <v>2.4580254777070056</v>
      </c>
      <c r="K384" s="19" t="str">
        <f>IF(J384&gt;N384,1,"")</f>
        <v/>
      </c>
      <c r="L384" s="6" t="s">
        <v>46</v>
      </c>
      <c r="M384" s="6">
        <v>2</v>
      </c>
      <c r="N384" s="7">
        <v>3.8336305732484077</v>
      </c>
      <c r="O384" s="19">
        <f>IF(N384&gt;J384,1,"")</f>
        <v>1</v>
      </c>
      <c r="P384" t="str">
        <f>IF(I384&gt;M384,H384,L384)</f>
        <v>Winnipeg</v>
      </c>
      <c r="Q384" t="str">
        <f>IF(J384&gt;N384,H384,L384)</f>
        <v>Winnipeg</v>
      </c>
      <c r="R384" t="str">
        <f t="shared" si="25"/>
        <v>OUI</v>
      </c>
      <c r="AI384" s="27"/>
      <c r="AJ384" s="26"/>
      <c r="AK384" s="26"/>
      <c r="AL384" s="26"/>
      <c r="AM384" s="26"/>
      <c r="AN384" s="26"/>
    </row>
    <row r="385" spans="1:40">
      <c r="A385" t="str">
        <f>IF(OR(H385=$AA$3,L385=$AA$3),"MATCH","")</f>
        <v/>
      </c>
      <c r="B385" t="str">
        <f>IF(A385="","","LAST "&amp;COUNTIF(A$2:$A385,A385))</f>
        <v/>
      </c>
      <c r="C385" t="str">
        <f>IF(OR(H385=$AA$5,L385=$AA$5),"MATCH","")</f>
        <v/>
      </c>
      <c r="D385" t="str">
        <f>IF(C385="","","LAST "&amp;COUNTIF($C$2:C385,C385))</f>
        <v/>
      </c>
      <c r="E385" s="6">
        <f>IF(AND(OR(H385=$AA$3,H385=$AA$5),AND(OR(L385=$AA$3,L385=$AA$5))),"MATCH",0)</f>
        <v>0</v>
      </c>
      <c r="F385" s="39" t="s">
        <v>91</v>
      </c>
      <c r="G385" s="16">
        <v>44980</v>
      </c>
      <c r="H385" s="6" t="s">
        <v>37</v>
      </c>
      <c r="J385" s="7">
        <f>(VLOOKUP(H385,Modèle!$B$3:$G$34,5,FALSE)*VLOOKUP(L385,Modèle!$B$3:$G$34,6,FALSE))*Modèle!$D$35</f>
        <v>3.92484076433121</v>
      </c>
      <c r="K385" s="19">
        <f>IF(J385&gt;N385,1,"")</f>
        <v>1</v>
      </c>
      <c r="L385" s="6" t="s">
        <v>24</v>
      </c>
      <c r="M385" s="6">
        <v>5</v>
      </c>
      <c r="N385" s="7">
        <v>3.6042993630573243</v>
      </c>
      <c r="O385" s="19" t="str">
        <f>IF(N385&gt;J385,1,"")</f>
        <v/>
      </c>
      <c r="P385" t="str">
        <f>IF(I385&gt;M385,H385,L385)</f>
        <v>Columbus</v>
      </c>
      <c r="Q385" t="str">
        <f>IF(J385&gt;N385,H385,L385)</f>
        <v>Minnesota</v>
      </c>
      <c r="R385" t="str">
        <f t="shared" si="25"/>
        <v>NON</v>
      </c>
      <c r="AI385" s="27"/>
      <c r="AJ385" s="26"/>
      <c r="AK385" s="26"/>
      <c r="AL385" s="26"/>
      <c r="AM385" s="26"/>
      <c r="AN385" s="26"/>
    </row>
    <row r="386" spans="1:40">
      <c r="A386" t="str">
        <f>IF(OR(H386=$AA$3,L386=$AA$3),"MATCH","")</f>
        <v/>
      </c>
      <c r="B386" t="str">
        <f>IF(A386="","","LAST "&amp;COUNTIF(A$2:$A386,A386))</f>
        <v/>
      </c>
      <c r="C386" t="str">
        <f>IF(OR(H386=$AA$5,L386=$AA$5),"MATCH","")</f>
        <v>MATCH</v>
      </c>
      <c r="D386" t="str">
        <f>IF(C386="","","LAST "&amp;COUNTIF($C$2:C386,C386))</f>
        <v>LAST 25</v>
      </c>
      <c r="E386" s="6">
        <f>IF(AND(OR(H386=$AA$3,H386=$AA$5),AND(OR(L386=$AA$3,L386=$AA$5))),"MATCH",0)</f>
        <v>0</v>
      </c>
      <c r="F386" s="39" t="s">
        <v>91</v>
      </c>
      <c r="G386" s="16">
        <v>44980</v>
      </c>
      <c r="H386" s="6" t="s">
        <v>21</v>
      </c>
      <c r="J386" s="7">
        <f>(VLOOKUP(H386,Modèle!$B$3:$G$34,5,FALSE)*VLOOKUP(L386,Modèle!$B$3:$G$34,6,FALSE))*Modèle!$D$35</f>
        <v>3.3612738853503177</v>
      </c>
      <c r="K386" s="19">
        <f>IF(J386&gt;N386,1,"")</f>
        <v>1</v>
      </c>
      <c r="L386" s="6" t="s">
        <v>45</v>
      </c>
      <c r="M386" s="6">
        <v>2</v>
      </c>
      <c r="N386" s="7">
        <v>2.4515923566878981</v>
      </c>
      <c r="O386" s="19" t="str">
        <f>IF(N386&gt;J386,1,"")</f>
        <v/>
      </c>
      <c r="P386" t="str">
        <f>IF(I386&gt;M386,H386,L386)</f>
        <v>Detroit</v>
      </c>
      <c r="Q386" t="str">
        <f>IF(J386&gt;N386,H386,L386)</f>
        <v>N.Y. Rangers</v>
      </c>
      <c r="R386" t="str">
        <f t="shared" si="25"/>
        <v>NON</v>
      </c>
      <c r="AI386" s="27"/>
      <c r="AJ386" s="26"/>
      <c r="AK386" s="26"/>
      <c r="AL386" s="26"/>
      <c r="AM386" s="26"/>
      <c r="AN386" s="26"/>
    </row>
    <row r="387" spans="1:40">
      <c r="A387" t="str">
        <f>IF(OR(H387=$AA$3,L387=$AA$3),"MATCH","")</f>
        <v/>
      </c>
      <c r="B387" t="str">
        <f>IF(A387="","","LAST "&amp;COUNTIF(A$2:$A387,A387))</f>
        <v/>
      </c>
      <c r="C387" t="str">
        <f>IF(OR(H387=$AA$5,L387=$AA$5),"MATCH","")</f>
        <v/>
      </c>
      <c r="D387" t="str">
        <f>IF(C387="","","LAST "&amp;COUNTIF($C$2:C387,C387))</f>
        <v/>
      </c>
      <c r="E387" s="6">
        <f>IF(AND(OR(H387=$AA$3,H387=$AA$5),AND(OR(L387=$AA$3,L387=$AA$5))),"MATCH",0)</f>
        <v>0</v>
      </c>
      <c r="F387" s="39" t="s">
        <v>91</v>
      </c>
      <c r="G387" s="16">
        <v>44980</v>
      </c>
      <c r="H387" s="6" t="s">
        <v>19</v>
      </c>
      <c r="J387" s="7">
        <f>(VLOOKUP(H387,Modèle!$B$3:$G$34,5,FALSE)*VLOOKUP(L387,Modèle!$B$3:$G$34,6,FALSE))*Modèle!$D$35</f>
        <v>2.6993630573248399</v>
      </c>
      <c r="K387" s="19" t="str">
        <f>IF(J387&gt;N387,1,"")</f>
        <v/>
      </c>
      <c r="L387" s="6" t="s">
        <v>41</v>
      </c>
      <c r="M387" s="6">
        <v>6</v>
      </c>
      <c r="N387" s="7">
        <v>3.7471656050955411</v>
      </c>
      <c r="O387" s="19">
        <f>IF(N387&gt;J387,1,"")</f>
        <v>1</v>
      </c>
      <c r="P387" t="str">
        <f>IF(I387&gt;M387,H387,L387)</f>
        <v>New Jersey</v>
      </c>
      <c r="Q387" t="str">
        <f>IF(J387&gt;N387,H387,L387)</f>
        <v>New Jersey</v>
      </c>
      <c r="R387" t="str">
        <f t="shared" si="25"/>
        <v>OUI</v>
      </c>
      <c r="AI387" s="27"/>
      <c r="AJ387" s="26"/>
      <c r="AK387" s="26"/>
      <c r="AL387" s="26"/>
      <c r="AM387" s="26"/>
      <c r="AN387" s="26"/>
    </row>
    <row r="388" spans="1:40">
      <c r="A388" t="str">
        <f>IF(OR(H388=$AA$3,L388=$AA$3),"MATCH","")</f>
        <v/>
      </c>
      <c r="B388" t="str">
        <f>IF(A388="","","LAST "&amp;COUNTIF(A$2:$A388,A388))</f>
        <v/>
      </c>
      <c r="C388" t="str">
        <f>IF(OR(H388=$AA$5,L388=$AA$5),"MATCH","")</f>
        <v/>
      </c>
      <c r="D388" t="str">
        <f>IF(C388="","","LAST "&amp;COUNTIF($C$2:C388,C388))</f>
        <v/>
      </c>
      <c r="E388" s="6">
        <f>IF(AND(OR(H388=$AA$3,H388=$AA$5),AND(OR(L388=$AA$3,L388=$AA$5))),"MATCH",0)</f>
        <v>0</v>
      </c>
      <c r="F388" s="39" t="s">
        <v>91</v>
      </c>
      <c r="G388" s="16">
        <v>44980</v>
      </c>
      <c r="H388" s="6" t="s">
        <v>29</v>
      </c>
      <c r="J388" s="7">
        <f>(VLOOKUP(H388,Modèle!$B$3:$G$34,5,FALSE)*VLOOKUP(L388,Modèle!$B$3:$G$34,6,FALSE))*Modèle!$D$35</f>
        <v>3.5008917197452223</v>
      </c>
      <c r="K388" s="19" t="str">
        <f>IF(J388&gt;N388,1,"")</f>
        <v/>
      </c>
      <c r="L388" s="6" t="s">
        <v>44</v>
      </c>
      <c r="M388" s="6">
        <v>1</v>
      </c>
      <c r="N388" s="7">
        <v>4.1473885350318458</v>
      </c>
      <c r="O388" s="19">
        <f>IF(N388&gt;J388,1,"")</f>
        <v>1</v>
      </c>
      <c r="P388" t="str">
        <f>IF(I388&gt;M388,H388,L388)</f>
        <v>Pittsburgh</v>
      </c>
      <c r="Q388" t="str">
        <f>IF(J388&gt;N388,H388,L388)</f>
        <v>Pittsburgh</v>
      </c>
      <c r="R388" t="str">
        <f t="shared" si="25"/>
        <v>OUI</v>
      </c>
      <c r="AI388" s="27"/>
      <c r="AJ388" s="26"/>
      <c r="AK388" s="26"/>
      <c r="AL388" s="26"/>
      <c r="AM388" s="26"/>
      <c r="AN388" s="26"/>
    </row>
    <row r="389" spans="1:40">
      <c r="A389" t="str">
        <f>IF(OR(H389=$AA$3,L389=$AA$3),"MATCH","")</f>
        <v/>
      </c>
      <c r="B389" t="str">
        <f>IF(A389="","","LAST "&amp;COUNTIF(A$2:$A389,A389))</f>
        <v/>
      </c>
      <c r="C389" t="str">
        <f>IF(OR(H389=$AA$5,L389=$AA$5),"MATCH","")</f>
        <v/>
      </c>
      <c r="D389" t="str">
        <f>IF(C389="","","LAST "&amp;COUNTIF($C$2:C389,C389))</f>
        <v/>
      </c>
      <c r="E389" s="6">
        <f>IF(AND(OR(H389=$AA$3,H389=$AA$5),AND(OR(L389=$AA$3,L389=$AA$5))),"MATCH",0)</f>
        <v>0</v>
      </c>
      <c r="F389" s="39" t="s">
        <v>91</v>
      </c>
      <c r="G389" s="16">
        <v>44980</v>
      </c>
      <c r="H389" s="6" t="s">
        <v>17</v>
      </c>
      <c r="J389" s="7">
        <f>(VLOOKUP(H389,Modèle!$B$3:$G$34,5,FALSE)*VLOOKUP(L389,Modèle!$B$3:$G$34,6,FALSE))*Modèle!$D$35</f>
        <v>3.278598726114649</v>
      </c>
      <c r="K389" s="19">
        <f>IF(J389&gt;N389,1,"")</f>
        <v>1</v>
      </c>
      <c r="L389" s="6" t="s">
        <v>16</v>
      </c>
      <c r="M389" s="6">
        <v>4</v>
      </c>
      <c r="N389" s="7">
        <v>3.1183439490445855</v>
      </c>
      <c r="O389" s="19" t="str">
        <f>IF(N389&gt;J389,1,"")</f>
        <v/>
      </c>
      <c r="P389" t="str">
        <f>IF(I389&gt;M389,H389,L389)</f>
        <v>San Jose</v>
      </c>
      <c r="Q389" t="str">
        <f>IF(J389&gt;N389,H389,L389)</f>
        <v>Nashville</v>
      </c>
      <c r="R389" t="str">
        <f t="shared" si="25"/>
        <v>NON</v>
      </c>
      <c r="AI389" s="27"/>
      <c r="AJ389" s="26"/>
      <c r="AK389" s="26"/>
      <c r="AL389" s="26"/>
      <c r="AM389" s="26"/>
      <c r="AN389" s="26"/>
    </row>
    <row r="390" spans="1:40">
      <c r="A390" t="str">
        <f>IF(OR(H390=$AA$3,L390=$AA$3),"MATCH","")</f>
        <v/>
      </c>
      <c r="B390" t="str">
        <f>IF(A390="","","LAST "&amp;COUNTIF(A$2:$A390,A390))</f>
        <v/>
      </c>
      <c r="C390" t="str">
        <f>IF(OR(H390=$AA$5,L390=$AA$5),"MATCH","")</f>
        <v/>
      </c>
      <c r="D390" t="str">
        <f>IF(C390="","","LAST "&amp;COUNTIF($C$2:C390,C390))</f>
        <v/>
      </c>
      <c r="E390" s="6">
        <f>IF(AND(OR(H390=$AA$3,H390=$AA$5),AND(OR(L390=$AA$3,L390=$AA$5))),"MATCH",0)</f>
        <v>0</v>
      </c>
      <c r="F390" s="39" t="s">
        <v>91</v>
      </c>
      <c r="G390" s="16">
        <v>44980</v>
      </c>
      <c r="H390" s="6" t="s">
        <v>32</v>
      </c>
      <c r="J390" s="7">
        <f>(VLOOKUP(H390,Modèle!$B$3:$G$34,5,FALSE)*VLOOKUP(L390,Modèle!$B$3:$G$34,6,FALSE))*Modèle!$D$35</f>
        <v>3.6761783439490436</v>
      </c>
      <c r="K390" s="19" t="str">
        <f>IF(J390&gt;N390,1,"")</f>
        <v/>
      </c>
      <c r="L390" s="6" t="s">
        <v>22</v>
      </c>
      <c r="M390" s="6">
        <v>3</v>
      </c>
      <c r="N390" s="7">
        <v>4.0305732484076424</v>
      </c>
      <c r="O390" s="19">
        <f>IF(N390&gt;J390,1,"")</f>
        <v>1</v>
      </c>
      <c r="P390" t="str">
        <f>IF(I390&gt;M390,H390,L390)</f>
        <v>Seattle</v>
      </c>
      <c r="Q390" t="str">
        <f>IF(J390&gt;N390,H390,L390)</f>
        <v>Seattle</v>
      </c>
      <c r="R390" t="str">
        <f t="shared" si="25"/>
        <v>OUI</v>
      </c>
      <c r="AI390" s="27"/>
      <c r="AJ390" s="26"/>
      <c r="AK390" s="26"/>
      <c r="AL390" s="26"/>
      <c r="AM390" s="26"/>
      <c r="AN390" s="26"/>
    </row>
    <row r="391" spans="1:40">
      <c r="A391" t="str">
        <f>IF(OR(H391=$AA$3,L391=$AA$3),"MATCH","")</f>
        <v/>
      </c>
      <c r="B391" t="str">
        <f>IF(A391="","","LAST "&amp;COUNTIF(A$2:$A391,A391))</f>
        <v/>
      </c>
      <c r="C391" t="str">
        <f>IF(OR(H391=$AA$5,L391=$AA$5),"MATCH","")</f>
        <v/>
      </c>
      <c r="D391" t="str">
        <f>IF(C391="","","LAST "&amp;COUNTIF($C$2:C391,C391))</f>
        <v/>
      </c>
      <c r="E391" s="6">
        <f>IF(AND(OR(H391=$AA$3,H391=$AA$5),AND(OR(L391=$AA$3,L391=$AA$5))),"MATCH",0)</f>
        <v>0</v>
      </c>
      <c r="F391" s="39" t="s">
        <v>91</v>
      </c>
      <c r="G391" s="16">
        <v>44980</v>
      </c>
      <c r="H391" s="6" t="s">
        <v>28</v>
      </c>
      <c r="J391" s="7">
        <f>(VLOOKUP(H391,Modèle!$B$3:$G$34,5,FALSE)*VLOOKUP(L391,Modèle!$B$3:$G$34,6,FALSE))*Modèle!$D$35</f>
        <v>3.8872611464968148</v>
      </c>
      <c r="K391" s="19" t="str">
        <f>IF(J391&gt;N391,1,"")</f>
        <v/>
      </c>
      <c r="L391" s="6" t="s">
        <v>47</v>
      </c>
      <c r="M391" s="6">
        <v>6</v>
      </c>
      <c r="N391" s="7">
        <v>4.6021337579617834</v>
      </c>
      <c r="O391" s="19">
        <f>IF(N391&gt;J391,1,"")</f>
        <v>1</v>
      </c>
      <c r="P391" t="str">
        <f>IF(I391&gt;M391,H391,L391)</f>
        <v>St. Louis</v>
      </c>
      <c r="Q391" t="str">
        <f>IF(J391&gt;N391,H391,L391)</f>
        <v>St. Louis</v>
      </c>
      <c r="R391" t="str">
        <f t="shared" si="25"/>
        <v>OUI</v>
      </c>
      <c r="AI391" s="27"/>
      <c r="AJ391" s="26"/>
      <c r="AK391" s="26"/>
      <c r="AL391" s="26"/>
      <c r="AM391" s="26"/>
      <c r="AN391" s="26"/>
    </row>
    <row r="392" spans="1:40">
      <c r="A392" t="str">
        <f>IF(OR(H392=$AA$3,L392=$AA$3),"MATCH","")</f>
        <v/>
      </c>
      <c r="B392" t="str">
        <f>IF(A392="","","LAST "&amp;COUNTIF(A$2:$A392,A392))</f>
        <v/>
      </c>
      <c r="C392" t="str">
        <f>IF(OR(H392=$AA$5,L392=$AA$5),"MATCH","")</f>
        <v/>
      </c>
      <c r="D392" t="str">
        <f>IF(C392="","","LAST "&amp;COUNTIF($C$2:C392,C392))</f>
        <v/>
      </c>
      <c r="E392" s="6">
        <f>IF(AND(OR(H392=$AA$3,H392=$AA$5),AND(OR(L392=$AA$3,L392=$AA$5))),"MATCH",0)</f>
        <v>0</v>
      </c>
      <c r="F392" s="39" t="s">
        <v>91</v>
      </c>
      <c r="G392" s="16">
        <v>44980</v>
      </c>
      <c r="H392" s="6" t="s">
        <v>35</v>
      </c>
      <c r="J392" s="7">
        <f>(VLOOKUP(H392,Modèle!$B$3:$G$34,5,FALSE)*VLOOKUP(L392,Modèle!$B$3:$G$34,6,FALSE))*Modèle!$D$35</f>
        <v>3.5365286624203818</v>
      </c>
      <c r="K392" s="19">
        <f>IF(J392&gt;N392,1,"")</f>
        <v>1</v>
      </c>
      <c r="L392" s="6" t="s">
        <v>20</v>
      </c>
      <c r="M392" s="6">
        <v>2</v>
      </c>
      <c r="N392" s="7">
        <v>2.8336942675159227</v>
      </c>
      <c r="O392" s="19" t="str">
        <f>IF(N392&gt;J392,1,"")</f>
        <v/>
      </c>
      <c r="P392" t="str">
        <f>IF(I392&gt;M392,H392,L392)</f>
        <v>Tampa Bay</v>
      </c>
      <c r="Q392" t="str">
        <f>IF(J392&gt;N392,H392,L392)</f>
        <v>Buffalo</v>
      </c>
      <c r="R392" t="str">
        <f t="shared" si="25"/>
        <v>NON</v>
      </c>
      <c r="AI392" s="27"/>
      <c r="AJ392" s="26"/>
      <c r="AK392" s="26"/>
      <c r="AL392" s="26"/>
      <c r="AM392" s="26"/>
      <c r="AN392" s="26"/>
    </row>
    <row r="393" spans="1:40">
      <c r="A393" t="str">
        <f>IF(OR(H393=$AA$3,L393=$AA$3),"MATCH","")</f>
        <v>MATCH</v>
      </c>
      <c r="B393" t="str">
        <f>IF(A393="","","LAST "&amp;COUNTIF(A$2:$A393,A393))</f>
        <v>LAST 24</v>
      </c>
      <c r="C393" t="str">
        <f>IF(OR(H393=$AA$5,L393=$AA$5),"MATCH","")</f>
        <v/>
      </c>
      <c r="D393" t="str">
        <f>IF(C393="","","LAST "&amp;COUNTIF($C$2:C393,C393))</f>
        <v/>
      </c>
      <c r="E393" s="6">
        <f>IF(AND(OR(H393=$AA$3,H393=$AA$5),AND(OR(L393=$AA$3,L393=$AA$5))),"MATCH",0)</f>
        <v>0</v>
      </c>
      <c r="F393" s="39" t="s">
        <v>91</v>
      </c>
      <c r="G393" s="16">
        <v>44980</v>
      </c>
      <c r="H393" s="6" t="s">
        <v>36</v>
      </c>
      <c r="J393" s="7">
        <f>(VLOOKUP(H393,Modèle!$B$3:$G$34,5,FALSE)*VLOOKUP(L393,Modèle!$B$3:$G$34,6,FALSE))*Modèle!$D$35</f>
        <v>2.8399999999999994</v>
      </c>
      <c r="K393" s="19" t="str">
        <f>IF(J393&gt;N393,1,"")</f>
        <v/>
      </c>
      <c r="L393" s="6" t="s">
        <v>18</v>
      </c>
      <c r="M393" s="6">
        <v>5</v>
      </c>
      <c r="N393" s="7">
        <v>3.1149044585987253</v>
      </c>
      <c r="O393" s="19">
        <f>IF(N393&gt;J393,1,"")</f>
        <v>1</v>
      </c>
      <c r="P393" t="str">
        <f>IF(I393&gt;M393,H393,L393)</f>
        <v>Vegas</v>
      </c>
      <c r="Q393" t="str">
        <f>IF(J393&gt;N393,H393,L393)</f>
        <v>Vegas</v>
      </c>
      <c r="R393" t="str">
        <f t="shared" si="25"/>
        <v>OUI</v>
      </c>
      <c r="AI393" s="27"/>
      <c r="AJ393" s="26"/>
      <c r="AK393" s="26"/>
      <c r="AL393" s="26"/>
      <c r="AM393" s="26"/>
      <c r="AN393" s="26"/>
    </row>
    <row r="394" spans="1:40">
      <c r="A394" t="str">
        <f>IF(OR(H394=$AA$3,L394=$AA$3),"MATCH","")</f>
        <v/>
      </c>
      <c r="B394" t="str">
        <f>IF(A394="","","LAST "&amp;COUNTIF(A$2:$A394,A394))</f>
        <v/>
      </c>
      <c r="C394" t="str">
        <f>IF(OR(H394=$AA$5,L394=$AA$5),"MATCH","")</f>
        <v/>
      </c>
      <c r="D394" t="str">
        <f>IF(C394="","","LAST "&amp;COUNTIF($C$2:C394,C394))</f>
        <v/>
      </c>
      <c r="E394" s="6">
        <f>IF(AND(OR(H394=$AA$3,H394=$AA$5),AND(OR(L394=$AA$3,L394=$AA$5))),"MATCH",0)</f>
        <v>0</v>
      </c>
      <c r="F394" s="39" t="s">
        <v>91</v>
      </c>
      <c r="G394" s="16">
        <v>44980</v>
      </c>
      <c r="H394" s="6" t="s">
        <v>23</v>
      </c>
      <c r="J394" s="7">
        <f>(VLOOKUP(H394,Modèle!$B$3:$G$34,5,FALSE)*VLOOKUP(L394,Modèle!$B$3:$G$34,6,FALSE))*Modèle!$D$35</f>
        <v>1.9864968152866234</v>
      </c>
      <c r="K394" s="19" t="str">
        <f>IF(J394&gt;N394,1,"")</f>
        <v/>
      </c>
      <c r="L394" s="6" t="s">
        <v>33</v>
      </c>
      <c r="M394" s="6">
        <v>3</v>
      </c>
      <c r="N394" s="7">
        <v>3.668216560509554</v>
      </c>
      <c r="O394" s="19">
        <f>IF(N394&gt;J394,1,"")</f>
        <v>1</v>
      </c>
      <c r="P394" t="str">
        <f>IF(I394&gt;M394,H394,L394)</f>
        <v>Washington</v>
      </c>
      <c r="Q394" t="str">
        <f>IF(J394&gt;N394,H394,L394)</f>
        <v>Washington</v>
      </c>
      <c r="R394" t="str">
        <f t="shared" si="25"/>
        <v>OUI</v>
      </c>
      <c r="AI394" s="27"/>
      <c r="AJ394" s="26"/>
      <c r="AK394" s="26"/>
      <c r="AL394" s="26"/>
      <c r="AM394" s="26"/>
      <c r="AN394" s="26"/>
    </row>
    <row r="395" spans="1:40">
      <c r="A395" t="str">
        <f>IF(OR(H395=$AA$3,L395=$AA$3),"MATCH","")</f>
        <v>MATCH</v>
      </c>
      <c r="B395" t="str">
        <f>IF(A395="","","LAST "&amp;COUNTIF(A$2:$A395,A395))</f>
        <v>LAST 25</v>
      </c>
      <c r="C395" t="str">
        <f>IF(OR(H395=$AA$5,L395=$AA$5),"MATCH","")</f>
        <v/>
      </c>
      <c r="D395" t="str">
        <f>IF(C395="","","LAST "&amp;COUNTIF($C$2:C395,C395))</f>
        <v/>
      </c>
      <c r="E395" s="6">
        <f>IF(AND(OR(H395=$AA$3,H395=$AA$5),AND(OR(L395=$AA$3,L395=$AA$5))),"MATCH",0)</f>
        <v>0</v>
      </c>
      <c r="F395" s="39" t="s">
        <v>91</v>
      </c>
      <c r="G395" s="16">
        <v>44979</v>
      </c>
      <c r="H395" s="6" t="s">
        <v>36</v>
      </c>
      <c r="J395" s="7">
        <f>(VLOOKUP(H395,Modèle!$B$3:$G$34,5,FALSE)*VLOOKUP(L395,Modèle!$B$3:$G$34,6,FALSE))*Modèle!$D$35</f>
        <v>3.63</v>
      </c>
      <c r="K395" s="19" t="str">
        <f>IF(J395&gt;N395,1,"")</f>
        <v/>
      </c>
      <c r="L395" s="6" t="s">
        <v>43</v>
      </c>
      <c r="M395" s="6">
        <v>5</v>
      </c>
      <c r="N395" s="7">
        <v>4.5249681528662409</v>
      </c>
      <c r="O395" s="19">
        <f>IF(N395&gt;J395,1,"")</f>
        <v>1</v>
      </c>
      <c r="P395" t="str">
        <f>IF(I395&gt;M395,H395,L395)</f>
        <v>Arizona</v>
      </c>
      <c r="Q395" t="str">
        <f>IF(J395&gt;N395,H395,L395)</f>
        <v>Arizona</v>
      </c>
      <c r="R395" t="str">
        <f t="shared" si="25"/>
        <v>OUI</v>
      </c>
      <c r="AI395" s="27"/>
      <c r="AJ395" s="26"/>
      <c r="AK395" s="26"/>
      <c r="AL395" s="26"/>
      <c r="AM395" s="26"/>
      <c r="AN395" s="26"/>
    </row>
    <row r="396" spans="1:40">
      <c r="A396" t="str">
        <f>IF(OR(H396=$AA$3,L396=$AA$3),"MATCH","")</f>
        <v/>
      </c>
      <c r="B396" t="str">
        <f>IF(A396="","","LAST "&amp;COUNTIF(A$2:$A396,A396))</f>
        <v/>
      </c>
      <c r="C396" t="str">
        <f>IF(OR(H396=$AA$5,L396=$AA$5),"MATCH","")</f>
        <v/>
      </c>
      <c r="D396" t="str">
        <f>IF(C396="","","LAST "&amp;COUNTIF($C$2:C396,C396))</f>
        <v/>
      </c>
      <c r="E396" s="6">
        <f>IF(AND(OR(H396=$AA$3,H396=$AA$5),AND(OR(L396=$AA$3,L396=$AA$5))),"MATCH",0)</f>
        <v>0</v>
      </c>
      <c r="F396" s="39" t="s">
        <v>91</v>
      </c>
      <c r="G396" s="16">
        <v>44979</v>
      </c>
      <c r="H396" s="6" t="s">
        <v>26</v>
      </c>
      <c r="J396" s="7">
        <f>(VLOOKUP(H396,Modèle!$B$3:$G$34,5,FALSE)*VLOOKUP(L396,Modèle!$B$3:$G$34,6,FALSE))*Modèle!$D$35</f>
        <v>1.9399363057324837</v>
      </c>
      <c r="K396" s="19" t="str">
        <f>IF(J396&gt;N396,1,"")</f>
        <v/>
      </c>
      <c r="L396" s="6" t="s">
        <v>40</v>
      </c>
      <c r="M396" s="6">
        <v>3</v>
      </c>
      <c r="N396" s="7">
        <v>3.5007643312101897</v>
      </c>
      <c r="O396" s="19">
        <f>IF(N396&gt;J396,1,"")</f>
        <v>1</v>
      </c>
      <c r="P396" t="str">
        <f>IF(I396&gt;M396,H396,L396)</f>
        <v>Dallas</v>
      </c>
      <c r="Q396" t="str">
        <f>IF(J396&gt;N396,H396,L396)</f>
        <v>Dallas</v>
      </c>
      <c r="R396" t="str">
        <f t="shared" si="25"/>
        <v>OUI</v>
      </c>
      <c r="AI396" s="27"/>
      <c r="AJ396" s="26"/>
      <c r="AK396" s="26"/>
      <c r="AL396" s="26"/>
      <c r="AM396" s="26"/>
      <c r="AN396" s="26"/>
    </row>
    <row r="397" spans="1:40">
      <c r="A397" t="str">
        <f>IF(OR(H397=$AA$3,L397=$AA$3),"MATCH","")</f>
        <v/>
      </c>
      <c r="B397" t="str">
        <f>IF(A397="","","LAST "&amp;COUNTIF(A$2:$A397,A397))</f>
        <v/>
      </c>
      <c r="C397" t="str">
        <f>IF(OR(H397=$AA$5,L397=$AA$5),"MATCH","")</f>
        <v/>
      </c>
      <c r="D397" t="str">
        <f>IF(C397="","","LAST "&amp;COUNTIF($C$2:C397,C397))</f>
        <v/>
      </c>
      <c r="E397" s="6">
        <f>IF(AND(OR(H397=$AA$3,H397=$AA$5),AND(OR(L397=$AA$3,L397=$AA$5))),"MATCH",0)</f>
        <v>0</v>
      </c>
      <c r="F397" s="39" t="s">
        <v>91</v>
      </c>
      <c r="G397" s="16">
        <v>44979</v>
      </c>
      <c r="H397" s="6" t="s">
        <v>46</v>
      </c>
      <c r="J397" s="7">
        <f>(VLOOKUP(H397,Modèle!$B$3:$G$34,5,FALSE)*VLOOKUP(L397,Modèle!$B$3:$G$34,6,FALSE))*Modèle!$D$35</f>
        <v>2.8294267515923561</v>
      </c>
      <c r="K397" s="19" t="str">
        <f>IF(J397&gt;N397,1,"")</f>
        <v/>
      </c>
      <c r="L397" s="6" t="s">
        <v>39</v>
      </c>
      <c r="M397" s="6">
        <v>3</v>
      </c>
      <c r="N397" s="7">
        <v>3.73</v>
      </c>
      <c r="O397" s="19">
        <f>IF(N397&gt;J397,1,"")</f>
        <v>1</v>
      </c>
      <c r="P397" t="str">
        <f>IF(I397&gt;M397,H397,L397)</f>
        <v>N.Y. Islanders</v>
      </c>
      <c r="Q397" t="str">
        <f>IF(J397&gt;N397,H397,L397)</f>
        <v>N.Y. Islanders</v>
      </c>
      <c r="R397" t="str">
        <f t="shared" si="25"/>
        <v>OUI</v>
      </c>
      <c r="AI397" s="27"/>
      <c r="AJ397" s="26"/>
      <c r="AK397" s="26"/>
      <c r="AL397" s="26"/>
      <c r="AM397" s="26"/>
      <c r="AN397" s="26"/>
    </row>
    <row r="398" spans="1:40">
      <c r="A398" t="str">
        <f>IF(OR(H398=$AA$3,L398=$AA$3),"MATCH","")</f>
        <v/>
      </c>
      <c r="B398" t="str">
        <f>IF(A398="","","LAST "&amp;COUNTIF(A$2:$A398,A398))</f>
        <v/>
      </c>
      <c r="C398" t="str">
        <f>IF(OR(H398=$AA$5,L398=$AA$5),"MATCH","")</f>
        <v/>
      </c>
      <c r="D398" t="str">
        <f>IF(C398="","","LAST "&amp;COUNTIF($C$2:C398,C398))</f>
        <v/>
      </c>
      <c r="E398" s="6">
        <f>IF(AND(OR(H398=$AA$3,H398=$AA$5),AND(OR(L398=$AA$3,L398=$AA$5))),"MATCH",0)</f>
        <v>0</v>
      </c>
      <c r="F398" s="39" t="s">
        <v>91</v>
      </c>
      <c r="G398" s="16">
        <v>44978</v>
      </c>
      <c r="H398" s="6" t="s">
        <v>30</v>
      </c>
      <c r="J398" s="7">
        <f>(VLOOKUP(H398,Modèle!$B$3:$G$34,5,FALSE)*VLOOKUP(L398,Modèle!$B$3:$G$34,6,FALSE))*Modèle!$D$35</f>
        <v>3.7016560509554131</v>
      </c>
      <c r="K398" s="19">
        <f>IF(J398&gt;N398,1,"")</f>
        <v>1</v>
      </c>
      <c r="L398" s="6" t="s">
        <v>35</v>
      </c>
      <c r="M398" s="6">
        <v>2</v>
      </c>
      <c r="N398" s="7">
        <v>3.2994904458598722</v>
      </c>
      <c r="O398" s="19" t="str">
        <f>IF(N398&gt;J398,1,"")</f>
        <v/>
      </c>
      <c r="P398" t="str">
        <f>IF(I398&gt;M398,H398,L398)</f>
        <v>Buffalo</v>
      </c>
      <c r="Q398" t="str">
        <f>IF(J398&gt;N398,H398,L398)</f>
        <v>Toronto</v>
      </c>
      <c r="R398" t="str">
        <f t="shared" si="25"/>
        <v>NON</v>
      </c>
      <c r="AI398" s="27"/>
      <c r="AJ398" s="26"/>
      <c r="AK398" s="26"/>
      <c r="AL398" s="26"/>
      <c r="AM398" s="26"/>
      <c r="AN398" s="26"/>
    </row>
    <row r="399" spans="1:40">
      <c r="A399" t="str">
        <f>IF(OR(H399=$AA$3,L399=$AA$3),"MATCH","")</f>
        <v/>
      </c>
      <c r="B399" t="str">
        <f>IF(A399="","","LAST "&amp;COUNTIF(A$2:$A399,A399))</f>
        <v/>
      </c>
      <c r="C399" t="str">
        <f>IF(OR(H399=$AA$5,L399=$AA$5),"MATCH","")</f>
        <v/>
      </c>
      <c r="D399" t="str">
        <f>IF(C399="","","LAST "&amp;COUNTIF($C$2:C399,C399))</f>
        <v/>
      </c>
      <c r="E399" s="6">
        <f>IF(AND(OR(H399=$AA$3,H399=$AA$5),AND(OR(L399=$AA$3,L399=$AA$5))),"MATCH",0)</f>
        <v>0</v>
      </c>
      <c r="F399" s="39" t="s">
        <v>91</v>
      </c>
      <c r="G399" s="16">
        <v>44978</v>
      </c>
      <c r="H399" s="6" t="s">
        <v>47</v>
      </c>
      <c r="J399" s="7">
        <f>(VLOOKUP(H399,Modèle!$B$3:$G$34,5,FALSE)*VLOOKUP(L399,Modèle!$B$3:$G$34,6,FALSE))*Modèle!$D$35</f>
        <v>2.637324840764331</v>
      </c>
      <c r="K399" s="19" t="str">
        <f>IF(J399&gt;N399,1,"")</f>
        <v/>
      </c>
      <c r="L399" s="6" t="s">
        <v>25</v>
      </c>
      <c r="M399" s="6">
        <v>6</v>
      </c>
      <c r="N399" s="7">
        <v>3.7128662420382166</v>
      </c>
      <c r="O399" s="19">
        <f>IF(N399&gt;J399,1,"")</f>
        <v>1</v>
      </c>
      <c r="P399" t="str">
        <f>IF(I399&gt;M399,H399,L399)</f>
        <v>Carolina</v>
      </c>
      <c r="Q399" t="str">
        <f>IF(J399&gt;N399,H399,L399)</f>
        <v>Carolina</v>
      </c>
      <c r="R399" t="str">
        <f t="shared" si="25"/>
        <v>OUI</v>
      </c>
      <c r="AI399" s="27"/>
      <c r="AJ399" s="26"/>
      <c r="AK399" s="26"/>
      <c r="AL399" s="26"/>
      <c r="AM399" s="26"/>
      <c r="AN399" s="26"/>
    </row>
    <row r="400" spans="1:40">
      <c r="A400" t="str">
        <f>IF(OR(H400=$AA$3,L400=$AA$3),"MATCH","")</f>
        <v/>
      </c>
      <c r="B400" t="str">
        <f>IF(A400="","","LAST "&amp;COUNTIF(A$2:$A400,A400))</f>
        <v/>
      </c>
      <c r="C400" t="str">
        <f>IF(OR(H400=$AA$5,L400=$AA$5),"MATCH","")</f>
        <v/>
      </c>
      <c r="D400" t="str">
        <f>IF(C400="","","LAST "&amp;COUNTIF($C$2:C400,C400))</f>
        <v/>
      </c>
      <c r="E400" s="6">
        <f>IF(AND(OR(H400=$AA$3,H400=$AA$5),AND(OR(L400=$AA$3,L400=$AA$5))),"MATCH",0)</f>
        <v>0</v>
      </c>
      <c r="F400" s="39" t="s">
        <v>91</v>
      </c>
      <c r="G400" s="16">
        <v>44978</v>
      </c>
      <c r="H400" s="6" t="s">
        <v>18</v>
      </c>
      <c r="J400" s="7">
        <f>(VLOOKUP(H400,Modèle!$B$3:$G$34,5,FALSE)*VLOOKUP(L400,Modèle!$B$3:$G$34,6,FALSE))*Modèle!$D$35</f>
        <v>3.8635987261146489</v>
      </c>
      <c r="K400" s="19">
        <f>IF(J400&gt;N400,1,"")</f>
        <v>1</v>
      </c>
      <c r="L400" s="6" t="s">
        <v>26</v>
      </c>
      <c r="M400" s="6">
        <v>5</v>
      </c>
      <c r="N400" s="7">
        <v>2.6596178343949042</v>
      </c>
      <c r="O400" s="19" t="str">
        <f>IF(N400&gt;J400,1,"")</f>
        <v/>
      </c>
      <c r="P400" t="str">
        <f>IF(I400&gt;M400,H400,L400)</f>
        <v>Chicago</v>
      </c>
      <c r="Q400" t="str">
        <f>IF(J400&gt;N400,H400,L400)</f>
        <v>Vegas</v>
      </c>
      <c r="R400" t="str">
        <f t="shared" si="25"/>
        <v>NON</v>
      </c>
      <c r="AI400" s="27"/>
      <c r="AJ400" s="26"/>
      <c r="AK400" s="26"/>
      <c r="AL400" s="26"/>
      <c r="AM400" s="26"/>
      <c r="AN400" s="26"/>
    </row>
    <row r="401" spans="1:40">
      <c r="A401" t="str">
        <f>IF(OR(H401=$AA$3,L401=$AA$3),"MATCH","")</f>
        <v/>
      </c>
      <c r="B401" t="str">
        <f>IF(A401="","","LAST "&amp;COUNTIF(A$2:$A401,A401))</f>
        <v/>
      </c>
      <c r="C401" t="str">
        <f>IF(OR(H401=$AA$5,L401=$AA$5),"MATCH","")</f>
        <v/>
      </c>
      <c r="D401" t="str">
        <f>IF(C401="","","LAST "&amp;COUNTIF($C$2:C401,C401))</f>
        <v/>
      </c>
      <c r="E401" s="6">
        <f>IF(AND(OR(H401=$AA$3,H401=$AA$5),AND(OR(L401=$AA$3,L401=$AA$5))),"MATCH",0)</f>
        <v>0</v>
      </c>
      <c r="F401" s="39" t="s">
        <v>91</v>
      </c>
      <c r="G401" s="16">
        <v>44978</v>
      </c>
      <c r="H401" s="6" t="s">
        <v>42</v>
      </c>
      <c r="J401" s="7">
        <f>(VLOOKUP(H401,Modèle!$B$3:$G$34,5,FALSE)*VLOOKUP(L401,Modèle!$B$3:$G$34,6,FALSE))*Modèle!$D$35</f>
        <v>2.9756687898089167</v>
      </c>
      <c r="K401" s="19" t="str">
        <f>IF(J401&gt;N401,1,"")</f>
        <v/>
      </c>
      <c r="L401" s="6" t="s">
        <v>29</v>
      </c>
      <c r="M401" s="6">
        <v>7</v>
      </c>
      <c r="N401" s="7">
        <v>4.084713375796178</v>
      </c>
      <c r="O401" s="19">
        <f>IF(N401&gt;J401,1,"")</f>
        <v>1</v>
      </c>
      <c r="P401" t="str">
        <f>IF(I401&gt;M401,H401,L401)</f>
        <v>Edmonton</v>
      </c>
      <c r="Q401" t="str">
        <f>IF(J401&gt;N401,H401,L401)</f>
        <v>Edmonton</v>
      </c>
      <c r="R401" t="str">
        <f t="shared" si="25"/>
        <v>OUI</v>
      </c>
      <c r="AI401" s="27"/>
      <c r="AJ401" s="26"/>
      <c r="AK401" s="26"/>
      <c r="AL401" s="26"/>
      <c r="AM401" s="26"/>
      <c r="AN401" s="26"/>
    </row>
    <row r="402" spans="1:40">
      <c r="A402" t="str">
        <f>IF(OR(H402=$AA$3,L402=$AA$3),"MATCH","")</f>
        <v/>
      </c>
      <c r="B402" t="str">
        <f>IF(A402="","","LAST "&amp;COUNTIF(A$2:$A402,A402))</f>
        <v/>
      </c>
      <c r="C402" t="str">
        <f>IF(OR(H402=$AA$5,L402=$AA$5),"MATCH","")</f>
        <v/>
      </c>
      <c r="D402" t="str">
        <f>IF(C402="","","LAST "&amp;COUNTIF($C$2:C402,C402))</f>
        <v/>
      </c>
      <c r="E402" s="6">
        <f>IF(AND(OR(H402=$AA$3,H402=$AA$5),AND(OR(L402=$AA$3,L402=$AA$5))),"MATCH",0)</f>
        <v>0</v>
      </c>
      <c r="F402" s="39" t="s">
        <v>91</v>
      </c>
      <c r="G402" s="16">
        <v>44978</v>
      </c>
      <c r="H402" s="6" t="s">
        <v>19</v>
      </c>
      <c r="J402" s="7">
        <f>(VLOOKUP(H402,Modèle!$B$3:$G$34,5,FALSE)*VLOOKUP(L402,Modèle!$B$3:$G$34,6,FALSE))*Modèle!$D$35</f>
        <v>2.8654777070063684</v>
      </c>
      <c r="K402" s="19">
        <f>IF(J402&gt;N402,1,"")</f>
        <v>1</v>
      </c>
      <c r="L402" s="6" t="s">
        <v>37</v>
      </c>
      <c r="M402" s="6">
        <v>4</v>
      </c>
      <c r="N402" s="7">
        <v>2.0289171974522286</v>
      </c>
      <c r="O402" s="19" t="str">
        <f>IF(N402&gt;J402,1,"")</f>
        <v/>
      </c>
      <c r="P402" t="str">
        <f>IF(I402&gt;M402,H402,L402)</f>
        <v>Minnesota</v>
      </c>
      <c r="Q402" t="str">
        <f>IF(J402&gt;N402,H402,L402)</f>
        <v>Los Angeles</v>
      </c>
      <c r="R402" t="str">
        <f t="shared" si="25"/>
        <v>NON</v>
      </c>
      <c r="AI402" s="27"/>
      <c r="AJ402" s="26"/>
      <c r="AK402" s="26"/>
      <c r="AL402" s="26"/>
      <c r="AM402" s="26"/>
      <c r="AN402" s="26"/>
    </row>
    <row r="403" spans="1:40">
      <c r="A403" t="str">
        <f>IF(OR(H403=$AA$3,L403=$AA$3),"MATCH","")</f>
        <v/>
      </c>
      <c r="B403" t="str">
        <f>IF(A403="","","LAST "&amp;COUNTIF(A$2:$A403,A403))</f>
        <v/>
      </c>
      <c r="C403" t="str">
        <f>IF(OR(H403=$AA$5,L403=$AA$5),"MATCH","")</f>
        <v/>
      </c>
      <c r="D403" t="str">
        <f>IF(C403="","","LAST "&amp;COUNTIF($C$2:C403,C403))</f>
        <v/>
      </c>
      <c r="E403" s="6">
        <f>IF(AND(OR(H403=$AA$3,H403=$AA$5),AND(OR(L403=$AA$3,L403=$AA$5))),"MATCH",0)</f>
        <v>0</v>
      </c>
      <c r="F403" s="39" t="s">
        <v>91</v>
      </c>
      <c r="G403" s="16">
        <v>44978</v>
      </c>
      <c r="H403" s="6" t="s">
        <v>28</v>
      </c>
      <c r="J403" s="7">
        <f>(VLOOKUP(H403,Modèle!$B$3:$G$34,5,FALSE)*VLOOKUP(L403,Modèle!$B$3:$G$34,6,FALSE))*Modèle!$D$35</f>
        <v>3.2267515923566878</v>
      </c>
      <c r="K403" s="19">
        <f>IF(J403&gt;N403,1,"")</f>
        <v>1</v>
      </c>
      <c r="L403" s="6" t="s">
        <v>17</v>
      </c>
      <c r="M403" s="6">
        <v>0</v>
      </c>
      <c r="N403" s="7">
        <v>2.9838216560509556</v>
      </c>
      <c r="O403" s="19" t="str">
        <f>IF(N403&gt;J403,1,"")</f>
        <v/>
      </c>
      <c r="P403" t="str">
        <f>IF(I403&gt;M403,H403,L403)</f>
        <v>Nashville</v>
      </c>
      <c r="Q403" t="str">
        <f>IF(J403&gt;N403,H403,L403)</f>
        <v>Vancouver</v>
      </c>
      <c r="R403" t="str">
        <f t="shared" si="25"/>
        <v>NON</v>
      </c>
      <c r="AI403" s="27"/>
      <c r="AJ403" s="26"/>
      <c r="AK403" s="26"/>
      <c r="AL403" s="26"/>
      <c r="AM403" s="26"/>
      <c r="AN403" s="26"/>
    </row>
    <row r="404" spans="1:40">
      <c r="A404" t="str">
        <f>IF(OR(H404=$AA$3,L404=$AA$3),"MATCH","")</f>
        <v/>
      </c>
      <c r="B404" t="str">
        <f>IF(A404="","","LAST "&amp;COUNTIF(A$2:$A404,A404))</f>
        <v/>
      </c>
      <c r="C404" t="str">
        <f>IF(OR(H404=$AA$5,L404=$AA$5),"MATCH","")</f>
        <v/>
      </c>
      <c r="D404" t="str">
        <f>IF(C404="","","LAST "&amp;COUNTIF($C$2:C404,C404))</f>
        <v/>
      </c>
      <c r="E404" s="6">
        <f>IF(AND(OR(H404=$AA$3,H404=$AA$5),AND(OR(L404=$AA$3,L404=$AA$5))),"MATCH",0)</f>
        <v>0</v>
      </c>
      <c r="F404" s="39" t="s">
        <v>91</v>
      </c>
      <c r="G404" s="16">
        <v>44978</v>
      </c>
      <c r="H404" s="6" t="s">
        <v>31</v>
      </c>
      <c r="J404" s="7">
        <f>(VLOOKUP(H404,Modèle!$B$3:$G$34,5,FALSE)*VLOOKUP(L404,Modèle!$B$3:$G$34,6,FALSE))*Modèle!$D$35</f>
        <v>2.1114649681528661</v>
      </c>
      <c r="K404" s="19" t="str">
        <f>IF(J404&gt;N404,1,"")</f>
        <v/>
      </c>
      <c r="L404" s="6" t="s">
        <v>41</v>
      </c>
      <c r="M404" s="6">
        <v>4</v>
      </c>
      <c r="N404" s="7">
        <v>3.5528025477707001</v>
      </c>
      <c r="O404" s="19">
        <f>IF(N404&gt;J404,1,"")</f>
        <v>1</v>
      </c>
      <c r="P404" t="str">
        <f>IF(I404&gt;M404,H404,L404)</f>
        <v>New Jersey</v>
      </c>
      <c r="Q404" t="str">
        <f>IF(J404&gt;N404,H404,L404)</f>
        <v>New Jersey</v>
      </c>
      <c r="R404" t="str">
        <f t="shared" si="25"/>
        <v>OUI</v>
      </c>
      <c r="AI404" s="27"/>
      <c r="AJ404" s="26"/>
      <c r="AK404" s="26"/>
      <c r="AL404" s="26"/>
      <c r="AM404" s="26"/>
      <c r="AN404" s="26"/>
    </row>
    <row r="405" spans="1:40">
      <c r="A405" t="str">
        <f>IF(OR(H405=$AA$3,L405=$AA$3),"MATCH","")</f>
        <v/>
      </c>
      <c r="B405" t="str">
        <f>IF(A405="","","LAST "&amp;COUNTIF(A$2:$A405,A405))</f>
        <v/>
      </c>
      <c r="C405" t="str">
        <f>IF(OR(H405=$AA$5,L405=$AA$5),"MATCH","")</f>
        <v/>
      </c>
      <c r="D405" t="str">
        <f>IF(C405="","","LAST "&amp;COUNTIF($C$2:C405,C405))</f>
        <v/>
      </c>
      <c r="E405" s="6">
        <f>IF(AND(OR(H405=$AA$3,H405=$AA$5),AND(OR(L405=$AA$3,L405=$AA$5))),"MATCH",0)</f>
        <v>0</v>
      </c>
      <c r="F405" s="39" t="s">
        <v>91</v>
      </c>
      <c r="G405" s="16">
        <v>44978</v>
      </c>
      <c r="H405" s="6" t="s">
        <v>23</v>
      </c>
      <c r="J405" s="7">
        <f>(VLOOKUP(H405,Modèle!$B$3:$G$34,5,FALSE)*VLOOKUP(L405,Modèle!$B$3:$G$34,6,FALSE))*Modèle!$D$35</f>
        <v>2.1088535031847129</v>
      </c>
      <c r="K405" s="19" t="str">
        <f>IF(J405&gt;N405,1,"")</f>
        <v/>
      </c>
      <c r="L405" s="6" t="s">
        <v>20</v>
      </c>
      <c r="M405" s="6">
        <v>3</v>
      </c>
      <c r="N405" s="7">
        <v>4.2707961783439474</v>
      </c>
      <c r="O405" s="19">
        <f>IF(N405&gt;J405,1,"")</f>
        <v>1</v>
      </c>
      <c r="P405" t="str">
        <f>IF(I405&gt;M405,H405,L405)</f>
        <v>Tampa Bay</v>
      </c>
      <c r="Q405" t="str">
        <f>IF(J405&gt;N405,H405,L405)</f>
        <v>Tampa Bay</v>
      </c>
      <c r="R405" t="str">
        <f t="shared" si="25"/>
        <v>OUI</v>
      </c>
      <c r="AI405" s="27"/>
      <c r="AJ405" s="26"/>
      <c r="AK405" s="26"/>
      <c r="AL405" s="26"/>
      <c r="AM405" s="26"/>
      <c r="AN405" s="26"/>
    </row>
    <row r="406" spans="1:40">
      <c r="A406" t="str">
        <f>IF(OR(H406=$AA$3,L406=$AA$3),"MATCH","")</f>
        <v/>
      </c>
      <c r="B406" t="str">
        <f>IF(A406="","","LAST "&amp;COUNTIF(A$2:$A406,A406))</f>
        <v/>
      </c>
      <c r="C406" t="str">
        <f>IF(OR(H406=$AA$5,L406=$AA$5),"MATCH","")</f>
        <v>MATCH</v>
      </c>
      <c r="D406" t="str">
        <f>IF(C406="","","LAST "&amp;COUNTIF($C$2:C406,C406))</f>
        <v>LAST 26</v>
      </c>
      <c r="E406" s="6">
        <f>IF(AND(OR(H406=$AA$3,H406=$AA$5),AND(OR(L406=$AA$3,L406=$AA$5))),"MATCH",0)</f>
        <v>0</v>
      </c>
      <c r="F406" s="39" t="s">
        <v>91</v>
      </c>
      <c r="G406" s="16">
        <v>44978</v>
      </c>
      <c r="H406" s="6" t="s">
        <v>45</v>
      </c>
      <c r="J406" s="7">
        <f>(VLOOKUP(H406,Modèle!$B$3:$G$34,5,FALSE)*VLOOKUP(L406,Modèle!$B$3:$G$34,6,FALSE))*Modèle!$D$35</f>
        <v>2.7248407643312094</v>
      </c>
      <c r="K406" s="19" t="str">
        <f>IF(J406&gt;N406,1,"")</f>
        <v/>
      </c>
      <c r="L406" s="6" t="s">
        <v>33</v>
      </c>
      <c r="M406" s="6">
        <v>2</v>
      </c>
      <c r="N406" s="7">
        <v>3.284872611464968</v>
      </c>
      <c r="O406" s="19">
        <f>IF(N406&gt;J406,1,"")</f>
        <v>1</v>
      </c>
      <c r="P406" t="str">
        <f>IF(I406&gt;M406,H406,L406)</f>
        <v>Washington</v>
      </c>
      <c r="Q406" t="str">
        <f>IF(J406&gt;N406,H406,L406)</f>
        <v>Washington</v>
      </c>
      <c r="R406" t="str">
        <f t="shared" si="25"/>
        <v>OUI</v>
      </c>
      <c r="AI406" s="27"/>
      <c r="AJ406" s="26"/>
      <c r="AK406" s="26"/>
      <c r="AL406" s="26"/>
      <c r="AM406" s="26"/>
      <c r="AN406" s="26"/>
    </row>
    <row r="407" spans="1:40">
      <c r="A407" t="str">
        <f>IF(OR(H407=$AA$3,L407=$AA$3),"MATCH","")</f>
        <v/>
      </c>
      <c r="B407" t="str">
        <f>IF(A407="","","LAST "&amp;COUNTIF(A$2:$A407,A407))</f>
        <v/>
      </c>
      <c r="C407" t="str">
        <f>IF(OR(H407=$AA$5,L407=$AA$5),"MATCH","")</f>
        <v/>
      </c>
      <c r="D407" t="str">
        <f>IF(C407="","","LAST "&amp;COUNTIF($C$2:C407,C407))</f>
        <v/>
      </c>
      <c r="E407" s="6">
        <f>IF(AND(OR(H407=$AA$3,H407=$AA$5),AND(OR(L407=$AA$3,L407=$AA$5))),"MATCH",0)</f>
        <v>0</v>
      </c>
      <c r="F407" s="39" t="s">
        <v>91</v>
      </c>
      <c r="G407" s="16">
        <v>44977</v>
      </c>
      <c r="H407" s="6" t="s">
        <v>34</v>
      </c>
      <c r="J407" s="7">
        <f>(VLOOKUP(H407,Modèle!$B$3:$G$34,5,FALSE)*VLOOKUP(L407,Modèle!$B$3:$G$34,6,FALSE))*Modèle!$D$35</f>
        <v>2.0386942675159232</v>
      </c>
      <c r="K407" s="19" t="str">
        <f>IF(J407&gt;N407,1,"")</f>
        <v/>
      </c>
      <c r="L407" s="6" t="s">
        <v>32</v>
      </c>
      <c r="M407" s="6">
        <v>4</v>
      </c>
      <c r="N407" s="7">
        <v>4.1128980891719733</v>
      </c>
      <c r="O407" s="19">
        <f>IF(N407&gt;J407,1,"")</f>
        <v>1</v>
      </c>
      <c r="P407" t="str">
        <f>IF(I407&gt;M407,H407,L407)</f>
        <v>Boston</v>
      </c>
      <c r="Q407" t="str">
        <f>IF(J407&gt;N407,H407,L407)</f>
        <v>Boston</v>
      </c>
      <c r="R407" t="str">
        <f t="shared" si="25"/>
        <v>OUI</v>
      </c>
      <c r="AI407" s="27"/>
      <c r="AJ407" s="26"/>
      <c r="AK407" s="26"/>
      <c r="AL407" s="26"/>
      <c r="AM407" s="26"/>
      <c r="AN407" s="26"/>
    </row>
    <row r="408" spans="1:40">
      <c r="A408" t="str">
        <f>IF(OR(H408=$AA$3,L408=$AA$3),"MATCH","")</f>
        <v>MATCH</v>
      </c>
      <c r="B408" t="str">
        <f>IF(A408="","","LAST "&amp;COUNTIF(A$2:$A408,A408))</f>
        <v>LAST 26</v>
      </c>
      <c r="C408" t="str">
        <f>IF(OR(H408=$AA$5,L408=$AA$5),"MATCH","")</f>
        <v/>
      </c>
      <c r="D408" t="str">
        <f>IF(C408="","","LAST "&amp;COUNTIF($C$2:C408,C408))</f>
        <v/>
      </c>
      <c r="E408" s="6">
        <f>IF(AND(OR(H408=$AA$3,H408=$AA$5),AND(OR(L408=$AA$3,L408=$AA$5))),"MATCH",0)</f>
        <v>0</v>
      </c>
      <c r="F408" s="39" t="s">
        <v>91</v>
      </c>
      <c r="G408" s="16">
        <v>44977</v>
      </c>
      <c r="H408" s="6" t="s">
        <v>42</v>
      </c>
      <c r="J408" s="7">
        <f>(VLOOKUP(H408,Modèle!$B$3:$G$34,5,FALSE)*VLOOKUP(L408,Modèle!$B$3:$G$34,6,FALSE))*Modèle!$D$35</f>
        <v>2.6681528662420377</v>
      </c>
      <c r="K408" s="19" t="str">
        <f>IF(J408&gt;N408,1,"")</f>
        <v/>
      </c>
      <c r="L408" s="6" t="s">
        <v>36</v>
      </c>
      <c r="M408" s="6">
        <v>2</v>
      </c>
      <c r="N408" s="7">
        <v>4.5066242038216542</v>
      </c>
      <c r="O408" s="19">
        <f>IF(N408&gt;J408,1,"")</f>
        <v>1</v>
      </c>
      <c r="P408" t="str">
        <f>IF(I408&gt;M408,H408,L408)</f>
        <v>Calgary</v>
      </c>
      <c r="Q408" t="str">
        <f>IF(J408&gt;N408,H408,L408)</f>
        <v>Calgary</v>
      </c>
      <c r="R408" t="str">
        <f t="shared" si="25"/>
        <v>OUI</v>
      </c>
      <c r="AI408" s="27"/>
      <c r="AJ408" s="26"/>
      <c r="AK408" s="26"/>
      <c r="AL408" s="26"/>
      <c r="AM408" s="26"/>
      <c r="AN408" s="26"/>
    </row>
    <row r="409" spans="1:40">
      <c r="A409" t="str">
        <f>IF(OR(H409=$AA$3,L409=$AA$3),"MATCH","")</f>
        <v/>
      </c>
      <c r="B409" t="str">
        <f>IF(A409="","","LAST "&amp;COUNTIF(A$2:$A409,A409))</f>
        <v/>
      </c>
      <c r="C409" t="str">
        <f>IF(OR(H409=$AA$5,L409=$AA$5),"MATCH","")</f>
        <v/>
      </c>
      <c r="D409" t="str">
        <f>IF(C409="","","LAST "&amp;COUNTIF($C$2:C409,C409))</f>
        <v/>
      </c>
      <c r="E409" s="6">
        <f>IF(AND(OR(H409=$AA$3,H409=$AA$5),AND(OR(L409=$AA$3,L409=$AA$5))),"MATCH",0)</f>
        <v>0</v>
      </c>
      <c r="F409" s="39" t="s">
        <v>91</v>
      </c>
      <c r="G409" s="16">
        <v>44977</v>
      </c>
      <c r="H409" s="6" t="s">
        <v>23</v>
      </c>
      <c r="J409" s="7">
        <f>(VLOOKUP(H409,Modèle!$B$3:$G$34,5,FALSE)*VLOOKUP(L409,Modèle!$B$3:$G$34,6,FALSE))*Modèle!$D$35</f>
        <v>2.4327388535031838</v>
      </c>
      <c r="K409" s="19" t="str">
        <f>IF(J409&gt;N409,1,"")</f>
        <v/>
      </c>
      <c r="L409" s="6" t="s">
        <v>38</v>
      </c>
      <c r="M409" s="6">
        <v>2</v>
      </c>
      <c r="N409" s="7">
        <v>3.9186624203821645</v>
      </c>
      <c r="O409" s="19">
        <f>IF(N409&gt;J409,1,"")</f>
        <v>1</v>
      </c>
      <c r="P409" t="str">
        <f>IF(I409&gt;M409,H409,L409)</f>
        <v>Florida</v>
      </c>
      <c r="Q409" t="str">
        <f>IF(J409&gt;N409,H409,L409)</f>
        <v>Florida</v>
      </c>
      <c r="R409" t="str">
        <f t="shared" si="25"/>
        <v>OUI</v>
      </c>
      <c r="AI409" s="27"/>
      <c r="AJ409" s="26"/>
      <c r="AK409" s="26"/>
      <c r="AL409" s="26"/>
      <c r="AM409" s="26"/>
      <c r="AN409" s="26"/>
    </row>
    <row r="410" spans="1:40">
      <c r="A410" t="str">
        <f>IF(OR(H410=$AA$3,L410=$AA$3),"MATCH","")</f>
        <v/>
      </c>
      <c r="B410" t="str">
        <f>IF(A410="","","LAST "&amp;COUNTIF(A$2:$A410,A410))</f>
        <v/>
      </c>
      <c r="C410" t="str">
        <f>IF(OR(H410=$AA$5,L410=$AA$5),"MATCH","")</f>
        <v/>
      </c>
      <c r="D410" t="str">
        <f>IF(C410="","","LAST "&amp;COUNTIF($C$2:C410,C410))</f>
        <v/>
      </c>
      <c r="E410" s="6">
        <f>IF(AND(OR(H410=$AA$3,H410=$AA$5),AND(OR(L410=$AA$3,L410=$AA$5))),"MATCH",0)</f>
        <v>0</v>
      </c>
      <c r="F410" s="39" t="s">
        <v>91</v>
      </c>
      <c r="G410" s="16">
        <v>44977</v>
      </c>
      <c r="H410" s="6" t="s">
        <v>46</v>
      </c>
      <c r="J410" s="7">
        <f>(VLOOKUP(H410,Modèle!$B$3:$G$34,5,FALSE)*VLOOKUP(L410,Modèle!$B$3:$G$34,6,FALSE))*Modèle!$D$35</f>
        <v>2.8294267515923561</v>
      </c>
      <c r="K410" s="19" t="str">
        <f>IF(J410&gt;N410,1,"")</f>
        <v/>
      </c>
      <c r="L410" s="6" t="s">
        <v>21</v>
      </c>
      <c r="M410" s="6">
        <v>5</v>
      </c>
      <c r="N410" s="7">
        <v>3.6952866242038205</v>
      </c>
      <c r="O410" s="19">
        <f>IF(N410&gt;J410,1,"")</f>
        <v>1</v>
      </c>
      <c r="P410" t="str">
        <f>IF(I410&gt;M410,H410,L410)</f>
        <v>N.Y. Rangers</v>
      </c>
      <c r="Q410" t="str">
        <f>IF(J410&gt;N410,H410,L410)</f>
        <v>N.Y. Rangers</v>
      </c>
      <c r="R410" t="str">
        <f t="shared" si="25"/>
        <v>OUI</v>
      </c>
      <c r="AI410" s="27"/>
      <c r="AJ410" s="26"/>
      <c r="AK410" s="26"/>
      <c r="AL410" s="26"/>
      <c r="AM410" s="26"/>
      <c r="AN410" s="26"/>
    </row>
    <row r="411" spans="1:40">
      <c r="A411" t="str">
        <f>IF(OR(H411=$AA$3,L411=$AA$3),"MATCH","")</f>
        <v/>
      </c>
      <c r="B411" t="str">
        <f>IF(A411="","","LAST "&amp;COUNTIF(A$2:$A411,A411))</f>
        <v/>
      </c>
      <c r="C411" t="str">
        <f>IF(OR(H411=$AA$5,L411=$AA$5),"MATCH","")</f>
        <v/>
      </c>
      <c r="D411" t="str">
        <f>IF(C411="","","LAST "&amp;COUNTIF($C$2:C411,C411))</f>
        <v/>
      </c>
      <c r="E411" s="6">
        <f>IF(AND(OR(H411=$AA$3,H411=$AA$5),AND(OR(L411=$AA$3,L411=$AA$5))),"MATCH",0)</f>
        <v>0</v>
      </c>
      <c r="F411" s="39" t="s">
        <v>91</v>
      </c>
      <c r="G411" s="16">
        <v>44977</v>
      </c>
      <c r="H411" s="6" t="s">
        <v>39</v>
      </c>
      <c r="J411" s="7">
        <f>(VLOOKUP(H411,Modèle!$B$3:$G$34,5,FALSE)*VLOOKUP(L411,Modèle!$B$3:$G$34,6,FALSE))*Modèle!$D$35</f>
        <v>2.9045859872611461</v>
      </c>
      <c r="K411" s="19">
        <f>IF(J411&gt;N411,1,"")</f>
        <v>1</v>
      </c>
      <c r="L411" s="6" t="s">
        <v>44</v>
      </c>
      <c r="M411" s="6">
        <v>5</v>
      </c>
      <c r="N411" s="7">
        <v>2.86</v>
      </c>
      <c r="O411" s="19" t="str">
        <f>IF(N411&gt;J411,1,"")</f>
        <v/>
      </c>
      <c r="P411" t="str">
        <f>IF(I411&gt;M411,H411,L411)</f>
        <v>Pittsburgh</v>
      </c>
      <c r="Q411" t="str">
        <f>IF(J411&gt;N411,H411,L411)</f>
        <v>N.Y. Islanders</v>
      </c>
      <c r="R411" t="str">
        <f t="shared" si="25"/>
        <v>NON</v>
      </c>
      <c r="AI411" s="27"/>
      <c r="AJ411" s="26"/>
      <c r="AK411" s="26"/>
      <c r="AL411" s="26"/>
      <c r="AM411" s="26"/>
      <c r="AN411" s="26"/>
    </row>
    <row r="412" spans="1:40">
      <c r="A412" t="str">
        <f>IF(OR(H412=$AA$3,L412=$AA$3),"MATCH","")</f>
        <v/>
      </c>
      <c r="B412" t="str">
        <f>IF(A412="","","LAST "&amp;COUNTIF(A$2:$A412,A412))</f>
        <v/>
      </c>
      <c r="C412" t="str">
        <f>IF(OR(H412=$AA$5,L412=$AA$5),"MATCH","")</f>
        <v/>
      </c>
      <c r="D412" t="str">
        <f>IF(C412="","","LAST "&amp;COUNTIF($C$2:C412,C412))</f>
        <v/>
      </c>
      <c r="E412" s="6">
        <f>IF(AND(OR(H412=$AA$3,H412=$AA$5),AND(OR(L412=$AA$3,L412=$AA$5))),"MATCH",0)</f>
        <v>0</v>
      </c>
      <c r="F412" s="39" t="s">
        <v>91</v>
      </c>
      <c r="G412" s="16">
        <v>44977</v>
      </c>
      <c r="H412" s="6" t="s">
        <v>22</v>
      </c>
      <c r="J412" s="7">
        <f>(VLOOKUP(H412,Modèle!$B$3:$G$34,5,FALSE)*VLOOKUP(L412,Modèle!$B$3:$G$34,6,FALSE))*Modèle!$D$35</f>
        <v>4.4664968152866233</v>
      </c>
      <c r="K412" s="19">
        <f>IF(J412&gt;N412,1,"")</f>
        <v>1</v>
      </c>
      <c r="L412" s="6" t="s">
        <v>16</v>
      </c>
      <c r="M412" s="6">
        <v>0</v>
      </c>
      <c r="N412" s="7">
        <v>2.1594267515923562</v>
      </c>
      <c r="O412" s="19" t="str">
        <f>IF(N412&gt;J412,1,"")</f>
        <v/>
      </c>
      <c r="P412" t="str">
        <f>IF(I412&gt;M412,H412,L412)</f>
        <v>San Jose</v>
      </c>
      <c r="Q412" t="str">
        <f>IF(J412&gt;N412,H412,L412)</f>
        <v>Seattle</v>
      </c>
      <c r="R412" t="str">
        <f t="shared" si="25"/>
        <v>NON</v>
      </c>
      <c r="AI412" s="27"/>
      <c r="AJ412" s="26"/>
      <c r="AK412" s="26"/>
      <c r="AL412" s="26"/>
      <c r="AM412" s="26"/>
      <c r="AN412" s="26"/>
    </row>
    <row r="413" spans="1:40">
      <c r="A413" t="str">
        <f>IF(OR(H413=$AA$3,L413=$AA$3),"MATCH","")</f>
        <v/>
      </c>
      <c r="B413" t="str">
        <f>IF(A413="","","LAST "&amp;COUNTIF(A$2:$A413,A413))</f>
        <v/>
      </c>
      <c r="C413" t="str">
        <f>IF(OR(H413=$AA$5,L413=$AA$5),"MATCH","")</f>
        <v/>
      </c>
      <c r="D413" t="str">
        <f>IF(C413="","","LAST "&amp;COUNTIF($C$2:C413,C413))</f>
        <v/>
      </c>
      <c r="E413" s="6">
        <f>IF(AND(OR(H413=$AA$3,H413=$AA$5),AND(OR(L413=$AA$3,L413=$AA$5))),"MATCH",0)</f>
        <v>0</v>
      </c>
      <c r="F413" s="39" t="s">
        <v>91</v>
      </c>
      <c r="G413" s="16">
        <v>44976</v>
      </c>
      <c r="H413" s="6" t="s">
        <v>24</v>
      </c>
      <c r="J413" s="7">
        <f>(VLOOKUP(H413,Modèle!$B$3:$G$34,5,FALSE)*VLOOKUP(L413,Modèle!$B$3:$G$34,6,FALSE))*Modèle!$D$35</f>
        <v>2.9710509554140123</v>
      </c>
      <c r="K413" s="19">
        <f>IF(J413&gt;N413,1,"")</f>
        <v>1</v>
      </c>
      <c r="L413" s="6" t="s">
        <v>43</v>
      </c>
      <c r="M413" s="6">
        <v>4</v>
      </c>
      <c r="N413" s="7">
        <v>2.9482802547770692</v>
      </c>
      <c r="O413" s="19" t="str">
        <f>IF(N413&gt;J413,1,"")</f>
        <v/>
      </c>
      <c r="P413" t="str">
        <f>IF(I413&gt;M413,H413,L413)</f>
        <v>Arizona</v>
      </c>
      <c r="Q413" t="str">
        <f>IF(J413&gt;N413,H413,L413)</f>
        <v>Columbus</v>
      </c>
      <c r="R413" t="str">
        <f t="shared" si="25"/>
        <v>NON</v>
      </c>
      <c r="AI413" s="27"/>
      <c r="AJ413" s="26"/>
      <c r="AK413" s="26"/>
      <c r="AL413" s="26"/>
      <c r="AM413" s="26"/>
      <c r="AN413" s="26"/>
    </row>
    <row r="414" spans="1:40">
      <c r="A414" t="str">
        <f>IF(OR(H414=$AA$3,L414=$AA$3),"MATCH","")</f>
        <v/>
      </c>
      <c r="B414" t="str">
        <f>IF(A414="","","LAST "&amp;COUNTIF(A$2:$A414,A414))</f>
        <v/>
      </c>
      <c r="C414" t="str">
        <f>IF(OR(H414=$AA$5,L414=$AA$5),"MATCH","")</f>
        <v/>
      </c>
      <c r="D414" t="str">
        <f>IF(C414="","","LAST "&amp;COUNTIF($C$2:C414,C414))</f>
        <v/>
      </c>
      <c r="E414" s="6">
        <f>IF(AND(OR(H414=$AA$3,H414=$AA$5),AND(OR(L414=$AA$3,L414=$AA$5))),"MATCH",0)</f>
        <v>0</v>
      </c>
      <c r="F414" s="39" t="s">
        <v>91</v>
      </c>
      <c r="G414" s="16">
        <v>44976</v>
      </c>
      <c r="H414" s="6" t="s">
        <v>30</v>
      </c>
      <c r="J414" s="7">
        <f>(VLOOKUP(H414,Modèle!$B$3:$G$34,5,FALSE)*VLOOKUP(L414,Modèle!$B$3:$G$34,6,FALSE))*Modèle!$D$35</f>
        <v>3.9463057324840758</v>
      </c>
      <c r="K414" s="19" t="str">
        <f>IF(J414&gt;N414,1,"")</f>
        <v/>
      </c>
      <c r="L414" s="6" t="s">
        <v>26</v>
      </c>
      <c r="M414" s="6">
        <v>8</v>
      </c>
      <c r="N414" s="7">
        <v>4.3080254777070062</v>
      </c>
      <c r="O414" s="19">
        <f>IF(N414&gt;J414,1,"")</f>
        <v>1</v>
      </c>
      <c r="P414" t="str">
        <f>IF(I414&gt;M414,H414,L414)</f>
        <v>Chicago</v>
      </c>
      <c r="Q414" t="str">
        <f>IF(J414&gt;N414,H414,L414)</f>
        <v>Chicago</v>
      </c>
      <c r="R414" t="str">
        <f t="shared" si="25"/>
        <v>OUI</v>
      </c>
      <c r="AI414" s="27"/>
      <c r="AJ414" s="26"/>
      <c r="AK414" s="26"/>
      <c r="AL414" s="26"/>
      <c r="AM414" s="26"/>
      <c r="AN414" s="26"/>
    </row>
    <row r="415" spans="1:40">
      <c r="A415" t="str">
        <f>IF(OR(H415=$AA$3,L415=$AA$3),"MATCH","")</f>
        <v/>
      </c>
      <c r="B415" t="str">
        <f>IF(A415="","","LAST "&amp;COUNTIF(A$2:$A415,A415))</f>
        <v/>
      </c>
      <c r="C415" t="str">
        <f>IF(OR(H415=$AA$5,L415=$AA$5),"MATCH","")</f>
        <v/>
      </c>
      <c r="D415" t="str">
        <f>IF(C415="","","LAST "&amp;COUNTIF($C$2:C415,C415))</f>
        <v/>
      </c>
      <c r="E415" s="6">
        <f>IF(AND(OR(H415=$AA$3,H415=$AA$5),AND(OR(L415=$AA$3,L415=$AA$5))),"MATCH",0)</f>
        <v>0</v>
      </c>
      <c r="F415" s="39" t="s">
        <v>91</v>
      </c>
      <c r="G415" s="16">
        <v>44976</v>
      </c>
      <c r="H415" s="6" t="s">
        <v>29</v>
      </c>
      <c r="J415" s="7">
        <f>(VLOOKUP(H415,Modèle!$B$3:$G$34,5,FALSE)*VLOOKUP(L415,Modèle!$B$3:$G$34,6,FALSE))*Modèle!$D$35</f>
        <v>3.2806369426751596</v>
      </c>
      <c r="K415" s="19">
        <f>IF(J415&gt;N415,1,"")</f>
        <v>1</v>
      </c>
      <c r="L415" s="6" t="s">
        <v>27</v>
      </c>
      <c r="M415" s="6">
        <v>1</v>
      </c>
      <c r="N415" s="7">
        <v>2.5963057324840757</v>
      </c>
      <c r="O415" s="19" t="str">
        <f>IF(N415&gt;J415,1,"")</f>
        <v/>
      </c>
      <c r="P415" t="str">
        <f>IF(I415&gt;M415,H415,L415)</f>
        <v>Colorado</v>
      </c>
      <c r="Q415" t="str">
        <f>IF(J415&gt;N415,H415,L415)</f>
        <v>Edmonton</v>
      </c>
      <c r="R415" t="str">
        <f t="shared" si="25"/>
        <v>NON</v>
      </c>
      <c r="AI415" s="27"/>
      <c r="AJ415" s="26"/>
      <c r="AK415" s="26"/>
      <c r="AL415" s="26"/>
      <c r="AM415" s="26"/>
      <c r="AN415" s="26"/>
    </row>
    <row r="416" spans="1:40">
      <c r="A416" t="str">
        <f>IF(OR(H416=$AA$3,L416=$AA$3),"MATCH","")</f>
        <v/>
      </c>
      <c r="B416" t="str">
        <f>IF(A416="","","LAST "&amp;COUNTIF(A$2:$A416,A416))</f>
        <v/>
      </c>
      <c r="C416" t="str">
        <f>IF(OR(H416=$AA$5,L416=$AA$5),"MATCH","")</f>
        <v/>
      </c>
      <c r="D416" t="str">
        <f>IF(C416="","","LAST "&amp;COUNTIF($C$2:C416,C416))</f>
        <v/>
      </c>
      <c r="E416" s="6">
        <f>IF(AND(OR(H416=$AA$3,H416=$AA$5),AND(OR(L416=$AA$3,L416=$AA$5))),"MATCH",0)</f>
        <v>0</v>
      </c>
      <c r="F416" s="39" t="s">
        <v>91</v>
      </c>
      <c r="G416" s="16">
        <v>44976</v>
      </c>
      <c r="H416" s="6" t="s">
        <v>17</v>
      </c>
      <c r="J416" s="7">
        <f>(VLOOKUP(H416,Modèle!$B$3:$G$34,5,FALSE)*VLOOKUP(L416,Modèle!$B$3:$G$34,6,FALSE))*Modèle!$D$35</f>
        <v>2.4259872611464961</v>
      </c>
      <c r="K416" s="19" t="str">
        <f>IF(J416&gt;N416,1,"")</f>
        <v/>
      </c>
      <c r="L416" s="6" t="s">
        <v>37</v>
      </c>
      <c r="M416" s="6">
        <v>5</v>
      </c>
      <c r="N416" s="7">
        <v>3.8798089171974519</v>
      </c>
      <c r="O416" s="19">
        <f>IF(N416&gt;J416,1,"")</f>
        <v>1</v>
      </c>
      <c r="P416" t="str">
        <f>IF(I416&gt;M416,H416,L416)</f>
        <v>Minnesota</v>
      </c>
      <c r="Q416" t="str">
        <f>IF(J416&gt;N416,H416,L416)</f>
        <v>Minnesota</v>
      </c>
      <c r="R416" t="str">
        <f t="shared" si="25"/>
        <v>OUI</v>
      </c>
      <c r="AI416" s="27"/>
      <c r="AJ416" s="26"/>
      <c r="AK416" s="26"/>
      <c r="AL416" s="26"/>
      <c r="AM416" s="26"/>
      <c r="AN416" s="26"/>
    </row>
    <row r="417" spans="1:40">
      <c r="A417" t="str">
        <f>IF(OR(H417=$AA$3,L417=$AA$3),"MATCH","")</f>
        <v/>
      </c>
      <c r="B417" t="str">
        <f>IF(A417="","","LAST "&amp;COUNTIF(A$2:$A417,A417))</f>
        <v/>
      </c>
      <c r="C417" t="str">
        <f>IF(OR(H417=$AA$5,L417=$AA$5),"MATCH","")</f>
        <v/>
      </c>
      <c r="D417" t="str">
        <f>IF(C417="","","LAST "&amp;COUNTIF($C$2:C417,C417))</f>
        <v/>
      </c>
      <c r="E417" s="6">
        <f>IF(AND(OR(H417=$AA$3,H417=$AA$5),AND(OR(L417=$AA$3,L417=$AA$5))),"MATCH",0)</f>
        <v>0</v>
      </c>
      <c r="F417" s="39" t="s">
        <v>91</v>
      </c>
      <c r="G417" s="16">
        <v>44976</v>
      </c>
      <c r="H417" s="6" t="s">
        <v>46</v>
      </c>
      <c r="J417" s="7">
        <f>(VLOOKUP(H417,Modèle!$B$3:$G$34,5,FALSE)*VLOOKUP(L417,Modèle!$B$3:$G$34,6,FALSE))*Modèle!$D$35</f>
        <v>2.7656050955414009</v>
      </c>
      <c r="K417" s="19" t="str">
        <f>IF(J417&gt;N417,1,"")</f>
        <v/>
      </c>
      <c r="L417" s="6" t="s">
        <v>41</v>
      </c>
      <c r="M417" s="6">
        <v>1</v>
      </c>
      <c r="N417" s="7">
        <v>2.8701273885350318</v>
      </c>
      <c r="O417" s="19">
        <f>IF(N417&gt;J417,1,"")</f>
        <v>1</v>
      </c>
      <c r="P417" t="str">
        <f>IF(I417&gt;M417,H417,L417)</f>
        <v>New Jersey</v>
      </c>
      <c r="Q417" t="str">
        <f>IF(J417&gt;N417,H417,L417)</f>
        <v>New Jersey</v>
      </c>
      <c r="R417" t="str">
        <f t="shared" si="25"/>
        <v>OUI</v>
      </c>
      <c r="AI417" s="27"/>
      <c r="AJ417" s="26"/>
      <c r="AK417" s="26"/>
      <c r="AL417" s="26"/>
      <c r="AM417" s="26"/>
      <c r="AN417" s="26"/>
    </row>
    <row r="418" spans="1:40">
      <c r="A418" t="str">
        <f>IF(OR(H418=$AA$3,L418=$AA$3),"MATCH","")</f>
        <v/>
      </c>
      <c r="B418" t="str">
        <f>IF(A418="","","LAST "&amp;COUNTIF(A$2:$A418,A418))</f>
        <v/>
      </c>
      <c r="C418" t="str">
        <f>IF(OR(H418=$AA$5,L418=$AA$5),"MATCH","")</f>
        <v/>
      </c>
      <c r="D418" t="str">
        <f>IF(C418="","","LAST "&amp;COUNTIF($C$2:C418,C418))</f>
        <v/>
      </c>
      <c r="E418" s="6">
        <f>IF(AND(OR(H418=$AA$3,H418=$AA$5),AND(OR(L418=$AA$3,L418=$AA$5))),"MATCH",0)</f>
        <v>0</v>
      </c>
      <c r="F418" s="39" t="s">
        <v>91</v>
      </c>
      <c r="G418" s="16">
        <v>44976</v>
      </c>
      <c r="H418" s="6" t="s">
        <v>47</v>
      </c>
      <c r="J418" s="7">
        <f>(VLOOKUP(H418,Modèle!$B$3:$G$34,5,FALSE)*VLOOKUP(L418,Modèle!$B$3:$G$34,6,FALSE))*Modèle!$D$35</f>
        <v>3.2080891719745215</v>
      </c>
      <c r="K418" s="19" t="str">
        <f>IF(J418&gt;N418,1,"")</f>
        <v/>
      </c>
      <c r="L418" s="6" t="s">
        <v>34</v>
      </c>
      <c r="M418" s="6">
        <v>4</v>
      </c>
      <c r="N418" s="7">
        <v>3.66108280254777</v>
      </c>
      <c r="O418" s="19">
        <f>IF(N418&gt;J418,1,"")</f>
        <v>1</v>
      </c>
      <c r="P418" t="str">
        <f>IF(I418&gt;M418,H418,L418)</f>
        <v>Ottawa</v>
      </c>
      <c r="Q418" t="str">
        <f>IF(J418&gt;N418,H418,L418)</f>
        <v>Ottawa</v>
      </c>
      <c r="R418" t="str">
        <f t="shared" si="25"/>
        <v>OUI</v>
      </c>
      <c r="AI418" s="27"/>
      <c r="AJ418" s="26"/>
      <c r="AK418" s="26"/>
      <c r="AL418" s="26"/>
      <c r="AM418" s="26"/>
      <c r="AN418" s="26"/>
    </row>
    <row r="419" spans="1:40">
      <c r="A419" t="str">
        <f>IF(OR(H419=$AA$3,L419=$AA$3),"MATCH","")</f>
        <v/>
      </c>
      <c r="B419" t="str">
        <f>IF(A419="","","LAST "&amp;COUNTIF(A$2:$A419,A419))</f>
        <v/>
      </c>
      <c r="C419" t="str">
        <f>IF(OR(H419=$AA$5,L419=$AA$5),"MATCH","")</f>
        <v/>
      </c>
      <c r="D419" t="str">
        <f>IF(C419="","","LAST "&amp;COUNTIF($C$2:C419,C419))</f>
        <v/>
      </c>
      <c r="E419" s="6">
        <f>IF(AND(OR(H419=$AA$3,H419=$AA$5),AND(OR(L419=$AA$3,L419=$AA$5))),"MATCH",0)</f>
        <v>0</v>
      </c>
      <c r="F419" s="39" t="s">
        <v>91</v>
      </c>
      <c r="G419" s="16">
        <v>44975</v>
      </c>
      <c r="H419" s="6" t="s">
        <v>39</v>
      </c>
      <c r="I419" s="6" t="s">
        <v>91</v>
      </c>
      <c r="J419" s="7">
        <f>(VLOOKUP(H419,Modèle!$B$3:$G$34,5,FALSE)*VLOOKUP(L419,Modèle!$B$3:$G$34,6,FALSE))*Modèle!$D$35</f>
        <v>2.0870700636942674</v>
      </c>
      <c r="K419" s="19" t="str">
        <f>IF(J419&gt;N419,1,"")</f>
        <v/>
      </c>
      <c r="L419" s="6" t="s">
        <v>32</v>
      </c>
      <c r="M419" s="6">
        <v>5</v>
      </c>
      <c r="N419" s="7">
        <v>3.5782802547770691</v>
      </c>
      <c r="O419" s="19">
        <f>IF(N419&gt;J419,1,"")</f>
        <v>1</v>
      </c>
      <c r="P419" t="str">
        <f>IF(I419&gt;M419,H419,L419)</f>
        <v>N.Y. Islanders</v>
      </c>
      <c r="Q419" t="str">
        <f>IF(J419&gt;N419,H419,L419)</f>
        <v>Boston</v>
      </c>
      <c r="R419" t="str">
        <f t="shared" si="25"/>
        <v>NON</v>
      </c>
      <c r="AI419" s="27"/>
      <c r="AJ419" s="26"/>
      <c r="AK419" s="26"/>
      <c r="AL419" s="26"/>
      <c r="AM419" s="26"/>
      <c r="AN419" s="26"/>
    </row>
    <row r="420" spans="1:40">
      <c r="A420" t="str">
        <f>IF(OR(H420=$AA$3,L420=$AA$3),"MATCH","")</f>
        <v>MATCH</v>
      </c>
      <c r="B420" t="str">
        <f>IF(A420="","","LAST "&amp;COUNTIF(A$2:$A420,A420))</f>
        <v>LAST 27</v>
      </c>
      <c r="C420" t="str">
        <f>IF(OR(H420=$AA$5,L420=$AA$5),"MATCH","")</f>
        <v/>
      </c>
      <c r="D420" t="str">
        <f>IF(C420="","","LAST "&amp;COUNTIF($C$2:C420,C420))</f>
        <v/>
      </c>
      <c r="E420" s="6">
        <f>IF(AND(OR(H420=$AA$3,H420=$AA$5),AND(OR(L420=$AA$3,L420=$AA$5))),"MATCH",0)</f>
        <v>0</v>
      </c>
      <c r="F420" s="39" t="s">
        <v>91</v>
      </c>
      <c r="G420" s="16">
        <v>44975</v>
      </c>
      <c r="H420" s="6" t="s">
        <v>21</v>
      </c>
      <c r="I420" s="6" t="s">
        <v>91</v>
      </c>
      <c r="J420" s="7">
        <f>(VLOOKUP(H420,Modèle!$B$3:$G$34,5,FALSE)*VLOOKUP(L420,Modèle!$B$3:$G$34,6,FALSE))*Modèle!$D$35</f>
        <v>2.9687898089171973</v>
      </c>
      <c r="K420" s="19">
        <f>IF(J420&gt;N420,1,"")</f>
        <v>1</v>
      </c>
      <c r="L420" s="6" t="s">
        <v>36</v>
      </c>
      <c r="M420" s="6">
        <v>2</v>
      </c>
      <c r="N420" s="7">
        <v>2.6487579617834389</v>
      </c>
      <c r="O420" s="19" t="str">
        <f>IF(N420&gt;J420,1,"")</f>
        <v/>
      </c>
      <c r="P420" t="str">
        <f>IF(I420&gt;M420,H420,L420)</f>
        <v>N.Y. Rangers</v>
      </c>
      <c r="Q420" t="str">
        <f>IF(J420&gt;N420,H420,L420)</f>
        <v>N.Y. Rangers</v>
      </c>
      <c r="R420" t="str">
        <f t="shared" si="25"/>
        <v>OUI</v>
      </c>
      <c r="AI420" s="27"/>
      <c r="AJ420" s="26"/>
      <c r="AK420" s="26"/>
      <c r="AL420" s="26"/>
      <c r="AM420" s="26"/>
      <c r="AN420" s="26"/>
    </row>
    <row r="421" spans="1:40">
      <c r="A421" t="str">
        <f>IF(OR(H421=$AA$3,L421=$AA$3),"MATCH","")</f>
        <v/>
      </c>
      <c r="B421" t="str">
        <f>IF(A421="","","LAST "&amp;COUNTIF(A$2:$A421,A421))</f>
        <v/>
      </c>
      <c r="C421" t="str">
        <f>IF(OR(H421=$AA$5,L421=$AA$5),"MATCH","")</f>
        <v/>
      </c>
      <c r="D421" t="str">
        <f>IF(C421="","","LAST "&amp;COUNTIF($C$2:C421,C421))</f>
        <v/>
      </c>
      <c r="E421" s="6">
        <f>IF(AND(OR(H421=$AA$3,H421=$AA$5),AND(OR(L421=$AA$3,L421=$AA$5))),"MATCH",0)</f>
        <v>0</v>
      </c>
      <c r="F421" s="39" t="s">
        <v>91</v>
      </c>
      <c r="G421" s="16">
        <v>44975</v>
      </c>
      <c r="H421" s="6" t="s">
        <v>33</v>
      </c>
      <c r="I421" s="6" t="s">
        <v>91</v>
      </c>
      <c r="J421" s="7">
        <f>(VLOOKUP(H421,Modèle!$B$3:$G$34,5,FALSE)*VLOOKUP(L421,Modèle!$B$3:$G$34,6,FALSE))*Modèle!$D$35</f>
        <v>2.7312101910828028</v>
      </c>
      <c r="K421" s="19" t="str">
        <f>IF(J421&gt;N421,1,"")</f>
        <v/>
      </c>
      <c r="L421" s="6" t="s">
        <v>25</v>
      </c>
      <c r="M421" s="6">
        <v>5</v>
      </c>
      <c r="N421" s="7">
        <v>3.5070700636942669</v>
      </c>
      <c r="O421" s="19">
        <f>IF(N421&gt;J421,1,"")</f>
        <v>1</v>
      </c>
      <c r="P421" t="str">
        <f>IF(I421&gt;M421,H421,L421)</f>
        <v>Washington</v>
      </c>
      <c r="Q421" t="str">
        <f>IF(J421&gt;N421,H421,L421)</f>
        <v>Carolina</v>
      </c>
      <c r="R421" t="str">
        <f t="shared" si="25"/>
        <v>NON</v>
      </c>
      <c r="AI421" s="27"/>
      <c r="AJ421" s="26"/>
      <c r="AK421" s="26"/>
      <c r="AL421" s="26"/>
      <c r="AM421" s="26"/>
      <c r="AN421" s="26"/>
    </row>
    <row r="422" spans="1:40">
      <c r="A422" t="str">
        <f>IF(OR(H422=$AA$3,L422=$AA$3),"MATCH","")</f>
        <v/>
      </c>
      <c r="B422" t="str">
        <f>IF(A422="","","LAST "&amp;COUNTIF(A$2:$A422,A422))</f>
        <v/>
      </c>
      <c r="C422" t="str">
        <f>IF(OR(H422=$AA$5,L422=$AA$5),"MATCH","")</f>
        <v/>
      </c>
      <c r="D422" t="str">
        <f>IF(C422="","","LAST "&amp;COUNTIF($C$2:C422,C422))</f>
        <v/>
      </c>
      <c r="E422" s="6">
        <f>IF(AND(OR(H422=$AA$3,H422=$AA$5),AND(OR(L422=$AA$3,L422=$AA$5))),"MATCH",0)</f>
        <v>0</v>
      </c>
      <c r="F422" s="39" t="s">
        <v>91</v>
      </c>
      <c r="G422" s="16">
        <v>44975</v>
      </c>
      <c r="H422" s="6" t="s">
        <v>24</v>
      </c>
      <c r="J422" s="7">
        <f>(VLOOKUP(H422,Modèle!$B$3:$G$34,5,FALSE)*VLOOKUP(L422,Modèle!$B$3:$G$34,6,FALSE))*Modèle!$D$35</f>
        <v>2.1771337579617831</v>
      </c>
      <c r="K422" s="19" t="str">
        <f>IF(J422&gt;N422,1,"")</f>
        <v/>
      </c>
      <c r="L422" s="6" t="s">
        <v>40</v>
      </c>
      <c r="M422" s="6">
        <v>5</v>
      </c>
      <c r="N422" s="7">
        <v>3.7059235668789801</v>
      </c>
      <c r="O422" s="19">
        <f>IF(N422&gt;J422,1,"")</f>
        <v>1</v>
      </c>
      <c r="P422" t="str">
        <f>IF(I422&gt;M422,H422,L422)</f>
        <v>Dallas</v>
      </c>
      <c r="Q422" t="str">
        <f>IF(J422&gt;N422,H422,L422)</f>
        <v>Dallas</v>
      </c>
      <c r="R422" t="str">
        <f t="shared" si="25"/>
        <v>OUI</v>
      </c>
      <c r="AI422" s="27"/>
      <c r="AJ422" s="26"/>
      <c r="AK422" s="26"/>
      <c r="AL422" s="26"/>
      <c r="AM422" s="26"/>
      <c r="AN422" s="26"/>
    </row>
    <row r="423" spans="1:40">
      <c r="A423" t="str">
        <f>IF(OR(H423=$AA$3,L423=$AA$3),"MATCH","")</f>
        <v/>
      </c>
      <c r="B423" t="str">
        <f>IF(A423="","","LAST "&amp;COUNTIF(A$2:$A423,A423))</f>
        <v/>
      </c>
      <c r="C423" t="str">
        <f>IF(OR(H423=$AA$5,L423=$AA$5),"MATCH","")</f>
        <v/>
      </c>
      <c r="D423" t="str">
        <f>IF(C423="","","LAST "&amp;COUNTIF($C$2:C423,C423))</f>
        <v/>
      </c>
      <c r="E423" s="6">
        <f>IF(AND(OR(H423=$AA$3,H423=$AA$5),AND(OR(L423=$AA$3,L423=$AA$5))),"MATCH",0)</f>
        <v>0</v>
      </c>
      <c r="F423" s="39" t="s">
        <v>91</v>
      </c>
      <c r="G423" s="16">
        <v>44975</v>
      </c>
      <c r="H423" s="6" t="s">
        <v>43</v>
      </c>
      <c r="J423" s="7">
        <f>(VLOOKUP(H423,Modèle!$B$3:$G$34,5,FALSE)*VLOOKUP(L423,Modèle!$B$3:$G$34,6,FALSE))*Modèle!$D$35</f>
        <v>2.8609872611464962</v>
      </c>
      <c r="K423" s="19">
        <f>IF(J423&gt;N423,1,"")</f>
        <v>1</v>
      </c>
      <c r="L423" s="6" t="s">
        <v>19</v>
      </c>
      <c r="M423" s="6">
        <v>1</v>
      </c>
      <c r="N423" s="7">
        <v>2.7846496815286619</v>
      </c>
      <c r="O423" s="19" t="str">
        <f>IF(N423&gt;J423,1,"")</f>
        <v/>
      </c>
      <c r="P423" t="str">
        <f>IF(I423&gt;M423,H423,L423)</f>
        <v>Los Angeles</v>
      </c>
      <c r="Q423" t="str">
        <f>IF(J423&gt;N423,H423,L423)</f>
        <v>Arizona</v>
      </c>
      <c r="R423" t="str">
        <f t="shared" si="25"/>
        <v>NON</v>
      </c>
      <c r="AI423" s="27"/>
      <c r="AJ423" s="26"/>
      <c r="AK423" s="26"/>
      <c r="AL423" s="26"/>
      <c r="AM423" s="26"/>
      <c r="AN423" s="26"/>
    </row>
    <row r="424" spans="1:40">
      <c r="A424" t="str">
        <f>IF(OR(H424=$AA$3,L424=$AA$3),"MATCH","")</f>
        <v/>
      </c>
      <c r="B424" t="str">
        <f>IF(A424="","","LAST "&amp;COUNTIF(A$2:$A424,A424))</f>
        <v/>
      </c>
      <c r="C424" t="str">
        <f>IF(OR(H424=$AA$5,L424=$AA$5),"MATCH","")</f>
        <v/>
      </c>
      <c r="D424" t="str">
        <f>IF(C424="","","LAST "&amp;COUNTIF($C$2:C424,C424))</f>
        <v/>
      </c>
      <c r="E424" s="6">
        <f>IF(AND(OR(H424=$AA$3,H424=$AA$5),AND(OR(L424=$AA$3,L424=$AA$5))),"MATCH",0)</f>
        <v>0</v>
      </c>
      <c r="F424" s="39" t="s">
        <v>91</v>
      </c>
      <c r="G424" s="16">
        <v>44975</v>
      </c>
      <c r="H424" s="6" t="s">
        <v>38</v>
      </c>
      <c r="J424" s="7">
        <f>(VLOOKUP(H424,Modèle!$B$3:$G$34,5,FALSE)*VLOOKUP(L424,Modèle!$B$3:$G$34,6,FALSE))*Modèle!$D$35</f>
        <v>3.103375796178343</v>
      </c>
      <c r="K424" s="19">
        <f>IF(J424&gt;N424,1,"")</f>
        <v>1</v>
      </c>
      <c r="L424" s="6" t="s">
        <v>17</v>
      </c>
      <c r="M424" s="6">
        <v>4</v>
      </c>
      <c r="N424" s="7">
        <v>1.931369426751592</v>
      </c>
      <c r="O424" s="19" t="str">
        <f>IF(N424&gt;J424,1,"")</f>
        <v/>
      </c>
      <c r="P424" t="str">
        <f>IF(I424&gt;M424,H424,L424)</f>
        <v>Nashville</v>
      </c>
      <c r="Q424" t="str">
        <f>IF(J424&gt;N424,H424,L424)</f>
        <v>Florida</v>
      </c>
      <c r="R424" t="str">
        <f t="shared" si="25"/>
        <v>NON</v>
      </c>
      <c r="AI424" s="27"/>
      <c r="AJ424" s="26"/>
      <c r="AK424" s="26"/>
      <c r="AL424" s="26"/>
      <c r="AM424" s="26"/>
      <c r="AN424" s="26"/>
    </row>
    <row r="425" spans="1:40">
      <c r="A425" t="str">
        <f>IF(OR(H425=$AA$3,L425=$AA$3),"MATCH","")</f>
        <v/>
      </c>
      <c r="B425" t="str">
        <f>IF(A425="","","LAST "&amp;COUNTIF(A$2:$A425,A425))</f>
        <v/>
      </c>
      <c r="C425" t="str">
        <f>IF(OR(H425=$AA$5,L425=$AA$5),"MATCH","")</f>
        <v/>
      </c>
      <c r="D425" t="str">
        <f>IF(C425="","","LAST "&amp;COUNTIF($C$2:C425,C425))</f>
        <v/>
      </c>
      <c r="E425" s="6">
        <f>IF(AND(OR(H425=$AA$3,H425=$AA$5),AND(OR(L425=$AA$3,L425=$AA$5))),"MATCH",0)</f>
        <v>0</v>
      </c>
      <c r="F425" s="39" t="s">
        <v>91</v>
      </c>
      <c r="G425" s="16">
        <v>44975</v>
      </c>
      <c r="H425" s="6" t="s">
        <v>41</v>
      </c>
      <c r="I425" s="6" t="s">
        <v>91</v>
      </c>
      <c r="J425" s="7">
        <f>(VLOOKUP(H425,Modèle!$B$3:$G$34,5,FALSE)*VLOOKUP(L425,Modèle!$B$3:$G$34,6,FALSE))*Modèle!$D$35</f>
        <v>3.3950955414012722</v>
      </c>
      <c r="K425" s="19" t="str">
        <f>IF(J425&gt;N425,1,"")</f>
        <v/>
      </c>
      <c r="L425" s="6" t="s">
        <v>44</v>
      </c>
      <c r="M425" s="6">
        <v>3</v>
      </c>
      <c r="N425" s="7">
        <v>3.7451592356687895</v>
      </c>
      <c r="O425" s="19">
        <f>IF(N425&gt;J425,1,"")</f>
        <v>1</v>
      </c>
      <c r="P425" t="str">
        <f>IF(I425&gt;M425,H425,L425)</f>
        <v>New Jersey</v>
      </c>
      <c r="Q425" t="str">
        <f>IF(J425&gt;N425,H425,L425)</f>
        <v>Pittsburgh</v>
      </c>
      <c r="R425" t="str">
        <f t="shared" si="25"/>
        <v>NON</v>
      </c>
      <c r="AI425" s="27"/>
      <c r="AJ425" s="26"/>
      <c r="AK425" s="26"/>
      <c r="AL425" s="26"/>
      <c r="AM425" s="26"/>
      <c r="AN425" s="26"/>
    </row>
    <row r="426" spans="1:40">
      <c r="A426" t="str">
        <f>IF(OR(H426=$AA$3,L426=$AA$3),"MATCH","")</f>
        <v/>
      </c>
      <c r="B426" t="str">
        <f>IF(A426="","","LAST "&amp;COUNTIF(A$2:$A426,A426))</f>
        <v/>
      </c>
      <c r="C426" t="str">
        <f>IF(OR(H426=$AA$5,L426=$AA$5),"MATCH","")</f>
        <v/>
      </c>
      <c r="D426" t="str">
        <f>IF(C426="","","LAST "&amp;COUNTIF($C$2:C426,C426))</f>
        <v/>
      </c>
      <c r="E426" s="6">
        <f>IF(AND(OR(H426=$AA$3,H426=$AA$5),AND(OR(L426=$AA$3,L426=$AA$5))),"MATCH",0)</f>
        <v>0</v>
      </c>
      <c r="F426" s="39" t="s">
        <v>91</v>
      </c>
      <c r="G426" s="16">
        <v>44975</v>
      </c>
      <c r="H426" s="6" t="s">
        <v>35</v>
      </c>
      <c r="J426" s="7">
        <f>(VLOOKUP(H426,Modèle!$B$3:$G$34,5,FALSE)*VLOOKUP(L426,Modèle!$B$3:$G$34,6,FALSE))*Modèle!$D$35</f>
        <v>4.5021337579617837</v>
      </c>
      <c r="K426" s="19">
        <f>IF(J426&gt;N426,1,"")</f>
        <v>1</v>
      </c>
      <c r="L426" s="6" t="s">
        <v>16</v>
      </c>
      <c r="M426" s="6">
        <v>1</v>
      </c>
      <c r="N426" s="7">
        <v>1.9888853503184711</v>
      </c>
      <c r="O426" s="19" t="str">
        <f>IF(N426&gt;J426,1,"")</f>
        <v/>
      </c>
      <c r="P426" t="str">
        <f>IF(I426&gt;M426,H426,L426)</f>
        <v>San Jose</v>
      </c>
      <c r="Q426" t="str">
        <f>IF(J426&gt;N426,H426,L426)</f>
        <v>Buffalo</v>
      </c>
      <c r="R426" t="str">
        <f t="shared" si="25"/>
        <v>NON</v>
      </c>
      <c r="AI426" s="27"/>
      <c r="AJ426" s="26"/>
      <c r="AK426" s="26"/>
      <c r="AL426" s="26"/>
      <c r="AM426" s="26"/>
      <c r="AN426" s="26"/>
    </row>
    <row r="427" spans="1:40">
      <c r="A427" t="str">
        <f>IF(OR(H427=$AA$3,L427=$AA$3),"MATCH","")</f>
        <v/>
      </c>
      <c r="B427" t="str">
        <f>IF(A427="","","LAST "&amp;COUNTIF(A$2:$A427,A427))</f>
        <v/>
      </c>
      <c r="C427" t="str">
        <f>IF(OR(H427=$AA$5,L427=$AA$5),"MATCH","")</f>
        <v>MATCH</v>
      </c>
      <c r="D427" t="str">
        <f>IF(C427="","","LAST "&amp;COUNTIF($C$2:C427,C427))</f>
        <v>LAST 27</v>
      </c>
      <c r="E427" s="6">
        <f>IF(AND(OR(H427=$AA$3,H427=$AA$5),AND(OR(L427=$AA$3,L427=$AA$5))),"MATCH",0)</f>
        <v>0</v>
      </c>
      <c r="F427" s="39" t="s">
        <v>91</v>
      </c>
      <c r="G427" s="16">
        <v>44975</v>
      </c>
      <c r="H427" s="6" t="s">
        <v>45</v>
      </c>
      <c r="J427" s="7">
        <f>(VLOOKUP(H427,Modèle!$B$3:$G$34,5,FALSE)*VLOOKUP(L427,Modèle!$B$3:$G$34,6,FALSE))*Modèle!$D$35</f>
        <v>3.0308917197452221</v>
      </c>
      <c r="K427" s="19">
        <f>IF(J427&gt;N427,1,"")</f>
        <v>1</v>
      </c>
      <c r="L427" s="6" t="s">
        <v>22</v>
      </c>
      <c r="M427" s="6">
        <v>1</v>
      </c>
      <c r="N427" s="7">
        <v>2.6244585987261142</v>
      </c>
      <c r="O427" s="19" t="str">
        <f>IF(N427&gt;J427,1,"")</f>
        <v/>
      </c>
      <c r="P427" t="str">
        <f>IF(I427&gt;M427,H427,L427)</f>
        <v>Seattle</v>
      </c>
      <c r="Q427" t="str">
        <f>IF(J427&gt;N427,H427,L427)</f>
        <v>Detroit</v>
      </c>
      <c r="R427" t="str">
        <f t="shared" si="25"/>
        <v>NON</v>
      </c>
      <c r="AI427" s="27"/>
      <c r="AJ427" s="26"/>
      <c r="AK427" s="26"/>
      <c r="AL427" s="26"/>
      <c r="AM427" s="26"/>
      <c r="AN427" s="26"/>
    </row>
    <row r="428" spans="1:40">
      <c r="A428" t="str">
        <f>IF(OR(H428=$AA$3,L428=$AA$3),"MATCH","")</f>
        <v/>
      </c>
      <c r="B428" t="str">
        <f>IF(A428="","","LAST "&amp;COUNTIF(A$2:$A428,A428))</f>
        <v/>
      </c>
      <c r="C428" t="str">
        <f>IF(OR(H428=$AA$5,L428=$AA$5),"MATCH","")</f>
        <v/>
      </c>
      <c r="D428" t="str">
        <f>IF(C428="","","LAST "&amp;COUNTIF($C$2:C428,C428))</f>
        <v/>
      </c>
      <c r="E428" s="6">
        <f>IF(AND(OR(H428=$AA$3,H428=$AA$5),AND(OR(L428=$AA$3,L428=$AA$5))),"MATCH",0)</f>
        <v>0</v>
      </c>
      <c r="F428" s="39" t="s">
        <v>91</v>
      </c>
      <c r="G428" s="16">
        <v>44975</v>
      </c>
      <c r="H428" s="6" t="s">
        <v>27</v>
      </c>
      <c r="J428" s="7">
        <f>(VLOOKUP(H428,Modèle!$B$3:$G$34,5,FALSE)*VLOOKUP(L428,Modèle!$B$3:$G$34,6,FALSE))*Modèle!$D$35</f>
        <v>3.4070700636942668</v>
      </c>
      <c r="K428" s="19">
        <f>IF(J428&gt;N428,1,"")</f>
        <v>1</v>
      </c>
      <c r="L428" s="6" t="s">
        <v>47</v>
      </c>
      <c r="M428" s="6">
        <v>3</v>
      </c>
      <c r="N428" s="7">
        <v>2.514490445859872</v>
      </c>
      <c r="O428" s="19" t="str">
        <f>IF(N428&gt;J428,1,"")</f>
        <v/>
      </c>
      <c r="P428" t="str">
        <f>IF(I428&gt;M428,H428,L428)</f>
        <v>St. Louis</v>
      </c>
      <c r="Q428" t="str">
        <f>IF(J428&gt;N428,H428,L428)</f>
        <v>Colorado</v>
      </c>
      <c r="R428" t="str">
        <f t="shared" si="25"/>
        <v>NON</v>
      </c>
      <c r="AI428" s="27"/>
      <c r="AJ428" s="26"/>
      <c r="AK428" s="26"/>
      <c r="AL428" s="26"/>
      <c r="AM428" s="26"/>
      <c r="AN428" s="26"/>
    </row>
    <row r="429" spans="1:40">
      <c r="A429" t="str">
        <f>IF(OR(H429=$AA$3,L429=$AA$3),"MATCH","")</f>
        <v/>
      </c>
      <c r="B429" t="str">
        <f>IF(A429="","","LAST "&amp;COUNTIF(A$2:$A429,A429))</f>
        <v/>
      </c>
      <c r="C429" t="str">
        <f>IF(OR(H429=$AA$5,L429=$AA$5),"MATCH","")</f>
        <v/>
      </c>
      <c r="D429" t="str">
        <f>IF(C429="","","LAST "&amp;COUNTIF($C$2:C429,C429))</f>
        <v/>
      </c>
      <c r="E429" s="6">
        <f>IF(AND(OR(H429=$AA$3,H429=$AA$5),AND(OR(L429=$AA$3,L429=$AA$5))),"MATCH",0)</f>
        <v>0</v>
      </c>
      <c r="F429" s="39" t="s">
        <v>91</v>
      </c>
      <c r="G429" s="16">
        <v>44975</v>
      </c>
      <c r="H429" s="6" t="s">
        <v>31</v>
      </c>
      <c r="J429" s="7">
        <f>(VLOOKUP(H429,Modèle!$B$3:$G$34,5,FALSE)*VLOOKUP(L429,Modèle!$B$3:$G$34,6,FALSE))*Modèle!$D$35</f>
        <v>2.143949044585987</v>
      </c>
      <c r="K429" s="19" t="str">
        <f>IF(J429&gt;N429,1,"")</f>
        <v/>
      </c>
      <c r="L429" s="6" t="s">
        <v>30</v>
      </c>
      <c r="M429" s="6">
        <v>5</v>
      </c>
      <c r="N429" s="7">
        <v>3.2994904458598722</v>
      </c>
      <c r="O429" s="19">
        <f>IF(N429&gt;J429,1,"")</f>
        <v>1</v>
      </c>
      <c r="P429" t="str">
        <f>IF(I429&gt;M429,H429,L429)</f>
        <v>Toronto</v>
      </c>
      <c r="Q429" t="str">
        <f>IF(J429&gt;N429,H429,L429)</f>
        <v>Toronto</v>
      </c>
      <c r="R429" t="str">
        <f t="shared" si="25"/>
        <v>OUI</v>
      </c>
      <c r="AI429" s="27"/>
      <c r="AJ429" s="26"/>
      <c r="AK429" s="26"/>
      <c r="AL429" s="26"/>
      <c r="AM429" s="26"/>
      <c r="AN429" s="26"/>
    </row>
    <row r="430" spans="1:40">
      <c r="A430" t="str">
        <f>IF(OR(H430=$AA$3,L430=$AA$3),"MATCH","")</f>
        <v/>
      </c>
      <c r="B430" t="str">
        <f>IF(A430="","","LAST "&amp;COUNTIF(A$2:$A430,A430))</f>
        <v/>
      </c>
      <c r="C430" t="str">
        <f>IF(OR(H430=$AA$5,L430=$AA$5),"MATCH","")</f>
        <v/>
      </c>
      <c r="D430" t="str">
        <f>IF(C430="","","LAST "&amp;COUNTIF($C$2:C430,C430))</f>
        <v/>
      </c>
      <c r="E430" s="6">
        <f>IF(AND(OR(H430=$AA$3,H430=$AA$5),AND(OR(L430=$AA$3,L430=$AA$5))),"MATCH",0)</f>
        <v>0</v>
      </c>
      <c r="F430" s="39" t="s">
        <v>91</v>
      </c>
      <c r="G430" s="16">
        <v>44975</v>
      </c>
      <c r="H430" s="6" t="s">
        <v>42</v>
      </c>
      <c r="J430" s="7">
        <f>(VLOOKUP(H430,Modèle!$B$3:$G$34,5,FALSE)*VLOOKUP(L430,Modèle!$B$3:$G$34,6,FALSE))*Modèle!$D$35</f>
        <v>3.5545222929936298</v>
      </c>
      <c r="K430" s="19">
        <f>IF(J430&gt;N430,1,"")</f>
        <v>1</v>
      </c>
      <c r="L430" s="6" t="s">
        <v>28</v>
      </c>
      <c r="M430" s="6">
        <v>4</v>
      </c>
      <c r="N430" s="7">
        <v>3.0903821656050949</v>
      </c>
      <c r="O430" s="19" t="str">
        <f>IF(N430&gt;J430,1,"")</f>
        <v/>
      </c>
      <c r="P430" t="str">
        <f>IF(I430&gt;M430,H430,L430)</f>
        <v>Vancouver</v>
      </c>
      <c r="Q430" t="str">
        <f>IF(J430&gt;N430,H430,L430)</f>
        <v>Philadelphia</v>
      </c>
      <c r="R430" t="str">
        <f t="shared" si="25"/>
        <v>NON</v>
      </c>
      <c r="AI430" s="27"/>
      <c r="AJ430" s="26"/>
      <c r="AK430" s="26"/>
      <c r="AL430" s="26"/>
      <c r="AM430" s="26"/>
      <c r="AN430" s="26"/>
    </row>
    <row r="431" spans="1:40">
      <c r="A431" t="str">
        <f>IF(OR(H431=$AA$3,L431=$AA$3),"MATCH","")</f>
        <v/>
      </c>
      <c r="B431" t="str">
        <f>IF(A431="","","LAST "&amp;COUNTIF(A$2:$A431,A431))</f>
        <v/>
      </c>
      <c r="C431" t="str">
        <f>IF(OR(H431=$AA$5,L431=$AA$5),"MATCH","")</f>
        <v/>
      </c>
      <c r="D431" t="str">
        <f>IF(C431="","","LAST "&amp;COUNTIF($C$2:C431,C431))</f>
        <v/>
      </c>
      <c r="E431" s="6">
        <f>IF(AND(OR(H431=$AA$3,H431=$AA$5),AND(OR(L431=$AA$3,L431=$AA$5))),"MATCH",0)</f>
        <v>0</v>
      </c>
      <c r="F431" s="39" t="s">
        <v>91</v>
      </c>
      <c r="G431" s="16">
        <v>44975</v>
      </c>
      <c r="H431" s="6" t="s">
        <v>20</v>
      </c>
      <c r="J431" s="7">
        <f>(VLOOKUP(H431,Modèle!$B$3:$G$34,5,FALSE)*VLOOKUP(L431,Modèle!$B$3:$G$34,6,FALSE))*Modèle!$D$35</f>
        <v>3.2470063694267508</v>
      </c>
      <c r="K431" s="19" t="str">
        <f>IF(J431&gt;N431,1,"")</f>
        <v/>
      </c>
      <c r="L431" s="6" t="s">
        <v>18</v>
      </c>
      <c r="M431" s="6">
        <v>2</v>
      </c>
      <c r="N431" s="7">
        <v>3.3908280254777066</v>
      </c>
      <c r="O431" s="19">
        <f>IF(N431&gt;J431,1,"")</f>
        <v>1</v>
      </c>
      <c r="P431" t="str">
        <f>IF(I431&gt;M431,H431,L431)</f>
        <v>Vegas</v>
      </c>
      <c r="Q431" t="str">
        <f>IF(J431&gt;N431,H431,L431)</f>
        <v>Vegas</v>
      </c>
      <c r="R431" t="str">
        <f t="shared" si="25"/>
        <v>OUI</v>
      </c>
      <c r="AI431" s="27"/>
      <c r="AJ431" s="26"/>
      <c r="AK431" s="26"/>
      <c r="AL431" s="26"/>
      <c r="AM431" s="26"/>
      <c r="AN431" s="26"/>
    </row>
    <row r="432" spans="1:40">
      <c r="A432" t="str">
        <f>IF(OR(H432=$AA$3,L432=$AA$3),"MATCH","")</f>
        <v/>
      </c>
      <c r="B432" t="str">
        <f>IF(A432="","","LAST "&amp;COUNTIF(A$2:$A432,A432))</f>
        <v/>
      </c>
      <c r="C432" t="str">
        <f>IF(OR(H432=$AA$5,L432=$AA$5),"MATCH","")</f>
        <v/>
      </c>
      <c r="D432" t="str">
        <f>IF(C432="","","LAST "&amp;COUNTIF($C$2:C432,C432))</f>
        <v/>
      </c>
      <c r="E432" s="6">
        <f>IF(AND(OR(H432=$AA$3,H432=$AA$5),AND(OR(L432=$AA$3,L432=$AA$5))),"MATCH",0)</f>
        <v>0</v>
      </c>
      <c r="F432" s="39" t="s">
        <v>91</v>
      </c>
      <c r="G432" s="16">
        <v>44974</v>
      </c>
      <c r="H432" s="6" t="s">
        <v>19</v>
      </c>
      <c r="I432" s="6" t="s">
        <v>91</v>
      </c>
      <c r="J432" s="7">
        <f>(VLOOKUP(H432,Modèle!$B$3:$G$34,5,FALSE)*VLOOKUP(L432,Modèle!$B$3:$G$34,6,FALSE))*Modèle!$D$35</f>
        <v>4.3189808917197432</v>
      </c>
      <c r="K432" s="19">
        <f>IF(J432&gt;N432,1,"")</f>
        <v>1</v>
      </c>
      <c r="L432" s="6" t="s">
        <v>23</v>
      </c>
      <c r="M432" s="6">
        <v>4</v>
      </c>
      <c r="N432" s="7">
        <v>3.2286624203821654</v>
      </c>
      <c r="O432" s="19" t="str">
        <f>IF(N432&gt;J432,1,"")</f>
        <v/>
      </c>
      <c r="P432" t="str">
        <f>IF(I432&gt;M432,H432,L432)</f>
        <v>Los Angeles</v>
      </c>
      <c r="Q432" t="str">
        <f>IF(J432&gt;N432,H432,L432)</f>
        <v>Los Angeles</v>
      </c>
      <c r="R432" t="str">
        <f t="shared" ref="R432:R495" si="26">IF(P432=Q432,"OUI","NON")</f>
        <v>OUI</v>
      </c>
      <c r="AI432" s="27"/>
      <c r="AJ432" s="26"/>
      <c r="AK432" s="26"/>
      <c r="AL432" s="26"/>
      <c r="AM432" s="26"/>
      <c r="AN432" s="26"/>
    </row>
    <row r="433" spans="1:40">
      <c r="A433" t="str">
        <f>IF(OR(H433=$AA$3,L433=$AA$3),"MATCH","")</f>
        <v/>
      </c>
      <c r="B433" t="str">
        <f>IF(A433="","","LAST "&amp;COUNTIF(A$2:$A433,A433))</f>
        <v/>
      </c>
      <c r="C433" t="str">
        <f>IF(OR(H433=$AA$5,L433=$AA$5),"MATCH","")</f>
        <v/>
      </c>
      <c r="D433" t="str">
        <f>IF(C433="","","LAST "&amp;COUNTIF($C$2:C433,C433))</f>
        <v/>
      </c>
      <c r="E433" s="6">
        <f>IF(AND(OR(H433=$AA$3,H433=$AA$5),AND(OR(L433=$AA$3,L433=$AA$5))),"MATCH",0)</f>
        <v>0</v>
      </c>
      <c r="F433" s="39" t="s">
        <v>91</v>
      </c>
      <c r="G433" s="16">
        <v>44974</v>
      </c>
      <c r="H433" s="6" t="s">
        <v>21</v>
      </c>
      <c r="I433" s="6" t="s">
        <v>91</v>
      </c>
      <c r="J433" s="7">
        <f>(VLOOKUP(H433,Modèle!$B$3:$G$34,5,FALSE)*VLOOKUP(L433,Modèle!$B$3:$G$34,6,FALSE))*Modèle!$D$35</f>
        <v>3.3109554140127386</v>
      </c>
      <c r="K433" s="19" t="str">
        <f>IF(J433&gt;N433,1,"")</f>
        <v/>
      </c>
      <c r="L433" s="6" t="s">
        <v>29</v>
      </c>
      <c r="M433" s="6">
        <v>3</v>
      </c>
      <c r="N433" s="7">
        <v>3.748471337579617</v>
      </c>
      <c r="O433" s="19">
        <f>IF(N433&gt;J433,1,"")</f>
        <v>1</v>
      </c>
      <c r="P433" t="str">
        <f>IF(I433&gt;M433,H433,L433)</f>
        <v>N.Y. Rangers</v>
      </c>
      <c r="Q433" t="str">
        <f>IF(J433&gt;N433,H433,L433)</f>
        <v>Edmonton</v>
      </c>
      <c r="R433" t="str">
        <f t="shared" si="26"/>
        <v>NON</v>
      </c>
      <c r="AI433" s="27"/>
      <c r="AJ433" s="26"/>
      <c r="AK433" s="26"/>
      <c r="AL433" s="26"/>
      <c r="AM433" s="26"/>
      <c r="AN433" s="26"/>
    </row>
    <row r="434" spans="1:40">
      <c r="A434" t="str">
        <f>IF(OR(H434=$AA$3,L434=$AA$3),"MATCH","")</f>
        <v/>
      </c>
      <c r="B434" t="str">
        <f>IF(A434="","","LAST "&amp;COUNTIF(A$2:$A434,A434))</f>
        <v/>
      </c>
      <c r="C434" t="str">
        <f>IF(OR(H434=$AA$5,L434=$AA$5),"MATCH","")</f>
        <v/>
      </c>
      <c r="D434" t="str">
        <f>IF(C434="","","LAST "&amp;COUNTIF($C$2:C434,C434))</f>
        <v/>
      </c>
      <c r="E434" s="6">
        <f>IF(AND(OR(H434=$AA$3,H434=$AA$5),AND(OR(L434=$AA$3,L434=$AA$5))),"MATCH",0)</f>
        <v>0</v>
      </c>
      <c r="F434" s="39" t="s">
        <v>91</v>
      </c>
      <c r="G434" s="16">
        <v>44974</v>
      </c>
      <c r="H434" s="6" t="s">
        <v>40</v>
      </c>
      <c r="I434" s="6" t="s">
        <v>91</v>
      </c>
      <c r="J434" s="7">
        <f>(VLOOKUP(H434,Modèle!$B$3:$G$34,5,FALSE)*VLOOKUP(L434,Modèle!$B$3:$G$34,6,FALSE))*Modèle!$D$35</f>
        <v>3.0149044585987252</v>
      </c>
      <c r="K434" s="19">
        <f>IF(J434&gt;N434,1,"")</f>
        <v>1</v>
      </c>
      <c r="L434" s="6" t="s">
        <v>37</v>
      </c>
      <c r="M434" s="6">
        <v>2</v>
      </c>
      <c r="N434" s="7">
        <v>2.8530254777070061</v>
      </c>
      <c r="O434" s="19" t="str">
        <f>IF(N434&gt;J434,1,"")</f>
        <v/>
      </c>
      <c r="P434" t="str">
        <f>IF(I434&gt;M434,H434,L434)</f>
        <v>Dallas</v>
      </c>
      <c r="Q434" t="str">
        <f>IF(J434&gt;N434,H434,L434)</f>
        <v>Dallas</v>
      </c>
      <c r="R434" t="str">
        <f t="shared" si="26"/>
        <v>OUI</v>
      </c>
      <c r="AI434" s="27"/>
      <c r="AJ434" s="26"/>
      <c r="AK434" s="26"/>
      <c r="AL434" s="26"/>
      <c r="AM434" s="26"/>
      <c r="AN434" s="26"/>
    </row>
    <row r="435" spans="1:40">
      <c r="A435" t="str">
        <f>IF(OR(H435=$AA$3,L435=$AA$3),"MATCH","")</f>
        <v/>
      </c>
      <c r="B435" t="str">
        <f>IF(A435="","","LAST "&amp;COUNTIF(A$2:$A435,A435))</f>
        <v/>
      </c>
      <c r="C435" t="str">
        <f>IF(OR(H435=$AA$5,L435=$AA$5),"MATCH","")</f>
        <v/>
      </c>
      <c r="D435" t="str">
        <f>IF(C435="","","LAST "&amp;COUNTIF($C$2:C435,C435))</f>
        <v/>
      </c>
      <c r="E435" s="6">
        <f>IF(AND(OR(H435=$AA$3,H435=$AA$5),AND(OR(L435=$AA$3,L435=$AA$5))),"MATCH",0)</f>
        <v>0</v>
      </c>
      <c r="F435" s="39" t="s">
        <v>91</v>
      </c>
      <c r="G435" s="16">
        <v>44974</v>
      </c>
      <c r="H435" s="6" t="s">
        <v>44</v>
      </c>
      <c r="I435" s="6" t="s">
        <v>91</v>
      </c>
      <c r="J435" s="7">
        <f>(VLOOKUP(H435,Modèle!$B$3:$G$34,5,FALSE)*VLOOKUP(L435,Modèle!$B$3:$G$34,6,FALSE))*Modèle!$D$35</f>
        <v>2.7023566878980887</v>
      </c>
      <c r="K435" s="19">
        <f>IF(J435&gt;N435,1,"")</f>
        <v>1</v>
      </c>
      <c r="L435" s="6" t="s">
        <v>39</v>
      </c>
      <c r="M435" s="6">
        <v>0</v>
      </c>
      <c r="N435" s="7">
        <v>2.6775796178343949</v>
      </c>
      <c r="O435" s="19" t="str">
        <f>IF(N435&gt;J435,1,"")</f>
        <v/>
      </c>
      <c r="P435" t="str">
        <f>IF(I435&gt;M435,H435,L435)</f>
        <v>Pittsburgh</v>
      </c>
      <c r="Q435" t="str">
        <f>IF(J435&gt;N435,H435,L435)</f>
        <v>Pittsburgh</v>
      </c>
      <c r="R435" t="str">
        <f t="shared" si="26"/>
        <v>OUI</v>
      </c>
      <c r="AI435" s="27"/>
      <c r="AJ435" s="26"/>
      <c r="AK435" s="26"/>
      <c r="AL435" s="26"/>
      <c r="AM435" s="26"/>
      <c r="AN435" s="26"/>
    </row>
    <row r="436" spans="1:40">
      <c r="A436" t="str">
        <f>IF(OR(H436=$AA$3,L436=$AA$3),"MATCH","")</f>
        <v/>
      </c>
      <c r="B436" t="str">
        <f>IF(A436="","","LAST "&amp;COUNTIF(A$2:$A436,A436))</f>
        <v/>
      </c>
      <c r="C436" t="str">
        <f>IF(OR(H436=$AA$5,L436=$AA$5),"MATCH","")</f>
        <v/>
      </c>
      <c r="D436" t="str">
        <f>IF(C436="","","LAST "&amp;COUNTIF($C$2:C436,C436))</f>
        <v/>
      </c>
      <c r="E436" s="6">
        <f>IF(AND(OR(H436=$AA$3,H436=$AA$5),AND(OR(L436=$AA$3,L436=$AA$5))),"MATCH",0)</f>
        <v>0</v>
      </c>
      <c r="F436" s="39" t="s">
        <v>91</v>
      </c>
      <c r="G436" s="16">
        <v>44974</v>
      </c>
      <c r="H436" s="6" t="s">
        <v>26</v>
      </c>
      <c r="I436" s="6" t="s">
        <v>91</v>
      </c>
      <c r="J436" s="7">
        <f>(VLOOKUP(H436,Modèle!$B$3:$G$34,5,FALSE)*VLOOKUP(L436,Modèle!$B$3:$G$34,6,FALSE))*Modèle!$D$35</f>
        <v>2.3775159235668784</v>
      </c>
      <c r="K436" s="19" t="str">
        <f>IF(J436&gt;N436,1,"")</f>
        <v/>
      </c>
      <c r="L436" s="6" t="s">
        <v>34</v>
      </c>
      <c r="M436" s="6">
        <v>2</v>
      </c>
      <c r="N436" s="7">
        <v>2.9654777070063689</v>
      </c>
      <c r="O436" s="19">
        <f>IF(N436&gt;J436,1,"")</f>
        <v>1</v>
      </c>
      <c r="P436" t="str">
        <f>IF(I436&gt;M436,H436,L436)</f>
        <v>Chicago</v>
      </c>
      <c r="Q436" t="str">
        <f>IF(J436&gt;N436,H436,L436)</f>
        <v>Ottawa</v>
      </c>
      <c r="R436" t="str">
        <f t="shared" si="26"/>
        <v>NON</v>
      </c>
      <c r="AI436" s="27"/>
      <c r="AJ436" s="26"/>
      <c r="AK436" s="26"/>
      <c r="AL436" s="26"/>
      <c r="AM436" s="26"/>
      <c r="AN436" s="26"/>
    </row>
    <row r="437" spans="1:40">
      <c r="A437" t="str">
        <f>IF(OR(H437=$AA$3,L437=$AA$3),"MATCH","")</f>
        <v>MATCH</v>
      </c>
      <c r="B437" t="str">
        <f>IF(A437="","","LAST "&amp;COUNTIF(A$2:$A437,A437))</f>
        <v>LAST 28</v>
      </c>
      <c r="C437" t="str">
        <f>IF(OR(H437=$AA$5,L437=$AA$5),"MATCH","")</f>
        <v>MATCH</v>
      </c>
      <c r="D437" t="str">
        <f>IF(C437="","","LAST "&amp;COUNTIF($C$2:C437,C437))</f>
        <v>LAST 28</v>
      </c>
      <c r="E437" s="6" t="str">
        <f>IF(AND(OR(H437=$AA$3,H437=$AA$5),AND(OR(L437=$AA$3,L437=$AA$5))),"MATCH",0)</f>
        <v>MATCH</v>
      </c>
      <c r="F437" s="39" t="s">
        <v>91</v>
      </c>
      <c r="G437" s="16">
        <v>44973</v>
      </c>
      <c r="H437" s="6" t="s">
        <v>45</v>
      </c>
      <c r="I437" s="6" t="s">
        <v>91</v>
      </c>
      <c r="J437" s="7">
        <f>(VLOOKUP(H437,Modèle!$B$3:$G$34,5,FALSE)*VLOOKUP(L437,Modèle!$B$3:$G$34,6,FALSE))*Modèle!$D$35</f>
        <v>2.9124203821656045</v>
      </c>
      <c r="K437" s="19" t="str">
        <f>IF(J437&gt;N437,1,"")</f>
        <v/>
      </c>
      <c r="L437" s="6" t="s">
        <v>36</v>
      </c>
      <c r="M437" s="6">
        <v>3</v>
      </c>
      <c r="N437" s="7">
        <v>3.6354140127388526</v>
      </c>
      <c r="O437" s="19">
        <f>IF(N437&gt;J437,1,"")</f>
        <v>1</v>
      </c>
      <c r="P437" t="str">
        <f>IF(I437&gt;M437,H437,L437)</f>
        <v>Detroit</v>
      </c>
      <c r="Q437" t="str">
        <f>IF(J437&gt;N437,H437,L437)</f>
        <v>Calgary</v>
      </c>
      <c r="R437" t="str">
        <f t="shared" si="26"/>
        <v>NON</v>
      </c>
      <c r="AI437" s="27"/>
      <c r="AJ437" s="26"/>
      <c r="AK437" s="26"/>
      <c r="AL437" s="26"/>
      <c r="AM437" s="26"/>
      <c r="AN437" s="26"/>
    </row>
    <row r="438" spans="1:40">
      <c r="A438" t="str">
        <f>IF(OR(H438=$AA$3,L438=$AA$3),"MATCH","")</f>
        <v/>
      </c>
      <c r="B438" t="str">
        <f>IF(A438="","","LAST "&amp;COUNTIF(A$2:$A438,A438))</f>
        <v/>
      </c>
      <c r="C438" t="str">
        <f>IF(OR(H438=$AA$5,L438=$AA$5),"MATCH","")</f>
        <v/>
      </c>
      <c r="D438" t="str">
        <f>IF(C438="","","LAST "&amp;COUNTIF($C$2:C438,C438))</f>
        <v/>
      </c>
      <c r="E438" s="6">
        <f>IF(AND(OR(H438=$AA$3,H438=$AA$5),AND(OR(L438=$AA$3,L438=$AA$5))),"MATCH",0)</f>
        <v>0</v>
      </c>
      <c r="F438" s="39" t="s">
        <v>91</v>
      </c>
      <c r="G438" s="16">
        <v>44973</v>
      </c>
      <c r="H438" s="6" t="s">
        <v>31</v>
      </c>
      <c r="I438" s="6" t="s">
        <v>91</v>
      </c>
      <c r="J438" s="7">
        <f>(VLOOKUP(H438,Modèle!$B$3:$G$34,5,FALSE)*VLOOKUP(L438,Modèle!$B$3:$G$34,6,FALSE))*Modèle!$D$35</f>
        <v>2.1764331210191079</v>
      </c>
      <c r="K438" s="19" t="str">
        <f>IF(J438&gt;N438,1,"")</f>
        <v/>
      </c>
      <c r="L438" s="6" t="s">
        <v>25</v>
      </c>
      <c r="M438" s="6">
        <v>4</v>
      </c>
      <c r="N438" s="7">
        <v>3.9643949044585978</v>
      </c>
      <c r="O438" s="19">
        <f>IF(N438&gt;J438,1,"")</f>
        <v>1</v>
      </c>
      <c r="P438" t="str">
        <f>IF(I438&gt;M438,H438,L438)</f>
        <v>Montreal</v>
      </c>
      <c r="Q438" t="str">
        <f>IF(J438&gt;N438,H438,L438)</f>
        <v>Carolina</v>
      </c>
      <c r="R438" t="str">
        <f t="shared" si="26"/>
        <v>NON</v>
      </c>
      <c r="AI438" s="27"/>
      <c r="AJ438" s="26"/>
      <c r="AK438" s="26"/>
      <c r="AL438" s="26"/>
      <c r="AM438" s="26"/>
      <c r="AN438" s="26"/>
    </row>
    <row r="439" spans="1:40">
      <c r="A439" t="str">
        <f>IF(OR(H439=$AA$3,L439=$AA$3),"MATCH","")</f>
        <v/>
      </c>
      <c r="B439" t="str">
        <f>IF(A439="","","LAST "&amp;COUNTIF(A$2:$A439,A439))</f>
        <v/>
      </c>
      <c r="C439" t="str">
        <f>IF(OR(H439=$AA$5,L439=$AA$5),"MATCH","")</f>
        <v/>
      </c>
      <c r="D439" t="str">
        <f>IF(C439="","","LAST "&amp;COUNTIF($C$2:C439,C439))</f>
        <v/>
      </c>
      <c r="E439" s="6">
        <f>IF(AND(OR(H439=$AA$3,H439=$AA$5),AND(OR(L439=$AA$3,L439=$AA$5))),"MATCH",0)</f>
        <v>0</v>
      </c>
      <c r="F439" s="39" t="s">
        <v>91</v>
      </c>
      <c r="G439" s="16">
        <v>44973</v>
      </c>
      <c r="H439" s="6" t="s">
        <v>46</v>
      </c>
      <c r="J439" s="7">
        <f>(VLOOKUP(H439,Modèle!$B$3:$G$34,5,FALSE)*VLOOKUP(L439,Modèle!$B$3:$G$34,6,FALSE))*Modèle!$D$35</f>
        <v>4.2015923566878968</v>
      </c>
      <c r="K439" s="19">
        <f>IF(J439&gt;N439,1,"")</f>
        <v>1</v>
      </c>
      <c r="L439" s="6" t="s">
        <v>24</v>
      </c>
      <c r="M439" s="6">
        <v>5</v>
      </c>
      <c r="N439" s="7">
        <v>3.2378980891719742</v>
      </c>
      <c r="O439" s="19" t="str">
        <f>IF(N439&gt;J439,1,"")</f>
        <v/>
      </c>
      <c r="P439" t="str">
        <f>IF(I439&gt;M439,H439,L439)</f>
        <v>Columbus</v>
      </c>
      <c r="Q439" t="str">
        <f>IF(J439&gt;N439,H439,L439)</f>
        <v>Winnipeg</v>
      </c>
      <c r="R439" t="str">
        <f t="shared" si="26"/>
        <v>NON</v>
      </c>
      <c r="AI439" s="27"/>
      <c r="AJ439" s="26"/>
      <c r="AK439" s="26"/>
      <c r="AL439" s="26"/>
      <c r="AM439" s="26"/>
      <c r="AN439" s="26"/>
    </row>
    <row r="440" spans="1:40">
      <c r="A440" t="str">
        <f>IF(OR(H440=$AA$3,L440=$AA$3),"MATCH","")</f>
        <v/>
      </c>
      <c r="B440" t="str">
        <f>IF(A440="","","LAST "&amp;COUNTIF(A$2:$A440,A440))</f>
        <v/>
      </c>
      <c r="C440" t="str">
        <f>IF(OR(H440=$AA$5,L440=$AA$5),"MATCH","")</f>
        <v/>
      </c>
      <c r="D440" t="str">
        <f>IF(C440="","","LAST "&amp;COUNTIF($C$2:C440,C440))</f>
        <v/>
      </c>
      <c r="E440" s="6">
        <f>IF(AND(OR(H440=$AA$3,H440=$AA$5),AND(OR(L440=$AA$3,L440=$AA$5))),"MATCH",0)</f>
        <v>0</v>
      </c>
      <c r="F440" s="39" t="s">
        <v>91</v>
      </c>
      <c r="G440" s="16">
        <v>44973</v>
      </c>
      <c r="H440" s="6" t="s">
        <v>32</v>
      </c>
      <c r="J440" s="7">
        <f>(VLOOKUP(H440,Modèle!$B$3:$G$34,5,FALSE)*VLOOKUP(L440,Modèle!$B$3:$G$34,6,FALSE))*Modèle!$D$35</f>
        <v>3.568407643312101</v>
      </c>
      <c r="K440" s="19">
        <f>IF(J440&gt;N440,1,"")</f>
        <v>1</v>
      </c>
      <c r="L440" s="6" t="s">
        <v>17</v>
      </c>
      <c r="M440" s="6">
        <v>0</v>
      </c>
      <c r="N440" s="7">
        <v>3.0885350318471332</v>
      </c>
      <c r="O440" s="19" t="str">
        <f>IF(N440&gt;J440,1,"")</f>
        <v/>
      </c>
      <c r="P440" t="str">
        <f>IF(I440&gt;M440,H440,L440)</f>
        <v>Nashville</v>
      </c>
      <c r="Q440" t="str">
        <f>IF(J440&gt;N440,H440,L440)</f>
        <v>Boston</v>
      </c>
      <c r="R440" t="str">
        <f t="shared" si="26"/>
        <v>NON</v>
      </c>
      <c r="AI440" s="27"/>
      <c r="AJ440" s="26"/>
      <c r="AK440" s="26"/>
      <c r="AL440" s="26"/>
      <c r="AM440" s="26"/>
      <c r="AN440" s="26"/>
    </row>
    <row r="441" spans="1:40">
      <c r="A441" t="str">
        <f>IF(OR(H441=$AA$3,L441=$AA$3),"MATCH","")</f>
        <v/>
      </c>
      <c r="B441" t="str">
        <f>IF(A441="","","LAST "&amp;COUNTIF(A$2:$A441,A441))</f>
        <v/>
      </c>
      <c r="C441" t="str">
        <f>IF(OR(H441=$AA$5,L441=$AA$5),"MATCH","")</f>
        <v/>
      </c>
      <c r="D441" t="str">
        <f>IF(C441="","","LAST "&amp;COUNTIF($C$2:C441,C441))</f>
        <v/>
      </c>
      <c r="E441" s="6">
        <f>IF(AND(OR(H441=$AA$3,H441=$AA$5),AND(OR(L441=$AA$3,L441=$AA$5))),"MATCH",0)</f>
        <v>0</v>
      </c>
      <c r="F441" s="39" t="s">
        <v>91</v>
      </c>
      <c r="G441" s="16">
        <v>44973</v>
      </c>
      <c r="H441" s="6" t="s">
        <v>42</v>
      </c>
      <c r="J441" s="7">
        <f>(VLOOKUP(H441,Modèle!$B$3:$G$34,5,FALSE)*VLOOKUP(L441,Modèle!$B$3:$G$34,6,FALSE))*Modèle!$D$35</f>
        <v>2.7766878980891714</v>
      </c>
      <c r="K441" s="19">
        <f>IF(J441&gt;N441,1,"")</f>
        <v>1</v>
      </c>
      <c r="L441" s="6" t="s">
        <v>22</v>
      </c>
      <c r="M441" s="6">
        <v>5</v>
      </c>
      <c r="N441" s="7">
        <v>2.7668789808917191</v>
      </c>
      <c r="O441" s="19" t="str">
        <f>IF(N441&gt;J441,1,"")</f>
        <v/>
      </c>
      <c r="P441" t="str">
        <f>IF(I441&gt;M441,H441,L441)</f>
        <v>Seattle</v>
      </c>
      <c r="Q441" t="str">
        <f>IF(J441&gt;N441,H441,L441)</f>
        <v>Philadelphia</v>
      </c>
      <c r="R441" t="str">
        <f t="shared" si="26"/>
        <v>NON</v>
      </c>
      <c r="AI441" s="27"/>
      <c r="AJ441" s="26"/>
      <c r="AK441" s="26"/>
      <c r="AL441" s="26"/>
      <c r="AM441" s="26"/>
      <c r="AN441" s="26"/>
    </row>
    <row r="442" spans="1:40">
      <c r="A442" t="str">
        <f>IF(OR(H442=$AA$3,L442=$AA$3),"MATCH","")</f>
        <v/>
      </c>
      <c r="B442" t="str">
        <f>IF(A442="","","LAST "&amp;COUNTIF(A$2:$A442,A442))</f>
        <v/>
      </c>
      <c r="C442" t="str">
        <f>IF(OR(H442=$AA$5,L442=$AA$5),"MATCH","")</f>
        <v/>
      </c>
      <c r="D442" t="str">
        <f>IF(C442="","","LAST "&amp;COUNTIF($C$2:C442,C442))</f>
        <v/>
      </c>
      <c r="E442" s="6">
        <f>IF(AND(OR(H442=$AA$3,H442=$AA$5),AND(OR(L442=$AA$3,L442=$AA$5))),"MATCH",0)</f>
        <v>0</v>
      </c>
      <c r="F442" s="39" t="s">
        <v>91</v>
      </c>
      <c r="G442" s="16">
        <v>44973</v>
      </c>
      <c r="H442" s="6" t="s">
        <v>41</v>
      </c>
      <c r="J442" s="7">
        <f>(VLOOKUP(H442,Modèle!$B$3:$G$34,5,FALSE)*VLOOKUP(L442,Modèle!$B$3:$G$34,6,FALSE))*Modèle!$D$35</f>
        <v>4.035891719745222</v>
      </c>
      <c r="K442" s="19">
        <f>IF(J442&gt;N442,1,"")</f>
        <v>1</v>
      </c>
      <c r="L442" s="6" t="s">
        <v>47</v>
      </c>
      <c r="M442" s="6">
        <v>6</v>
      </c>
      <c r="N442" s="7">
        <v>2.874617834394904</v>
      </c>
      <c r="O442" s="19" t="str">
        <f>IF(N442&gt;J442,1,"")</f>
        <v/>
      </c>
      <c r="P442" t="str">
        <f>IF(I442&gt;M442,H442,L442)</f>
        <v>St. Louis</v>
      </c>
      <c r="Q442" t="str">
        <f>IF(J442&gt;N442,H442,L442)</f>
        <v>New Jersey</v>
      </c>
      <c r="R442" t="str">
        <f t="shared" si="26"/>
        <v>NON</v>
      </c>
      <c r="AI442" s="27"/>
      <c r="AJ442" s="26"/>
      <c r="AK442" s="26"/>
      <c r="AL442" s="26"/>
      <c r="AM442" s="26"/>
      <c r="AN442" s="26"/>
    </row>
    <row r="443" spans="1:40">
      <c r="A443" t="str">
        <f>IF(OR(H443=$AA$3,L443=$AA$3),"MATCH","")</f>
        <v/>
      </c>
      <c r="B443" t="str">
        <f>IF(A443="","","LAST "&amp;COUNTIF(A$2:$A443,A443))</f>
        <v/>
      </c>
      <c r="C443" t="str">
        <f>IF(OR(H443=$AA$5,L443=$AA$5),"MATCH","")</f>
        <v/>
      </c>
      <c r="D443" t="str">
        <f>IF(C443="","","LAST "&amp;COUNTIF($C$2:C443,C443))</f>
        <v/>
      </c>
      <c r="E443" s="6">
        <f>IF(AND(OR(H443=$AA$3,H443=$AA$5),AND(OR(L443=$AA$3,L443=$AA$5))),"MATCH",0)</f>
        <v>0</v>
      </c>
      <c r="F443" s="39" t="s">
        <v>91</v>
      </c>
      <c r="G443" s="16">
        <v>44973</v>
      </c>
      <c r="H443" s="6" t="s">
        <v>16</v>
      </c>
      <c r="I443" s="6" t="s">
        <v>91</v>
      </c>
      <c r="J443" s="7">
        <f>(VLOOKUP(H443,Modèle!$B$3:$G$34,5,FALSE)*VLOOKUP(L443,Modèle!$B$3:$G$34,6,FALSE))*Modèle!$D$35</f>
        <v>2.7314649681528658</v>
      </c>
      <c r="K443" s="19" t="str">
        <f>IF(J443&gt;N443,1,"")</f>
        <v/>
      </c>
      <c r="L443" s="6" t="s">
        <v>18</v>
      </c>
      <c r="M443" s="6">
        <v>2</v>
      </c>
      <c r="N443" s="7">
        <v>3.2971019108280251</v>
      </c>
      <c r="O443" s="19">
        <f>IF(N443&gt;J443,1,"")</f>
        <v>1</v>
      </c>
      <c r="P443" t="str">
        <f>IF(I443&gt;M443,H443,L443)</f>
        <v>San Jose</v>
      </c>
      <c r="Q443" t="str">
        <f>IF(J443&gt;N443,H443,L443)</f>
        <v>Vegas</v>
      </c>
      <c r="R443" t="str">
        <f t="shared" si="26"/>
        <v>NON</v>
      </c>
      <c r="AI443" s="27"/>
      <c r="AJ443" s="26"/>
      <c r="AK443" s="26"/>
      <c r="AL443" s="26"/>
      <c r="AM443" s="26"/>
      <c r="AN443" s="26"/>
    </row>
    <row r="444" spans="1:40">
      <c r="A444" t="str">
        <f>IF(OR(H444=$AA$3,L444=$AA$3),"MATCH","")</f>
        <v/>
      </c>
      <c r="B444" t="str">
        <f>IF(A444="","","LAST "&amp;COUNTIF(A$2:$A444,A444))</f>
        <v/>
      </c>
      <c r="C444" t="str">
        <f>IF(OR(H444=$AA$5,L444=$AA$5),"MATCH","")</f>
        <v/>
      </c>
      <c r="D444" t="str">
        <f>IF(C444="","","LAST "&amp;COUNTIF($C$2:C444,C444))</f>
        <v/>
      </c>
      <c r="E444" s="6">
        <f>IF(AND(OR(H444=$AA$3,H444=$AA$5),AND(OR(L444=$AA$3,L444=$AA$5))),"MATCH",0)</f>
        <v>0</v>
      </c>
      <c r="F444" s="39" t="s">
        <v>91</v>
      </c>
      <c r="G444" s="16">
        <v>44973</v>
      </c>
      <c r="H444" s="6" t="s">
        <v>38</v>
      </c>
      <c r="I444" s="6" t="s">
        <v>91</v>
      </c>
      <c r="J444" s="7">
        <f>(VLOOKUP(H444,Modèle!$B$3:$G$34,5,FALSE)*VLOOKUP(L444,Modèle!$B$3:$G$34,6,FALSE))*Modèle!$D$35</f>
        <v>2.8742675159235662</v>
      </c>
      <c r="K444" s="19" t="str">
        <f>IF(J444&gt;N444,1,"")</f>
        <v/>
      </c>
      <c r="L444" s="6" t="s">
        <v>33</v>
      </c>
      <c r="M444" s="6">
        <v>2</v>
      </c>
      <c r="N444" s="7">
        <v>2.8849363057324839</v>
      </c>
      <c r="O444" s="19">
        <f>IF(N444&gt;J444,1,"")</f>
        <v>1</v>
      </c>
      <c r="P444" t="str">
        <f>IF(I444&gt;M444,H444,L444)</f>
        <v>Florida</v>
      </c>
      <c r="Q444" t="str">
        <f>IF(J444&gt;N444,H444,L444)</f>
        <v>Washington</v>
      </c>
      <c r="R444" t="str">
        <f t="shared" si="26"/>
        <v>NON</v>
      </c>
      <c r="AI444" s="27"/>
      <c r="AJ444" s="26"/>
      <c r="AK444" s="26"/>
      <c r="AL444" s="26"/>
      <c r="AM444" s="26"/>
      <c r="AN444" s="26"/>
    </row>
    <row r="445" spans="1:40">
      <c r="A445" t="str">
        <f>IF(OR(H445=$AA$3,L445=$AA$3),"MATCH","")</f>
        <v/>
      </c>
      <c r="B445" t="str">
        <f>IF(A445="","","LAST "&amp;COUNTIF(A$2:$A445,A445))</f>
        <v/>
      </c>
      <c r="C445" t="str">
        <f>IF(OR(H445=$AA$5,L445=$AA$5),"MATCH","")</f>
        <v/>
      </c>
      <c r="D445" t="str">
        <f>IF(C445="","","LAST "&amp;COUNTIF($C$2:C445,C445))</f>
        <v/>
      </c>
      <c r="E445" s="6">
        <f>IF(AND(OR(H445=$AA$3,H445=$AA$5),AND(OR(L445=$AA$3,L445=$AA$5))),"MATCH",0)</f>
        <v>0</v>
      </c>
      <c r="F445" s="39" t="s">
        <v>91</v>
      </c>
      <c r="G445" s="16">
        <v>44972</v>
      </c>
      <c r="H445" s="6" t="s">
        <v>35</v>
      </c>
      <c r="J445" s="7">
        <f>(VLOOKUP(H445,Modèle!$B$3:$G$34,5,FALSE)*VLOOKUP(L445,Modèle!$B$3:$G$34,6,FALSE))*Modèle!$D$35</f>
        <v>5.0211464968152866</v>
      </c>
      <c r="K445" s="19">
        <f>IF(J445&gt;N445,1,"")</f>
        <v>1</v>
      </c>
      <c r="L445" s="6" t="s">
        <v>23</v>
      </c>
      <c r="M445" s="6">
        <v>1</v>
      </c>
      <c r="N445" s="7">
        <v>2.3598407643312096</v>
      </c>
      <c r="O445" s="19" t="str">
        <f>IF(N445&gt;J445,1,"")</f>
        <v/>
      </c>
      <c r="P445" t="str">
        <f>IF(I445&gt;M445,H445,L445)</f>
        <v>Anaheim</v>
      </c>
      <c r="Q445" t="str">
        <f>IF(J445&gt;N445,H445,L445)</f>
        <v>Buffalo</v>
      </c>
      <c r="R445" t="str">
        <f t="shared" si="26"/>
        <v>NON</v>
      </c>
      <c r="AI445" s="27"/>
      <c r="AJ445" s="26"/>
      <c r="AK445" s="26"/>
      <c r="AL445" s="26"/>
      <c r="AM445" s="26"/>
      <c r="AN445" s="26"/>
    </row>
    <row r="446" spans="1:40">
      <c r="A446" t="str">
        <f>IF(OR(H446=$AA$3,L446=$AA$3),"MATCH","")</f>
        <v/>
      </c>
      <c r="B446" t="str">
        <f>IF(A446="","","LAST "&amp;COUNTIF(A$2:$A446,A446))</f>
        <v/>
      </c>
      <c r="C446" t="str">
        <f>IF(OR(H446=$AA$5,L446=$AA$5),"MATCH","")</f>
        <v/>
      </c>
      <c r="D446" t="str">
        <f>IF(C446="","","LAST "&amp;COUNTIF($C$2:C446,C446))</f>
        <v/>
      </c>
      <c r="E446" s="6">
        <f>IF(AND(OR(H446=$AA$3,H446=$AA$5),AND(OR(L446=$AA$3,L446=$AA$5))),"MATCH",0)</f>
        <v>0</v>
      </c>
      <c r="F446" s="39" t="s">
        <v>91</v>
      </c>
      <c r="G446" s="16">
        <v>44972</v>
      </c>
      <c r="H446" s="6" t="s">
        <v>20</v>
      </c>
      <c r="I446" s="6" t="s">
        <v>91</v>
      </c>
      <c r="J446" s="7">
        <f>(VLOOKUP(H446,Modèle!$B$3:$G$34,5,FALSE)*VLOOKUP(L446,Modèle!$B$3:$G$34,6,FALSE))*Modèle!$D$35</f>
        <v>4.1502229299363051</v>
      </c>
      <c r="K446" s="19">
        <f>IF(J446&gt;N446,1,"")</f>
        <v>1</v>
      </c>
      <c r="L446" s="6" t="s">
        <v>43</v>
      </c>
      <c r="M446" s="6">
        <v>2</v>
      </c>
      <c r="N446" s="7">
        <v>3.0357961783439484</v>
      </c>
      <c r="O446" s="19" t="str">
        <f>IF(N446&gt;J446,1,"")</f>
        <v/>
      </c>
      <c r="P446" t="str">
        <f>IF(I446&gt;M446,H446,L446)</f>
        <v>Tampa Bay</v>
      </c>
      <c r="Q446" t="str">
        <f>IF(J446&gt;N446,H446,L446)</f>
        <v>Tampa Bay</v>
      </c>
      <c r="R446" t="str">
        <f t="shared" si="26"/>
        <v>OUI</v>
      </c>
      <c r="AI446" s="27"/>
      <c r="AJ446" s="26"/>
      <c r="AK446" s="26"/>
      <c r="AL446" s="26"/>
      <c r="AM446" s="26"/>
      <c r="AN446" s="26"/>
    </row>
    <row r="447" spans="1:40">
      <c r="A447" t="str">
        <f>IF(OR(H447=$AA$3,L447=$AA$3),"MATCH","")</f>
        <v/>
      </c>
      <c r="B447" t="str">
        <f>IF(A447="","","LAST "&amp;COUNTIF(A$2:$A447,A447))</f>
        <v/>
      </c>
      <c r="C447" t="str">
        <f>IF(OR(H447=$AA$5,L447=$AA$5),"MATCH","")</f>
        <v>MATCH</v>
      </c>
      <c r="D447" t="str">
        <f>IF(C447="","","LAST "&amp;COUNTIF($C$2:C447,C447))</f>
        <v>LAST 29</v>
      </c>
      <c r="E447" s="6">
        <f>IF(AND(OR(H447=$AA$3,H447=$AA$5),AND(OR(L447=$AA$3,L447=$AA$5))),"MATCH",0)</f>
        <v>0</v>
      </c>
      <c r="F447" s="39" t="s">
        <v>91</v>
      </c>
      <c r="G447" s="16">
        <v>44972</v>
      </c>
      <c r="H447" s="6" t="s">
        <v>45</v>
      </c>
      <c r="I447" s="6" t="s">
        <v>91</v>
      </c>
      <c r="J447" s="7">
        <f>(VLOOKUP(H447,Modèle!$B$3:$G$34,5,FALSE)*VLOOKUP(L447,Modèle!$B$3:$G$34,6,FALSE))*Modèle!$D$35</f>
        <v>3.248089171974522</v>
      </c>
      <c r="K447" s="19" t="str">
        <f>IF(J447&gt;N447,1,"")</f>
        <v/>
      </c>
      <c r="L447" s="6" t="s">
        <v>29</v>
      </c>
      <c r="M447" s="6">
        <v>2</v>
      </c>
      <c r="N447" s="7">
        <v>3.3690445859872615</v>
      </c>
      <c r="O447" s="19">
        <f>IF(N447&gt;J447,1,"")</f>
        <v>1</v>
      </c>
      <c r="P447" t="str">
        <f>IF(I447&gt;M447,H447,L447)</f>
        <v>Detroit</v>
      </c>
      <c r="Q447" t="str">
        <f>IF(J447&gt;N447,H447,L447)</f>
        <v>Edmonton</v>
      </c>
      <c r="R447" t="str">
        <f t="shared" si="26"/>
        <v>NON</v>
      </c>
      <c r="AI447" s="27"/>
      <c r="AJ447" s="26"/>
      <c r="AK447" s="26"/>
      <c r="AL447" s="26"/>
      <c r="AM447" s="26"/>
      <c r="AN447" s="26"/>
    </row>
    <row r="448" spans="1:40">
      <c r="A448" t="str">
        <f>IF(OR(H448=$AA$3,L448=$AA$3),"MATCH","")</f>
        <v/>
      </c>
      <c r="B448" t="str">
        <f>IF(A448="","","LAST "&amp;COUNTIF(A$2:$A448,A448))</f>
        <v/>
      </c>
      <c r="C448" t="str">
        <f>IF(OR(H448=$AA$5,L448=$AA$5),"MATCH","")</f>
        <v/>
      </c>
      <c r="D448" t="str">
        <f>IF(C448="","","LAST "&amp;COUNTIF($C$2:C448,C448))</f>
        <v/>
      </c>
      <c r="E448" s="6">
        <f>IF(AND(OR(H448=$AA$3,H448=$AA$5),AND(OR(L448=$AA$3,L448=$AA$5))),"MATCH",0)</f>
        <v>0</v>
      </c>
      <c r="F448" s="39" t="s">
        <v>91</v>
      </c>
      <c r="G448" s="16">
        <v>44972</v>
      </c>
      <c r="H448" s="6" t="s">
        <v>27</v>
      </c>
      <c r="I448" s="6" t="s">
        <v>91</v>
      </c>
      <c r="J448" s="7">
        <f>(VLOOKUP(H448,Modèle!$B$3:$G$34,5,FALSE)*VLOOKUP(L448,Modèle!$B$3:$G$34,6,FALSE))*Modèle!$D$35</f>
        <v>2.6193630573248403</v>
      </c>
      <c r="K448" s="19">
        <f>IF(J448&gt;N448,1,"")</f>
        <v>1</v>
      </c>
      <c r="L448" s="6" t="s">
        <v>37</v>
      </c>
      <c r="M448" s="6">
        <v>2</v>
      </c>
      <c r="N448" s="7">
        <v>2.4957006369426749</v>
      </c>
      <c r="O448" s="19" t="str">
        <f>IF(N448&gt;J448,1,"")</f>
        <v/>
      </c>
      <c r="P448" t="str">
        <f>IF(I448&gt;M448,H448,L448)</f>
        <v>Colorado</v>
      </c>
      <c r="Q448" t="str">
        <f>IF(J448&gt;N448,H448,L448)</f>
        <v>Colorado</v>
      </c>
      <c r="R448" t="str">
        <f t="shared" si="26"/>
        <v>OUI</v>
      </c>
      <c r="AI448" s="27"/>
      <c r="AJ448" s="26"/>
      <c r="AK448" s="26"/>
      <c r="AL448" s="26"/>
      <c r="AM448" s="26"/>
      <c r="AN448" s="26"/>
    </row>
    <row r="449" spans="1:40">
      <c r="A449" t="str">
        <f>IF(OR(H449=$AA$3,L449=$AA$3),"MATCH","")</f>
        <v/>
      </c>
      <c r="B449" t="str">
        <f>IF(A449="","","LAST "&amp;COUNTIF(A$2:$A449,A449))</f>
        <v/>
      </c>
      <c r="C449" t="str">
        <f>IF(OR(H449=$AA$5,L449=$AA$5),"MATCH","")</f>
        <v/>
      </c>
      <c r="D449" t="str">
        <f>IF(C449="","","LAST "&amp;COUNTIF($C$2:C449,C449))</f>
        <v/>
      </c>
      <c r="E449" s="6">
        <f>IF(AND(OR(H449=$AA$3,H449=$AA$5),AND(OR(L449=$AA$3,L449=$AA$5))),"MATCH",0)</f>
        <v>0</v>
      </c>
      <c r="F449" s="39" t="s">
        <v>91</v>
      </c>
      <c r="G449" s="16">
        <v>44972</v>
      </c>
      <c r="H449" s="6" t="s">
        <v>26</v>
      </c>
      <c r="I449" s="6" t="s">
        <v>91</v>
      </c>
      <c r="J449" s="7">
        <f>(VLOOKUP(H449,Modèle!$B$3:$G$34,5,FALSE)*VLOOKUP(L449,Modèle!$B$3:$G$34,6,FALSE))*Modèle!$D$35</f>
        <v>1.9253503184713374</v>
      </c>
      <c r="K449" s="19" t="str">
        <f>IF(J449&gt;N449,1,"")</f>
        <v/>
      </c>
      <c r="L449" s="6" t="s">
        <v>30</v>
      </c>
      <c r="M449" s="6">
        <v>4</v>
      </c>
      <c r="N449" s="7">
        <v>2.7165605095541401</v>
      </c>
      <c r="O449" s="19">
        <f>IF(N449&gt;J449,1,"")</f>
        <v>1</v>
      </c>
      <c r="P449" t="str">
        <f>IF(I449&gt;M449,H449,L449)</f>
        <v>Chicago</v>
      </c>
      <c r="Q449" t="str">
        <f>IF(J449&gt;N449,H449,L449)</f>
        <v>Toronto</v>
      </c>
      <c r="R449" t="str">
        <f t="shared" si="26"/>
        <v>NON</v>
      </c>
      <c r="AI449" s="27"/>
      <c r="AJ449" s="26"/>
      <c r="AK449" s="26"/>
      <c r="AL449" s="26"/>
      <c r="AM449" s="26"/>
      <c r="AN449" s="26"/>
    </row>
    <row r="450" spans="1:40">
      <c r="A450" t="str">
        <f>IF(OR(H450=$AA$3,L450=$AA$3),"MATCH","")</f>
        <v/>
      </c>
      <c r="B450" t="str">
        <f>IF(A450="","","LAST "&amp;COUNTIF(A$2:$A450,A450))</f>
        <v/>
      </c>
      <c r="C450" t="str">
        <f>IF(OR(H450=$AA$5,L450=$AA$5),"MATCH","")</f>
        <v/>
      </c>
      <c r="D450" t="str">
        <f>IF(C450="","","LAST "&amp;COUNTIF($C$2:C450,C450))</f>
        <v/>
      </c>
      <c r="E450" s="6">
        <f>IF(AND(OR(H450=$AA$3,H450=$AA$5),AND(OR(L450=$AA$3,L450=$AA$5))),"MATCH",0)</f>
        <v>0</v>
      </c>
      <c r="F450" s="39" t="s">
        <v>91</v>
      </c>
      <c r="G450" s="16">
        <v>44972</v>
      </c>
      <c r="H450" s="6" t="s">
        <v>21</v>
      </c>
      <c r="I450" s="6" t="s">
        <v>91</v>
      </c>
      <c r="J450" s="7">
        <f>(VLOOKUP(H450,Modèle!$B$3:$G$34,5,FALSE)*VLOOKUP(L450,Modèle!$B$3:$G$34,6,FALSE))*Modèle!$D$35</f>
        <v>3.9550318471337573</v>
      </c>
      <c r="K450" s="19" t="str">
        <f>IF(J450&gt;N450,1,"")</f>
        <v/>
      </c>
      <c r="L450" s="6" t="s">
        <v>28</v>
      </c>
      <c r="M450" s="6">
        <v>3</v>
      </c>
      <c r="N450" s="7">
        <v>4.0082802547770688</v>
      </c>
      <c r="O450" s="19">
        <f>IF(N450&gt;J450,1,"")</f>
        <v>1</v>
      </c>
      <c r="P450" t="str">
        <f>IF(I450&gt;M450,H450,L450)</f>
        <v>N.Y. Rangers</v>
      </c>
      <c r="Q450" t="str">
        <f>IF(J450&gt;N450,H450,L450)</f>
        <v>Vancouver</v>
      </c>
      <c r="R450" t="str">
        <f t="shared" si="26"/>
        <v>NON</v>
      </c>
      <c r="AI450" s="27"/>
      <c r="AJ450" s="26"/>
      <c r="AK450" s="26"/>
      <c r="AL450" s="26"/>
      <c r="AM450" s="26"/>
      <c r="AN450" s="26"/>
    </row>
    <row r="451" spans="1:40">
      <c r="A451" t="str">
        <f>IF(OR(H451=$AA$3,L451=$AA$3),"MATCH","")</f>
        <v/>
      </c>
      <c r="B451" t="str">
        <f>IF(A451="","","LAST "&amp;COUNTIF(A$2:$A451,A451))</f>
        <v/>
      </c>
      <c r="C451" t="str">
        <f>IF(OR(H451=$AA$5,L451=$AA$5),"MATCH","")</f>
        <v/>
      </c>
      <c r="D451" t="str">
        <f>IF(C451="","","LAST "&amp;COUNTIF($C$2:C451,C451))</f>
        <v/>
      </c>
      <c r="E451" s="6">
        <f>IF(AND(OR(H451=$AA$3,H451=$AA$5),AND(OR(L451=$AA$3,L451=$AA$5))),"MATCH",0)</f>
        <v>0</v>
      </c>
      <c r="F451" s="39" t="s">
        <v>91</v>
      </c>
      <c r="G451" s="16">
        <v>44971</v>
      </c>
      <c r="H451" s="6" t="s">
        <v>20</v>
      </c>
      <c r="I451" s="6" t="s">
        <v>91</v>
      </c>
      <c r="J451" s="7">
        <f>(VLOOKUP(H451,Modèle!$B$3:$G$34,5,FALSE)*VLOOKUP(L451,Modèle!$B$3:$G$34,6,FALSE))*Modèle!$D$35</f>
        <v>3.2355732484076425</v>
      </c>
      <c r="K451" s="19">
        <f>IF(J451&gt;N451,1,"")</f>
        <v>1</v>
      </c>
      <c r="L451" s="6" t="s">
        <v>27</v>
      </c>
      <c r="M451" s="6">
        <v>2</v>
      </c>
      <c r="N451" s="7">
        <v>2.8023566878980888</v>
      </c>
      <c r="O451" s="19" t="str">
        <f>IF(N451&gt;J451,1,"")</f>
        <v/>
      </c>
      <c r="P451" t="str">
        <f>IF(I451&gt;M451,H451,L451)</f>
        <v>Tampa Bay</v>
      </c>
      <c r="Q451" t="str">
        <f>IF(J451&gt;N451,H451,L451)</f>
        <v>Tampa Bay</v>
      </c>
      <c r="R451" t="str">
        <f t="shared" si="26"/>
        <v>OUI</v>
      </c>
      <c r="AI451" s="27"/>
      <c r="AJ451" s="26"/>
      <c r="AK451" s="26"/>
      <c r="AL451" s="26"/>
      <c r="AM451" s="26"/>
      <c r="AN451" s="26"/>
    </row>
    <row r="452" spans="1:40">
      <c r="A452" t="str">
        <f>IF(OR(H452=$AA$3,L452=$AA$3),"MATCH","")</f>
        <v/>
      </c>
      <c r="B452" t="str">
        <f>IF(A452="","","LAST "&amp;COUNTIF(A$2:$A452,A452))</f>
        <v/>
      </c>
      <c r="C452" t="str">
        <f>IF(OR(H452=$AA$5,L452=$AA$5),"MATCH","")</f>
        <v/>
      </c>
      <c r="D452" t="str">
        <f>IF(C452="","","LAST "&amp;COUNTIF($C$2:C452,C452))</f>
        <v/>
      </c>
      <c r="E452" s="6">
        <f>IF(AND(OR(H452=$AA$3,H452=$AA$5),AND(OR(L452=$AA$3,L452=$AA$5))),"MATCH",0)</f>
        <v>0</v>
      </c>
      <c r="F452" s="39" t="s">
        <v>91</v>
      </c>
      <c r="G452" s="16">
        <v>44971</v>
      </c>
      <c r="H452" s="6" t="s">
        <v>41</v>
      </c>
      <c r="I452" s="6" t="s">
        <v>91</v>
      </c>
      <c r="J452" s="7">
        <f>(VLOOKUP(H452,Modèle!$B$3:$G$34,5,FALSE)*VLOOKUP(L452,Modèle!$B$3:$G$34,6,FALSE))*Modèle!$D$35</f>
        <v>4.4406050955414003</v>
      </c>
      <c r="K452" s="19">
        <f>IF(J452&gt;N452,1,"")</f>
        <v>1</v>
      </c>
      <c r="L452" s="6" t="s">
        <v>24</v>
      </c>
      <c r="M452" s="6">
        <v>1</v>
      </c>
      <c r="N452" s="7">
        <v>3.0325477707006363</v>
      </c>
      <c r="O452" s="19" t="str">
        <f>IF(N452&gt;J452,1,"")</f>
        <v/>
      </c>
      <c r="P452" t="str">
        <f>IF(I452&gt;M452,H452,L452)</f>
        <v>New Jersey</v>
      </c>
      <c r="Q452" t="str">
        <f>IF(J452&gt;N452,H452,L452)</f>
        <v>New Jersey</v>
      </c>
      <c r="R452" t="str">
        <f t="shared" si="26"/>
        <v>OUI</v>
      </c>
      <c r="AI452" s="27"/>
      <c r="AJ452" s="26"/>
      <c r="AK452" s="26"/>
      <c r="AL452" s="26"/>
      <c r="AM452" s="26"/>
      <c r="AN452" s="26"/>
    </row>
    <row r="453" spans="1:40">
      <c r="A453" t="str">
        <f>IF(OR(H453=$AA$3,L453=$AA$3),"MATCH","")</f>
        <v/>
      </c>
      <c r="B453" t="str">
        <f>IF(A453="","","LAST "&amp;COUNTIF(A$2:$A453,A453))</f>
        <v/>
      </c>
      <c r="C453" t="str">
        <f>IF(OR(H453=$AA$5,L453=$AA$5),"MATCH","")</f>
        <v/>
      </c>
      <c r="D453" t="str">
        <f>IF(C453="","","LAST "&amp;COUNTIF($C$2:C453,C453))</f>
        <v/>
      </c>
      <c r="E453" s="6">
        <f>IF(AND(OR(H453=$AA$3,H453=$AA$5),AND(OR(L453=$AA$3,L453=$AA$5))),"MATCH",0)</f>
        <v>0</v>
      </c>
      <c r="F453" s="39" t="s">
        <v>91</v>
      </c>
      <c r="G453" s="16">
        <v>44971</v>
      </c>
      <c r="H453" s="6" t="s">
        <v>32</v>
      </c>
      <c r="J453" s="7">
        <f>(VLOOKUP(H453,Modèle!$B$3:$G$34,5,FALSE)*VLOOKUP(L453,Modèle!$B$3:$G$34,6,FALSE))*Modèle!$D$35</f>
        <v>3.1852229299363048</v>
      </c>
      <c r="K453" s="19" t="str">
        <f>IF(J453&gt;N453,1,"")</f>
        <v/>
      </c>
      <c r="L453" s="6" t="s">
        <v>40</v>
      </c>
      <c r="M453" s="6">
        <v>4</v>
      </c>
      <c r="N453" s="7">
        <v>3.2852229299363049</v>
      </c>
      <c r="O453" s="19">
        <f>IF(N453&gt;J453,1,"")</f>
        <v>1</v>
      </c>
      <c r="P453" t="str">
        <f>IF(I453&gt;M453,H453,L453)</f>
        <v>Dallas</v>
      </c>
      <c r="Q453" t="str">
        <f>IF(J453&gt;N453,H453,L453)</f>
        <v>Dallas</v>
      </c>
      <c r="R453" t="str">
        <f t="shared" si="26"/>
        <v>OUI</v>
      </c>
      <c r="AI453" s="27"/>
      <c r="AJ453" s="26"/>
      <c r="AK453" s="26"/>
      <c r="AL453" s="26"/>
      <c r="AM453" s="26"/>
      <c r="AN453" s="26"/>
    </row>
    <row r="454" spans="1:40">
      <c r="A454" t="str">
        <f>IF(OR(H454=$AA$3,L454=$AA$3),"MATCH","")</f>
        <v/>
      </c>
      <c r="B454" t="str">
        <f>IF(A454="","","LAST "&amp;COUNTIF(A$2:$A454,A454))</f>
        <v/>
      </c>
      <c r="C454" t="str">
        <f>IF(OR(H454=$AA$5,L454=$AA$5),"MATCH","")</f>
        <v/>
      </c>
      <c r="D454" t="str">
        <f>IF(C454="","","LAST "&amp;COUNTIF($C$2:C454,C454))</f>
        <v/>
      </c>
      <c r="E454" s="6">
        <f>IF(AND(OR(H454=$AA$3,H454=$AA$5),AND(OR(L454=$AA$3,L454=$AA$5))),"MATCH",0)</f>
        <v>0</v>
      </c>
      <c r="F454" s="39" t="s">
        <v>91</v>
      </c>
      <c r="G454" s="16">
        <v>44971</v>
      </c>
      <c r="H454" s="6" t="s">
        <v>26</v>
      </c>
      <c r="I454" s="6" t="s">
        <v>91</v>
      </c>
      <c r="J454" s="7">
        <f>(VLOOKUP(H454,Modèle!$B$3:$G$34,5,FALSE)*VLOOKUP(L454,Modèle!$B$3:$G$34,6,FALSE))*Modèle!$D$35</f>
        <v>2.6838216560509545</v>
      </c>
      <c r="K454" s="19" t="str">
        <f>IF(J454&gt;N454,1,"")</f>
        <v/>
      </c>
      <c r="L454" s="6" t="s">
        <v>31</v>
      </c>
      <c r="M454" s="6">
        <v>6</v>
      </c>
      <c r="N454" s="7">
        <v>4.1917515923566873</v>
      </c>
      <c r="O454" s="19">
        <f>IF(N454&gt;J454,1,"")</f>
        <v>1</v>
      </c>
      <c r="P454" t="str">
        <f>IF(I454&gt;M454,H454,L454)</f>
        <v>Chicago</v>
      </c>
      <c r="Q454" t="str">
        <f>IF(J454&gt;N454,H454,L454)</f>
        <v>Montreal</v>
      </c>
      <c r="R454" t="str">
        <f t="shared" si="26"/>
        <v>NON</v>
      </c>
      <c r="AI454" s="27"/>
      <c r="AJ454" s="26"/>
      <c r="AK454" s="26"/>
      <c r="AL454" s="26"/>
      <c r="AM454" s="26"/>
      <c r="AN454" s="26"/>
    </row>
    <row r="455" spans="1:40">
      <c r="A455" t="str">
        <f>IF(OR(H455=$AA$3,L455=$AA$3),"MATCH","")</f>
        <v/>
      </c>
      <c r="B455" t="str">
        <f>IF(A455="","","LAST "&amp;COUNTIF(A$2:$A455,A455))</f>
        <v/>
      </c>
      <c r="C455" t="str">
        <f>IF(OR(H455=$AA$5,L455=$AA$5),"MATCH","")</f>
        <v/>
      </c>
      <c r="D455" t="str">
        <f>IF(C455="","","LAST "&amp;COUNTIF($C$2:C455,C455))</f>
        <v/>
      </c>
      <c r="E455" s="6">
        <f>IF(AND(OR(H455=$AA$3,H455=$AA$5),AND(OR(L455=$AA$3,L455=$AA$5))),"MATCH",0)</f>
        <v>0</v>
      </c>
      <c r="F455" s="39" t="s">
        <v>91</v>
      </c>
      <c r="G455" s="16">
        <v>44971</v>
      </c>
      <c r="H455" s="6" t="s">
        <v>34</v>
      </c>
      <c r="I455" s="6" t="s">
        <v>91</v>
      </c>
      <c r="J455" s="7">
        <f>(VLOOKUP(H455,Modèle!$B$3:$G$34,5,FALSE)*VLOOKUP(L455,Modèle!$B$3:$G$34,6,FALSE))*Modèle!$D$35</f>
        <v>2.499044585987261</v>
      </c>
      <c r="K455" s="19">
        <f>IF(J455&gt;N455,1,"")</f>
        <v>1</v>
      </c>
      <c r="L455" s="6" t="s">
        <v>39</v>
      </c>
      <c r="M455" s="6">
        <v>3</v>
      </c>
      <c r="N455" s="7">
        <v>2.112866242038216</v>
      </c>
      <c r="O455" s="19" t="str">
        <f>IF(N455&gt;J455,1,"")</f>
        <v/>
      </c>
      <c r="P455" t="str">
        <f>IF(I455&gt;M455,H455,L455)</f>
        <v>Ottawa</v>
      </c>
      <c r="Q455" t="str">
        <f>IF(J455&gt;N455,H455,L455)</f>
        <v>Ottawa</v>
      </c>
      <c r="R455" t="str">
        <f t="shared" si="26"/>
        <v>OUI</v>
      </c>
      <c r="AI455" s="27"/>
      <c r="AJ455" s="26"/>
      <c r="AK455" s="26"/>
      <c r="AL455" s="26"/>
      <c r="AM455" s="26"/>
      <c r="AN455" s="26"/>
    </row>
    <row r="456" spans="1:40">
      <c r="A456" t="str">
        <f>IF(OR(H456=$AA$3,L456=$AA$3),"MATCH","")</f>
        <v/>
      </c>
      <c r="B456" t="str">
        <f>IF(A456="","","LAST "&amp;COUNTIF(A$2:$A456,A456))</f>
        <v/>
      </c>
      <c r="C456" t="str">
        <f>IF(OR(H456=$AA$5,L456=$AA$5),"MATCH","")</f>
        <v/>
      </c>
      <c r="D456" t="str">
        <f>IF(C456="","","LAST "&amp;COUNTIF($C$2:C456,C456))</f>
        <v/>
      </c>
      <c r="E456" s="6">
        <f>IF(AND(OR(H456=$AA$3,H456=$AA$5),AND(OR(L456=$AA$3,L456=$AA$5))),"MATCH",0)</f>
        <v>0</v>
      </c>
      <c r="F456" s="39" t="s">
        <v>91</v>
      </c>
      <c r="G456" s="16">
        <v>44971</v>
      </c>
      <c r="H456" s="6" t="s">
        <v>44</v>
      </c>
      <c r="I456" s="6" t="s">
        <v>91</v>
      </c>
      <c r="J456" s="7">
        <f>(VLOOKUP(H456,Modèle!$B$3:$G$34,5,FALSE)*VLOOKUP(L456,Modèle!$B$3:$G$34,6,FALSE))*Modèle!$D$35</f>
        <v>3.7893949044585979</v>
      </c>
      <c r="K456" s="19">
        <f>IF(J456&gt;N456,1,"")</f>
        <v>1</v>
      </c>
      <c r="L456" s="6" t="s">
        <v>16</v>
      </c>
      <c r="M456" s="6">
        <v>3</v>
      </c>
      <c r="N456" s="7">
        <v>3.0989808917197443</v>
      </c>
      <c r="O456" s="19" t="str">
        <f>IF(N456&gt;J456,1,"")</f>
        <v/>
      </c>
      <c r="P456" t="str">
        <f>IF(I456&gt;M456,H456,L456)</f>
        <v>Pittsburgh</v>
      </c>
      <c r="Q456" t="str">
        <f>IF(J456&gt;N456,H456,L456)</f>
        <v>Pittsburgh</v>
      </c>
      <c r="R456" t="str">
        <f t="shared" si="26"/>
        <v>OUI</v>
      </c>
      <c r="AI456" s="27"/>
      <c r="AJ456" s="26"/>
      <c r="AK456" s="26"/>
      <c r="AL456" s="26"/>
      <c r="AM456" s="26"/>
      <c r="AN456" s="26"/>
    </row>
    <row r="457" spans="1:40">
      <c r="A457" t="str">
        <f>IF(OR(H457=$AA$3,L457=$AA$3),"MATCH","")</f>
        <v/>
      </c>
      <c r="B457" t="str">
        <f>IF(A457="","","LAST "&amp;COUNTIF(A$2:$A457,A457))</f>
        <v/>
      </c>
      <c r="C457" t="str">
        <f>IF(OR(H457=$AA$5,L457=$AA$5),"MATCH","")</f>
        <v/>
      </c>
      <c r="D457" t="str">
        <f>IF(C457="","","LAST "&amp;COUNTIF($C$2:C457,C457))</f>
        <v/>
      </c>
      <c r="E457" s="6">
        <f>IF(AND(OR(H457=$AA$3,H457=$AA$5),AND(OR(L457=$AA$3,L457=$AA$5))),"MATCH",0)</f>
        <v>0</v>
      </c>
      <c r="F457" s="39" t="s">
        <v>91</v>
      </c>
      <c r="G457" s="16">
        <v>44971</v>
      </c>
      <c r="H457" s="6" t="s">
        <v>38</v>
      </c>
      <c r="I457" s="6" t="s">
        <v>91</v>
      </c>
      <c r="J457" s="7">
        <f>(VLOOKUP(H457,Modèle!$B$3:$G$34,5,FALSE)*VLOOKUP(L457,Modèle!$B$3:$G$34,6,FALSE))*Modèle!$D$35</f>
        <v>3.7386305732484071</v>
      </c>
      <c r="K457" s="19">
        <f>IF(J457&gt;N457,1,"")</f>
        <v>1</v>
      </c>
      <c r="L457" s="6" t="s">
        <v>47</v>
      </c>
      <c r="M457" s="6">
        <v>0</v>
      </c>
      <c r="N457" s="7">
        <v>2.7458598726114647</v>
      </c>
      <c r="O457" s="19" t="str">
        <f>IF(N457&gt;J457,1,"")</f>
        <v/>
      </c>
      <c r="P457" t="str">
        <f>IF(I457&gt;M457,H457,L457)</f>
        <v>Florida</v>
      </c>
      <c r="Q457" t="str">
        <f>IF(J457&gt;N457,H457,L457)</f>
        <v>Florida</v>
      </c>
      <c r="R457" t="str">
        <f t="shared" si="26"/>
        <v>OUI</v>
      </c>
      <c r="AI457" s="27"/>
      <c r="AJ457" s="26"/>
      <c r="AK457" s="26"/>
      <c r="AL457" s="26"/>
      <c r="AM457" s="26"/>
      <c r="AN457" s="26"/>
    </row>
    <row r="458" spans="1:40">
      <c r="A458" t="str">
        <f>IF(OR(H458=$AA$3,L458=$AA$3),"MATCH","")</f>
        <v/>
      </c>
      <c r="B458" t="str">
        <f>IF(A458="","","LAST "&amp;COUNTIF(A$2:$A458,A458))</f>
        <v/>
      </c>
      <c r="C458" t="str">
        <f>IF(OR(H458=$AA$5,L458=$AA$5),"MATCH","")</f>
        <v/>
      </c>
      <c r="D458" t="str">
        <f>IF(C458="","","LAST "&amp;COUNTIF($C$2:C458,C458))</f>
        <v/>
      </c>
      <c r="E458" s="6">
        <f>IF(AND(OR(H458=$AA$3,H458=$AA$5),AND(OR(L458=$AA$3,L458=$AA$5))),"MATCH",0)</f>
        <v>0</v>
      </c>
      <c r="F458" s="39" t="s">
        <v>91</v>
      </c>
      <c r="G458" s="16">
        <v>44971</v>
      </c>
      <c r="H458" s="6" t="s">
        <v>25</v>
      </c>
      <c r="I458" s="6" t="s">
        <v>91</v>
      </c>
      <c r="J458" s="7">
        <f>(VLOOKUP(H458,Modèle!$B$3:$G$34,5,FALSE)*VLOOKUP(L458,Modèle!$B$3:$G$34,6,FALSE))*Modèle!$D$35</f>
        <v>2.76</v>
      </c>
      <c r="K458" s="19" t="str">
        <f>IF(J458&gt;N458,1,"")</f>
        <v/>
      </c>
      <c r="L458" s="6" t="s">
        <v>33</v>
      </c>
      <c r="M458" s="6">
        <v>4</v>
      </c>
      <c r="N458" s="7">
        <v>4.2135350318471332</v>
      </c>
      <c r="O458" s="19">
        <f>IF(N458&gt;J458,1,"")</f>
        <v>1</v>
      </c>
      <c r="P458" t="str">
        <f>IF(I458&gt;M458,H458,L458)</f>
        <v>Carolina</v>
      </c>
      <c r="Q458" t="str">
        <f>IF(J458&gt;N458,H458,L458)</f>
        <v>Washington</v>
      </c>
      <c r="R458" t="str">
        <f t="shared" si="26"/>
        <v>NON</v>
      </c>
      <c r="AI458" s="27"/>
      <c r="AJ458" s="26"/>
      <c r="AK458" s="26"/>
      <c r="AL458" s="26"/>
      <c r="AM458" s="26"/>
      <c r="AN458" s="26"/>
    </row>
    <row r="459" spans="1:40">
      <c r="A459" t="str">
        <f>IF(OR(H459=$AA$3,L459=$AA$3),"MATCH","")</f>
        <v/>
      </c>
      <c r="B459" t="str">
        <f>IF(A459="","","LAST "&amp;COUNTIF(A$2:$A459,A459))</f>
        <v/>
      </c>
      <c r="C459" t="str">
        <f>IF(OR(H459=$AA$5,L459=$AA$5),"MATCH","")</f>
        <v/>
      </c>
      <c r="D459" t="str">
        <f>IF(C459="","","LAST "&amp;COUNTIF($C$2:C459,C459))</f>
        <v/>
      </c>
      <c r="E459" s="6">
        <f>IF(AND(OR(H459=$AA$3,H459=$AA$5),AND(OR(L459=$AA$3,L459=$AA$5))),"MATCH",0)</f>
        <v>0</v>
      </c>
      <c r="F459" s="39" t="s">
        <v>91</v>
      </c>
      <c r="G459" s="16">
        <v>44971</v>
      </c>
      <c r="H459" s="6" t="s">
        <v>22</v>
      </c>
      <c r="I459" s="6" t="s">
        <v>91</v>
      </c>
      <c r="J459" s="7">
        <f>(VLOOKUP(H459,Modèle!$B$3:$G$34,5,FALSE)*VLOOKUP(L459,Modèle!$B$3:$G$34,6,FALSE))*Modèle!$D$35</f>
        <v>3.1014012738853496</v>
      </c>
      <c r="K459" s="19">
        <f>IF(J459&gt;N459,1,"")</f>
        <v>1</v>
      </c>
      <c r="L459" s="6" t="s">
        <v>46</v>
      </c>
      <c r="M459" s="6">
        <v>3</v>
      </c>
      <c r="N459" s="7">
        <v>2.9918471337579615</v>
      </c>
      <c r="O459" s="19" t="str">
        <f>IF(N459&gt;J459,1,"")</f>
        <v/>
      </c>
      <c r="P459" t="str">
        <f>IF(I459&gt;M459,H459,L459)</f>
        <v>Seattle</v>
      </c>
      <c r="Q459" t="str">
        <f>IF(J459&gt;N459,H459,L459)</f>
        <v>Seattle</v>
      </c>
      <c r="R459" t="str">
        <f t="shared" si="26"/>
        <v>OUI</v>
      </c>
      <c r="AI459" s="27"/>
      <c r="AJ459" s="26"/>
      <c r="AK459" s="26"/>
      <c r="AL459" s="26"/>
      <c r="AM459" s="26"/>
      <c r="AN459" s="26"/>
    </row>
    <row r="460" spans="1:40">
      <c r="A460" t="str">
        <f>IF(OR(H460=$AA$3,L460=$AA$3),"MATCH","")</f>
        <v/>
      </c>
      <c r="B460" t="str">
        <f>IF(A460="","","LAST "&amp;COUNTIF(A$2:$A460,A460))</f>
        <v/>
      </c>
      <c r="C460" t="str">
        <f>IF(OR(H460=$AA$5,L460=$AA$5),"MATCH","")</f>
        <v/>
      </c>
      <c r="D460" t="str">
        <f>IF(C460="","","LAST "&amp;COUNTIF($C$2:C460,C460))</f>
        <v/>
      </c>
      <c r="E460" s="6">
        <f>IF(AND(OR(H460=$AA$3,H460=$AA$5),AND(OR(L460=$AA$3,L460=$AA$5))),"MATCH",0)</f>
        <v>0</v>
      </c>
      <c r="F460" s="39" t="s">
        <v>91</v>
      </c>
      <c r="G460" s="16">
        <v>44970</v>
      </c>
      <c r="H460" s="6" t="s">
        <v>35</v>
      </c>
      <c r="I460" s="6" t="s">
        <v>91</v>
      </c>
      <c r="J460" s="7">
        <f>(VLOOKUP(H460,Modèle!$B$3:$G$34,5,FALSE)*VLOOKUP(L460,Modèle!$B$3:$G$34,6,FALSE))*Modèle!$D$35</f>
        <v>4.0917515923566876</v>
      </c>
      <c r="K460" s="19">
        <f>IF(J460&gt;N460,1,"")</f>
        <v>1</v>
      </c>
      <c r="L460" s="6" t="s">
        <v>19</v>
      </c>
      <c r="M460" s="6">
        <v>1</v>
      </c>
      <c r="N460" s="7">
        <v>3.0903821656050949</v>
      </c>
      <c r="O460" s="19" t="str">
        <f>IF(N460&gt;J460,1,"")</f>
        <v/>
      </c>
      <c r="P460" t="str">
        <f>IF(I460&gt;M460,H460,L460)</f>
        <v>Buffalo</v>
      </c>
      <c r="Q460" t="str">
        <f>IF(J460&gt;N460,H460,L460)</f>
        <v>Buffalo</v>
      </c>
      <c r="R460" t="str">
        <f t="shared" si="26"/>
        <v>OUI</v>
      </c>
      <c r="AI460" s="27"/>
      <c r="AJ460" s="26"/>
      <c r="AK460" s="26"/>
      <c r="AL460" s="26"/>
      <c r="AM460" s="26"/>
      <c r="AN460" s="26"/>
    </row>
    <row r="461" spans="1:40">
      <c r="A461" t="str">
        <f>IF(OR(H461=$AA$3,L461=$AA$3),"MATCH","")</f>
        <v/>
      </c>
      <c r="B461" t="str">
        <f>IF(A461="","","LAST "&amp;COUNTIF(A$2:$A461,A461))</f>
        <v/>
      </c>
      <c r="C461" t="str">
        <f>IF(OR(H461=$AA$5,L461=$AA$5),"MATCH","")</f>
        <v/>
      </c>
      <c r="D461" t="str">
        <f>IF(C461="","","LAST "&amp;COUNTIF($C$2:C461,C461))</f>
        <v/>
      </c>
      <c r="E461" s="6">
        <f>IF(AND(OR(H461=$AA$3,H461=$AA$5),AND(OR(L461=$AA$3,L461=$AA$5))),"MATCH",0)</f>
        <v>0</v>
      </c>
      <c r="F461" s="39" t="s">
        <v>91</v>
      </c>
      <c r="G461" s="16">
        <v>44970</v>
      </c>
      <c r="H461" s="6" t="s">
        <v>38</v>
      </c>
      <c r="I461" s="6" t="s">
        <v>91</v>
      </c>
      <c r="J461" s="7">
        <f>(VLOOKUP(H461,Modèle!$B$3:$G$34,5,FALSE)*VLOOKUP(L461,Modèle!$B$3:$G$34,6,FALSE))*Modèle!$D$35</f>
        <v>2.8742675159235662</v>
      </c>
      <c r="K461" s="19" t="str">
        <f>IF(J461&gt;N461,1,"")</f>
        <v/>
      </c>
      <c r="L461" s="6" t="s">
        <v>37</v>
      </c>
      <c r="M461" s="6">
        <v>3</v>
      </c>
      <c r="N461" s="7">
        <v>3.5912738853503181</v>
      </c>
      <c r="O461" s="19">
        <f>IF(N461&gt;J461,1,"")</f>
        <v>1</v>
      </c>
      <c r="P461" t="str">
        <f>IF(I461&gt;M461,H461,L461)</f>
        <v>Florida</v>
      </c>
      <c r="Q461" t="str">
        <f>IF(J461&gt;N461,H461,L461)</f>
        <v>Minnesota</v>
      </c>
      <c r="R461" t="str">
        <f t="shared" si="26"/>
        <v>NON</v>
      </c>
      <c r="AI461" s="27"/>
      <c r="AJ461" s="26"/>
      <c r="AK461" s="26"/>
      <c r="AL461" s="26"/>
      <c r="AM461" s="26"/>
      <c r="AN461" s="26"/>
    </row>
    <row r="462" spans="1:40">
      <c r="A462" t="str">
        <f>IF(OR(H462=$AA$3,L462=$AA$3),"MATCH","")</f>
        <v/>
      </c>
      <c r="B462" t="str">
        <f>IF(A462="","","LAST "&amp;COUNTIF(A$2:$A462,A462))</f>
        <v/>
      </c>
      <c r="C462" t="str">
        <f>IF(OR(H462=$AA$5,L462=$AA$5),"MATCH","")</f>
        <v/>
      </c>
      <c r="D462" t="str">
        <f>IF(C462="","","LAST "&amp;COUNTIF($C$2:C462,C462))</f>
        <v/>
      </c>
      <c r="E462" s="6">
        <f>IF(AND(OR(H462=$AA$3,H462=$AA$5),AND(OR(L462=$AA$3,L462=$AA$5))),"MATCH",0)</f>
        <v>0</v>
      </c>
      <c r="F462" s="39" t="s">
        <v>91</v>
      </c>
      <c r="G462" s="16">
        <v>44970</v>
      </c>
      <c r="H462" s="6" t="s">
        <v>43</v>
      </c>
      <c r="I462" s="6" t="s">
        <v>91</v>
      </c>
      <c r="J462" s="7">
        <f>(VLOOKUP(H462,Modèle!$B$3:$G$34,5,FALSE)*VLOOKUP(L462,Modèle!$B$3:$G$34,6,FALSE))*Modèle!$D$35</f>
        <v>2.5149681528662415</v>
      </c>
      <c r="K462" s="19" t="str">
        <f>IF(J462&gt;N462,1,"")</f>
        <v/>
      </c>
      <c r="L462" s="6" t="s">
        <v>17</v>
      </c>
      <c r="M462" s="6">
        <v>6</v>
      </c>
      <c r="N462" s="7">
        <v>3.6099681528662413</v>
      </c>
      <c r="O462" s="19">
        <f>IF(N462&gt;J462,1,"")</f>
        <v>1</v>
      </c>
      <c r="P462" t="str">
        <f>IF(I462&gt;M462,H462,L462)</f>
        <v>Arizona</v>
      </c>
      <c r="Q462" t="str">
        <f>IF(J462&gt;N462,H462,L462)</f>
        <v>Nashville</v>
      </c>
      <c r="R462" t="str">
        <f t="shared" si="26"/>
        <v>NON</v>
      </c>
      <c r="AI462" s="27"/>
      <c r="AJ462" s="26"/>
      <c r="AK462" s="26"/>
      <c r="AL462" s="26"/>
      <c r="AM462" s="26"/>
      <c r="AN462" s="26"/>
    </row>
    <row r="463" spans="1:40">
      <c r="A463" t="str">
        <f>IF(OR(H463=$AA$3,L463=$AA$3),"MATCH","")</f>
        <v>MATCH</v>
      </c>
      <c r="B463" t="str">
        <f>IF(A463="","","LAST "&amp;COUNTIF(A$2:$A463,A463))</f>
        <v>LAST 29</v>
      </c>
      <c r="C463" t="str">
        <f>IF(OR(H463=$AA$5,L463=$AA$5),"MATCH","")</f>
        <v/>
      </c>
      <c r="D463" t="str">
        <f>IF(C463="","","LAST "&amp;COUNTIF($C$2:C463,C463))</f>
        <v/>
      </c>
      <c r="E463" s="6">
        <f>IF(AND(OR(H463=$AA$3,H463=$AA$5),AND(OR(L463=$AA$3,L463=$AA$5))),"MATCH",0)</f>
        <v>0</v>
      </c>
      <c r="F463" s="39" t="s">
        <v>91</v>
      </c>
      <c r="G463" s="16">
        <v>44970</v>
      </c>
      <c r="H463" s="6" t="s">
        <v>36</v>
      </c>
      <c r="I463" s="6" t="s">
        <v>91</v>
      </c>
      <c r="J463" s="7">
        <f>(VLOOKUP(H463,Modèle!$B$3:$G$34,5,FALSE)*VLOOKUP(L463,Modèle!$B$3:$G$34,6,FALSE))*Modèle!$D$35</f>
        <v>3.2599999999999993</v>
      </c>
      <c r="K463" s="19" t="str">
        <f>IF(J463&gt;N463,1,"")</f>
        <v/>
      </c>
      <c r="L463" s="6" t="s">
        <v>34</v>
      </c>
      <c r="M463" s="6">
        <v>7</v>
      </c>
      <c r="N463" s="7">
        <v>4.5249681528662409</v>
      </c>
      <c r="O463" s="19">
        <f>IF(N463&gt;J463,1,"")</f>
        <v>1</v>
      </c>
      <c r="P463" t="str">
        <f>IF(I463&gt;M463,H463,L463)</f>
        <v>Calgary</v>
      </c>
      <c r="Q463" t="str">
        <f>IF(J463&gt;N463,H463,L463)</f>
        <v>Ottawa</v>
      </c>
      <c r="R463" t="str">
        <f t="shared" si="26"/>
        <v>NON</v>
      </c>
      <c r="AI463" s="27"/>
      <c r="AJ463" s="26"/>
      <c r="AK463" s="26"/>
      <c r="AL463" s="26"/>
      <c r="AM463" s="26"/>
      <c r="AN463" s="26"/>
    </row>
    <row r="464" spans="1:40">
      <c r="A464" t="str">
        <f>IF(OR(H464=$AA$3,L464=$AA$3),"MATCH","")</f>
        <v/>
      </c>
      <c r="B464" t="str">
        <f>IF(A464="","","LAST "&amp;COUNTIF(A$2:$A464,A464))</f>
        <v/>
      </c>
      <c r="C464" t="str">
        <f>IF(OR(H464=$AA$5,L464=$AA$5),"MATCH","")</f>
        <v>MATCH</v>
      </c>
      <c r="D464" t="str">
        <f>IF(C464="","","LAST "&amp;COUNTIF($C$2:C464,C464))</f>
        <v>LAST 30</v>
      </c>
      <c r="E464" s="6">
        <f>IF(AND(OR(H464=$AA$3,H464=$AA$5),AND(OR(L464=$AA$3,L464=$AA$5))),"MATCH",0)</f>
        <v>0</v>
      </c>
      <c r="F464" s="39" t="s">
        <v>91</v>
      </c>
      <c r="G464" s="16">
        <v>44970</v>
      </c>
      <c r="H464" s="6" t="s">
        <v>45</v>
      </c>
      <c r="I464" s="6" t="s">
        <v>91</v>
      </c>
      <c r="J464" s="7">
        <f>(VLOOKUP(H464,Modèle!$B$3:$G$34,5,FALSE)*VLOOKUP(L464,Modèle!$B$3:$G$34,6,FALSE))*Modèle!$D$35</f>
        <v>3.8799363057324836</v>
      </c>
      <c r="K464" s="19">
        <f>IF(J464&gt;N464,1,"")</f>
        <v>1</v>
      </c>
      <c r="L464" s="6" t="s">
        <v>28</v>
      </c>
      <c r="M464" s="6">
        <v>5</v>
      </c>
      <c r="N464" s="7">
        <v>3.1208917197452219</v>
      </c>
      <c r="O464" s="19" t="str">
        <f>IF(N464&gt;J464,1,"")</f>
        <v/>
      </c>
      <c r="P464" t="str">
        <f>IF(I464&gt;M464,H464,L464)</f>
        <v>Detroit</v>
      </c>
      <c r="Q464" t="str">
        <f>IF(J464&gt;N464,H464,L464)</f>
        <v>Detroit</v>
      </c>
      <c r="R464" t="str">
        <f t="shared" si="26"/>
        <v>OUI</v>
      </c>
      <c r="AI464" s="27"/>
      <c r="AJ464" s="26"/>
      <c r="AK464" s="26"/>
      <c r="AL464" s="26"/>
      <c r="AM464" s="26"/>
      <c r="AN464" s="26"/>
    </row>
    <row r="465" spans="1:40">
      <c r="A465" t="str">
        <f>IF(OR(H465=$AA$3,L465=$AA$3),"MATCH","")</f>
        <v/>
      </c>
      <c r="B465" t="str">
        <f>IF(A465="","","LAST "&amp;COUNTIF(A$2:$A465,A465))</f>
        <v/>
      </c>
      <c r="C465" t="str">
        <f>IF(OR(H465=$AA$5,L465=$AA$5),"MATCH","")</f>
        <v/>
      </c>
      <c r="D465" t="str">
        <f>IF(C465="","","LAST "&amp;COUNTIF($C$2:C465,C465))</f>
        <v/>
      </c>
      <c r="E465" s="6">
        <f>IF(AND(OR(H465=$AA$3,H465=$AA$5),AND(OR(L465=$AA$3,L465=$AA$5))),"MATCH",0)</f>
        <v>0</v>
      </c>
      <c r="F465" s="39" t="s">
        <v>91</v>
      </c>
      <c r="G465" s="16">
        <v>44969</v>
      </c>
      <c r="H465" s="6" t="s">
        <v>29</v>
      </c>
      <c r="I465" s="6" t="s">
        <v>91</v>
      </c>
      <c r="J465" s="7">
        <f>(VLOOKUP(H465,Modèle!$B$3:$G$34,5,FALSE)*VLOOKUP(L465,Modèle!$B$3:$G$34,6,FALSE))*Modèle!$D$35</f>
        <v>4.2659872611464964</v>
      </c>
      <c r="K465" s="19">
        <f>IF(J465&gt;N465,1,"")</f>
        <v>1</v>
      </c>
      <c r="L465" s="6" t="s">
        <v>31</v>
      </c>
      <c r="M465" s="6">
        <v>3</v>
      </c>
      <c r="N465" s="7">
        <v>4.0299999999999994</v>
      </c>
      <c r="O465" s="19" t="str">
        <f>IF(N465&gt;J465,1,"")</f>
        <v/>
      </c>
      <c r="P465" t="str">
        <f>IF(I465&gt;M465,H465,L465)</f>
        <v>Edmonton</v>
      </c>
      <c r="Q465" t="str">
        <f>IF(J465&gt;N465,H465,L465)</f>
        <v>Edmonton</v>
      </c>
      <c r="R465" t="str">
        <f t="shared" si="26"/>
        <v>OUI</v>
      </c>
      <c r="AI465" s="27"/>
      <c r="AJ465" s="26"/>
      <c r="AK465" s="26"/>
      <c r="AL465" s="26"/>
      <c r="AM465" s="26"/>
      <c r="AN465" s="26"/>
    </row>
    <row r="466" spans="1:40">
      <c r="A466" t="str">
        <f>IF(OR(H466=$AA$3,L466=$AA$3),"MATCH","")</f>
        <v/>
      </c>
      <c r="B466" t="str">
        <f>IF(A466="","","LAST "&amp;COUNTIF(A$2:$A466,A466))</f>
        <v/>
      </c>
      <c r="C466" t="str">
        <f>IF(OR(H466=$AA$5,L466=$AA$5),"MATCH","")</f>
        <v/>
      </c>
      <c r="D466" t="str">
        <f>IF(C466="","","LAST "&amp;COUNTIF($C$2:C466,C466))</f>
        <v/>
      </c>
      <c r="E466" s="6">
        <f>IF(AND(OR(H466=$AA$3,H466=$AA$5),AND(OR(L466=$AA$3,L466=$AA$5))),"MATCH",0)</f>
        <v>0</v>
      </c>
      <c r="F466" s="39" t="s">
        <v>91</v>
      </c>
      <c r="G466" s="16">
        <v>44969</v>
      </c>
      <c r="H466" s="6" t="s">
        <v>22</v>
      </c>
      <c r="I466" s="6" t="s">
        <v>91</v>
      </c>
      <c r="J466" s="7">
        <f>(VLOOKUP(H466,Modèle!$B$3:$G$34,5,FALSE)*VLOOKUP(L466,Modèle!$B$3:$G$34,6,FALSE))*Modèle!$D$35</f>
        <v>3.7839490445859858</v>
      </c>
      <c r="K466" s="19">
        <f>IF(J466&gt;N466,1,"")</f>
        <v>1</v>
      </c>
      <c r="L466" s="6" t="s">
        <v>42</v>
      </c>
      <c r="M466" s="6">
        <v>4</v>
      </c>
      <c r="N466" s="7">
        <v>3.4187261146496812</v>
      </c>
      <c r="O466" s="19" t="str">
        <f>IF(N466&gt;J466,1,"")</f>
        <v/>
      </c>
      <c r="P466" t="str">
        <f>IF(I466&gt;M466,H466,L466)</f>
        <v>Seattle</v>
      </c>
      <c r="Q466" t="str">
        <f>IF(J466&gt;N466,H466,L466)</f>
        <v>Seattle</v>
      </c>
      <c r="R466" t="str">
        <f t="shared" si="26"/>
        <v>OUI</v>
      </c>
      <c r="AI466" s="27"/>
      <c r="AJ466" s="26"/>
      <c r="AK466" s="26"/>
      <c r="AL466" s="26"/>
      <c r="AM466" s="26"/>
      <c r="AN466" s="26"/>
    </row>
    <row r="467" spans="1:40">
      <c r="A467" t="str">
        <f>IF(OR(H467=$AA$3,L467=$AA$3),"MATCH","")</f>
        <v/>
      </c>
      <c r="B467" t="str">
        <f>IF(A467="","","LAST "&amp;COUNTIF(A$2:$A467,A467))</f>
        <v/>
      </c>
      <c r="C467" t="str">
        <f>IF(OR(H467=$AA$5,L467=$AA$5),"MATCH","")</f>
        <v/>
      </c>
      <c r="D467" t="str">
        <f>IF(C467="","","LAST "&amp;COUNTIF($C$2:C467,C467))</f>
        <v/>
      </c>
      <c r="E467" s="6">
        <f>IF(AND(OR(H467=$AA$3,H467=$AA$5),AND(OR(L467=$AA$3,L467=$AA$5))),"MATCH",0)</f>
        <v>0</v>
      </c>
      <c r="F467" s="39" t="s">
        <v>91</v>
      </c>
      <c r="G467" s="16">
        <v>44969</v>
      </c>
      <c r="H467" s="6" t="s">
        <v>23</v>
      </c>
      <c r="I467" s="6" t="s">
        <v>91</v>
      </c>
      <c r="J467" s="7">
        <f>(VLOOKUP(H467,Modèle!$B$3:$G$34,5,FALSE)*VLOOKUP(L467,Modèle!$B$3:$G$34,6,FALSE))*Modèle!$D$35</f>
        <v>2.0440764331210182</v>
      </c>
      <c r="K467" s="19" t="str">
        <f>IF(J467&gt;N467,1,"")</f>
        <v/>
      </c>
      <c r="L467" s="6" t="s">
        <v>18</v>
      </c>
      <c r="M467" s="6">
        <v>3</v>
      </c>
      <c r="N467" s="7">
        <v>3.5573248407643305</v>
      </c>
      <c r="O467" s="19">
        <f>IF(N467&gt;J467,1,"")</f>
        <v>1</v>
      </c>
      <c r="P467" t="str">
        <f>IF(I467&gt;M467,H467,L467)</f>
        <v>Anaheim</v>
      </c>
      <c r="Q467" t="str">
        <f>IF(J467&gt;N467,H467,L467)</f>
        <v>Vegas</v>
      </c>
      <c r="R467" t="str">
        <f t="shared" si="26"/>
        <v>NON</v>
      </c>
      <c r="AI467" s="27"/>
      <c r="AJ467" s="26"/>
      <c r="AK467" s="26"/>
      <c r="AL467" s="26"/>
      <c r="AM467" s="26"/>
      <c r="AN467" s="26"/>
    </row>
    <row r="468" spans="1:40">
      <c r="A468" t="str">
        <f>IF(OR(H468=$AA$3,L468=$AA$3),"MATCH","")</f>
        <v/>
      </c>
      <c r="B468" t="str">
        <f>IF(A468="","","LAST "&amp;COUNTIF(A$2:$A468,A468))</f>
        <v/>
      </c>
      <c r="C468" t="str">
        <f>IF(OR(H468=$AA$5,L468=$AA$5),"MATCH","")</f>
        <v/>
      </c>
      <c r="D468" t="str">
        <f>IF(C468="","","LAST "&amp;COUNTIF($C$2:C468,C468))</f>
        <v/>
      </c>
      <c r="E468" s="6">
        <f>IF(AND(OR(H468=$AA$3,H468=$AA$5),AND(OR(L468=$AA$3,L468=$AA$5))),"MATCH",0)</f>
        <v>0</v>
      </c>
      <c r="F468" s="39" t="s">
        <v>91</v>
      </c>
      <c r="G468" s="16">
        <v>44969</v>
      </c>
      <c r="H468" s="6" t="s">
        <v>16</v>
      </c>
      <c r="I468" s="6" t="s">
        <v>91</v>
      </c>
      <c r="J468" s="7">
        <f>(VLOOKUP(H468,Modèle!$B$3:$G$34,5,FALSE)*VLOOKUP(L468,Modèle!$B$3:$G$34,6,FALSE))*Modèle!$D$35</f>
        <v>2.6545222929936299</v>
      </c>
      <c r="K468" s="19" t="str">
        <f>IF(J468&gt;N468,1,"")</f>
        <v/>
      </c>
      <c r="L468" s="6" t="s">
        <v>33</v>
      </c>
      <c r="M468" s="6">
        <v>2</v>
      </c>
      <c r="N468" s="7">
        <v>4.1593630573248399</v>
      </c>
      <c r="O468" s="19">
        <f>IF(N468&gt;J468,1,"")</f>
        <v>1</v>
      </c>
      <c r="P468" t="str">
        <f>IF(I468&gt;M468,H468,L468)</f>
        <v>San Jose</v>
      </c>
      <c r="Q468" t="str">
        <f>IF(J468&gt;N468,H468,L468)</f>
        <v>Washington</v>
      </c>
      <c r="R468" t="str">
        <f t="shared" si="26"/>
        <v>NON</v>
      </c>
      <c r="AI468" s="27"/>
      <c r="AJ468" s="26"/>
      <c r="AK468" s="26"/>
      <c r="AL468" s="26"/>
      <c r="AM468" s="26"/>
      <c r="AN468" s="26"/>
    </row>
    <row r="469" spans="1:40">
      <c r="A469" t="str">
        <f>IF(OR(H469=$AA$3,L469=$AA$3),"MATCH","")</f>
        <v/>
      </c>
      <c r="B469" t="str">
        <f>IF(A469="","","LAST "&amp;COUNTIF(A$2:$A469,A469))</f>
        <v/>
      </c>
      <c r="C469" t="str">
        <f>IF(OR(H469=$AA$5,L469=$AA$5),"MATCH","")</f>
        <v/>
      </c>
      <c r="D469" t="str">
        <f>IF(C469="","","LAST "&amp;COUNTIF($C$2:C469,C469))</f>
        <v/>
      </c>
      <c r="E469" s="6">
        <f>IF(AND(OR(H469=$AA$3,H469=$AA$5),AND(OR(L469=$AA$3,L469=$AA$5))),"MATCH",0)</f>
        <v>0</v>
      </c>
      <c r="F469" s="39" t="s">
        <v>91</v>
      </c>
      <c r="G469" s="16">
        <v>44968</v>
      </c>
      <c r="H469" s="6" t="s">
        <v>33</v>
      </c>
      <c r="I469" s="6" t="s">
        <v>91</v>
      </c>
      <c r="J469" s="7">
        <f>(VLOOKUP(H469,Modèle!$B$3:$G$34,5,FALSE)*VLOOKUP(L469,Modèle!$B$3:$G$34,6,FALSE))*Modèle!$D$35</f>
        <v>2.2114649681528662</v>
      </c>
      <c r="K469" s="19" t="str">
        <f>IF(J469&gt;N469,1,"")</f>
        <v/>
      </c>
      <c r="L469" s="6" t="s">
        <v>32</v>
      </c>
      <c r="M469" s="6">
        <v>3</v>
      </c>
      <c r="N469" s="7">
        <v>3.1699999999999995</v>
      </c>
      <c r="O469" s="19">
        <f>IF(N469&gt;J469,1,"")</f>
        <v>1</v>
      </c>
      <c r="P469" t="str">
        <f>IF(I469&gt;M469,H469,L469)</f>
        <v>Washington</v>
      </c>
      <c r="Q469" t="str">
        <f>IF(J469&gt;N469,H469,L469)</f>
        <v>Boston</v>
      </c>
      <c r="R469" t="str">
        <f t="shared" si="26"/>
        <v>NON</v>
      </c>
      <c r="AI469" s="27"/>
      <c r="AJ469" s="26"/>
      <c r="AK469" s="26"/>
      <c r="AL469" s="26"/>
      <c r="AM469" s="26"/>
      <c r="AN469" s="26"/>
    </row>
    <row r="470" spans="1:40">
      <c r="A470" t="str">
        <f>IF(OR(H470=$AA$3,L470=$AA$3),"MATCH","")</f>
        <v>MATCH</v>
      </c>
      <c r="B470" t="str">
        <f>IF(A470="","","LAST "&amp;COUNTIF(A$2:$A470,A470))</f>
        <v>LAST 30</v>
      </c>
      <c r="C470" t="str">
        <f>IF(OR(H470=$AA$5,L470=$AA$5),"MATCH","")</f>
        <v/>
      </c>
      <c r="D470" t="str">
        <f>IF(C470="","","LAST "&amp;COUNTIF($C$2:C470,C470))</f>
        <v/>
      </c>
      <c r="E470" s="6">
        <f>IF(AND(OR(H470=$AA$3,H470=$AA$5),AND(OR(L470=$AA$3,L470=$AA$5))),"MATCH",0)</f>
        <v>0</v>
      </c>
      <c r="F470" s="39" t="s">
        <v>91</v>
      </c>
      <c r="G470" s="16">
        <v>44968</v>
      </c>
      <c r="H470" s="6" t="s">
        <v>36</v>
      </c>
      <c r="I470" s="6" t="s">
        <v>91</v>
      </c>
      <c r="J470" s="7">
        <f>(VLOOKUP(H470,Modèle!$B$3:$G$34,5,FALSE)*VLOOKUP(L470,Modèle!$B$3:$G$34,6,FALSE))*Modèle!$D$35</f>
        <v>3.4799999999999991</v>
      </c>
      <c r="K470" s="19">
        <f>IF(J470&gt;N470,1,"")</f>
        <v>1</v>
      </c>
      <c r="L470" s="6" t="s">
        <v>35</v>
      </c>
      <c r="M470" s="6">
        <v>1</v>
      </c>
      <c r="N470" s="7">
        <v>2.1712101910828019</v>
      </c>
      <c r="O470" s="19" t="str">
        <f>IF(N470&gt;J470,1,"")</f>
        <v/>
      </c>
      <c r="P470" t="str">
        <f>IF(I470&gt;M470,H470,L470)</f>
        <v>Calgary</v>
      </c>
      <c r="Q470" t="str">
        <f>IF(J470&gt;N470,H470,L470)</f>
        <v>Calgary</v>
      </c>
      <c r="R470" t="str">
        <f t="shared" si="26"/>
        <v>OUI</v>
      </c>
      <c r="AI470" s="27"/>
      <c r="AJ470" s="26"/>
      <c r="AK470" s="26"/>
      <c r="AL470" s="26"/>
      <c r="AM470" s="26"/>
      <c r="AN470" s="26"/>
    </row>
    <row r="471" spans="1:40">
      <c r="A471" t="str">
        <f>IF(OR(H471=$AA$3,L471=$AA$3),"MATCH","")</f>
        <v/>
      </c>
      <c r="B471" t="str">
        <f>IF(A471="","","LAST "&amp;COUNTIF(A$2:$A471,A471))</f>
        <v/>
      </c>
      <c r="C471" t="str">
        <f>IF(OR(H471=$AA$5,L471=$AA$5),"MATCH","")</f>
        <v/>
      </c>
      <c r="D471" t="str">
        <f>IF(C471="","","LAST "&amp;COUNTIF($C$2:C471,C471))</f>
        <v/>
      </c>
      <c r="E471" s="6">
        <f>IF(AND(OR(H471=$AA$3,H471=$AA$5),AND(OR(L471=$AA$3,L471=$AA$5))),"MATCH",0)</f>
        <v>0</v>
      </c>
      <c r="F471" s="39" t="s">
        <v>91</v>
      </c>
      <c r="G471" s="16">
        <v>44968</v>
      </c>
      <c r="H471" s="6" t="s">
        <v>21</v>
      </c>
      <c r="I471" s="6" t="s">
        <v>91</v>
      </c>
      <c r="J471" s="7">
        <f>(VLOOKUP(H471,Modèle!$B$3:$G$34,5,FALSE)*VLOOKUP(L471,Modèle!$B$3:$G$34,6,FALSE))*Modèle!$D$35</f>
        <v>2.6970700636942673</v>
      </c>
      <c r="K471" s="19" t="str">
        <f>IF(J471&gt;N471,1,"")</f>
        <v/>
      </c>
      <c r="L471" s="6" t="s">
        <v>25</v>
      </c>
      <c r="M471" s="6">
        <v>2</v>
      </c>
      <c r="N471" s="7">
        <v>3.4026751592356681</v>
      </c>
      <c r="O471" s="19">
        <f>IF(N471&gt;J471,1,"")</f>
        <v>1</v>
      </c>
      <c r="P471" t="str">
        <f>IF(I471&gt;M471,H471,L471)</f>
        <v>N.Y. Rangers</v>
      </c>
      <c r="Q471" t="str">
        <f>IF(J471&gt;N471,H471,L471)</f>
        <v>Carolina</v>
      </c>
      <c r="R471" t="str">
        <f t="shared" si="26"/>
        <v>NON</v>
      </c>
      <c r="AI471" s="27"/>
      <c r="AJ471" s="26"/>
      <c r="AK471" s="26"/>
      <c r="AL471" s="26"/>
      <c r="AM471" s="26"/>
      <c r="AN471" s="26"/>
    </row>
    <row r="472" spans="1:40">
      <c r="A472" t="str">
        <f>IF(OR(H472=$AA$3,L472=$AA$3),"MATCH","")</f>
        <v/>
      </c>
      <c r="B472" t="str">
        <f>IF(A472="","","LAST "&amp;COUNTIF(A$2:$A472,A472))</f>
        <v/>
      </c>
      <c r="C472" t="str">
        <f>IF(OR(H472=$AA$5,L472=$AA$5),"MATCH","")</f>
        <v/>
      </c>
      <c r="D472" t="str">
        <f>IF(C472="","","LAST "&amp;COUNTIF($C$2:C472,C472))</f>
        <v/>
      </c>
      <c r="E472" s="6">
        <f>IF(AND(OR(H472=$AA$3,H472=$AA$5),AND(OR(L472=$AA$3,L472=$AA$5))),"MATCH",0)</f>
        <v>0</v>
      </c>
      <c r="F472" s="39" t="s">
        <v>91</v>
      </c>
      <c r="G472" s="16">
        <v>44968</v>
      </c>
      <c r="H472" s="6" t="s">
        <v>20</v>
      </c>
      <c r="I472" s="6" t="s">
        <v>91</v>
      </c>
      <c r="J472" s="7">
        <f>(VLOOKUP(H472,Modèle!$B$3:$G$34,5,FALSE)*VLOOKUP(L472,Modèle!$B$3:$G$34,6,FALSE))*Modèle!$D$35</f>
        <v>3.0412101910828024</v>
      </c>
      <c r="K472" s="19" t="str">
        <f>IF(J472&gt;N472,1,"")</f>
        <v/>
      </c>
      <c r="L472" s="6" t="s">
        <v>40</v>
      </c>
      <c r="M472" s="6">
        <v>3</v>
      </c>
      <c r="N472" s="7">
        <v>4.2616560509554136</v>
      </c>
      <c r="O472" s="19">
        <f>IF(N472&gt;J472,1,"")</f>
        <v>1</v>
      </c>
      <c r="P472" t="str">
        <f>IF(I472&gt;M472,H472,L472)</f>
        <v>Tampa Bay</v>
      </c>
      <c r="Q472" t="str">
        <f>IF(J472&gt;N472,H472,L472)</f>
        <v>Dallas</v>
      </c>
      <c r="R472" t="str">
        <f t="shared" si="26"/>
        <v>NON</v>
      </c>
      <c r="AI472" s="27"/>
      <c r="AJ472" s="26"/>
      <c r="AK472" s="26"/>
      <c r="AL472" s="26"/>
      <c r="AM472" s="26"/>
      <c r="AN472" s="26"/>
    </row>
    <row r="473" spans="1:40">
      <c r="A473" t="str">
        <f>IF(OR(H473=$AA$3,L473=$AA$3),"MATCH","")</f>
        <v/>
      </c>
      <c r="B473" t="str">
        <f>IF(A473="","","LAST "&amp;COUNTIF(A$2:$A473,A473))</f>
        <v/>
      </c>
      <c r="C473" t="str">
        <f>IF(OR(H473=$AA$5,L473=$AA$5),"MATCH","")</f>
        <v>MATCH</v>
      </c>
      <c r="D473" t="str">
        <f>IF(C473="","","LAST "&amp;COUNTIF($C$2:C473,C473))</f>
        <v>LAST 31</v>
      </c>
      <c r="E473" s="6">
        <f>IF(AND(OR(H473=$AA$3,H473=$AA$5),AND(OR(L473=$AA$3,L473=$AA$5))),"MATCH",0)</f>
        <v>0</v>
      </c>
      <c r="F473" s="39" t="s">
        <v>91</v>
      </c>
      <c r="G473" s="16">
        <v>44968</v>
      </c>
      <c r="H473" s="6" t="s">
        <v>28</v>
      </c>
      <c r="I473" s="6" t="s">
        <v>91</v>
      </c>
      <c r="J473" s="7">
        <f>(VLOOKUP(H473,Modèle!$B$3:$G$34,5,FALSE)*VLOOKUP(L473,Modèle!$B$3:$G$34,6,FALSE))*Modèle!$D$35</f>
        <v>3.6165605095541391</v>
      </c>
      <c r="K473" s="19">
        <f>IF(J473&gt;N473,1,"")</f>
        <v>1</v>
      </c>
      <c r="L473" s="6" t="s">
        <v>45</v>
      </c>
      <c r="M473" s="6">
        <v>2</v>
      </c>
      <c r="N473" s="7">
        <v>3.2450318471337574</v>
      </c>
      <c r="O473" s="19" t="str">
        <f>IF(N473&gt;J473,1,"")</f>
        <v/>
      </c>
      <c r="P473" t="str">
        <f>IF(I473&gt;M473,H473,L473)</f>
        <v>Vancouver</v>
      </c>
      <c r="Q473" t="str">
        <f>IF(J473&gt;N473,H473,L473)</f>
        <v>Vancouver</v>
      </c>
      <c r="R473" t="str">
        <f t="shared" si="26"/>
        <v>OUI</v>
      </c>
      <c r="AI473" s="27"/>
      <c r="AJ473" s="26"/>
      <c r="AK473" s="26"/>
      <c r="AL473" s="26"/>
      <c r="AM473" s="26"/>
      <c r="AN473" s="26"/>
    </row>
    <row r="474" spans="1:40">
      <c r="A474" t="str">
        <f>IF(OR(H474=$AA$3,L474=$AA$3),"MATCH","")</f>
        <v/>
      </c>
      <c r="B474" t="str">
        <f>IF(A474="","","LAST "&amp;COUNTIF(A$2:$A474,A474))</f>
        <v/>
      </c>
      <c r="C474" t="str">
        <f>IF(OR(H474=$AA$5,L474=$AA$5),"MATCH","")</f>
        <v/>
      </c>
      <c r="D474" t="str">
        <f>IF(C474="","","LAST "&amp;COUNTIF($C$2:C474,C474))</f>
        <v/>
      </c>
      <c r="E474" s="6">
        <f>IF(AND(OR(H474=$AA$3,H474=$AA$5),AND(OR(L474=$AA$3,L474=$AA$5))),"MATCH",0)</f>
        <v>0</v>
      </c>
      <c r="F474" s="39" t="s">
        <v>91</v>
      </c>
      <c r="G474" s="16">
        <v>44968</v>
      </c>
      <c r="H474" s="6" t="s">
        <v>27</v>
      </c>
      <c r="I474" s="6" t="s">
        <v>91</v>
      </c>
      <c r="J474" s="7">
        <f>(VLOOKUP(H474,Modèle!$B$3:$G$34,5,FALSE)*VLOOKUP(L474,Modèle!$B$3:$G$34,6,FALSE))*Modèle!$D$35</f>
        <v>3.2077707006369418</v>
      </c>
      <c r="K474" s="19" t="str">
        <f>IF(J474&gt;N474,1,"")</f>
        <v/>
      </c>
      <c r="L474" s="6" t="s">
        <v>38</v>
      </c>
      <c r="M474" s="6">
        <v>2</v>
      </c>
      <c r="N474" s="7">
        <v>3.4783439490445853</v>
      </c>
      <c r="O474" s="19">
        <f>IF(N474&gt;J474,1,"")</f>
        <v>1</v>
      </c>
      <c r="P474" t="str">
        <f>IF(I474&gt;M474,H474,L474)</f>
        <v>Colorado</v>
      </c>
      <c r="Q474" t="str">
        <f>IF(J474&gt;N474,H474,L474)</f>
        <v>Florida</v>
      </c>
      <c r="R474" t="str">
        <f t="shared" si="26"/>
        <v>NON</v>
      </c>
      <c r="AI474" s="27"/>
      <c r="AJ474" s="26"/>
      <c r="AK474" s="26"/>
      <c r="AL474" s="26"/>
      <c r="AM474" s="26"/>
      <c r="AN474" s="26"/>
    </row>
    <row r="475" spans="1:40">
      <c r="A475" t="str">
        <f>IF(OR(H475=$AA$3,L475=$AA$3),"MATCH","")</f>
        <v/>
      </c>
      <c r="B475" t="str">
        <f>IF(A475="","","LAST "&amp;COUNTIF(A$2:$A475,A475))</f>
        <v/>
      </c>
      <c r="C475" t="str">
        <f>IF(OR(H475=$AA$5,L475=$AA$5),"MATCH","")</f>
        <v/>
      </c>
      <c r="D475" t="str">
        <f>IF(C475="","","LAST "&amp;COUNTIF($C$2:C475,C475))</f>
        <v/>
      </c>
      <c r="E475" s="6">
        <f>IF(AND(OR(H475=$AA$3,H475=$AA$5),AND(OR(L475=$AA$3,L475=$AA$5))),"MATCH",0)</f>
        <v>0</v>
      </c>
      <c r="F475" s="39" t="s">
        <v>91</v>
      </c>
      <c r="G475" s="16">
        <v>44968</v>
      </c>
      <c r="H475" s="6" t="s">
        <v>44</v>
      </c>
      <c r="I475" s="6" t="s">
        <v>91</v>
      </c>
      <c r="J475" s="7">
        <f>(VLOOKUP(H475,Modèle!$B$3:$G$34,5,FALSE)*VLOOKUP(L475,Modèle!$B$3:$G$34,6,FALSE))*Modèle!$D$35</f>
        <v>3.4439808917197445</v>
      </c>
      <c r="K475" s="19">
        <f>IF(J475&gt;N475,1,"")</f>
        <v>1</v>
      </c>
      <c r="L475" s="6" t="s">
        <v>19</v>
      </c>
      <c r="M475" s="6">
        <v>3</v>
      </c>
      <c r="N475" s="7">
        <v>2.7568152866242035</v>
      </c>
      <c r="O475" s="19" t="str">
        <f>IF(N475&gt;J475,1,"")</f>
        <v/>
      </c>
      <c r="P475" t="str">
        <f>IF(I475&gt;M475,H475,L475)</f>
        <v>Pittsburgh</v>
      </c>
      <c r="Q475" t="str">
        <f>IF(J475&gt;N475,H475,L475)</f>
        <v>Pittsburgh</v>
      </c>
      <c r="R475" t="str">
        <f t="shared" si="26"/>
        <v>OUI</v>
      </c>
      <c r="AI475" s="27"/>
      <c r="AJ475" s="26"/>
      <c r="AK475" s="26"/>
      <c r="AL475" s="26"/>
      <c r="AM475" s="26"/>
      <c r="AN475" s="26"/>
    </row>
    <row r="476" spans="1:40">
      <c r="A476" t="str">
        <f>IF(OR(H476=$AA$3,L476=$AA$3),"MATCH","")</f>
        <v/>
      </c>
      <c r="B476" t="str">
        <f>IF(A476="","","LAST "&amp;COUNTIF(A$2:$A476,A476))</f>
        <v/>
      </c>
      <c r="C476" t="str">
        <f>IF(OR(H476=$AA$5,L476=$AA$5),"MATCH","")</f>
        <v/>
      </c>
      <c r="D476" t="str">
        <f>IF(C476="","","LAST "&amp;COUNTIF($C$2:C476,C476))</f>
        <v/>
      </c>
      <c r="E476" s="6">
        <f>IF(AND(OR(H476=$AA$3,H476=$AA$5),AND(OR(L476=$AA$3,L476=$AA$5))),"MATCH",0)</f>
        <v>0</v>
      </c>
      <c r="F476" s="39" t="s">
        <v>91</v>
      </c>
      <c r="G476" s="16">
        <v>44968</v>
      </c>
      <c r="H476" s="6" t="s">
        <v>41</v>
      </c>
      <c r="I476" s="6" t="s">
        <v>91</v>
      </c>
      <c r="J476" s="7">
        <f>(VLOOKUP(H476,Modèle!$B$3:$G$34,5,FALSE)*VLOOKUP(L476,Modèle!$B$3:$G$34,6,FALSE))*Modèle!$D$35</f>
        <v>3.1028025477706995</v>
      </c>
      <c r="K476" s="19" t="str">
        <f>IF(J476&gt;N476,1,"")</f>
        <v/>
      </c>
      <c r="L476" s="6" t="s">
        <v>37</v>
      </c>
      <c r="M476" s="6">
        <v>1</v>
      </c>
      <c r="N476" s="7">
        <v>3.6524840764331197</v>
      </c>
      <c r="O476" s="19">
        <f>IF(N476&gt;J476,1,"")</f>
        <v>1</v>
      </c>
      <c r="P476" t="str">
        <f>IF(I476&gt;M476,H476,L476)</f>
        <v>New Jersey</v>
      </c>
      <c r="Q476" t="str">
        <f>IF(J476&gt;N476,H476,L476)</f>
        <v>Minnesota</v>
      </c>
      <c r="R476" t="str">
        <f t="shared" si="26"/>
        <v>NON</v>
      </c>
      <c r="AI476" s="27"/>
      <c r="AJ476" s="26"/>
      <c r="AK476" s="26"/>
      <c r="AL476" s="26"/>
      <c r="AM476" s="26"/>
      <c r="AN476" s="26"/>
    </row>
    <row r="477" spans="1:40">
      <c r="A477" t="str">
        <f>IF(OR(H477=$AA$3,L477=$AA$3),"MATCH","")</f>
        <v/>
      </c>
      <c r="B477" t="str">
        <f>IF(A477="","","LAST "&amp;COUNTIF(A$2:$A477,A477))</f>
        <v/>
      </c>
      <c r="C477" t="str">
        <f>IF(OR(H477=$AA$5,L477=$AA$5),"MATCH","")</f>
        <v/>
      </c>
      <c r="D477" t="str">
        <f>IF(C477="","","LAST "&amp;COUNTIF($C$2:C477,C477))</f>
        <v/>
      </c>
      <c r="E477" s="6">
        <f>IF(AND(OR(H477=$AA$3,H477=$AA$5),AND(OR(L477=$AA$3,L477=$AA$5))),"MATCH",0)</f>
        <v>0</v>
      </c>
      <c r="F477" s="39" t="s">
        <v>91</v>
      </c>
      <c r="G477" s="16">
        <v>44968</v>
      </c>
      <c r="H477" s="6" t="s">
        <v>39</v>
      </c>
      <c r="I477" s="6" t="s">
        <v>91</v>
      </c>
      <c r="J477" s="7">
        <f>(VLOOKUP(H477,Modèle!$B$3:$G$34,5,FALSE)*VLOOKUP(L477,Modèle!$B$3:$G$34,6,FALSE))*Modèle!$D$35</f>
        <v>3.5393630573248398</v>
      </c>
      <c r="K477" s="19" t="str">
        <f>IF(J477&gt;N477,1,"")</f>
        <v/>
      </c>
      <c r="L477" s="6" t="s">
        <v>31</v>
      </c>
      <c r="M477" s="6">
        <v>4</v>
      </c>
      <c r="N477" s="7">
        <v>4.61608280254777</v>
      </c>
      <c r="O477" s="19">
        <f>IF(N477&gt;J477,1,"")</f>
        <v>1</v>
      </c>
      <c r="P477" t="str">
        <f>IF(I477&gt;M477,H477,L477)</f>
        <v>N.Y. Islanders</v>
      </c>
      <c r="Q477" t="str">
        <f>IF(J477&gt;N477,H477,L477)</f>
        <v>Montreal</v>
      </c>
      <c r="R477" t="str">
        <f t="shared" si="26"/>
        <v>NON</v>
      </c>
      <c r="AI477" s="27"/>
      <c r="AJ477" s="26"/>
      <c r="AK477" s="26"/>
      <c r="AL477" s="26"/>
      <c r="AM477" s="26"/>
      <c r="AN477" s="26"/>
    </row>
    <row r="478" spans="1:40">
      <c r="A478" t="str">
        <f>IF(OR(H478=$AA$3,L478=$AA$3),"MATCH","")</f>
        <v/>
      </c>
      <c r="B478" t="str">
        <f>IF(A478="","","LAST "&amp;COUNTIF(A$2:$A478,A478))</f>
        <v/>
      </c>
      <c r="C478" t="str">
        <f>IF(OR(H478=$AA$5,L478=$AA$5),"MATCH","")</f>
        <v/>
      </c>
      <c r="D478" t="str">
        <f>IF(C478="","","LAST "&amp;COUNTIF($C$2:C478,C478))</f>
        <v/>
      </c>
      <c r="E478" s="6">
        <f>IF(AND(OR(H478=$AA$3,H478=$AA$5),AND(OR(L478=$AA$3,L478=$AA$5))),"MATCH",0)</f>
        <v>0</v>
      </c>
      <c r="F478" s="39" t="s">
        <v>91</v>
      </c>
      <c r="G478" s="16">
        <v>44968</v>
      </c>
      <c r="H478" s="6" t="s">
        <v>29</v>
      </c>
      <c r="I478" s="6" t="s">
        <v>91</v>
      </c>
      <c r="J478" s="7">
        <f>(VLOOKUP(H478,Modèle!$B$3:$G$34,5,FALSE)*VLOOKUP(L478,Modèle!$B$3:$G$34,6,FALSE))*Modèle!$D$35</f>
        <v>3.7791082802547762</v>
      </c>
      <c r="K478" s="19">
        <f>IF(J478&gt;N478,1,"")</f>
        <v>1</v>
      </c>
      <c r="L478" s="6" t="s">
        <v>34</v>
      </c>
      <c r="M478" s="6">
        <v>1</v>
      </c>
      <c r="N478" s="7">
        <v>2.8108280254777069</v>
      </c>
      <c r="O478" s="19" t="str">
        <f>IF(N478&gt;J478,1,"")</f>
        <v/>
      </c>
      <c r="P478" t="str">
        <f>IF(I478&gt;M478,H478,L478)</f>
        <v>Edmonton</v>
      </c>
      <c r="Q478" t="str">
        <f>IF(J478&gt;N478,H478,L478)</f>
        <v>Edmonton</v>
      </c>
      <c r="R478" t="str">
        <f t="shared" si="26"/>
        <v>OUI</v>
      </c>
      <c r="AI478" s="27"/>
      <c r="AJ478" s="26"/>
      <c r="AK478" s="26"/>
      <c r="AL478" s="26"/>
      <c r="AM478" s="26"/>
      <c r="AN478" s="26"/>
    </row>
    <row r="479" spans="1:40">
      <c r="A479" t="str">
        <f>IF(OR(H479=$AA$3,L479=$AA$3),"MATCH","")</f>
        <v/>
      </c>
      <c r="B479" t="str">
        <f>IF(A479="","","LAST "&amp;COUNTIF(A$2:$A479,A479))</f>
        <v/>
      </c>
      <c r="C479" t="str">
        <f>IF(OR(H479=$AA$5,L479=$AA$5),"MATCH","")</f>
        <v/>
      </c>
      <c r="D479" t="str">
        <f>IF(C479="","","LAST "&amp;COUNTIF($C$2:C479,C479))</f>
        <v/>
      </c>
      <c r="E479" s="6">
        <f>IF(AND(OR(H479=$AA$3,H479=$AA$5),AND(OR(L479=$AA$3,L479=$AA$5))),"MATCH",0)</f>
        <v>0</v>
      </c>
      <c r="F479" s="39" t="s">
        <v>91</v>
      </c>
      <c r="G479" s="16">
        <v>44968</v>
      </c>
      <c r="H479" s="6" t="s">
        <v>17</v>
      </c>
      <c r="I479" s="6" t="s">
        <v>91</v>
      </c>
      <c r="J479" s="7">
        <f>(VLOOKUP(H479,Modèle!$B$3:$G$34,5,FALSE)*VLOOKUP(L479,Modèle!$B$3:$G$34,6,FALSE))*Modèle!$D$35</f>
        <v>2.7775796178343946</v>
      </c>
      <c r="K479" s="19" t="str">
        <f>IF(J479&gt;N479,1,"")</f>
        <v/>
      </c>
      <c r="L479" s="6" t="s">
        <v>42</v>
      </c>
      <c r="M479" s="6">
        <v>2</v>
      </c>
      <c r="N479" s="7">
        <v>3.2698089171974516</v>
      </c>
      <c r="O479" s="19">
        <f>IF(N479&gt;J479,1,"")</f>
        <v>1</v>
      </c>
      <c r="P479" t="str">
        <f>IF(I479&gt;M479,H479,L479)</f>
        <v>Nashville</v>
      </c>
      <c r="Q479" t="str">
        <f>IF(J479&gt;N479,H479,L479)</f>
        <v>Philadelphia</v>
      </c>
      <c r="R479" t="str">
        <f t="shared" si="26"/>
        <v>NON</v>
      </c>
      <c r="AI479" s="27"/>
      <c r="AJ479" s="26"/>
      <c r="AK479" s="26"/>
      <c r="AL479" s="26"/>
      <c r="AM479" s="26"/>
      <c r="AN479" s="26"/>
    </row>
    <row r="480" spans="1:40">
      <c r="A480" t="str">
        <f>IF(OR(H480=$AA$3,L480=$AA$3),"MATCH","")</f>
        <v/>
      </c>
      <c r="B480" t="str">
        <f>IF(A480="","","LAST "&amp;COUNTIF(A$2:$A480,A480))</f>
        <v/>
      </c>
      <c r="C480" t="str">
        <f>IF(OR(H480=$AA$5,L480=$AA$5),"MATCH","")</f>
        <v/>
      </c>
      <c r="D480" t="str">
        <f>IF(C480="","","LAST "&amp;COUNTIF($C$2:C480,C480))</f>
        <v/>
      </c>
      <c r="E480" s="6">
        <f>IF(AND(OR(H480=$AA$3,H480=$AA$5),AND(OR(L480=$AA$3,L480=$AA$5))),"MATCH",0)</f>
        <v>0</v>
      </c>
      <c r="F480" s="39" t="s">
        <v>91</v>
      </c>
      <c r="G480" s="16">
        <v>44968</v>
      </c>
      <c r="H480" s="6" t="s">
        <v>43</v>
      </c>
      <c r="I480" s="6" t="s">
        <v>91</v>
      </c>
      <c r="J480" s="7">
        <f>(VLOOKUP(H480,Modèle!$B$3:$G$34,5,FALSE)*VLOOKUP(L480,Modèle!$B$3:$G$34,6,FALSE))*Modèle!$D$35</f>
        <v>3.0297770700636937</v>
      </c>
      <c r="K480" s="19">
        <f>IF(J480&gt;N480,1,"")</f>
        <v>1</v>
      </c>
      <c r="L480" s="6" t="s">
        <v>47</v>
      </c>
      <c r="M480" s="6">
        <v>5</v>
      </c>
      <c r="N480" s="7">
        <v>2.3449044585987258</v>
      </c>
      <c r="O480" s="19" t="str">
        <f>IF(N480&gt;J480,1,"")</f>
        <v/>
      </c>
      <c r="P480" t="str">
        <f>IF(I480&gt;M480,H480,L480)</f>
        <v>Arizona</v>
      </c>
      <c r="Q480" t="str">
        <f>IF(J480&gt;N480,H480,L480)</f>
        <v>Arizona</v>
      </c>
      <c r="R480" t="str">
        <f t="shared" si="26"/>
        <v>OUI</v>
      </c>
      <c r="AI480" s="27"/>
      <c r="AJ480" s="26"/>
      <c r="AK480" s="26"/>
      <c r="AL480" s="26"/>
      <c r="AM480" s="26"/>
      <c r="AN480" s="26"/>
    </row>
    <row r="481" spans="1:40">
      <c r="A481" t="str">
        <f>IF(OR(H481=$AA$3,L481=$AA$3),"MATCH","")</f>
        <v/>
      </c>
      <c r="B481" t="str">
        <f>IF(A481="","","LAST "&amp;COUNTIF(A$2:$A481,A481))</f>
        <v/>
      </c>
      <c r="C481" t="str">
        <f>IF(OR(H481=$AA$5,L481=$AA$5),"MATCH","")</f>
        <v/>
      </c>
      <c r="D481" t="str">
        <f>IF(C481="","","LAST "&amp;COUNTIF($C$2:C481,C481))</f>
        <v/>
      </c>
      <c r="E481" s="6">
        <f>IF(AND(OR(H481=$AA$3,H481=$AA$5),AND(OR(L481=$AA$3,L481=$AA$5))),"MATCH",0)</f>
        <v>0</v>
      </c>
      <c r="F481" s="39" t="s">
        <v>91</v>
      </c>
      <c r="G481" s="16">
        <v>44968</v>
      </c>
      <c r="H481" s="6" t="s">
        <v>24</v>
      </c>
      <c r="I481" s="6" t="s">
        <v>91</v>
      </c>
      <c r="J481" s="7">
        <f>(VLOOKUP(H481,Modèle!$B$3:$G$34,5,FALSE)*VLOOKUP(L481,Modèle!$B$3:$G$34,6,FALSE))*Modèle!$D$35</f>
        <v>2.1607643312101907</v>
      </c>
      <c r="K481" s="19" t="str">
        <f>IF(J481&gt;N481,1,"")</f>
        <v/>
      </c>
      <c r="L481" s="6" t="s">
        <v>30</v>
      </c>
      <c r="M481" s="6">
        <v>2</v>
      </c>
      <c r="N481" s="7">
        <v>3.69</v>
      </c>
      <c r="O481" s="19">
        <f>IF(N481&gt;J481,1,"")</f>
        <v>1</v>
      </c>
      <c r="P481" t="str">
        <f>IF(I481&gt;M481,H481,L481)</f>
        <v>Columbus</v>
      </c>
      <c r="Q481" t="str">
        <f>IF(J481&gt;N481,H481,L481)</f>
        <v>Toronto</v>
      </c>
      <c r="R481" t="str">
        <f t="shared" si="26"/>
        <v>NON</v>
      </c>
      <c r="AI481" s="27"/>
      <c r="AJ481" s="26"/>
      <c r="AK481" s="26"/>
      <c r="AL481" s="26"/>
      <c r="AM481" s="26"/>
      <c r="AN481" s="26"/>
    </row>
    <row r="482" spans="1:40">
      <c r="A482" t="str">
        <f>IF(OR(H482=$AA$3,L482=$AA$3),"MATCH","")</f>
        <v/>
      </c>
      <c r="B482" t="str">
        <f>IF(A482="","","LAST "&amp;COUNTIF(A$2:$A482,A482))</f>
        <v/>
      </c>
      <c r="C482" t="str">
        <f>IF(OR(H482=$AA$5,L482=$AA$5),"MATCH","")</f>
        <v/>
      </c>
      <c r="D482" t="str">
        <f>IF(C482="","","LAST "&amp;COUNTIF($C$2:C482,C482))</f>
        <v/>
      </c>
      <c r="E482" s="6">
        <f>IF(AND(OR(H482=$AA$3,H482=$AA$5),AND(OR(L482=$AA$3,L482=$AA$5))),"MATCH",0)</f>
        <v>0</v>
      </c>
      <c r="F482" s="39" t="s">
        <v>91</v>
      </c>
      <c r="G482" s="16">
        <v>44968</v>
      </c>
      <c r="H482" s="6" t="s">
        <v>26</v>
      </c>
      <c r="I482" s="6" t="s">
        <v>91</v>
      </c>
      <c r="J482" s="7">
        <f>(VLOOKUP(H482,Modèle!$B$3:$G$34,5,FALSE)*VLOOKUP(L482,Modèle!$B$3:$G$34,6,FALSE))*Modèle!$D$35</f>
        <v>1.888885350318471</v>
      </c>
      <c r="K482" s="19" t="str">
        <f>IF(J482&gt;N482,1,"")</f>
        <v/>
      </c>
      <c r="L482" s="6" t="s">
        <v>46</v>
      </c>
      <c r="M482" s="6">
        <v>4</v>
      </c>
      <c r="N482" s="7">
        <v>3.7863694267515919</v>
      </c>
      <c r="O482" s="19">
        <f>IF(N482&gt;J482,1,"")</f>
        <v>1</v>
      </c>
      <c r="P482" t="str">
        <f>IF(I482&gt;M482,H482,L482)</f>
        <v>Chicago</v>
      </c>
      <c r="Q482" t="str">
        <f>IF(J482&gt;N482,H482,L482)</f>
        <v>Winnipeg</v>
      </c>
      <c r="R482" t="str">
        <f t="shared" si="26"/>
        <v>NON</v>
      </c>
      <c r="AI482" s="27"/>
      <c r="AJ482" s="26"/>
      <c r="AK482" s="26"/>
      <c r="AL482" s="26"/>
      <c r="AM482" s="26"/>
      <c r="AN482" s="26"/>
    </row>
    <row r="483" spans="1:40">
      <c r="A483" t="str">
        <f>IF(OR(H483=$AA$3,L483=$AA$3),"MATCH","")</f>
        <v/>
      </c>
      <c r="B483" t="str">
        <f>IF(A483="","","LAST "&amp;COUNTIF(A$2:$A483,A483))</f>
        <v/>
      </c>
      <c r="C483" t="str">
        <f>IF(OR(H483=$AA$5,L483=$AA$5),"MATCH","")</f>
        <v/>
      </c>
      <c r="D483" t="str">
        <f>IF(C483="","","LAST "&amp;COUNTIF($C$2:C483,C483))</f>
        <v/>
      </c>
      <c r="E483" s="6">
        <f>IF(AND(OR(H483=$AA$3,H483=$AA$5),AND(OR(L483=$AA$3,L483=$AA$5))),"MATCH",0)</f>
        <v>0</v>
      </c>
      <c r="F483" s="39" t="s">
        <v>91</v>
      </c>
      <c r="G483" s="16">
        <v>44967</v>
      </c>
      <c r="H483" s="6" t="s">
        <v>44</v>
      </c>
      <c r="J483" s="7">
        <f>(VLOOKUP(H483,Modèle!$B$3:$G$34,5,FALSE)*VLOOKUP(L483,Modèle!$B$3:$G$34,6,FALSE))*Modèle!$D$35</f>
        <v>4.2262420382165597</v>
      </c>
      <c r="K483" s="19">
        <f>IF(J483&gt;N483,1,"")</f>
        <v>1</v>
      </c>
      <c r="L483" s="6" t="s">
        <v>23</v>
      </c>
      <c r="M483" s="6">
        <v>2</v>
      </c>
      <c r="N483" s="7">
        <v>3.036942675159235</v>
      </c>
      <c r="O483" s="19" t="str">
        <f>IF(N483&gt;J483,1,"")</f>
        <v/>
      </c>
      <c r="P483" t="str">
        <f>IF(I483&gt;M483,H483,L483)</f>
        <v>Anaheim</v>
      </c>
      <c r="Q483" t="str">
        <f>IF(J483&gt;N483,H483,L483)</f>
        <v>Pittsburgh</v>
      </c>
      <c r="R483" t="str">
        <f t="shared" si="26"/>
        <v>NON</v>
      </c>
      <c r="AI483" s="27"/>
      <c r="AJ483" s="26"/>
      <c r="AK483" s="26"/>
      <c r="AL483" s="26"/>
      <c r="AM483" s="26"/>
      <c r="AN483" s="26"/>
    </row>
    <row r="484" spans="1:40">
      <c r="A484" t="str">
        <f>IF(OR(H484=$AA$3,L484=$AA$3),"MATCH","")</f>
        <v/>
      </c>
      <c r="B484" t="str">
        <f>IF(A484="","","LAST "&amp;COUNTIF(A$2:$A484,A484))</f>
        <v/>
      </c>
      <c r="C484" t="str">
        <f>IF(OR(H484=$AA$5,L484=$AA$5),"MATCH","")</f>
        <v/>
      </c>
      <c r="D484" t="str">
        <f>IF(C484="","","LAST "&amp;COUNTIF($C$2:C484,C484))</f>
        <v/>
      </c>
      <c r="E484" s="6">
        <f>IF(AND(OR(H484=$AA$3,H484=$AA$5),AND(OR(L484=$AA$3,L484=$AA$5))),"MATCH",0)</f>
        <v>0</v>
      </c>
      <c r="F484" s="39" t="s">
        <v>91</v>
      </c>
      <c r="G484" s="16">
        <v>44967</v>
      </c>
      <c r="H484" s="6" t="s">
        <v>43</v>
      </c>
      <c r="I484" s="6" t="s">
        <v>91</v>
      </c>
      <c r="J484" s="7">
        <f>(VLOOKUP(H484,Modèle!$B$3:$G$34,5,FALSE)*VLOOKUP(L484,Modèle!$B$3:$G$34,6,FALSE))*Modèle!$D$35</f>
        <v>3.131050955414012</v>
      </c>
      <c r="K484" s="19" t="str">
        <f>IF(J484&gt;N484,1,"")</f>
        <v/>
      </c>
      <c r="L484" s="6" t="s">
        <v>26</v>
      </c>
      <c r="M484" s="6">
        <v>4</v>
      </c>
      <c r="N484" s="7">
        <v>4.8299363057324829</v>
      </c>
      <c r="O484" s="19">
        <f>IF(N484&gt;J484,1,"")</f>
        <v>1</v>
      </c>
      <c r="P484" t="str">
        <f>IF(I484&gt;M484,H484,L484)</f>
        <v>Arizona</v>
      </c>
      <c r="Q484" t="str">
        <f>IF(J484&gt;N484,H484,L484)</f>
        <v>Chicago</v>
      </c>
      <c r="R484" t="str">
        <f t="shared" si="26"/>
        <v>NON</v>
      </c>
      <c r="AI484" s="27"/>
      <c r="AJ484" s="26"/>
      <c r="AK484" s="26"/>
      <c r="AL484" s="26"/>
      <c r="AM484" s="26"/>
      <c r="AN484" s="26"/>
    </row>
    <row r="485" spans="1:40">
      <c r="A485" t="str">
        <f>IF(OR(H485=$AA$3,L485=$AA$3),"MATCH","")</f>
        <v/>
      </c>
      <c r="B485" t="str">
        <f>IF(A485="","","LAST "&amp;COUNTIF(A$2:$A485,A485))</f>
        <v/>
      </c>
      <c r="C485" t="str">
        <f>IF(OR(H485=$AA$5,L485=$AA$5),"MATCH","")</f>
        <v/>
      </c>
      <c r="D485" t="str">
        <f>IF(C485="","","LAST "&amp;COUNTIF($C$2:C485,C485))</f>
        <v/>
      </c>
      <c r="E485" s="6">
        <f>IF(AND(OR(H485=$AA$3,H485=$AA$5),AND(OR(L485=$AA$3,L485=$AA$5))),"MATCH",0)</f>
        <v>0</v>
      </c>
      <c r="F485" s="39" t="s">
        <v>91</v>
      </c>
      <c r="G485" s="16">
        <v>44967</v>
      </c>
      <c r="H485" s="6" t="s">
        <v>30</v>
      </c>
      <c r="I485" s="6" t="s">
        <v>91</v>
      </c>
      <c r="J485" s="7">
        <f>(VLOOKUP(H485,Modèle!$B$3:$G$34,5,FALSE)*VLOOKUP(L485,Modèle!$B$3:$G$34,6,FALSE))*Modèle!$D$35</f>
        <v>4.2015923566878968</v>
      </c>
      <c r="K485" s="19">
        <f>IF(J485&gt;N485,1,"")</f>
        <v>1</v>
      </c>
      <c r="L485" s="6" t="s">
        <v>24</v>
      </c>
      <c r="M485" s="6">
        <v>5</v>
      </c>
      <c r="N485" s="7">
        <v>2.76</v>
      </c>
      <c r="O485" s="19" t="str">
        <f>IF(N485&gt;J485,1,"")</f>
        <v/>
      </c>
      <c r="P485" t="str">
        <f>IF(I485&gt;M485,H485,L485)</f>
        <v>Toronto</v>
      </c>
      <c r="Q485" t="str">
        <f>IF(J485&gt;N485,H485,L485)</f>
        <v>Toronto</v>
      </c>
      <c r="R485" t="str">
        <f t="shared" si="26"/>
        <v>OUI</v>
      </c>
      <c r="AI485" s="27"/>
      <c r="AJ485" s="26"/>
      <c r="AK485" s="26"/>
      <c r="AL485" s="26"/>
      <c r="AM485" s="26"/>
      <c r="AN485" s="26"/>
    </row>
    <row r="486" spans="1:40">
      <c r="A486" t="str">
        <f>IF(OR(H486=$AA$3,L486=$AA$3),"MATCH","")</f>
        <v/>
      </c>
      <c r="B486" t="str">
        <f>IF(A486="","","LAST "&amp;COUNTIF(A$2:$A486,A486))</f>
        <v/>
      </c>
      <c r="C486" t="str">
        <f>IF(OR(H486=$AA$5,L486=$AA$5),"MATCH","")</f>
        <v/>
      </c>
      <c r="D486" t="str">
        <f>IF(C486="","","LAST "&amp;COUNTIF($C$2:C486,C486))</f>
        <v/>
      </c>
      <c r="E486" s="6">
        <f>IF(AND(OR(H486=$AA$3,H486=$AA$5),AND(OR(L486=$AA$3,L486=$AA$5))),"MATCH",0)</f>
        <v>0</v>
      </c>
      <c r="F486" s="39" t="s">
        <v>91</v>
      </c>
      <c r="G486" s="16">
        <v>44967</v>
      </c>
      <c r="H486" s="6" t="s">
        <v>22</v>
      </c>
      <c r="J486" s="7">
        <f>(VLOOKUP(H486,Modèle!$B$3:$G$34,5,FALSE)*VLOOKUP(L486,Modèle!$B$3:$G$34,6,FALSE))*Modèle!$D$35</f>
        <v>3.1852229299363048</v>
      </c>
      <c r="K486" s="19">
        <f>IF(J486&gt;N486,1,"")</f>
        <v>1</v>
      </c>
      <c r="L486" s="6" t="s">
        <v>21</v>
      </c>
      <c r="M486" s="6">
        <v>3</v>
      </c>
      <c r="N486" s="7">
        <v>2.9281528662420375</v>
      </c>
      <c r="O486" s="19" t="str">
        <f>IF(N486&gt;J486,1,"")</f>
        <v/>
      </c>
      <c r="P486" t="str">
        <f>IF(I486&gt;M486,H486,L486)</f>
        <v>N.Y. Rangers</v>
      </c>
      <c r="Q486" t="str">
        <f>IF(J486&gt;N486,H486,L486)</f>
        <v>Seattle</v>
      </c>
      <c r="R486" t="str">
        <f t="shared" si="26"/>
        <v>NON</v>
      </c>
      <c r="AI486" s="27"/>
      <c r="AJ486" s="26"/>
      <c r="AK486" s="26"/>
      <c r="AL486" s="26"/>
      <c r="AM486" s="26"/>
      <c r="AN486" s="26"/>
    </row>
    <row r="487" spans="1:40">
      <c r="A487" t="str">
        <f>IF(OR(H487=$AA$3,L487=$AA$3),"MATCH","")</f>
        <v>MATCH</v>
      </c>
      <c r="B487" t="str">
        <f>IF(A487="","","LAST "&amp;COUNTIF(A$2:$A487,A487))</f>
        <v>LAST 31</v>
      </c>
      <c r="C487" t="str">
        <f>IF(OR(H487=$AA$5,L487=$AA$5),"MATCH","")</f>
        <v>MATCH</v>
      </c>
      <c r="D487" t="str">
        <f>IF(C487="","","LAST "&amp;COUNTIF($C$2:C487,C487))</f>
        <v>LAST 32</v>
      </c>
      <c r="E487" s="6" t="str">
        <f>IF(AND(OR(H487=$AA$3,H487=$AA$5),AND(OR(L487=$AA$3,L487=$AA$5))),"MATCH",0)</f>
        <v>MATCH</v>
      </c>
      <c r="F487" s="39" t="s">
        <v>91</v>
      </c>
      <c r="G487" s="16">
        <v>44966</v>
      </c>
      <c r="H487" s="6" t="s">
        <v>36</v>
      </c>
      <c r="J487" s="7">
        <f>(VLOOKUP(H487,Modèle!$B$3:$G$34,5,FALSE)*VLOOKUP(L487,Modèle!$B$3:$G$34,6,FALSE))*Modèle!$D$35</f>
        <v>3.339999999999999</v>
      </c>
      <c r="K487" s="19">
        <f>IF(J487&gt;N487,1,"")</f>
        <v>1</v>
      </c>
      <c r="L487" s="6" t="s">
        <v>45</v>
      </c>
      <c r="M487" s="6">
        <v>3</v>
      </c>
      <c r="N487" s="7">
        <v>3.3184713375796169</v>
      </c>
      <c r="O487" s="19" t="str">
        <f>IF(N487&gt;J487,1,"")</f>
        <v/>
      </c>
      <c r="P487" t="str">
        <f>IF(I487&gt;M487,H487,L487)</f>
        <v>Detroit</v>
      </c>
      <c r="Q487" t="str">
        <f>IF(J487&gt;N487,H487,L487)</f>
        <v>Calgary</v>
      </c>
      <c r="R487" t="str">
        <f t="shared" si="26"/>
        <v>NON</v>
      </c>
      <c r="AI487" s="27"/>
      <c r="AJ487" s="26"/>
      <c r="AK487" s="26"/>
      <c r="AL487" s="26"/>
      <c r="AM487" s="26"/>
      <c r="AN487" s="26"/>
    </row>
    <row r="488" spans="1:40">
      <c r="A488" t="str">
        <f>IF(OR(H488=$AA$3,L488=$AA$3),"MATCH","")</f>
        <v/>
      </c>
      <c r="B488" t="str">
        <f>IF(A488="","","LAST "&amp;COUNTIF(A$2:$A488,A488))</f>
        <v/>
      </c>
      <c r="C488" t="str">
        <f>IF(OR(H488=$AA$5,L488=$AA$5),"MATCH","")</f>
        <v/>
      </c>
      <c r="D488" t="str">
        <f>IF(C488="","","LAST "&amp;COUNTIF($C$2:C488,C488))</f>
        <v/>
      </c>
      <c r="E488" s="6">
        <f>IF(AND(OR(H488=$AA$3,H488=$AA$5),AND(OR(L488=$AA$3,L488=$AA$5))),"MATCH",0)</f>
        <v>0</v>
      </c>
      <c r="F488" s="39" t="s">
        <v>91</v>
      </c>
      <c r="G488" s="16">
        <v>44966</v>
      </c>
      <c r="H488" s="6" t="s">
        <v>16</v>
      </c>
      <c r="I488" s="6" t="s">
        <v>91</v>
      </c>
      <c r="J488" s="7">
        <f>(VLOOKUP(H488,Modèle!$B$3:$G$34,5,FALSE)*VLOOKUP(L488,Modèle!$B$3:$G$34,6,FALSE))*Modèle!$D$35</f>
        <v>3.250828025477706</v>
      </c>
      <c r="K488" s="19" t="str">
        <f>IF(J488&gt;N488,1,"")</f>
        <v/>
      </c>
      <c r="L488" s="6" t="s">
        <v>38</v>
      </c>
      <c r="M488" s="6">
        <v>3</v>
      </c>
      <c r="N488" s="7">
        <v>4.9224203821656047</v>
      </c>
      <c r="O488" s="19">
        <f>IF(N488&gt;J488,1,"")</f>
        <v>1</v>
      </c>
      <c r="P488" t="str">
        <f>IF(I488&gt;M488,H488,L488)</f>
        <v>San Jose</v>
      </c>
      <c r="Q488" t="str">
        <f>IF(J488&gt;N488,H488,L488)</f>
        <v>Florida</v>
      </c>
      <c r="R488" t="str">
        <f t="shared" si="26"/>
        <v>NON</v>
      </c>
      <c r="AI488" s="27"/>
      <c r="AJ488" s="26"/>
      <c r="AK488" s="26"/>
      <c r="AL488" s="26"/>
      <c r="AM488" s="26"/>
      <c r="AN488" s="26"/>
    </row>
    <row r="489" spans="1:40">
      <c r="A489" t="str">
        <f>IF(OR(H489=$AA$3,L489=$AA$3),"MATCH","")</f>
        <v/>
      </c>
      <c r="B489" t="str">
        <f>IF(A489="","","LAST "&amp;COUNTIF(A$2:$A489,A489))</f>
        <v/>
      </c>
      <c r="C489" t="str">
        <f>IF(OR(H489=$AA$5,L489=$AA$5),"MATCH","")</f>
        <v/>
      </c>
      <c r="D489" t="str">
        <f>IF(C489="","","LAST "&amp;COUNTIF($C$2:C489,C489))</f>
        <v/>
      </c>
      <c r="E489" s="6">
        <f>IF(AND(OR(H489=$AA$3,H489=$AA$5),AND(OR(L489=$AA$3,L489=$AA$5))),"MATCH",0)</f>
        <v>0</v>
      </c>
      <c r="F489" s="39" t="s">
        <v>91</v>
      </c>
      <c r="G489" s="16">
        <v>44966</v>
      </c>
      <c r="H489" s="6" t="s">
        <v>18</v>
      </c>
      <c r="I489" s="6" t="s">
        <v>91</v>
      </c>
      <c r="J489" s="7">
        <f>(VLOOKUP(H489,Modèle!$B$3:$G$34,5,FALSE)*VLOOKUP(L489,Modèle!$B$3:$G$34,6,FALSE))*Modèle!$D$35</f>
        <v>2.8742675159235662</v>
      </c>
      <c r="K489" s="19" t="str">
        <f>IF(J489&gt;N489,1,"")</f>
        <v/>
      </c>
      <c r="L489" s="6" t="s">
        <v>37</v>
      </c>
      <c r="M489" s="6">
        <v>3</v>
      </c>
      <c r="N489" s="7">
        <v>3.9725477707006358</v>
      </c>
      <c r="O489" s="19">
        <f>IF(N489&gt;J489,1,"")</f>
        <v>1</v>
      </c>
      <c r="P489" t="str">
        <f>IF(I489&gt;M489,H489,L489)</f>
        <v>Vegas</v>
      </c>
      <c r="Q489" t="str">
        <f>IF(J489&gt;N489,H489,L489)</f>
        <v>Minnesota</v>
      </c>
      <c r="R489" t="str">
        <f t="shared" si="26"/>
        <v>NON</v>
      </c>
      <c r="AI489" s="27"/>
      <c r="AJ489" s="26"/>
      <c r="AK489" s="26"/>
      <c r="AL489" s="26"/>
      <c r="AM489" s="26"/>
      <c r="AN489" s="26"/>
    </row>
    <row r="490" spans="1:40">
      <c r="A490" t="str">
        <f>IF(OR(H490=$AA$3,L490=$AA$3),"MATCH","")</f>
        <v/>
      </c>
      <c r="B490" t="str">
        <f>IF(A490="","","LAST "&amp;COUNTIF(A$2:$A490,A490))</f>
        <v/>
      </c>
      <c r="C490" t="str">
        <f>IF(OR(H490=$AA$5,L490=$AA$5),"MATCH","")</f>
        <v/>
      </c>
      <c r="D490" t="str">
        <f>IF(C490="","","LAST "&amp;COUNTIF($C$2:C490,C490))</f>
        <v/>
      </c>
      <c r="E490" s="6">
        <f>IF(AND(OR(H490=$AA$3,H490=$AA$5),AND(OR(L490=$AA$3,L490=$AA$5))),"MATCH",0)</f>
        <v>0</v>
      </c>
      <c r="F490" s="39" t="s">
        <v>91</v>
      </c>
      <c r="G490" s="16">
        <v>44966</v>
      </c>
      <c r="H490" s="6" t="s">
        <v>28</v>
      </c>
      <c r="I490" s="6" t="s">
        <v>91</v>
      </c>
      <c r="J490" s="7">
        <f>(VLOOKUP(H490,Modèle!$B$3:$G$34,5,FALSE)*VLOOKUP(L490,Modèle!$B$3:$G$34,6,FALSE))*Modèle!$D$35</f>
        <v>2.8802547770700637</v>
      </c>
      <c r="K490" s="19">
        <f>IF(J490&gt;N490,1,"")</f>
        <v>1</v>
      </c>
      <c r="L490" s="6" t="s">
        <v>39</v>
      </c>
      <c r="M490" s="6">
        <v>1</v>
      </c>
      <c r="N490" s="7">
        <v>2.4794585987261142</v>
      </c>
      <c r="O490" s="19" t="str">
        <f>IF(N490&gt;J490,1,"")</f>
        <v/>
      </c>
      <c r="P490" t="str">
        <f>IF(I490&gt;M490,H490,L490)</f>
        <v>Vancouver</v>
      </c>
      <c r="Q490" t="str">
        <f>IF(J490&gt;N490,H490,L490)</f>
        <v>Vancouver</v>
      </c>
      <c r="R490" t="str">
        <f t="shared" si="26"/>
        <v>OUI</v>
      </c>
      <c r="AI490" s="27"/>
      <c r="AJ490" s="26"/>
      <c r="AK490" s="26"/>
      <c r="AL490" s="26"/>
      <c r="AM490" s="26"/>
      <c r="AN490" s="26"/>
    </row>
    <row r="491" spans="1:40">
      <c r="A491" t="str">
        <f>IF(OR(H491=$AA$3,L491=$AA$3),"MATCH","")</f>
        <v/>
      </c>
      <c r="B491" t="str">
        <f>IF(A491="","","LAST "&amp;COUNTIF(A$2:$A491,A491))</f>
        <v/>
      </c>
      <c r="C491" t="str">
        <f>IF(OR(H491=$AA$5,L491=$AA$5),"MATCH","")</f>
        <v/>
      </c>
      <c r="D491" t="str">
        <f>IF(C491="","","LAST "&amp;COUNTIF($C$2:C491,C491))</f>
        <v/>
      </c>
      <c r="E491" s="6">
        <f>IF(AND(OR(H491=$AA$3,H491=$AA$5),AND(OR(L491=$AA$3,L491=$AA$5))),"MATCH",0)</f>
        <v>0</v>
      </c>
      <c r="F491" s="39" t="s">
        <v>91</v>
      </c>
      <c r="G491" s="16">
        <v>44966</v>
      </c>
      <c r="H491" s="6" t="s">
        <v>22</v>
      </c>
      <c r="I491" s="6" t="s">
        <v>91</v>
      </c>
      <c r="J491" s="7">
        <f>(VLOOKUP(H491,Modèle!$B$3:$G$34,5,FALSE)*VLOOKUP(L491,Modèle!$B$3:$G$34,6,FALSE))*Modèle!$D$35</f>
        <v>3.1133757961783437</v>
      </c>
      <c r="K491" s="19" t="str">
        <f>IF(J491&gt;N491,1,"")</f>
        <v/>
      </c>
      <c r="L491" s="6" t="s">
        <v>41</v>
      </c>
      <c r="M491" s="6">
        <v>2</v>
      </c>
      <c r="N491" s="7">
        <v>3.899808917197451</v>
      </c>
      <c r="O491" s="19">
        <f>IF(N491&gt;J491,1,"")</f>
        <v>1</v>
      </c>
      <c r="P491" t="str">
        <f>IF(I491&gt;M491,H491,L491)</f>
        <v>Seattle</v>
      </c>
      <c r="Q491" t="str">
        <f>IF(J491&gt;N491,H491,L491)</f>
        <v>New Jersey</v>
      </c>
      <c r="R491" t="str">
        <f t="shared" si="26"/>
        <v>NON</v>
      </c>
      <c r="AI491" s="27"/>
      <c r="AJ491" s="26"/>
      <c r="AK491" s="26"/>
      <c r="AL491" s="26"/>
      <c r="AM491" s="26"/>
      <c r="AN491" s="26"/>
    </row>
    <row r="492" spans="1:40">
      <c r="A492" t="str">
        <f>IF(OR(H492=$AA$3,L492=$AA$3),"MATCH","")</f>
        <v/>
      </c>
      <c r="B492" t="str">
        <f>IF(A492="","","LAST "&amp;COUNTIF(A$2:$A492,A492))</f>
        <v/>
      </c>
      <c r="C492" t="str">
        <f>IF(OR(H492=$AA$5,L492=$AA$5),"MATCH","")</f>
        <v/>
      </c>
      <c r="D492" t="str">
        <f>IF(C492="","","LAST "&amp;COUNTIF($C$2:C492,C492))</f>
        <v/>
      </c>
      <c r="E492" s="6">
        <f>IF(AND(OR(H492=$AA$3,H492=$AA$5),AND(OR(L492=$AA$3,L492=$AA$5))),"MATCH",0)</f>
        <v>0</v>
      </c>
      <c r="F492" s="39" t="s">
        <v>91</v>
      </c>
      <c r="G492" s="16">
        <v>44966</v>
      </c>
      <c r="H492" s="6" t="s">
        <v>29</v>
      </c>
      <c r="J492" s="7">
        <f>(VLOOKUP(H492,Modèle!$B$3:$G$34,5,FALSE)*VLOOKUP(L492,Modèle!$B$3:$G$34,6,FALSE))*Modèle!$D$35</f>
        <v>3.6631847133757955</v>
      </c>
      <c r="K492" s="19">
        <f>IF(J492&gt;N492,1,"")</f>
        <v>1</v>
      </c>
      <c r="L492" s="6" t="s">
        <v>42</v>
      </c>
      <c r="M492" s="6">
        <v>3</v>
      </c>
      <c r="N492" s="7">
        <v>2.5058598726114645</v>
      </c>
      <c r="O492" s="19" t="str">
        <f>IF(N492&gt;J492,1,"")</f>
        <v/>
      </c>
      <c r="P492" t="str">
        <f>IF(I492&gt;M492,H492,L492)</f>
        <v>Philadelphia</v>
      </c>
      <c r="Q492" t="str">
        <f>IF(J492&gt;N492,H492,L492)</f>
        <v>Edmonton</v>
      </c>
      <c r="R492" t="str">
        <f t="shared" si="26"/>
        <v>NON</v>
      </c>
      <c r="AI492" s="27"/>
      <c r="AJ492" s="26"/>
      <c r="AK492" s="26"/>
      <c r="AL492" s="26"/>
      <c r="AM492" s="26"/>
      <c r="AN492" s="26"/>
    </row>
    <row r="493" spans="1:40">
      <c r="A493" t="str">
        <f>IF(OR(H493=$AA$3,L493=$AA$3),"MATCH","")</f>
        <v/>
      </c>
      <c r="B493" t="str">
        <f>IF(A493="","","LAST "&amp;COUNTIF(A$2:$A493,A493))</f>
        <v/>
      </c>
      <c r="C493" t="str">
        <f>IF(OR(H493=$AA$5,L493=$AA$5),"MATCH","")</f>
        <v/>
      </c>
      <c r="D493" t="str">
        <f>IF(C493="","","LAST "&amp;COUNTIF($C$2:C493,C493))</f>
        <v/>
      </c>
      <c r="E493" s="6">
        <f>IF(AND(OR(H493=$AA$3,H493=$AA$5),AND(OR(L493=$AA$3,L493=$AA$5))),"MATCH",0)</f>
        <v>0</v>
      </c>
      <c r="F493" s="39" t="s">
        <v>91</v>
      </c>
      <c r="G493" s="16">
        <v>44966</v>
      </c>
      <c r="H493" s="6" t="s">
        <v>27</v>
      </c>
      <c r="J493" s="7">
        <f>(VLOOKUP(H493,Modèle!$B$3:$G$34,5,FALSE)*VLOOKUP(L493,Modèle!$B$3:$G$34,6,FALSE))*Modèle!$D$35</f>
        <v>2.7807006369426746</v>
      </c>
      <c r="K493" s="19" t="str">
        <f>IF(J493&gt;N493,1,"")</f>
        <v/>
      </c>
      <c r="L493" s="6" t="s">
        <v>20</v>
      </c>
      <c r="M493" s="6">
        <v>1</v>
      </c>
      <c r="N493" s="7">
        <v>2.904458598726114</v>
      </c>
      <c r="O493" s="19">
        <f>IF(N493&gt;J493,1,"")</f>
        <v>1</v>
      </c>
      <c r="P493" t="str">
        <f>IF(I493&gt;M493,H493,L493)</f>
        <v>Tampa Bay</v>
      </c>
      <c r="Q493" t="str">
        <f>IF(J493&gt;N493,H493,L493)</f>
        <v>Tampa Bay</v>
      </c>
      <c r="R493" t="str">
        <f t="shared" si="26"/>
        <v>OUI</v>
      </c>
      <c r="AI493" s="27"/>
      <c r="AJ493" s="26"/>
      <c r="AK493" s="26"/>
      <c r="AL493" s="26"/>
      <c r="AM493" s="26"/>
      <c r="AN493" s="26"/>
    </row>
    <row r="494" spans="1:40">
      <c r="A494" t="str">
        <f>IF(OR(H494=$AA$3,L494=$AA$3),"MATCH","")</f>
        <v/>
      </c>
      <c r="B494" t="str">
        <f>IF(A494="","","LAST "&amp;COUNTIF(A$2:$A494,A494))</f>
        <v/>
      </c>
      <c r="C494" t="str">
        <f>IF(OR(H494=$AA$5,L494=$AA$5),"MATCH","")</f>
        <v/>
      </c>
      <c r="D494" t="str">
        <f>IF(C494="","","LAST "&amp;COUNTIF($C$2:C494,C494))</f>
        <v/>
      </c>
      <c r="E494" s="6">
        <f>IF(AND(OR(H494=$AA$3,H494=$AA$5),AND(OR(L494=$AA$3,L494=$AA$5))),"MATCH",0)</f>
        <v>0</v>
      </c>
      <c r="F494" s="39" t="s">
        <v>91</v>
      </c>
      <c r="G494" s="16">
        <v>44965</v>
      </c>
      <c r="H494" s="6" t="s">
        <v>37</v>
      </c>
      <c r="J494" s="7">
        <f>(VLOOKUP(H494,Modèle!$B$3:$G$34,5,FALSE)*VLOOKUP(L494,Modèle!$B$3:$G$34,6,FALSE))*Modèle!$D$35</f>
        <v>2.6430573248407643</v>
      </c>
      <c r="K494" s="19" t="str">
        <f>IF(J494&gt;N494,1,"")</f>
        <v/>
      </c>
      <c r="L494" s="6" t="s">
        <v>40</v>
      </c>
      <c r="M494" s="6">
        <v>2</v>
      </c>
      <c r="N494" s="7">
        <v>2.8701273885350318</v>
      </c>
      <c r="O494" s="19">
        <f>IF(N494&gt;J494,1,"")</f>
        <v>1</v>
      </c>
      <c r="P494" t="str">
        <f>IF(I494&gt;M494,H494,L494)</f>
        <v>Dallas</v>
      </c>
      <c r="Q494" t="str">
        <f>IF(J494&gt;N494,H494,L494)</f>
        <v>Dallas</v>
      </c>
      <c r="R494" t="str">
        <f t="shared" si="26"/>
        <v>OUI</v>
      </c>
      <c r="AI494" s="27"/>
      <c r="AJ494" s="26"/>
      <c r="AK494" s="26"/>
      <c r="AL494" s="26"/>
      <c r="AM494" s="26"/>
      <c r="AN494" s="26"/>
    </row>
    <row r="495" spans="1:40">
      <c r="A495" t="str">
        <f>IF(OR(H495=$AA$3,L495=$AA$3),"MATCH","")</f>
        <v/>
      </c>
      <c r="B495" t="str">
        <f>IF(A495="","","LAST "&amp;COUNTIF(A$2:$A495,A495))</f>
        <v/>
      </c>
      <c r="C495" t="str">
        <f>IF(OR(H495=$AA$5,L495=$AA$5),"MATCH","")</f>
        <v/>
      </c>
      <c r="D495" t="str">
        <f>IF(C495="","","LAST "&amp;COUNTIF($C$2:C495,C495))</f>
        <v/>
      </c>
      <c r="E495" s="6">
        <f>IF(AND(OR(H495=$AA$3,H495=$AA$5),AND(OR(L495=$AA$3,L495=$AA$5))),"MATCH",0)</f>
        <v>0</v>
      </c>
      <c r="F495" s="39" t="s">
        <v>91</v>
      </c>
      <c r="G495" s="16">
        <v>44965</v>
      </c>
      <c r="H495" s="6" t="s">
        <v>28</v>
      </c>
      <c r="J495" s="7">
        <f>(VLOOKUP(H495,Modèle!$B$3:$G$34,5,FALSE)*VLOOKUP(L495,Modèle!$B$3:$G$34,6,FALSE))*Modèle!$D$35</f>
        <v>2.8802547770700637</v>
      </c>
      <c r="K495" s="19">
        <f>IF(J495&gt;N495,1,"")</f>
        <v>1</v>
      </c>
      <c r="L495" s="6" t="s">
        <v>21</v>
      </c>
      <c r="M495" s="6">
        <v>5</v>
      </c>
      <c r="N495" s="7">
        <v>2.7904458598726118</v>
      </c>
      <c r="O495" s="19" t="str">
        <f>IF(N495&gt;J495,1,"")</f>
        <v/>
      </c>
      <c r="P495" t="str">
        <f>IF(I495&gt;M495,H495,L495)</f>
        <v>N.Y. Rangers</v>
      </c>
      <c r="Q495" t="str">
        <f>IF(J495&gt;N495,H495,L495)</f>
        <v>Vancouver</v>
      </c>
      <c r="R495" t="str">
        <f t="shared" si="26"/>
        <v>NON</v>
      </c>
      <c r="AI495" s="27"/>
      <c r="AJ495" s="26"/>
      <c r="AK495" s="26"/>
      <c r="AL495" s="26"/>
      <c r="AM495" s="26"/>
      <c r="AN495" s="26"/>
    </row>
    <row r="496" spans="1:40">
      <c r="A496" t="str">
        <f>IF(OR(H496=$AA$3,L496=$AA$3),"MATCH","")</f>
        <v/>
      </c>
      <c r="B496" t="str">
        <f>IF(A496="","","LAST "&amp;COUNTIF(A$2:$A496,A496))</f>
        <v/>
      </c>
      <c r="C496" t="str">
        <f>IF(OR(H496=$AA$5,L496=$AA$5),"MATCH","")</f>
        <v/>
      </c>
      <c r="D496" t="str">
        <f>IF(C496="","","LAST "&amp;COUNTIF($C$2:C496,C496))</f>
        <v/>
      </c>
      <c r="E496" s="6">
        <f>IF(AND(OR(H496=$AA$3,H496=$AA$5),AND(OR(L496=$AA$3,L496=$AA$5))),"MATCH",0)</f>
        <v>0</v>
      </c>
      <c r="F496" s="39" t="s">
        <v>91</v>
      </c>
      <c r="G496" s="16">
        <v>44964</v>
      </c>
      <c r="H496" s="6" t="s">
        <v>23</v>
      </c>
      <c r="J496" s="7">
        <f>(VLOOKUP(H496,Modèle!$B$3:$G$34,5,FALSE)*VLOOKUP(L496,Modèle!$B$3:$G$34,6,FALSE))*Modèle!$D$35</f>
        <v>2.6702547770700629</v>
      </c>
      <c r="K496" s="19" t="str">
        <f>IF(J496&gt;N496,1,"")</f>
        <v/>
      </c>
      <c r="L496" s="6" t="s">
        <v>26</v>
      </c>
      <c r="M496" s="6">
        <v>3</v>
      </c>
      <c r="N496" s="7">
        <v>3.1199999999999992</v>
      </c>
      <c r="O496" s="19">
        <f>IF(N496&gt;J496,1,"")</f>
        <v>1</v>
      </c>
      <c r="P496" t="str">
        <f>IF(I496&gt;M496,H496,L496)</f>
        <v>Chicago</v>
      </c>
      <c r="Q496" t="str">
        <f>IF(J496&gt;N496,H496,L496)</f>
        <v>Chicago</v>
      </c>
      <c r="R496" t="str">
        <f t="shared" ref="R496:R559" si="27">IF(P496=Q496,"OUI","NON")</f>
        <v>OUI</v>
      </c>
      <c r="AI496" s="27"/>
      <c r="AJ496" s="26"/>
      <c r="AK496" s="26"/>
      <c r="AL496" s="26"/>
      <c r="AM496" s="26"/>
      <c r="AN496" s="26"/>
    </row>
    <row r="497" spans="1:40">
      <c r="A497" t="str">
        <f>IF(OR(H497=$AA$3,L497=$AA$3),"MATCH","")</f>
        <v/>
      </c>
      <c r="B497" t="str">
        <f>IF(A497="","","LAST "&amp;COUNTIF(A$2:$A497,A497))</f>
        <v/>
      </c>
      <c r="C497" t="str">
        <f>IF(OR(H497=$AA$5,L497=$AA$5),"MATCH","")</f>
        <v>MATCH</v>
      </c>
      <c r="D497" t="str">
        <f>IF(C497="","","LAST "&amp;COUNTIF($C$2:C497,C497))</f>
        <v>LAST 33</v>
      </c>
      <c r="E497" s="6">
        <f>IF(AND(OR(H497=$AA$3,H497=$AA$5),AND(OR(L497=$AA$3,L497=$AA$5))),"MATCH",0)</f>
        <v>0</v>
      </c>
      <c r="F497" s="39" t="s">
        <v>91</v>
      </c>
      <c r="G497" s="16">
        <v>44964</v>
      </c>
      <c r="H497" s="6" t="s">
        <v>29</v>
      </c>
      <c r="J497" s="7">
        <f>(VLOOKUP(H497,Modèle!$B$3:$G$34,5,FALSE)*VLOOKUP(L497,Modèle!$B$3:$G$34,6,FALSE))*Modèle!$D$35</f>
        <v>3.8718471337579614</v>
      </c>
      <c r="K497" s="19">
        <f>IF(J497&gt;N497,1,"")</f>
        <v>1</v>
      </c>
      <c r="L497" s="6" t="s">
        <v>45</v>
      </c>
      <c r="M497" s="6">
        <v>1</v>
      </c>
      <c r="N497" s="7">
        <v>2.0399363057324837</v>
      </c>
      <c r="O497" s="19" t="str">
        <f>IF(N497&gt;J497,1,"")</f>
        <v/>
      </c>
      <c r="P497" t="str">
        <f>IF(I497&gt;M497,H497,L497)</f>
        <v>Detroit</v>
      </c>
      <c r="Q497" t="str">
        <f>IF(J497&gt;N497,H497,L497)</f>
        <v>Edmonton</v>
      </c>
      <c r="R497" t="str">
        <f t="shared" si="27"/>
        <v>NON</v>
      </c>
      <c r="AI497" s="27"/>
      <c r="AJ497" s="26"/>
      <c r="AK497" s="26"/>
      <c r="AL497" s="26"/>
      <c r="AM497" s="26"/>
      <c r="AN497" s="26"/>
    </row>
    <row r="498" spans="1:40">
      <c r="A498" t="str">
        <f>IF(OR(H498=$AA$3,L498=$AA$3),"MATCH","")</f>
        <v/>
      </c>
      <c r="B498" t="str">
        <f>IF(A498="","","LAST "&amp;COUNTIF(A$2:$A498,A498))</f>
        <v/>
      </c>
      <c r="C498" t="str">
        <f>IF(OR(H498=$AA$5,L498=$AA$5),"MATCH","")</f>
        <v/>
      </c>
      <c r="D498" t="str">
        <f>IF(C498="","","LAST "&amp;COUNTIF($C$2:C498,C498))</f>
        <v/>
      </c>
      <c r="E498" s="6">
        <f>IF(AND(OR(H498=$AA$3,H498=$AA$5),AND(OR(L498=$AA$3,L498=$AA$5))),"MATCH",0)</f>
        <v>0</v>
      </c>
      <c r="F498" s="39" t="s">
        <v>91</v>
      </c>
      <c r="G498" s="16">
        <v>44964</v>
      </c>
      <c r="H498" s="6" t="s">
        <v>22</v>
      </c>
      <c r="J498" s="7">
        <f>(VLOOKUP(H498,Modèle!$B$3:$G$34,5,FALSE)*VLOOKUP(L498,Modèle!$B$3:$G$34,6,FALSE))*Modèle!$D$35</f>
        <v>3.1852229299363048</v>
      </c>
      <c r="K498" s="19" t="str">
        <f>IF(J498&gt;N498,1,"")</f>
        <v/>
      </c>
      <c r="L498" s="6" t="s">
        <v>39</v>
      </c>
      <c r="M498" s="6">
        <v>4</v>
      </c>
      <c r="N498" s="7">
        <v>3.3392356687898088</v>
      </c>
      <c r="O498" s="19">
        <f>IF(N498&gt;J498,1,"")</f>
        <v>1</v>
      </c>
      <c r="P498" t="str">
        <f>IF(I498&gt;M498,H498,L498)</f>
        <v>N.Y. Islanders</v>
      </c>
      <c r="Q498" t="str">
        <f>IF(J498&gt;N498,H498,L498)</f>
        <v>N.Y. Islanders</v>
      </c>
      <c r="R498" t="str">
        <f t="shared" si="27"/>
        <v>OUI</v>
      </c>
      <c r="AI498" s="27"/>
      <c r="AJ498" s="26"/>
      <c r="AK498" s="26"/>
      <c r="AL498" s="26"/>
      <c r="AM498" s="26"/>
      <c r="AN498" s="26"/>
    </row>
    <row r="499" spans="1:40">
      <c r="A499" t="str">
        <f>IF(OR(H499=$AA$3,L499=$AA$3),"MATCH","")</f>
        <v/>
      </c>
      <c r="B499" t="str">
        <f>IF(A499="","","LAST "&amp;COUNTIF(A$2:$A499,A499))</f>
        <v/>
      </c>
      <c r="C499" t="str">
        <f>IF(OR(H499=$AA$5,L499=$AA$5),"MATCH","")</f>
        <v/>
      </c>
      <c r="D499" t="str">
        <f>IF(C499="","","LAST "&amp;COUNTIF($C$2:C499,C499))</f>
        <v/>
      </c>
      <c r="E499" s="6">
        <f>IF(AND(OR(H499=$AA$3,H499=$AA$5),AND(OR(L499=$AA$3,L499=$AA$5))),"MATCH",0)</f>
        <v>0</v>
      </c>
      <c r="F499" s="39" t="s">
        <v>91</v>
      </c>
      <c r="G499" s="16">
        <v>44964</v>
      </c>
      <c r="H499" s="6" t="s">
        <v>18</v>
      </c>
      <c r="J499" s="7">
        <f>(VLOOKUP(H499,Modèle!$B$3:$G$34,5,FALSE)*VLOOKUP(L499,Modèle!$B$3:$G$34,6,FALSE))*Modèle!$D$35</f>
        <v>3.103375796178343</v>
      </c>
      <c r="K499" s="19">
        <f>IF(J499&gt;N499,1,"")</f>
        <v>1</v>
      </c>
      <c r="L499" s="6" t="s">
        <v>17</v>
      </c>
      <c r="M499" s="6">
        <v>2</v>
      </c>
      <c r="N499" s="7">
        <v>2.937261146496815</v>
      </c>
      <c r="O499" s="19" t="str">
        <f>IF(N499&gt;J499,1,"")</f>
        <v/>
      </c>
      <c r="P499" t="str">
        <f>IF(I499&gt;M499,H499,L499)</f>
        <v>Nashville</v>
      </c>
      <c r="Q499" t="str">
        <f>IF(J499&gt;N499,H499,L499)</f>
        <v>Vegas</v>
      </c>
      <c r="R499" t="str">
        <f t="shared" si="27"/>
        <v>NON</v>
      </c>
      <c r="AI499" s="27"/>
      <c r="AJ499" s="26"/>
      <c r="AK499" s="26"/>
      <c r="AL499" s="26"/>
      <c r="AM499" s="26"/>
      <c r="AN499" s="26"/>
    </row>
    <row r="500" spans="1:40">
      <c r="A500" t="str">
        <f>IF(OR(H500=$AA$3,L500=$AA$3),"MATCH","")</f>
        <v/>
      </c>
      <c r="B500" t="str">
        <f>IF(A500="","","LAST "&amp;COUNTIF(A$2:$A500,A500))</f>
        <v/>
      </c>
      <c r="C500" t="str">
        <f>IF(OR(H500=$AA$5,L500=$AA$5),"MATCH","")</f>
        <v/>
      </c>
      <c r="D500" t="str">
        <f>IF(C500="","","LAST "&amp;COUNTIF($C$2:C500,C500))</f>
        <v/>
      </c>
      <c r="E500" s="6">
        <f>IF(AND(OR(H500=$AA$3,H500=$AA$5),AND(OR(L500=$AA$3,L500=$AA$5))),"MATCH",0)</f>
        <v>0</v>
      </c>
      <c r="F500" s="39" t="s">
        <v>91</v>
      </c>
      <c r="G500" s="16">
        <v>44964</v>
      </c>
      <c r="H500" s="6" t="s">
        <v>27</v>
      </c>
      <c r="J500" s="7">
        <f>(VLOOKUP(H500,Modèle!$B$3:$G$34,5,FALSE)*VLOOKUP(L500,Modèle!$B$3:$G$34,6,FALSE))*Modèle!$D$35</f>
        <v>2.8661146496815277</v>
      </c>
      <c r="K500" s="19" t="str">
        <f>IF(J500&gt;N500,1,"")</f>
        <v/>
      </c>
      <c r="L500" s="6" t="s">
        <v>44</v>
      </c>
      <c r="M500" s="6">
        <v>3</v>
      </c>
      <c r="N500" s="7">
        <v>3.2014012738853497</v>
      </c>
      <c r="O500" s="19">
        <f>IF(N500&gt;J500,1,"")</f>
        <v>1</v>
      </c>
      <c r="P500" t="str">
        <f>IF(I500&gt;M500,H500,L500)</f>
        <v>Pittsburgh</v>
      </c>
      <c r="Q500" t="str">
        <f>IF(J500&gt;N500,H500,L500)</f>
        <v>Pittsburgh</v>
      </c>
      <c r="R500" t="str">
        <f t="shared" si="27"/>
        <v>OUI</v>
      </c>
      <c r="AI500" s="27"/>
      <c r="AJ500" s="26"/>
      <c r="AK500" s="26"/>
      <c r="AL500" s="26"/>
      <c r="AM500" s="26"/>
      <c r="AN500" s="26"/>
    </row>
    <row r="501" spans="1:40">
      <c r="A501" t="str">
        <f>IF(OR(H501=$AA$3,L501=$AA$3),"MATCH","")</f>
        <v/>
      </c>
      <c r="B501" t="str">
        <f>IF(A501="","","LAST "&amp;COUNTIF(A$2:$A501,A501))</f>
        <v/>
      </c>
      <c r="C501" t="str">
        <f>IF(OR(H501=$AA$5,L501=$AA$5),"MATCH","")</f>
        <v/>
      </c>
      <c r="D501" t="str">
        <f>IF(C501="","","LAST "&amp;COUNTIF($C$2:C501,C501))</f>
        <v/>
      </c>
      <c r="E501" s="6">
        <f>IF(AND(OR(H501=$AA$3,H501=$AA$5),AND(OR(L501=$AA$3,L501=$AA$5))),"MATCH",0)</f>
        <v>0</v>
      </c>
      <c r="F501" s="39" t="s">
        <v>91</v>
      </c>
      <c r="G501" s="16">
        <v>44964</v>
      </c>
      <c r="H501" s="6" t="s">
        <v>16</v>
      </c>
      <c r="J501" s="7">
        <f>(VLOOKUP(H501,Modèle!$B$3:$G$34,5,FALSE)*VLOOKUP(L501,Modèle!$B$3:$G$34,6,FALSE))*Modèle!$D$35</f>
        <v>2.818025477707006</v>
      </c>
      <c r="K501" s="19" t="str">
        <f>IF(J501&gt;N501,1,"")</f>
        <v/>
      </c>
      <c r="L501" s="6" t="s">
        <v>20</v>
      </c>
      <c r="M501" s="6">
        <v>2</v>
      </c>
      <c r="N501" s="7">
        <v>3.2057324840764325</v>
      </c>
      <c r="O501" s="19">
        <f>IF(N501&gt;J501,1,"")</f>
        <v>1</v>
      </c>
      <c r="P501" t="str">
        <f>IF(I501&gt;M501,H501,L501)</f>
        <v>Tampa Bay</v>
      </c>
      <c r="Q501" t="str">
        <f>IF(J501&gt;N501,H501,L501)</f>
        <v>Tampa Bay</v>
      </c>
      <c r="R501" t="str">
        <f t="shared" si="27"/>
        <v>OUI</v>
      </c>
      <c r="AI501" s="27"/>
      <c r="AJ501" s="26"/>
      <c r="AK501" s="26"/>
      <c r="AL501" s="26"/>
      <c r="AM501" s="26"/>
      <c r="AN501" s="26"/>
    </row>
    <row r="502" spans="1:40">
      <c r="A502" t="str">
        <f>IF(OR(H502=$AA$3,L502=$AA$3),"MATCH","")</f>
        <v/>
      </c>
      <c r="B502" t="str">
        <f>IF(A502="","","LAST "&amp;COUNTIF(A$2:$A502,A502))</f>
        <v/>
      </c>
      <c r="C502" t="str">
        <f>IF(OR(H502=$AA$5,L502=$AA$5),"MATCH","")</f>
        <v/>
      </c>
      <c r="D502" t="str">
        <f>IF(C502="","","LAST "&amp;COUNTIF($C$2:C502,C502))</f>
        <v/>
      </c>
      <c r="E502" s="6">
        <f>IF(AND(OR(H502=$AA$3,H502=$AA$5),AND(OR(L502=$AA$3,L502=$AA$5))),"MATCH",0)</f>
        <v>0</v>
      </c>
      <c r="F502" s="39" t="s">
        <v>91</v>
      </c>
      <c r="G502" s="16">
        <v>44963</v>
      </c>
      <c r="H502" s="6" t="s">
        <v>37</v>
      </c>
      <c r="I502" s="6" t="s">
        <v>91</v>
      </c>
      <c r="J502" s="7">
        <f>(VLOOKUP(H502,Modèle!$B$3:$G$34,5,FALSE)*VLOOKUP(L502,Modèle!$B$3:$G$34,6,FALSE))*Modèle!$D$35</f>
        <v>3.6068789808917194</v>
      </c>
      <c r="K502" s="19" t="str">
        <f>IF(J502&gt;N502,1,"")</f>
        <v/>
      </c>
      <c r="L502" s="6" t="s">
        <v>43</v>
      </c>
      <c r="M502" s="6">
        <v>7</v>
      </c>
      <c r="N502" s="7">
        <v>4.1473885350318458</v>
      </c>
      <c r="O502" s="19">
        <f>IF(N502&gt;J502,1,"")</f>
        <v>1</v>
      </c>
      <c r="P502" t="str">
        <f>IF(I502&gt;M502,H502,L502)</f>
        <v>Minnesota</v>
      </c>
      <c r="Q502" t="str">
        <f>IF(J502&gt;N502,H502,L502)</f>
        <v>Arizona</v>
      </c>
      <c r="R502" t="str">
        <f t="shared" si="27"/>
        <v>NON</v>
      </c>
      <c r="AI502" s="27"/>
      <c r="AJ502" s="26"/>
      <c r="AK502" s="26"/>
      <c r="AL502" s="26"/>
      <c r="AM502" s="26"/>
      <c r="AN502" s="26"/>
    </row>
    <row r="503" spans="1:40">
      <c r="A503" t="str">
        <f>IF(OR(H503=$AA$3,L503=$AA$3),"MATCH","")</f>
        <v/>
      </c>
      <c r="B503" t="str">
        <f>IF(A503="","","LAST "&amp;COUNTIF(A$2:$A503,A503))</f>
        <v/>
      </c>
      <c r="C503" t="str">
        <f>IF(OR(H503=$AA$5,L503=$AA$5),"MATCH","")</f>
        <v/>
      </c>
      <c r="D503" t="str">
        <f>IF(C503="","","LAST "&amp;COUNTIF($C$2:C503,C503))</f>
        <v/>
      </c>
      <c r="E503" s="6">
        <f>IF(AND(OR(H503=$AA$3,H503=$AA$5),AND(OR(L503=$AA$3,L503=$AA$5))),"MATCH",0)</f>
        <v>0</v>
      </c>
      <c r="F503" s="39" t="s">
        <v>91</v>
      </c>
      <c r="G503" s="16">
        <v>44963</v>
      </c>
      <c r="H503" s="6" t="s">
        <v>23</v>
      </c>
      <c r="I503" s="6" t="s">
        <v>91</v>
      </c>
      <c r="J503" s="7">
        <f>(VLOOKUP(H503,Modèle!$B$3:$G$34,5,FALSE)*VLOOKUP(L503,Modèle!$B$3:$G$34,6,FALSE))*Modèle!$D$35</f>
        <v>1.9145222929936303</v>
      </c>
      <c r="K503" s="19" t="str">
        <f>IF(J503&gt;N503,1,"")</f>
        <v/>
      </c>
      <c r="L503" s="6" t="s">
        <v>40</v>
      </c>
      <c r="M503" s="6">
        <v>1</v>
      </c>
      <c r="N503" s="7">
        <v>2.6244585987261142</v>
      </c>
      <c r="O503" s="19">
        <f>IF(N503&gt;J503,1,"")</f>
        <v>1</v>
      </c>
      <c r="P503" t="str">
        <f>IF(I503&gt;M503,H503,L503)</f>
        <v>Anaheim</v>
      </c>
      <c r="Q503" t="str">
        <f>IF(J503&gt;N503,H503,L503)</f>
        <v>Dallas</v>
      </c>
      <c r="R503" t="str">
        <f t="shared" si="27"/>
        <v>NON</v>
      </c>
      <c r="AI503" s="27"/>
      <c r="AJ503" s="26"/>
      <c r="AK503" s="26"/>
      <c r="AL503" s="26"/>
      <c r="AM503" s="26"/>
      <c r="AN503" s="26"/>
    </row>
    <row r="504" spans="1:40">
      <c r="A504" t="str">
        <f>IF(OR(H504=$AA$3,L504=$AA$3),"MATCH","")</f>
        <v/>
      </c>
      <c r="B504" t="str">
        <f>IF(A504="","","LAST "&amp;COUNTIF(A$2:$A504,A504))</f>
        <v/>
      </c>
      <c r="C504" t="str">
        <f>IF(OR(H504=$AA$5,L504=$AA$5),"MATCH","")</f>
        <v/>
      </c>
      <c r="D504" t="str">
        <f>IF(C504="","","LAST "&amp;COUNTIF($C$2:C504,C504))</f>
        <v/>
      </c>
      <c r="E504" s="6">
        <f>IF(AND(OR(H504=$AA$3,H504=$AA$5),AND(OR(L504=$AA$3,L504=$AA$5))),"MATCH",0)</f>
        <v>0</v>
      </c>
      <c r="F504" s="39" t="s">
        <v>91</v>
      </c>
      <c r="G504" s="16">
        <v>44963</v>
      </c>
      <c r="H504" s="6" t="s">
        <v>20</v>
      </c>
      <c r="I504" s="6" t="s">
        <v>91</v>
      </c>
      <c r="J504" s="7">
        <f>(VLOOKUP(H504,Modèle!$B$3:$G$34,5,FALSE)*VLOOKUP(L504,Modèle!$B$3:$G$34,6,FALSE))*Modèle!$D$35</f>
        <v>3.8643949044585977</v>
      </c>
      <c r="K504" s="19">
        <f>IF(J504&gt;N504,1,"")</f>
        <v>1</v>
      </c>
      <c r="L504" s="6" t="s">
        <v>38</v>
      </c>
      <c r="M504" s="6">
        <v>1</v>
      </c>
      <c r="N504" s="7">
        <v>2.2771337579617832</v>
      </c>
      <c r="O504" s="19" t="str">
        <f>IF(N504&gt;J504,1,"")</f>
        <v/>
      </c>
      <c r="P504" t="str">
        <f>IF(I504&gt;M504,H504,L504)</f>
        <v>Tampa Bay</v>
      </c>
      <c r="Q504" t="str">
        <f>IF(J504&gt;N504,H504,L504)</f>
        <v>Tampa Bay</v>
      </c>
      <c r="R504" t="str">
        <f t="shared" si="27"/>
        <v>OUI</v>
      </c>
      <c r="AI504" s="27"/>
      <c r="AJ504" s="26"/>
      <c r="AK504" s="26"/>
      <c r="AL504" s="26"/>
      <c r="AM504" s="26"/>
      <c r="AN504" s="26"/>
    </row>
    <row r="505" spans="1:40">
      <c r="A505" t="str">
        <f>IF(OR(H505=$AA$3,L505=$AA$3),"MATCH","")</f>
        <v>MATCH</v>
      </c>
      <c r="B505" t="str">
        <f>IF(A505="","","LAST "&amp;COUNTIF(A$2:$A505,A505))</f>
        <v>LAST 32</v>
      </c>
      <c r="C505" t="str">
        <f>IF(OR(H505=$AA$5,L505=$AA$5),"MATCH","")</f>
        <v/>
      </c>
      <c r="D505" t="str">
        <f>IF(C505="","","LAST "&amp;COUNTIF($C$2:C505,C505))</f>
        <v/>
      </c>
      <c r="E505" s="6">
        <f>IF(AND(OR(H505=$AA$3,H505=$AA$5),AND(OR(L505=$AA$3,L505=$AA$5))),"MATCH",0)</f>
        <v>0</v>
      </c>
      <c r="F505" s="39" t="s">
        <v>91</v>
      </c>
      <c r="G505" s="16">
        <v>44963</v>
      </c>
      <c r="H505" s="6" t="s">
        <v>36</v>
      </c>
      <c r="I505" s="6" t="s">
        <v>91</v>
      </c>
      <c r="J505" s="7">
        <f>(VLOOKUP(H505,Modèle!$B$3:$G$34,5,FALSE)*VLOOKUP(L505,Modèle!$B$3:$G$34,6,FALSE))*Modèle!$D$35</f>
        <v>2.6599999999999997</v>
      </c>
      <c r="K505" s="19" t="str">
        <f>IF(J505&gt;N505,1,"")</f>
        <v/>
      </c>
      <c r="L505" s="6" t="s">
        <v>21</v>
      </c>
      <c r="M505" s="6">
        <v>4</v>
      </c>
      <c r="N505" s="7">
        <v>2.9918471337579615</v>
      </c>
      <c r="O505" s="19">
        <f>IF(N505&gt;J505,1,"")</f>
        <v>1</v>
      </c>
      <c r="P505" t="str">
        <f>IF(I505&gt;M505,H505,L505)</f>
        <v>Calgary</v>
      </c>
      <c r="Q505" t="str">
        <f>IF(J505&gt;N505,H505,L505)</f>
        <v>N.Y. Rangers</v>
      </c>
      <c r="R505" t="str">
        <f t="shared" si="27"/>
        <v>NON</v>
      </c>
      <c r="AI505" s="27"/>
      <c r="AJ505" s="26"/>
      <c r="AK505" s="26"/>
      <c r="AL505" s="26"/>
      <c r="AM505" s="26"/>
      <c r="AN505" s="26"/>
    </row>
    <row r="506" spans="1:40">
      <c r="A506" t="str">
        <f>IF(OR(H506=$AA$3,L506=$AA$3),"MATCH","")</f>
        <v/>
      </c>
      <c r="B506" t="str">
        <f>IF(A506="","","LAST "&amp;COUNTIF(A$2:$A506,A506))</f>
        <v/>
      </c>
      <c r="C506" t="str">
        <f>IF(OR(H506=$AA$5,L506=$AA$5),"MATCH","")</f>
        <v/>
      </c>
      <c r="D506" t="str">
        <f>IF(C506="","","LAST "&amp;COUNTIF($C$2:C506,C506))</f>
        <v/>
      </c>
      <c r="E506" s="6">
        <f>IF(AND(OR(H506=$AA$3,H506=$AA$5),AND(OR(L506=$AA$3,L506=$AA$5))),"MATCH",0)</f>
        <v>0</v>
      </c>
      <c r="F506" s="39" t="s">
        <v>91</v>
      </c>
      <c r="G506" s="16">
        <v>44963</v>
      </c>
      <c r="H506" s="6" t="s">
        <v>28</v>
      </c>
      <c r="I506" s="6" t="s">
        <v>91</v>
      </c>
      <c r="J506" s="7">
        <f>(VLOOKUP(H506,Modèle!$B$3:$G$34,5,FALSE)*VLOOKUP(L506,Modèle!$B$3:$G$34,6,FALSE))*Modèle!$D$35</f>
        <v>2.8152866242038215</v>
      </c>
      <c r="K506" s="19" t="str">
        <f>IF(J506&gt;N506,1,"")</f>
        <v/>
      </c>
      <c r="L506" s="6" t="s">
        <v>41</v>
      </c>
      <c r="M506" s="6">
        <v>1</v>
      </c>
      <c r="N506" s="7">
        <v>3.9872611464968148</v>
      </c>
      <c r="O506" s="19">
        <f>IF(N506&gt;J506,1,"")</f>
        <v>1</v>
      </c>
      <c r="P506" t="str">
        <f>IF(I506&gt;M506,H506,L506)</f>
        <v>Vancouver</v>
      </c>
      <c r="Q506" t="str">
        <f>IF(J506&gt;N506,H506,L506)</f>
        <v>New Jersey</v>
      </c>
      <c r="R506" t="str">
        <f t="shared" si="27"/>
        <v>NON</v>
      </c>
      <c r="AI506" s="27"/>
      <c r="AJ506" s="26"/>
      <c r="AK506" s="26"/>
      <c r="AL506" s="26"/>
      <c r="AM506" s="26"/>
      <c r="AN506" s="26"/>
    </row>
    <row r="507" spans="1:40">
      <c r="A507" t="str">
        <f>IF(OR(H507=$AA$3,L507=$AA$3),"MATCH","")</f>
        <v/>
      </c>
      <c r="B507" t="str">
        <f>IF(A507="","","LAST "&amp;COUNTIF(A$2:$A507,A507))</f>
        <v/>
      </c>
      <c r="C507" t="str">
        <f>IF(OR(H507=$AA$5,L507=$AA$5),"MATCH","")</f>
        <v/>
      </c>
      <c r="D507" t="str">
        <f>IF(C507="","","LAST "&amp;COUNTIF($C$2:C507,C507))</f>
        <v/>
      </c>
      <c r="E507" s="6">
        <f>IF(AND(OR(H507=$AA$3,H507=$AA$5),AND(OR(L507=$AA$3,L507=$AA$5))),"MATCH",0)</f>
        <v>0</v>
      </c>
      <c r="F507" s="39" t="s">
        <v>91</v>
      </c>
      <c r="G507" s="16">
        <v>44963</v>
      </c>
      <c r="H507" s="6" t="s">
        <v>39</v>
      </c>
      <c r="J507" s="7">
        <f>(VLOOKUP(H507,Modèle!$B$3:$G$34,5,FALSE)*VLOOKUP(L507,Modèle!$B$3:$G$34,6,FALSE))*Modèle!$D$35</f>
        <v>3.0392356687898081</v>
      </c>
      <c r="K507" s="19" t="str">
        <f>IF(J507&gt;N507,1,"")</f>
        <v/>
      </c>
      <c r="L507" s="6" t="s">
        <v>42</v>
      </c>
      <c r="M507" s="6">
        <v>2</v>
      </c>
      <c r="N507" s="7">
        <v>3.7240764331210183</v>
      </c>
      <c r="O507" s="19">
        <f>IF(N507&gt;J507,1,"")</f>
        <v>1</v>
      </c>
      <c r="P507" t="str">
        <f>IF(I507&gt;M507,H507,L507)</f>
        <v>Philadelphia</v>
      </c>
      <c r="Q507" t="str">
        <f>IF(J507&gt;N507,H507,L507)</f>
        <v>Philadelphia</v>
      </c>
      <c r="R507" t="str">
        <f t="shared" si="27"/>
        <v>OUI</v>
      </c>
      <c r="AI507" s="27"/>
      <c r="AJ507" s="26"/>
      <c r="AK507" s="26"/>
      <c r="AL507" s="26"/>
      <c r="AM507" s="26"/>
      <c r="AN507" s="26"/>
    </row>
    <row r="508" spans="1:40">
      <c r="A508" t="str">
        <f>IF(OR(H508=$AA$3,L508=$AA$3),"MATCH","")</f>
        <v/>
      </c>
      <c r="B508" t="str">
        <f>IF(A508="","","LAST "&amp;COUNTIF(A$2:$A508,A508))</f>
        <v/>
      </c>
      <c r="C508" t="str">
        <f>IF(OR(H508=$AA$5,L508=$AA$5),"MATCH","")</f>
        <v/>
      </c>
      <c r="D508" t="str">
        <f>IF(C508="","","LAST "&amp;COUNTIF($C$2:C508,C508))</f>
        <v/>
      </c>
      <c r="E508" s="6">
        <f>IF(AND(OR(H508=$AA$3,H508=$AA$5),AND(OR(L508=$AA$3,L508=$AA$5))),"MATCH",0)</f>
        <v>0</v>
      </c>
      <c r="F508" s="39" t="s">
        <v>91</v>
      </c>
      <c r="G508" s="16">
        <v>44958</v>
      </c>
      <c r="H508" s="6" t="s">
        <v>25</v>
      </c>
      <c r="I508" s="6" t="s">
        <v>91</v>
      </c>
      <c r="J508" s="7">
        <f>(VLOOKUP(H508,Modèle!$B$3:$G$34,5,FALSE)*VLOOKUP(L508,Modèle!$B$3:$G$34,6,FALSE))*Modèle!$D$35</f>
        <v>3.4799999999999991</v>
      </c>
      <c r="K508" s="19" t="str">
        <f>IF(J508&gt;N508,1,"")</f>
        <v/>
      </c>
      <c r="L508" s="6" t="s">
        <v>35</v>
      </c>
      <c r="M508" s="6">
        <v>4</v>
      </c>
      <c r="N508" s="7">
        <v>3.5038216560509556</v>
      </c>
      <c r="O508" s="19">
        <f>IF(N508&gt;J508,1,"")</f>
        <v>1</v>
      </c>
      <c r="P508" t="str">
        <f>IF(I508&gt;M508,H508,L508)</f>
        <v>Carolina</v>
      </c>
      <c r="Q508" t="str">
        <f>IF(J508&gt;N508,H508,L508)</f>
        <v>Buffalo</v>
      </c>
      <c r="R508" t="str">
        <f t="shared" si="27"/>
        <v>NON</v>
      </c>
      <c r="AI508" s="27"/>
      <c r="AJ508" s="26"/>
      <c r="AK508" s="26"/>
      <c r="AL508" s="26"/>
      <c r="AM508" s="26"/>
      <c r="AN508" s="26"/>
    </row>
    <row r="509" spans="1:40">
      <c r="A509" t="str">
        <f>IF(OR(H509=$AA$3,L509=$AA$3),"MATCH","")</f>
        <v/>
      </c>
      <c r="B509" t="str">
        <f>IF(A509="","","LAST "&amp;COUNTIF(A$2:$A509,A509))</f>
        <v/>
      </c>
      <c r="C509" t="str">
        <f>IF(OR(H509=$AA$5,L509=$AA$5),"MATCH","")</f>
        <v/>
      </c>
      <c r="D509" t="str">
        <f>IF(C509="","","LAST "&amp;COUNTIF($C$2:C509,C509))</f>
        <v/>
      </c>
      <c r="E509" s="6">
        <f>IF(AND(OR(H509=$AA$3,H509=$AA$5),AND(OR(L509=$AA$3,L509=$AA$5))),"MATCH",0)</f>
        <v>0</v>
      </c>
      <c r="F509" s="39" t="s">
        <v>91</v>
      </c>
      <c r="G509" s="16">
        <v>44958</v>
      </c>
      <c r="H509" s="6" t="s">
        <v>32</v>
      </c>
      <c r="I509" s="6" t="s">
        <v>91</v>
      </c>
      <c r="J509" s="7">
        <f>(VLOOKUP(H509,Modèle!$B$3:$G$34,5,FALSE)*VLOOKUP(L509,Modèle!$B$3:$G$34,6,FALSE))*Modèle!$D$35</f>
        <v>3.1612738853503184</v>
      </c>
      <c r="K509" s="19">
        <f>IF(J509&gt;N509,1,"")</f>
        <v>1</v>
      </c>
      <c r="L509" s="6" t="s">
        <v>30</v>
      </c>
      <c r="M509" s="6">
        <v>4</v>
      </c>
      <c r="N509" s="7">
        <v>2.6999999999999997</v>
      </c>
      <c r="O509" s="19" t="str">
        <f>IF(N509&gt;J509,1,"")</f>
        <v/>
      </c>
      <c r="P509" t="str">
        <f>IF(I509&gt;M509,H509,L509)</f>
        <v>Boston</v>
      </c>
      <c r="Q509" t="str">
        <f>IF(J509&gt;N509,H509,L509)</f>
        <v>Boston</v>
      </c>
      <c r="R509" t="str">
        <f t="shared" si="27"/>
        <v>OUI</v>
      </c>
      <c r="AI509" s="27"/>
      <c r="AJ509" s="26"/>
      <c r="AK509" s="26"/>
      <c r="AL509" s="26"/>
      <c r="AM509" s="26"/>
      <c r="AN509" s="26"/>
    </row>
    <row r="510" spans="1:40">
      <c r="A510" t="str">
        <f>IF(OR(H510=$AA$3,L510=$AA$3),"MATCH","")</f>
        <v/>
      </c>
      <c r="B510" t="str">
        <f>IF(A510="","","LAST "&amp;COUNTIF(A$2:$A510,A510))</f>
        <v/>
      </c>
      <c r="C510" t="str">
        <f>IF(OR(H510=$AA$5,L510=$AA$5),"MATCH","")</f>
        <v/>
      </c>
      <c r="D510" t="str">
        <f>IF(C510="","","LAST "&amp;COUNTIF($C$2:C510,C510))</f>
        <v/>
      </c>
      <c r="E510" s="6">
        <f>IF(AND(OR(H510=$AA$3,H510=$AA$5),AND(OR(L510=$AA$3,L510=$AA$5))),"MATCH",0)</f>
        <v>0</v>
      </c>
      <c r="F510" s="39" t="s">
        <v>91</v>
      </c>
      <c r="G510" s="16">
        <v>44957</v>
      </c>
      <c r="H510" s="6" t="s">
        <v>19</v>
      </c>
      <c r="I510" s="6" t="s">
        <v>91</v>
      </c>
      <c r="J510" s="7">
        <f>(VLOOKUP(H510,Modèle!$B$3:$G$34,5,FALSE)*VLOOKUP(L510,Modèle!$B$3:$G$34,6,FALSE))*Modèle!$D$35</f>
        <v>2.7824203821656042</v>
      </c>
      <c r="K510" s="19" t="str">
        <f>IF(J510&gt;N510,1,"")</f>
        <v/>
      </c>
      <c r="L510" s="6" t="s">
        <v>25</v>
      </c>
      <c r="M510" s="6">
        <v>4</v>
      </c>
      <c r="N510" s="7">
        <v>4.4189808917197428</v>
      </c>
      <c r="O510" s="19">
        <f>IF(N510&gt;J510,1,"")</f>
        <v>1</v>
      </c>
      <c r="P510" t="str">
        <f>IF(I510&gt;M510,H510,L510)</f>
        <v>Los Angeles</v>
      </c>
      <c r="Q510" t="str">
        <f>IF(J510&gt;N510,H510,L510)</f>
        <v>Carolina</v>
      </c>
      <c r="R510" t="str">
        <f t="shared" si="27"/>
        <v>NON</v>
      </c>
      <c r="AI510" s="27"/>
      <c r="AJ510" s="26"/>
      <c r="AK510" s="26"/>
      <c r="AL510" s="26"/>
      <c r="AM510" s="26"/>
      <c r="AN510" s="26"/>
    </row>
    <row r="511" spans="1:40">
      <c r="A511" t="str">
        <f>IF(OR(H511=$AA$3,L511=$AA$3),"MATCH","")</f>
        <v/>
      </c>
      <c r="B511" t="str">
        <f>IF(A511="","","LAST "&amp;COUNTIF(A$2:$A511,A511))</f>
        <v/>
      </c>
      <c r="C511" t="str">
        <f>IF(OR(H511=$AA$5,L511=$AA$5),"MATCH","")</f>
        <v/>
      </c>
      <c r="D511" t="str">
        <f>IF(C511="","","LAST "&amp;COUNTIF($C$2:C511,C511))</f>
        <v/>
      </c>
      <c r="E511" s="6">
        <f>IF(AND(OR(H511=$AA$3,H511=$AA$5),AND(OR(L511=$AA$3,L511=$AA$5))),"MATCH",0)</f>
        <v>0</v>
      </c>
      <c r="F511" s="39" t="s">
        <v>91</v>
      </c>
      <c r="G511" s="16">
        <v>44957</v>
      </c>
      <c r="H511" s="6" t="s">
        <v>33</v>
      </c>
      <c r="I511" s="6" t="s">
        <v>91</v>
      </c>
      <c r="J511" s="7">
        <f>(VLOOKUP(H511,Modèle!$B$3:$G$34,5,FALSE)*VLOOKUP(L511,Modèle!$B$3:$G$34,6,FALSE))*Modèle!$D$35</f>
        <v>4.0254777070063694</v>
      </c>
      <c r="K511" s="19">
        <f>IF(J511&gt;N511,1,"")</f>
        <v>1</v>
      </c>
      <c r="L511" s="6" t="s">
        <v>24</v>
      </c>
      <c r="M511" s="6">
        <v>5</v>
      </c>
      <c r="N511" s="7">
        <v>3.6726114649681527</v>
      </c>
      <c r="O511" s="19" t="str">
        <f>IF(N511&gt;J511,1,"")</f>
        <v/>
      </c>
      <c r="P511" t="str">
        <f>IF(I511&gt;M511,H511,L511)</f>
        <v>Washington</v>
      </c>
      <c r="Q511" t="str">
        <f>IF(J511&gt;N511,H511,L511)</f>
        <v>Washington</v>
      </c>
      <c r="R511" t="str">
        <f t="shared" si="27"/>
        <v>OUI</v>
      </c>
      <c r="AI511" s="27"/>
      <c r="AJ511" s="26"/>
      <c r="AK511" s="26"/>
      <c r="AL511" s="26"/>
      <c r="AM511" s="26"/>
      <c r="AN511" s="26"/>
    </row>
    <row r="512" spans="1:40">
      <c r="A512" t="str">
        <f>IF(OR(H512=$AA$3,L512=$AA$3),"MATCH","")</f>
        <v/>
      </c>
      <c r="B512" t="str">
        <f>IF(A512="","","LAST "&amp;COUNTIF(A$2:$A512,A512))</f>
        <v/>
      </c>
      <c r="C512" t="str">
        <f>IF(OR(H512=$AA$5,L512=$AA$5),"MATCH","")</f>
        <v/>
      </c>
      <c r="D512" t="str">
        <f>IF(C512="","","LAST "&amp;COUNTIF($C$2:C512,C512))</f>
        <v/>
      </c>
      <c r="E512" s="6">
        <f>IF(AND(OR(H512=$AA$3,H512=$AA$5),AND(OR(L512=$AA$3,L512=$AA$5))),"MATCH",0)</f>
        <v>0</v>
      </c>
      <c r="F512" s="39" t="s">
        <v>91</v>
      </c>
      <c r="G512" s="16">
        <v>44957</v>
      </c>
      <c r="H512" s="6" t="s">
        <v>34</v>
      </c>
      <c r="I512" s="6" t="s">
        <v>91</v>
      </c>
      <c r="J512" s="7">
        <f>(VLOOKUP(H512,Modèle!$B$3:$G$34,5,FALSE)*VLOOKUP(L512,Modèle!$B$3:$G$34,6,FALSE))*Modèle!$D$35</f>
        <v>3.4573248407643304</v>
      </c>
      <c r="K512" s="19">
        <f>IF(J512&gt;N512,1,"")</f>
        <v>1</v>
      </c>
      <c r="L512" s="6" t="s">
        <v>31</v>
      </c>
      <c r="M512" s="6">
        <v>3</v>
      </c>
      <c r="N512" s="7">
        <v>2.8023566878980888</v>
      </c>
      <c r="O512" s="19" t="str">
        <f>IF(N512&gt;J512,1,"")</f>
        <v/>
      </c>
      <c r="P512" t="str">
        <f>IF(I512&gt;M512,H512,L512)</f>
        <v>Ottawa</v>
      </c>
      <c r="Q512" t="str">
        <f>IF(J512&gt;N512,H512,L512)</f>
        <v>Ottawa</v>
      </c>
      <c r="R512" t="str">
        <f t="shared" si="27"/>
        <v>OUI</v>
      </c>
      <c r="AI512" s="27"/>
      <c r="AJ512" s="26"/>
      <c r="AK512" s="26"/>
      <c r="AL512" s="26"/>
      <c r="AM512" s="26"/>
      <c r="AN512" s="26"/>
    </row>
    <row r="513" spans="1:40">
      <c r="A513" t="str">
        <f>IF(OR(H513=$AA$3,L513=$AA$3),"MATCH","")</f>
        <v/>
      </c>
      <c r="B513" t="str">
        <f>IF(A513="","","LAST "&amp;COUNTIF(A$2:$A513,A513))</f>
        <v/>
      </c>
      <c r="C513" t="str">
        <f>IF(OR(H513=$AA$5,L513=$AA$5),"MATCH","")</f>
        <v/>
      </c>
      <c r="D513" t="str">
        <f>IF(C513="","","LAST "&amp;COUNTIF($C$2:C513,C513))</f>
        <v/>
      </c>
      <c r="E513" s="6">
        <f>IF(AND(OR(H513=$AA$3,H513=$AA$5),AND(OR(L513=$AA$3,L513=$AA$5))),"MATCH",0)</f>
        <v>0</v>
      </c>
      <c r="F513" s="39" t="s">
        <v>91</v>
      </c>
      <c r="G513" s="16">
        <v>44956</v>
      </c>
      <c r="H513" s="6" t="s">
        <v>47</v>
      </c>
      <c r="I513" s="6" t="s">
        <v>91</v>
      </c>
      <c r="J513" s="7">
        <f>(VLOOKUP(H513,Modèle!$B$3:$G$34,5,FALSE)*VLOOKUP(L513,Modèle!$B$3:$G$34,6,FALSE))*Modèle!$D$35</f>
        <v>2.5487579617834388</v>
      </c>
      <c r="K513" s="19" t="str">
        <f>IF(J513&gt;N513,1,"")</f>
        <v/>
      </c>
      <c r="L513" s="6" t="s">
        <v>46</v>
      </c>
      <c r="M513" s="6">
        <v>3</v>
      </c>
      <c r="N513" s="7">
        <v>2.937261146496815</v>
      </c>
      <c r="O513" s="19">
        <f>IF(N513&gt;J513,1,"")</f>
        <v>1</v>
      </c>
      <c r="P513" t="str">
        <f>IF(I513&gt;M513,H513,L513)</f>
        <v>St. Louis</v>
      </c>
      <c r="Q513" t="str">
        <f>IF(J513&gt;N513,H513,L513)</f>
        <v>Winnipeg</v>
      </c>
      <c r="R513" t="str">
        <f t="shared" si="27"/>
        <v>NON</v>
      </c>
      <c r="AI513" s="27"/>
      <c r="AJ513" s="26"/>
      <c r="AK513" s="26"/>
      <c r="AL513" s="26"/>
      <c r="AM513" s="26"/>
      <c r="AN513" s="26"/>
    </row>
    <row r="514" spans="1:40">
      <c r="A514" t="str">
        <f>IF(OR(H514=$AA$3,L514=$AA$3),"MATCH","")</f>
        <v/>
      </c>
      <c r="B514" t="str">
        <f>IF(A514="","","LAST "&amp;COUNTIF(A$2:$A514,A514))</f>
        <v/>
      </c>
      <c r="C514" t="str">
        <f>IF(OR(H514=$AA$5,L514=$AA$5),"MATCH","")</f>
        <v/>
      </c>
      <c r="D514" t="str">
        <f>IF(C514="","","LAST "&amp;COUNTIF($C$2:C514,C514))</f>
        <v/>
      </c>
      <c r="E514" s="6">
        <f>IF(AND(OR(H514=$AA$3,H514=$AA$5),AND(OR(L514=$AA$3,L514=$AA$5))),"MATCH",0)</f>
        <v>0</v>
      </c>
      <c r="F514" s="39" t="s">
        <v>91</v>
      </c>
      <c r="G514" s="16">
        <v>44955</v>
      </c>
      <c r="H514" s="6" t="s">
        <v>32</v>
      </c>
      <c r="I514" s="6" t="s">
        <v>91</v>
      </c>
      <c r="J514" s="7">
        <f>(VLOOKUP(H514,Modèle!$B$3:$G$34,5,FALSE)*VLOOKUP(L514,Modèle!$B$3:$G$34,6,FALSE))*Modèle!$D$35</f>
        <v>3.2091719745222926</v>
      </c>
      <c r="K514" s="19" t="str">
        <f>IF(J514&gt;N514,1,"")</f>
        <v/>
      </c>
      <c r="L514" s="6" t="s">
        <v>25</v>
      </c>
      <c r="M514" s="6">
        <v>5</v>
      </c>
      <c r="N514" s="7">
        <v>4.3988535031847125</v>
      </c>
      <c r="O514" s="19">
        <f>IF(N514&gt;J514,1,"")</f>
        <v>1</v>
      </c>
      <c r="P514" t="str">
        <f>IF(I514&gt;M514,H514,L514)</f>
        <v>Boston</v>
      </c>
      <c r="Q514" t="str">
        <f>IF(J514&gt;N514,H514,L514)</f>
        <v>Carolina</v>
      </c>
      <c r="R514" t="str">
        <f t="shared" si="27"/>
        <v>NON</v>
      </c>
      <c r="AI514" s="27"/>
      <c r="AJ514" s="26"/>
      <c r="AK514" s="26"/>
      <c r="AL514" s="26"/>
      <c r="AM514" s="26"/>
      <c r="AN514" s="26"/>
    </row>
    <row r="515" spans="1:40">
      <c r="A515" t="str">
        <f>IF(OR(H515=$AA$3,L515=$AA$3),"MATCH","")</f>
        <v/>
      </c>
      <c r="B515" t="str">
        <f>IF(A515="","","LAST "&amp;COUNTIF(A$2:$A515,A515))</f>
        <v/>
      </c>
      <c r="C515" t="str">
        <f>IF(OR(H515=$AA$5,L515=$AA$5),"MATCH","")</f>
        <v/>
      </c>
      <c r="D515" t="str">
        <f>IF(C515="","","LAST "&amp;COUNTIF($C$2:C515,C515))</f>
        <v/>
      </c>
      <c r="E515" s="6">
        <f>IF(AND(OR(H515=$AA$3,H515=$AA$5),AND(OR(L515=$AA$3,L515=$AA$5))),"MATCH",0)</f>
        <v>0</v>
      </c>
      <c r="F515" s="39" t="s">
        <v>91</v>
      </c>
      <c r="G515" s="16">
        <v>44955</v>
      </c>
      <c r="H515" s="6" t="s">
        <v>33</v>
      </c>
      <c r="I515" s="6" t="s">
        <v>91</v>
      </c>
      <c r="J515" s="7">
        <f>(VLOOKUP(H515,Modèle!$B$3:$G$34,5,FALSE)*VLOOKUP(L515,Modèle!$B$3:$G$34,6,FALSE))*Modèle!$D$35</f>
        <v>2.6904458598726118</v>
      </c>
      <c r="K515" s="19" t="str">
        <f>IF(J515&gt;N515,1,"")</f>
        <v/>
      </c>
      <c r="L515" s="6" t="s">
        <v>30</v>
      </c>
      <c r="M515" s="6">
        <v>4</v>
      </c>
      <c r="N515" s="7">
        <v>3.2166242038216555</v>
      </c>
      <c r="O515" s="19">
        <f>IF(N515&gt;J515,1,"")</f>
        <v>1</v>
      </c>
      <c r="P515" t="str">
        <f>IF(I515&gt;M515,H515,L515)</f>
        <v>Washington</v>
      </c>
      <c r="Q515" t="str">
        <f>IF(J515&gt;N515,H515,L515)</f>
        <v>Toronto</v>
      </c>
      <c r="R515" t="str">
        <f t="shared" si="27"/>
        <v>NON</v>
      </c>
      <c r="AI515" s="27"/>
      <c r="AJ515" s="26"/>
      <c r="AK515" s="26"/>
      <c r="AL515" s="26"/>
      <c r="AM515" s="26"/>
      <c r="AN515" s="26"/>
    </row>
    <row r="516" spans="1:40">
      <c r="A516" t="str">
        <f>IF(OR(H516=$AA$3,L516=$AA$3),"MATCH","")</f>
        <v/>
      </c>
      <c r="B516" t="str">
        <f>IF(A516="","","LAST "&amp;COUNTIF(A$2:$A516,A516))</f>
        <v/>
      </c>
      <c r="C516" t="str">
        <f>IF(OR(H516=$AA$5,L516=$AA$5),"MATCH","")</f>
        <v/>
      </c>
      <c r="D516" t="str">
        <f>IF(C516="","","LAST "&amp;COUNTIF($C$2:C516,C516))</f>
        <v/>
      </c>
      <c r="E516" s="6">
        <f>IF(AND(OR(H516=$AA$3,H516=$AA$5),AND(OR(L516=$AA$3,L516=$AA$5))),"MATCH",0)</f>
        <v>0</v>
      </c>
      <c r="F516" s="39" t="s">
        <v>91</v>
      </c>
      <c r="G516" s="16">
        <v>44954</v>
      </c>
      <c r="H516" s="6" t="s">
        <v>43</v>
      </c>
      <c r="I516" s="6" t="s">
        <v>91</v>
      </c>
      <c r="J516" s="7">
        <f>(VLOOKUP(H516,Modèle!$B$3:$G$34,5,FALSE)*VLOOKUP(L516,Modèle!$B$3:$G$34,6,FALSE))*Modèle!$D$35</f>
        <v>3.5108280254777062</v>
      </c>
      <c r="K516" s="19" t="str">
        <f>IF(J516&gt;N516,1,"")</f>
        <v/>
      </c>
      <c r="L516" s="6" t="s">
        <v>23</v>
      </c>
      <c r="M516" s="6">
        <v>5</v>
      </c>
      <c r="N516" s="7">
        <v>3.56764331210191</v>
      </c>
      <c r="O516" s="19">
        <f>IF(N516&gt;J516,1,"")</f>
        <v>1</v>
      </c>
      <c r="P516" t="str">
        <f>IF(I516&gt;M516,H516,L516)</f>
        <v>Arizona</v>
      </c>
      <c r="Q516" t="str">
        <f>IF(J516&gt;N516,H516,L516)</f>
        <v>Anaheim</v>
      </c>
      <c r="R516" t="str">
        <f t="shared" si="27"/>
        <v>NON</v>
      </c>
      <c r="AI516" s="27"/>
      <c r="AJ516" s="26"/>
      <c r="AK516" s="26"/>
      <c r="AL516" s="26"/>
      <c r="AM516" s="26"/>
      <c r="AN516" s="26"/>
    </row>
    <row r="517" spans="1:40">
      <c r="A517" t="str">
        <f>IF(OR(H517=$AA$3,L517=$AA$3),"MATCH","")</f>
        <v/>
      </c>
      <c r="B517" t="str">
        <f>IF(A517="","","LAST "&amp;COUNTIF(A$2:$A517,A517))</f>
        <v/>
      </c>
      <c r="C517" t="str">
        <f>IF(OR(H517=$AA$5,L517=$AA$5),"MATCH","")</f>
        <v/>
      </c>
      <c r="D517" t="str">
        <f>IF(C517="","","LAST "&amp;COUNTIF($C$2:C517,C517))</f>
        <v/>
      </c>
      <c r="E517" s="6">
        <f>IF(AND(OR(H517=$AA$3,H517=$AA$5),AND(OR(L517=$AA$3,L517=$AA$5))),"MATCH",0)</f>
        <v>0</v>
      </c>
      <c r="F517" s="39" t="s">
        <v>91</v>
      </c>
      <c r="G517" s="16">
        <v>44954</v>
      </c>
      <c r="H517" s="6" t="s">
        <v>47</v>
      </c>
      <c r="I517" s="6" t="s">
        <v>91</v>
      </c>
      <c r="J517" s="7">
        <f>(VLOOKUP(H517,Modèle!$B$3:$G$34,5,FALSE)*VLOOKUP(L517,Modèle!$B$3:$G$34,6,FALSE))*Modèle!$D$35</f>
        <v>2.7849363057324839</v>
      </c>
      <c r="K517" s="19">
        <f>IF(J517&gt;N517,1,"")</f>
        <v>1</v>
      </c>
      <c r="L517" s="6" t="s">
        <v>27</v>
      </c>
      <c r="M517" s="6">
        <v>1</v>
      </c>
      <c r="N517" s="7">
        <v>2.0864968152866235</v>
      </c>
      <c r="O517" s="19" t="str">
        <f>IF(N517&gt;J517,1,"")</f>
        <v/>
      </c>
      <c r="P517" t="str">
        <f>IF(I517&gt;M517,H517,L517)</f>
        <v>St. Louis</v>
      </c>
      <c r="Q517" t="str">
        <f>IF(J517&gt;N517,H517,L517)</f>
        <v>St. Louis</v>
      </c>
      <c r="R517" t="str">
        <f t="shared" si="27"/>
        <v>OUI</v>
      </c>
      <c r="AI517" s="27"/>
      <c r="AJ517" s="26"/>
      <c r="AK517" s="26"/>
      <c r="AL517" s="26"/>
      <c r="AM517" s="26"/>
      <c r="AN517" s="26"/>
    </row>
    <row r="518" spans="1:40">
      <c r="A518" t="str">
        <f>IF(OR(H518=$AA$3,L518=$AA$3),"MATCH","")</f>
        <v/>
      </c>
      <c r="B518" t="str">
        <f>IF(A518="","","LAST "&amp;COUNTIF(A$2:$A518,A518))</f>
        <v/>
      </c>
      <c r="C518" t="str">
        <f>IF(OR(H518=$AA$5,L518=$AA$5),"MATCH","")</f>
        <v/>
      </c>
      <c r="D518" t="str">
        <f>IF(C518="","","LAST "&amp;COUNTIF($C$2:C518,C518))</f>
        <v/>
      </c>
      <c r="E518" s="6">
        <f>IF(AND(OR(H518=$AA$3,H518=$AA$5),AND(OR(L518=$AA$3,L518=$AA$5))),"MATCH",0)</f>
        <v>0</v>
      </c>
      <c r="F518" s="39" t="s">
        <v>91</v>
      </c>
      <c r="G518" s="16">
        <v>44954</v>
      </c>
      <c r="H518" s="6" t="s">
        <v>26</v>
      </c>
      <c r="I518" s="6" t="s">
        <v>91</v>
      </c>
      <c r="J518" s="7">
        <f>(VLOOKUP(H518,Modèle!$B$3:$G$34,5,FALSE)*VLOOKUP(L518,Modèle!$B$3:$G$34,6,FALSE))*Modèle!$D$35</f>
        <v>2.3993949044585983</v>
      </c>
      <c r="K518" s="19">
        <f>IF(J518&gt;N518,1,"")</f>
        <v>1</v>
      </c>
      <c r="L518" s="6" t="s">
        <v>29</v>
      </c>
      <c r="M518" s="6">
        <v>2</v>
      </c>
      <c r="N518" s="7">
        <v>2.2733121019108276</v>
      </c>
      <c r="O518" s="19" t="str">
        <f>IF(N518&gt;J518,1,"")</f>
        <v/>
      </c>
      <c r="P518" t="str">
        <f>IF(I518&gt;M518,H518,L518)</f>
        <v>Chicago</v>
      </c>
      <c r="Q518" t="str">
        <f>IF(J518&gt;N518,H518,L518)</f>
        <v>Chicago</v>
      </c>
      <c r="R518" t="str">
        <f t="shared" si="27"/>
        <v>OUI</v>
      </c>
      <c r="AI518" s="27"/>
      <c r="AJ518" s="26"/>
      <c r="AK518" s="26"/>
      <c r="AL518" s="26"/>
      <c r="AM518" s="26"/>
      <c r="AN518" s="26"/>
    </row>
    <row r="519" spans="1:40">
      <c r="A519" t="str">
        <f>IF(OR(H519=$AA$3,L519=$AA$3),"MATCH","")</f>
        <v/>
      </c>
      <c r="B519" t="str">
        <f>IF(A519="","","LAST "&amp;COUNTIF(A$2:$A519,A519))</f>
        <v/>
      </c>
      <c r="C519" t="str">
        <f>IF(OR(H519=$AA$5,L519=$AA$5),"MATCH","")</f>
        <v/>
      </c>
      <c r="D519" t="str">
        <f>IF(C519="","","LAST "&amp;COUNTIF($C$2:C519,C519))</f>
        <v/>
      </c>
      <c r="E519" s="6">
        <f>IF(AND(OR(H519=$AA$3,H519=$AA$5),AND(OR(L519=$AA$3,L519=$AA$5))),"MATCH",0)</f>
        <v>0</v>
      </c>
      <c r="F519" s="39" t="s">
        <v>91</v>
      </c>
      <c r="G519" s="16">
        <v>44954</v>
      </c>
      <c r="H519" s="6" t="s">
        <v>32</v>
      </c>
      <c r="I519" s="6" t="s">
        <v>91</v>
      </c>
      <c r="J519" s="7">
        <f>(VLOOKUP(H519,Modèle!$B$3:$G$34,5,FALSE)*VLOOKUP(L519,Modèle!$B$3:$G$34,6,FALSE))*Modèle!$D$35</f>
        <v>4.0473885350318461</v>
      </c>
      <c r="K519" s="19">
        <f>IF(J519&gt;N519,1,"")</f>
        <v>1</v>
      </c>
      <c r="L519" s="6" t="s">
        <v>38</v>
      </c>
      <c r="M519" s="6">
        <v>2</v>
      </c>
      <c r="N519" s="7">
        <v>3.5924840764331201</v>
      </c>
      <c r="O519" s="19" t="str">
        <f>IF(N519&gt;J519,1,"")</f>
        <v/>
      </c>
      <c r="P519" t="str">
        <f>IF(I519&gt;M519,H519,L519)</f>
        <v>Boston</v>
      </c>
      <c r="Q519" t="str">
        <f>IF(J519&gt;N519,H519,L519)</f>
        <v>Boston</v>
      </c>
      <c r="R519" t="str">
        <f t="shared" si="27"/>
        <v>OUI</v>
      </c>
      <c r="AI519" s="27"/>
      <c r="AJ519" s="26"/>
      <c r="AK519" s="26"/>
      <c r="AL519" s="26"/>
      <c r="AM519" s="26"/>
      <c r="AN519" s="26"/>
    </row>
    <row r="520" spans="1:40">
      <c r="A520" t="str">
        <f>IF(OR(H520=$AA$3,L520=$AA$3),"MATCH","")</f>
        <v/>
      </c>
      <c r="B520" t="str">
        <f>IF(A520="","","LAST "&amp;COUNTIF(A$2:$A520,A520))</f>
        <v/>
      </c>
      <c r="C520" t="str">
        <f>IF(OR(H520=$AA$5,L520=$AA$5),"MATCH","")</f>
        <v/>
      </c>
      <c r="D520" t="str">
        <f>IF(C520="","","LAST "&amp;COUNTIF($C$2:C520,C520))</f>
        <v/>
      </c>
      <c r="E520" s="6">
        <f>IF(AND(OR(H520=$AA$3,H520=$AA$5),AND(OR(L520=$AA$3,L520=$AA$5))),"MATCH",0)</f>
        <v>0</v>
      </c>
      <c r="F520" s="39" t="s">
        <v>91</v>
      </c>
      <c r="G520" s="16">
        <v>44954</v>
      </c>
      <c r="H520" s="6" t="s">
        <v>35</v>
      </c>
      <c r="I520" s="6" t="s">
        <v>91</v>
      </c>
      <c r="J520" s="7">
        <f>(VLOOKUP(H520,Modèle!$B$3:$G$34,5,FALSE)*VLOOKUP(L520,Modèle!$B$3:$G$34,6,FALSE))*Modèle!$D$35</f>
        <v>3.3313375796178342</v>
      </c>
      <c r="K520" s="19" t="str">
        <f>IF(J520&gt;N520,1,"")</f>
        <v/>
      </c>
      <c r="L520" s="6" t="s">
        <v>37</v>
      </c>
      <c r="M520" s="6">
        <v>3</v>
      </c>
      <c r="N520" s="7">
        <v>3.6938535031847128</v>
      </c>
      <c r="O520" s="19">
        <f>IF(N520&gt;J520,1,"")</f>
        <v>1</v>
      </c>
      <c r="P520" t="str">
        <f>IF(I520&gt;M520,H520,L520)</f>
        <v>Buffalo</v>
      </c>
      <c r="Q520" t="str">
        <f>IF(J520&gt;N520,H520,L520)</f>
        <v>Minnesota</v>
      </c>
      <c r="R520" t="str">
        <f t="shared" si="27"/>
        <v>NON</v>
      </c>
      <c r="AI520" s="27"/>
      <c r="AJ520" s="26"/>
      <c r="AK520" s="26"/>
      <c r="AL520" s="26"/>
      <c r="AM520" s="26"/>
      <c r="AN520" s="26"/>
    </row>
    <row r="521" spans="1:40">
      <c r="A521" t="str">
        <f>IF(OR(H521=$AA$3,L521=$AA$3),"MATCH","")</f>
        <v/>
      </c>
      <c r="B521" t="str">
        <f>IF(A521="","","LAST "&amp;COUNTIF(A$2:$A521,A521))</f>
        <v/>
      </c>
      <c r="C521" t="str">
        <f>IF(OR(H521=$AA$5,L521=$AA$5),"MATCH","")</f>
        <v/>
      </c>
      <c r="D521" t="str">
        <f>IF(C521="","","LAST "&amp;COUNTIF($C$2:C521,C521))</f>
        <v/>
      </c>
      <c r="E521" s="6">
        <f>IF(AND(OR(H521=$AA$3,H521=$AA$5),AND(OR(L521=$AA$3,L521=$AA$5))),"MATCH",0)</f>
        <v>0</v>
      </c>
      <c r="F521" s="39" t="s">
        <v>91</v>
      </c>
      <c r="G521" s="16">
        <v>44954</v>
      </c>
      <c r="H521" s="6" t="s">
        <v>18</v>
      </c>
      <c r="I521" s="6" t="s">
        <v>91</v>
      </c>
      <c r="J521" s="7">
        <f>(VLOOKUP(H521,Modèle!$B$3:$G$34,5,FALSE)*VLOOKUP(L521,Modèle!$B$3:$G$34,6,FALSE))*Modèle!$D$35</f>
        <v>2.7701273885350317</v>
      </c>
      <c r="K521" s="19" t="str">
        <f>IF(J521&gt;N521,1,"")</f>
        <v/>
      </c>
      <c r="L521" s="6" t="s">
        <v>39</v>
      </c>
      <c r="M521" s="6">
        <v>7</v>
      </c>
      <c r="N521" s="7">
        <v>2.9926751592356684</v>
      </c>
      <c r="O521" s="19">
        <f>IF(N521&gt;J521,1,"")</f>
        <v>1</v>
      </c>
      <c r="P521" t="str">
        <f>IF(I521&gt;M521,H521,L521)</f>
        <v>Vegas</v>
      </c>
      <c r="Q521" t="str">
        <f>IF(J521&gt;N521,H521,L521)</f>
        <v>N.Y. Islanders</v>
      </c>
      <c r="R521" t="str">
        <f t="shared" si="27"/>
        <v>NON</v>
      </c>
      <c r="AI521" s="27"/>
      <c r="AJ521" s="26"/>
      <c r="AK521" s="26"/>
      <c r="AL521" s="26"/>
      <c r="AM521" s="26"/>
      <c r="AN521" s="26"/>
    </row>
    <row r="522" spans="1:40">
      <c r="A522" t="str">
        <f>IF(OR(H522=$AA$3,L522=$AA$3),"MATCH","")</f>
        <v/>
      </c>
      <c r="B522" t="str">
        <f>IF(A522="","","LAST "&amp;COUNTIF(A$2:$A522,A522))</f>
        <v/>
      </c>
      <c r="C522" t="str">
        <f>IF(OR(H522=$AA$5,L522=$AA$5),"MATCH","")</f>
        <v/>
      </c>
      <c r="D522" t="str">
        <f>IF(C522="","","LAST "&amp;COUNTIF($C$2:C522,C522))</f>
        <v/>
      </c>
      <c r="E522" s="6">
        <f>IF(AND(OR(H522=$AA$3,H522=$AA$5),AND(OR(L522=$AA$3,L522=$AA$5))),"MATCH",0)</f>
        <v>0</v>
      </c>
      <c r="F522" s="39" t="s">
        <v>91</v>
      </c>
      <c r="G522" s="16">
        <v>44954</v>
      </c>
      <c r="H522" s="6" t="s">
        <v>31</v>
      </c>
      <c r="I522" s="6" t="s">
        <v>91</v>
      </c>
      <c r="J522" s="7">
        <f>(VLOOKUP(H522,Modèle!$B$3:$G$34,5,FALSE)*VLOOKUP(L522,Modèle!$B$3:$G$34,6,FALSE))*Modèle!$D$35</f>
        <v>2.6474522292993625</v>
      </c>
      <c r="K522" s="19" t="str">
        <f>IF(J522&gt;N522,1,"")</f>
        <v/>
      </c>
      <c r="L522" s="6" t="s">
        <v>34</v>
      </c>
      <c r="M522" s="6">
        <v>2</v>
      </c>
      <c r="N522" s="7">
        <v>2.8076433121019111</v>
      </c>
      <c r="O522" s="19">
        <f>IF(N522&gt;J522,1,"")</f>
        <v>1</v>
      </c>
      <c r="P522" t="str">
        <f>IF(I522&gt;M522,H522,L522)</f>
        <v>Montreal</v>
      </c>
      <c r="Q522" t="str">
        <f>IF(J522&gt;N522,H522,L522)</f>
        <v>Ottawa</v>
      </c>
      <c r="R522" t="str">
        <f t="shared" si="27"/>
        <v>NON</v>
      </c>
      <c r="AI522" s="27"/>
      <c r="AJ522" s="26"/>
      <c r="AK522" s="26"/>
      <c r="AL522" s="26"/>
      <c r="AM522" s="26"/>
      <c r="AN522" s="26"/>
    </row>
    <row r="523" spans="1:40">
      <c r="A523" t="str">
        <f>IF(OR(H523=$AA$3,L523=$AA$3),"MATCH","")</f>
        <v/>
      </c>
      <c r="B523" t="str">
        <f>IF(A523="","","LAST "&amp;COUNTIF(A$2:$A523,A523))</f>
        <v/>
      </c>
      <c r="C523" t="str">
        <f>IF(OR(H523=$AA$5,L523=$AA$5),"MATCH","")</f>
        <v/>
      </c>
      <c r="D523" t="str">
        <f>IF(C523="","","LAST "&amp;COUNTIF($C$2:C523,C523))</f>
        <v/>
      </c>
      <c r="E523" s="6">
        <f>IF(AND(OR(H523=$AA$3,H523=$AA$5),AND(OR(L523=$AA$3,L523=$AA$5))),"MATCH",0)</f>
        <v>0</v>
      </c>
      <c r="F523" s="39" t="s">
        <v>91</v>
      </c>
      <c r="G523" s="16">
        <v>44954</v>
      </c>
      <c r="H523" s="6" t="s">
        <v>16</v>
      </c>
      <c r="I523" s="6" t="s">
        <v>91</v>
      </c>
      <c r="J523" s="7">
        <f>(VLOOKUP(H523,Modèle!$B$3:$G$34,5,FALSE)*VLOOKUP(L523,Modèle!$B$3:$G$34,6,FALSE))*Modèle!$D$35</f>
        <v>2.9045859872611461</v>
      </c>
      <c r="K523" s="19" t="str">
        <f>IF(J523&gt;N523,1,"")</f>
        <v/>
      </c>
      <c r="L523" s="6" t="s">
        <v>44</v>
      </c>
      <c r="M523" s="6">
        <v>5</v>
      </c>
      <c r="N523" s="7">
        <v>3.8802866242038214</v>
      </c>
      <c r="O523" s="19">
        <f>IF(N523&gt;J523,1,"")</f>
        <v>1</v>
      </c>
      <c r="P523" t="str">
        <f>IF(I523&gt;M523,H523,L523)</f>
        <v>San Jose</v>
      </c>
      <c r="Q523" t="str">
        <f>IF(J523&gt;N523,H523,L523)</f>
        <v>Pittsburgh</v>
      </c>
      <c r="R523" t="str">
        <f t="shared" si="27"/>
        <v>NON</v>
      </c>
      <c r="AI523" s="27"/>
      <c r="AJ523" s="26"/>
      <c r="AK523" s="26"/>
      <c r="AL523" s="26"/>
      <c r="AM523" s="26"/>
      <c r="AN523" s="26"/>
    </row>
    <row r="524" spans="1:40">
      <c r="A524" t="str">
        <f>IF(OR(H524=$AA$3,L524=$AA$3),"MATCH","")</f>
        <v/>
      </c>
      <c r="B524" t="str">
        <f>IF(A524="","","LAST "&amp;COUNTIF(A$2:$A524,A524))</f>
        <v/>
      </c>
      <c r="C524" t="str">
        <f>IF(OR(H524=$AA$5,L524=$AA$5),"MATCH","")</f>
        <v/>
      </c>
      <c r="D524" t="str">
        <f>IF(C524="","","LAST "&amp;COUNTIF($C$2:C524,C524))</f>
        <v/>
      </c>
      <c r="E524" s="6">
        <f>IF(AND(OR(H524=$AA$3,H524=$AA$5),AND(OR(L524=$AA$3,L524=$AA$5))),"MATCH",0)</f>
        <v>0</v>
      </c>
      <c r="F524" s="39" t="s">
        <v>91</v>
      </c>
      <c r="G524" s="16">
        <v>44954</v>
      </c>
      <c r="H524" s="6" t="s">
        <v>24</v>
      </c>
      <c r="I524" s="6" t="s">
        <v>91</v>
      </c>
      <c r="J524" s="7">
        <f>(VLOOKUP(H524,Modèle!$B$3:$G$34,5,FALSE)*VLOOKUP(L524,Modèle!$B$3:$G$34,6,FALSE))*Modèle!$D$35</f>
        <v>2.5127070063694261</v>
      </c>
      <c r="K524" s="19" t="str">
        <f>IF(J524&gt;N524,1,"")</f>
        <v/>
      </c>
      <c r="L524" s="6" t="s">
        <v>22</v>
      </c>
      <c r="M524" s="6">
        <v>3</v>
      </c>
      <c r="N524" s="7">
        <v>3.2014012738853497</v>
      </c>
      <c r="O524" s="19">
        <f>IF(N524&gt;J524,1,"")</f>
        <v>1</v>
      </c>
      <c r="P524" t="str">
        <f>IF(I524&gt;M524,H524,L524)</f>
        <v>Columbus</v>
      </c>
      <c r="Q524" t="str">
        <f>IF(J524&gt;N524,H524,L524)</f>
        <v>Seattle</v>
      </c>
      <c r="R524" t="str">
        <f t="shared" si="27"/>
        <v>NON</v>
      </c>
      <c r="AI524" s="27"/>
      <c r="AJ524" s="26"/>
      <c r="AK524" s="26"/>
      <c r="AL524" s="26"/>
      <c r="AM524" s="26"/>
      <c r="AN524" s="26"/>
    </row>
    <row r="525" spans="1:40">
      <c r="A525" t="str">
        <f>IF(OR(H525=$AA$3,L525=$AA$3),"MATCH","")</f>
        <v/>
      </c>
      <c r="B525" t="str">
        <f>IF(A525="","","LAST "&amp;COUNTIF(A$2:$A525,A525))</f>
        <v/>
      </c>
      <c r="C525" t="str">
        <f>IF(OR(H525=$AA$5,L525=$AA$5),"MATCH","")</f>
        <v/>
      </c>
      <c r="D525" t="str">
        <f>IF(C525="","","LAST "&amp;COUNTIF($C$2:C525,C525))</f>
        <v/>
      </c>
      <c r="E525" s="6">
        <f>IF(AND(OR(H525=$AA$3,H525=$AA$5),AND(OR(L525=$AA$3,L525=$AA$5))),"MATCH",0)</f>
        <v>0</v>
      </c>
      <c r="F525" s="39" t="s">
        <v>91</v>
      </c>
      <c r="G525" s="16">
        <v>44954</v>
      </c>
      <c r="H525" s="6" t="s">
        <v>19</v>
      </c>
      <c r="I525" s="6" t="s">
        <v>91</v>
      </c>
      <c r="J525" s="7">
        <f>(VLOOKUP(H525,Modèle!$B$3:$G$34,5,FALSE)*VLOOKUP(L525,Modèle!$B$3:$G$34,6,FALSE))*Modèle!$D$35</f>
        <v>3.0419745222929926</v>
      </c>
      <c r="K525" s="19" t="str">
        <f>IF(J525&gt;N525,1,"")</f>
        <v/>
      </c>
      <c r="L525" s="6" t="s">
        <v>20</v>
      </c>
      <c r="M525" s="6">
        <v>4</v>
      </c>
      <c r="N525" s="7">
        <v>3.1627388535031842</v>
      </c>
      <c r="O525" s="19">
        <f>IF(N525&gt;J525,1,"")</f>
        <v>1</v>
      </c>
      <c r="P525" t="str">
        <f>IF(I525&gt;M525,H525,L525)</f>
        <v>Los Angeles</v>
      </c>
      <c r="Q525" t="str">
        <f>IF(J525&gt;N525,H525,L525)</f>
        <v>Tampa Bay</v>
      </c>
      <c r="R525" t="str">
        <f t="shared" si="27"/>
        <v>NON</v>
      </c>
      <c r="AI525" s="27"/>
      <c r="AJ525" s="26"/>
      <c r="AK525" s="26"/>
      <c r="AL525" s="26"/>
      <c r="AM525" s="26"/>
      <c r="AN525" s="26"/>
    </row>
    <row r="526" spans="1:40">
      <c r="A526" t="str">
        <f>IF(OR(H526=$AA$3,L526=$AA$3),"MATCH","")</f>
        <v/>
      </c>
      <c r="B526" t="str">
        <f>IF(A526="","","LAST "&amp;COUNTIF(A$2:$A526,A526))</f>
        <v/>
      </c>
      <c r="C526" t="str">
        <f>IF(OR(H526=$AA$5,L526=$AA$5),"MATCH","")</f>
        <v/>
      </c>
      <c r="D526" t="str">
        <f>IF(C526="","","LAST "&amp;COUNTIF($C$2:C526,C526))</f>
        <v/>
      </c>
      <c r="E526" s="6">
        <f>IF(AND(OR(H526=$AA$3,H526=$AA$5),AND(OR(L526=$AA$3,L526=$AA$5))),"MATCH",0)</f>
        <v>0</v>
      </c>
      <c r="F526" s="39" t="s">
        <v>91</v>
      </c>
      <c r="G526" s="16">
        <v>44954</v>
      </c>
      <c r="H526" s="6" t="s">
        <v>42</v>
      </c>
      <c r="I526" s="6" t="s">
        <v>91</v>
      </c>
      <c r="J526" s="7">
        <f>(VLOOKUP(H526,Modèle!$B$3:$G$34,5,FALSE)*VLOOKUP(L526,Modèle!$B$3:$G$34,6,FALSE))*Modèle!$D$35</f>
        <v>2.3425477707006364</v>
      </c>
      <c r="K526" s="19" t="str">
        <f>IF(J526&gt;N526,1,"")</f>
        <v/>
      </c>
      <c r="L526" s="6" t="s">
        <v>46</v>
      </c>
      <c r="M526" s="6">
        <v>5</v>
      </c>
      <c r="N526" s="7">
        <v>2.7769426751592357</v>
      </c>
      <c r="O526" s="19">
        <f>IF(N526&gt;J526,1,"")</f>
        <v>1</v>
      </c>
      <c r="P526" t="str">
        <f>IF(I526&gt;M526,H526,L526)</f>
        <v>Philadelphia</v>
      </c>
      <c r="Q526" t="str">
        <f>IF(J526&gt;N526,H526,L526)</f>
        <v>Winnipeg</v>
      </c>
      <c r="R526" t="str">
        <f t="shared" si="27"/>
        <v>NON</v>
      </c>
      <c r="AI526" s="27"/>
      <c r="AJ526" s="26"/>
      <c r="AK526" s="26"/>
      <c r="AL526" s="26"/>
      <c r="AM526" s="26"/>
      <c r="AN526" s="26"/>
    </row>
    <row r="527" spans="1:40">
      <c r="A527" t="str">
        <f>IF(OR(H527=$AA$3,L527=$AA$3),"MATCH","")</f>
        <v/>
      </c>
      <c r="B527" t="str">
        <f>IF(A527="","","LAST "&amp;COUNTIF(A$2:$A527,A527))</f>
        <v/>
      </c>
      <c r="C527" t="str">
        <f>IF(OR(H527=$AA$5,L527=$AA$5),"MATCH","")</f>
        <v/>
      </c>
      <c r="D527" t="str">
        <f>IF(C527="","","LAST "&amp;COUNTIF($C$2:C527,C527))</f>
        <v/>
      </c>
      <c r="E527" s="6">
        <f>IF(AND(OR(H527=$AA$3,H527=$AA$5),AND(OR(L527=$AA$3,L527=$AA$5))),"MATCH",0)</f>
        <v>0</v>
      </c>
      <c r="F527" s="39" t="s">
        <v>91</v>
      </c>
      <c r="G527" s="16">
        <v>44953</v>
      </c>
      <c r="H527" s="6" t="s">
        <v>16</v>
      </c>
      <c r="J527" s="7">
        <f>(VLOOKUP(H527,Modèle!$B$3:$G$34,5,FALSE)*VLOOKUP(L527,Modèle!$B$3:$G$34,6,FALSE))*Modèle!$D$35</f>
        <v>2.5775796178343948</v>
      </c>
      <c r="K527" s="19" t="str">
        <f>IF(J527&gt;N527,1,"")</f>
        <v/>
      </c>
      <c r="L527" s="6" t="s">
        <v>25</v>
      </c>
      <c r="M527" s="6">
        <v>2</v>
      </c>
      <c r="N527" s="7">
        <v>2.6929936305732478</v>
      </c>
      <c r="O527" s="19">
        <f>IF(N527&gt;J527,1,"")</f>
        <v>1</v>
      </c>
      <c r="P527" t="str">
        <f>IF(I527&gt;M527,H527,L527)</f>
        <v>Carolina</v>
      </c>
      <c r="Q527" t="str">
        <f>IF(J527&gt;N527,H527,L527)</f>
        <v>Carolina</v>
      </c>
      <c r="R527" t="str">
        <f t="shared" si="27"/>
        <v>OUI</v>
      </c>
      <c r="AI527" s="27"/>
      <c r="AJ527" s="26"/>
      <c r="AK527" s="26"/>
      <c r="AL527" s="26"/>
      <c r="AM527" s="26"/>
      <c r="AN527" s="26"/>
    </row>
    <row r="528" spans="1:40">
      <c r="A528" t="str">
        <f>IF(OR(H528=$AA$3,L528=$AA$3),"MATCH","")</f>
        <v/>
      </c>
      <c r="B528" t="str">
        <f>IF(A528="","","LAST "&amp;COUNTIF(A$2:$A528,A528))</f>
        <v/>
      </c>
      <c r="C528" t="str">
        <f>IF(OR(H528=$AA$5,L528=$AA$5),"MATCH","")</f>
        <v/>
      </c>
      <c r="D528" t="str">
        <f>IF(C528="","","LAST "&amp;COUNTIF($C$2:C528,C528))</f>
        <v/>
      </c>
      <c r="E528" s="6">
        <f>IF(AND(OR(H528=$AA$3,H528=$AA$5),AND(OR(L528=$AA$3,L528=$AA$5))),"MATCH",0)</f>
        <v>0</v>
      </c>
      <c r="F528" s="39" t="s">
        <v>91</v>
      </c>
      <c r="G528" s="16">
        <v>44953</v>
      </c>
      <c r="H528" s="6" t="s">
        <v>41</v>
      </c>
      <c r="I528" s="6" t="s">
        <v>91</v>
      </c>
      <c r="J528" s="7">
        <f>(VLOOKUP(H528,Modèle!$B$3:$G$34,5,FALSE)*VLOOKUP(L528,Modèle!$B$3:$G$34,6,FALSE))*Modèle!$D$35</f>
        <v>2.9903821656050948</v>
      </c>
      <c r="K528" s="19">
        <f>IF(J528&gt;N528,1,"")</f>
        <v>1</v>
      </c>
      <c r="L528" s="6" t="s">
        <v>40</v>
      </c>
      <c r="M528" s="6">
        <v>3</v>
      </c>
      <c r="N528" s="7">
        <v>2.8226751592356685</v>
      </c>
      <c r="O528" s="19" t="str">
        <f>IF(N528&gt;J528,1,"")</f>
        <v/>
      </c>
      <c r="P528" t="str">
        <f>IF(I528&gt;M528,H528,L528)</f>
        <v>New Jersey</v>
      </c>
      <c r="Q528" t="str">
        <f>IF(J528&gt;N528,H528,L528)</f>
        <v>New Jersey</v>
      </c>
      <c r="R528" t="str">
        <f t="shared" si="27"/>
        <v>OUI</v>
      </c>
      <c r="AI528" s="27"/>
      <c r="AJ528" s="26"/>
      <c r="AK528" s="26"/>
      <c r="AL528" s="26"/>
      <c r="AM528" s="26"/>
      <c r="AN528" s="26"/>
    </row>
    <row r="529" spans="1:40">
      <c r="A529" t="str">
        <f>IF(OR(H529=$AA$3,L529=$AA$3),"MATCH","")</f>
        <v/>
      </c>
      <c r="B529" t="str">
        <f>IF(A529="","","LAST "&amp;COUNTIF(A$2:$A529,A529))</f>
        <v/>
      </c>
      <c r="C529" t="str">
        <f>IF(OR(H529=$AA$5,L529=$AA$5),"MATCH","")</f>
        <v/>
      </c>
      <c r="D529" t="str">
        <f>IF(C529="","","LAST "&amp;COUNTIF($C$2:C529,C529))</f>
        <v/>
      </c>
      <c r="E529" s="6">
        <f>IF(AND(OR(H529=$AA$3,H529=$AA$5),AND(OR(L529=$AA$3,L529=$AA$5))),"MATCH",0)</f>
        <v>0</v>
      </c>
      <c r="F529" s="39" t="s">
        <v>91</v>
      </c>
      <c r="G529" s="16">
        <v>44953</v>
      </c>
      <c r="H529" s="6" t="s">
        <v>19</v>
      </c>
      <c r="I529" s="6" t="s">
        <v>91</v>
      </c>
      <c r="J529" s="7">
        <f>(VLOOKUP(H529,Modèle!$B$3:$G$34,5,FALSE)*VLOOKUP(L529,Modèle!$B$3:$G$34,6,FALSE))*Modèle!$D$35</f>
        <v>3.5091719745222916</v>
      </c>
      <c r="K529" s="19">
        <f>IF(J529&gt;N529,1,"")</f>
        <v>1</v>
      </c>
      <c r="L529" s="6" t="s">
        <v>38</v>
      </c>
      <c r="M529" s="6">
        <v>5</v>
      </c>
      <c r="N529" s="7">
        <v>2.7545222929936299</v>
      </c>
      <c r="O529" s="19" t="str">
        <f>IF(N529&gt;J529,1,"")</f>
        <v/>
      </c>
      <c r="P529" t="str">
        <f>IF(I529&gt;M529,H529,L529)</f>
        <v>Los Angeles</v>
      </c>
      <c r="Q529" t="str">
        <f>IF(J529&gt;N529,H529,L529)</f>
        <v>Los Angeles</v>
      </c>
      <c r="R529" t="str">
        <f t="shared" si="27"/>
        <v>OUI</v>
      </c>
      <c r="AI529" s="27"/>
      <c r="AJ529" s="26"/>
      <c r="AK529" s="26"/>
      <c r="AL529" s="26"/>
      <c r="AM529" s="26"/>
      <c r="AN529" s="26"/>
    </row>
    <row r="530" spans="1:40">
      <c r="A530" t="str">
        <f>IF(OR(H530=$AA$3,L530=$AA$3),"MATCH","")</f>
        <v/>
      </c>
      <c r="B530" t="str">
        <f>IF(A530="","","LAST "&amp;COUNTIF(A$2:$A530,A530))</f>
        <v/>
      </c>
      <c r="C530" t="str">
        <f>IF(OR(H530=$AA$5,L530=$AA$5),"MATCH","")</f>
        <v>MATCH</v>
      </c>
      <c r="D530" t="str">
        <f>IF(C530="","","LAST "&amp;COUNTIF($C$2:C530,C530))</f>
        <v>LAST 34</v>
      </c>
      <c r="E530" s="6">
        <f>IF(AND(OR(H530=$AA$3,H530=$AA$5),AND(OR(L530=$AA$3,L530=$AA$5))),"MATCH",0)</f>
        <v>0</v>
      </c>
      <c r="F530" s="39" t="s">
        <v>91</v>
      </c>
      <c r="G530" s="16">
        <v>44953</v>
      </c>
      <c r="H530" s="6" t="s">
        <v>45</v>
      </c>
      <c r="I530" s="6" t="s">
        <v>91</v>
      </c>
      <c r="J530" s="7">
        <f>(VLOOKUP(H530,Modèle!$B$3:$G$34,5,FALSE)*VLOOKUP(L530,Modèle!$B$3:$G$34,6,FALSE))*Modèle!$D$35</f>
        <v>2.6261146496815284</v>
      </c>
      <c r="K530" s="19" t="str">
        <f>IF(J530&gt;N530,1,"")</f>
        <v/>
      </c>
      <c r="L530" s="6" t="s">
        <v>39</v>
      </c>
      <c r="M530" s="6">
        <v>4</v>
      </c>
      <c r="N530" s="7">
        <v>3.4612738853503173</v>
      </c>
      <c r="O530" s="19">
        <f>IF(N530&gt;J530,1,"")</f>
        <v>1</v>
      </c>
      <c r="P530" t="str">
        <f>IF(I530&gt;M530,H530,L530)</f>
        <v>Detroit</v>
      </c>
      <c r="Q530" t="str">
        <f>IF(J530&gt;N530,H530,L530)</f>
        <v>N.Y. Islanders</v>
      </c>
      <c r="R530" t="str">
        <f t="shared" si="27"/>
        <v>NON</v>
      </c>
      <c r="AI530" s="27"/>
      <c r="AJ530" s="26"/>
      <c r="AK530" s="26"/>
      <c r="AL530" s="26"/>
      <c r="AM530" s="26"/>
      <c r="AN530" s="26"/>
    </row>
    <row r="531" spans="1:40">
      <c r="A531" t="str">
        <f>IF(OR(H531=$AA$3,L531=$AA$3),"MATCH","")</f>
        <v/>
      </c>
      <c r="B531" t="str">
        <f>IF(A531="","","LAST "&amp;COUNTIF(A$2:$A531,A531))</f>
        <v/>
      </c>
      <c r="C531" t="str">
        <f>IF(OR(H531=$AA$5,L531=$AA$5),"MATCH","")</f>
        <v/>
      </c>
      <c r="D531" t="str">
        <f>IF(C531="","","LAST "&amp;COUNTIF($C$2:C531,C531))</f>
        <v/>
      </c>
      <c r="E531" s="6">
        <f>IF(AND(OR(H531=$AA$3,H531=$AA$5),AND(OR(L531=$AA$3,L531=$AA$5))),"MATCH",0)</f>
        <v>0</v>
      </c>
      <c r="F531" s="39" t="s">
        <v>91</v>
      </c>
      <c r="G531" s="16">
        <v>44953</v>
      </c>
      <c r="H531" s="6" t="s">
        <v>18</v>
      </c>
      <c r="I531" s="6" t="s">
        <v>91</v>
      </c>
      <c r="J531" s="7">
        <f>(VLOOKUP(H531,Modèle!$B$3:$G$34,5,FALSE)*VLOOKUP(L531,Modèle!$B$3:$G$34,6,FALSE))*Modèle!$D$35</f>
        <v>2.7701273885350317</v>
      </c>
      <c r="K531" s="19" t="str">
        <f>IF(J531&gt;N531,1,"")</f>
        <v/>
      </c>
      <c r="L531" s="6" t="s">
        <v>21</v>
      </c>
      <c r="M531" s="6">
        <v>6</v>
      </c>
      <c r="N531" s="7">
        <v>3.4242038216560506</v>
      </c>
      <c r="O531" s="19">
        <f>IF(N531&gt;J531,1,"")</f>
        <v>1</v>
      </c>
      <c r="P531" t="str">
        <f>IF(I531&gt;M531,H531,L531)</f>
        <v>Vegas</v>
      </c>
      <c r="Q531" t="str">
        <f>IF(J531&gt;N531,H531,L531)</f>
        <v>N.Y. Rangers</v>
      </c>
      <c r="R531" t="str">
        <f t="shared" si="27"/>
        <v>NON</v>
      </c>
      <c r="AI531" s="27"/>
      <c r="AJ531" s="26"/>
      <c r="AK531" s="26"/>
      <c r="AL531" s="26"/>
      <c r="AM531" s="26"/>
      <c r="AN531" s="26"/>
    </row>
    <row r="532" spans="1:40">
      <c r="A532" t="str">
        <f>IF(OR(H532=$AA$3,L532=$AA$3),"MATCH","")</f>
        <v>MATCH</v>
      </c>
      <c r="B532" t="str">
        <f>IF(A532="","","LAST "&amp;COUNTIF(A$2:$A532,A532))</f>
        <v>LAST 33</v>
      </c>
      <c r="C532" t="str">
        <f>IF(OR(H532=$AA$5,L532=$AA$5),"MATCH","")</f>
        <v/>
      </c>
      <c r="D532" t="str">
        <f>IF(C532="","","LAST "&amp;COUNTIF($C$2:C532,C532))</f>
        <v/>
      </c>
      <c r="E532" s="6">
        <f>IF(AND(OR(H532=$AA$3,H532=$AA$5),AND(OR(L532=$AA$3,L532=$AA$5))),"MATCH",0)</f>
        <v>0</v>
      </c>
      <c r="F532" s="39" t="s">
        <v>91</v>
      </c>
      <c r="G532" s="16">
        <v>44953</v>
      </c>
      <c r="H532" s="6" t="s">
        <v>36</v>
      </c>
      <c r="I532" s="6" t="s">
        <v>91</v>
      </c>
      <c r="J532" s="7">
        <f>(VLOOKUP(H532,Modèle!$B$3:$G$34,5,FALSE)*VLOOKUP(L532,Modèle!$B$3:$G$34,6,FALSE))*Modèle!$D$35</f>
        <v>3.0699999999999994</v>
      </c>
      <c r="K532" s="19">
        <f>IF(J532&gt;N532,1,"")</f>
        <v>1</v>
      </c>
      <c r="L532" s="6" t="s">
        <v>22</v>
      </c>
      <c r="M532" s="6">
        <v>2</v>
      </c>
      <c r="N532" s="7">
        <v>2.2232484076433119</v>
      </c>
      <c r="O532" s="19" t="str">
        <f>IF(N532&gt;J532,1,"")</f>
        <v/>
      </c>
      <c r="P532" t="str">
        <f>IF(I532&gt;M532,H532,L532)</f>
        <v>Calgary</v>
      </c>
      <c r="Q532" t="str">
        <f>IF(J532&gt;N532,H532,L532)</f>
        <v>Calgary</v>
      </c>
      <c r="R532" t="str">
        <f t="shared" si="27"/>
        <v>OUI</v>
      </c>
      <c r="AI532" s="27"/>
      <c r="AJ532" s="26"/>
      <c r="AK532" s="26"/>
      <c r="AL532" s="26"/>
      <c r="AM532" s="26"/>
      <c r="AN532" s="26"/>
    </row>
    <row r="533" spans="1:40">
      <c r="A533" t="str">
        <f>IF(OR(H533=$AA$3,L533=$AA$3),"MATCH","")</f>
        <v/>
      </c>
      <c r="B533" t="str">
        <f>IF(A533="","","LAST "&amp;COUNTIF(A$2:$A533,A533))</f>
        <v/>
      </c>
      <c r="C533" t="str">
        <f>IF(OR(H533=$AA$5,L533=$AA$5),"MATCH","")</f>
        <v/>
      </c>
      <c r="D533" t="str">
        <f>IF(C533="","","LAST "&amp;COUNTIF($C$2:C533,C533))</f>
        <v/>
      </c>
      <c r="E533" s="6">
        <f>IF(AND(OR(H533=$AA$3,H533=$AA$5),AND(OR(L533=$AA$3,L533=$AA$5))),"MATCH",0)</f>
        <v>0</v>
      </c>
      <c r="F533" s="39" t="s">
        <v>91</v>
      </c>
      <c r="G533" s="16">
        <v>44953</v>
      </c>
      <c r="H533" s="6" t="s">
        <v>34</v>
      </c>
      <c r="I533" s="6" t="s">
        <v>91</v>
      </c>
      <c r="J533" s="7">
        <f>(VLOOKUP(H533,Modèle!$B$3:$G$34,5,FALSE)*VLOOKUP(L533,Modèle!$B$3:$G$34,6,FALSE))*Modèle!$D$35</f>
        <v>2.4802547770700634</v>
      </c>
      <c r="K533" s="19" t="str">
        <f>IF(J533&gt;N533,1,"")</f>
        <v/>
      </c>
      <c r="L533" s="6" t="s">
        <v>30</v>
      </c>
      <c r="M533" s="6">
        <v>2</v>
      </c>
      <c r="N533" s="7">
        <v>2.9609872611464962</v>
      </c>
      <c r="O533" s="19">
        <f>IF(N533&gt;J533,1,"")</f>
        <v>1</v>
      </c>
      <c r="P533" t="str">
        <f>IF(I533&gt;M533,H533,L533)</f>
        <v>Ottawa</v>
      </c>
      <c r="Q533" t="str">
        <f>IF(J533&gt;N533,H533,L533)</f>
        <v>Toronto</v>
      </c>
      <c r="R533" t="str">
        <f t="shared" si="27"/>
        <v>NON</v>
      </c>
      <c r="AI533" s="27"/>
      <c r="AJ533" s="26"/>
      <c r="AK533" s="26"/>
      <c r="AL533" s="26"/>
      <c r="AM533" s="26"/>
      <c r="AN533" s="26"/>
    </row>
    <row r="534" spans="1:40">
      <c r="A534" t="str">
        <f>IF(OR(H534=$AA$3,L534=$AA$3),"MATCH","")</f>
        <v/>
      </c>
      <c r="B534" t="str">
        <f>IF(A534="","","LAST "&amp;COUNTIF(A$2:$A534,A534))</f>
        <v/>
      </c>
      <c r="C534" t="str">
        <f>IF(OR(H534=$AA$5,L534=$AA$5),"MATCH","")</f>
        <v/>
      </c>
      <c r="D534" t="str">
        <f>IF(C534="","","LAST "&amp;COUNTIF($C$2:C534,C534))</f>
        <v/>
      </c>
      <c r="E534" s="6">
        <f>IF(AND(OR(H534=$AA$3,H534=$AA$5),AND(OR(L534=$AA$3,L534=$AA$5))),"MATCH",0)</f>
        <v>0</v>
      </c>
      <c r="F534" s="39" t="s">
        <v>91</v>
      </c>
      <c r="G534" s="16">
        <v>44953</v>
      </c>
      <c r="H534" s="6" t="s">
        <v>24</v>
      </c>
      <c r="I534" s="6" t="s">
        <v>91</v>
      </c>
      <c r="J534" s="7">
        <f>(VLOOKUP(H534,Modèle!$B$3:$G$34,5,FALSE)*VLOOKUP(L534,Modèle!$B$3:$G$34,6,FALSE))*Modèle!$D$35</f>
        <v>3.2165923566878978</v>
      </c>
      <c r="K534" s="19" t="str">
        <f>IF(J534&gt;N534,1,"")</f>
        <v/>
      </c>
      <c r="L534" s="6" t="s">
        <v>28</v>
      </c>
      <c r="M534" s="6">
        <v>6</v>
      </c>
      <c r="N534" s="7">
        <v>3.2599999999999993</v>
      </c>
      <c r="O534" s="19">
        <f>IF(N534&gt;J534,1,"")</f>
        <v>1</v>
      </c>
      <c r="P534" t="str">
        <f>IF(I534&gt;M534,H534,L534)</f>
        <v>Columbus</v>
      </c>
      <c r="Q534" t="str">
        <f>IF(J534&gt;N534,H534,L534)</f>
        <v>Vancouver</v>
      </c>
      <c r="R534" t="str">
        <f t="shared" si="27"/>
        <v>NON</v>
      </c>
      <c r="AI534" s="27"/>
      <c r="AJ534" s="26"/>
      <c r="AK534" s="26"/>
      <c r="AL534" s="26"/>
      <c r="AM534" s="26"/>
      <c r="AN534" s="26"/>
    </row>
    <row r="535" spans="1:40">
      <c r="A535" t="str">
        <f>IF(OR(H535=$AA$3,L535=$AA$3),"MATCH","")</f>
        <v/>
      </c>
      <c r="B535" t="str">
        <f>IF(A535="","","LAST "&amp;COUNTIF(A$2:$A535,A535))</f>
        <v/>
      </c>
      <c r="C535" t="str">
        <f>IF(OR(H535=$AA$5,L535=$AA$5),"MATCH","")</f>
        <v/>
      </c>
      <c r="D535" t="str">
        <f>IF(C535="","","LAST "&amp;COUNTIF($C$2:C535,C535))</f>
        <v/>
      </c>
      <c r="E535" s="6">
        <f>IF(AND(OR(H535=$AA$3,H535=$AA$5),AND(OR(L535=$AA$3,L535=$AA$5))),"MATCH",0)</f>
        <v>0</v>
      </c>
      <c r="F535" s="39" t="s">
        <v>91</v>
      </c>
      <c r="G535" s="16">
        <v>44952</v>
      </c>
      <c r="H535" s="6" t="s">
        <v>47</v>
      </c>
      <c r="I535" s="6" t="s">
        <v>91</v>
      </c>
      <c r="J535" s="7">
        <f>(VLOOKUP(H535,Modèle!$B$3:$G$34,5,FALSE)*VLOOKUP(L535,Modèle!$B$3:$G$34,6,FALSE))*Modèle!$D$35</f>
        <v>3.5721974522292985</v>
      </c>
      <c r="K535" s="19">
        <f>IF(J535&gt;N535,1,"")</f>
        <v>1</v>
      </c>
      <c r="L535" s="6" t="s">
        <v>43</v>
      </c>
      <c r="M535" s="6">
        <v>5</v>
      </c>
      <c r="N535" s="7">
        <v>2.9807324840764329</v>
      </c>
      <c r="O535" s="19" t="str">
        <f>IF(N535&gt;J535,1,"")</f>
        <v/>
      </c>
      <c r="P535" t="str">
        <f>IF(I535&gt;M535,H535,L535)</f>
        <v>St. Louis</v>
      </c>
      <c r="Q535" t="str">
        <f>IF(J535&gt;N535,H535,L535)</f>
        <v>St. Louis</v>
      </c>
      <c r="R535" t="str">
        <f t="shared" si="27"/>
        <v>OUI</v>
      </c>
      <c r="AI535" s="27"/>
      <c r="AJ535" s="26"/>
      <c r="AK535" s="26"/>
      <c r="AL535" s="26"/>
      <c r="AM535" s="26"/>
      <c r="AN535" s="26"/>
    </row>
    <row r="536" spans="1:40">
      <c r="A536" t="str">
        <f>IF(OR(H536=$AA$3,L536=$AA$3),"MATCH","")</f>
        <v>MATCH</v>
      </c>
      <c r="B536" t="str">
        <f>IF(A536="","","LAST "&amp;COUNTIF(A$2:$A536,A536))</f>
        <v>LAST 34</v>
      </c>
      <c r="C536" t="str">
        <f>IF(OR(H536=$AA$5,L536=$AA$5),"MATCH","")</f>
        <v/>
      </c>
      <c r="D536" t="str">
        <f>IF(C536="","","LAST "&amp;COUNTIF($C$2:C536,C536))</f>
        <v/>
      </c>
      <c r="E536" s="6">
        <f>IF(AND(OR(H536=$AA$3,H536=$AA$5),AND(OR(L536=$AA$3,L536=$AA$5))),"MATCH",0)</f>
        <v>0</v>
      </c>
      <c r="F536" s="39" t="s">
        <v>91</v>
      </c>
      <c r="G536" s="16">
        <v>44952</v>
      </c>
      <c r="H536" s="6" t="s">
        <v>26</v>
      </c>
      <c r="I536" s="6" t="s">
        <v>91</v>
      </c>
      <c r="J536" s="7">
        <f>(VLOOKUP(H536,Modèle!$B$3:$G$34,5,FALSE)*VLOOKUP(L536,Modèle!$B$3:$G$34,6,FALSE))*Modèle!$D$35</f>
        <v>2.151433121019108</v>
      </c>
      <c r="K536" s="19" t="str">
        <f>IF(J536&gt;N536,1,"")</f>
        <v/>
      </c>
      <c r="L536" s="6" t="s">
        <v>36</v>
      </c>
      <c r="M536" s="6">
        <v>4</v>
      </c>
      <c r="N536" s="7">
        <v>4.1198726114649675</v>
      </c>
      <c r="O536" s="19">
        <f>IF(N536&gt;J536,1,"")</f>
        <v>1</v>
      </c>
      <c r="P536" t="str">
        <f>IF(I536&gt;M536,H536,L536)</f>
        <v>Chicago</v>
      </c>
      <c r="Q536" t="str">
        <f>IF(J536&gt;N536,H536,L536)</f>
        <v>Calgary</v>
      </c>
      <c r="R536" t="str">
        <f t="shared" si="27"/>
        <v>NON</v>
      </c>
      <c r="AI536" s="27"/>
      <c r="AJ536" s="26"/>
      <c r="AK536" s="26"/>
      <c r="AL536" s="26"/>
      <c r="AM536" s="26"/>
      <c r="AN536" s="26"/>
    </row>
    <row r="537" spans="1:40">
      <c r="A537" t="str">
        <f>IF(OR(H537=$AA$3,L537=$AA$3),"MATCH","")</f>
        <v/>
      </c>
      <c r="B537" t="str">
        <f>IF(A537="","","LAST "&amp;COUNTIF(A$2:$A537,A537))</f>
        <v/>
      </c>
      <c r="C537" t="str">
        <f>IF(OR(H537=$AA$5,L537=$AA$5),"MATCH","")</f>
        <v/>
      </c>
      <c r="D537" t="str">
        <f>IF(C537="","","LAST "&amp;COUNTIF($C$2:C537,C537))</f>
        <v/>
      </c>
      <c r="E537" s="6">
        <f>IF(AND(OR(H537=$AA$3,H537=$AA$5),AND(OR(L537=$AA$3,L537=$AA$5))),"MATCH",0)</f>
        <v>0</v>
      </c>
      <c r="F537" s="39" t="s">
        <v>91</v>
      </c>
      <c r="G537" s="16">
        <v>44952</v>
      </c>
      <c r="H537" s="6" t="s">
        <v>23</v>
      </c>
      <c r="I537" s="6" t="s">
        <v>91</v>
      </c>
      <c r="J537" s="7">
        <f>(VLOOKUP(H537,Modèle!$B$3:$G$34,5,FALSE)*VLOOKUP(L537,Modèle!$B$3:$G$34,6,FALSE))*Modèle!$D$35</f>
        <v>2.0368789808917191</v>
      </c>
      <c r="K537" s="19" t="str">
        <f>IF(J537&gt;N537,1,"")</f>
        <v/>
      </c>
      <c r="L537" s="6" t="s">
        <v>27</v>
      </c>
      <c r="M537" s="6">
        <v>2</v>
      </c>
      <c r="N537" s="7">
        <v>4.655796178343949</v>
      </c>
      <c r="O537" s="19">
        <f>IF(N537&gt;J537,1,"")</f>
        <v>1</v>
      </c>
      <c r="P537" t="str">
        <f>IF(I537&gt;M537,H537,L537)</f>
        <v>Anaheim</v>
      </c>
      <c r="Q537" t="str">
        <f>IF(J537&gt;N537,H537,L537)</f>
        <v>Colorado</v>
      </c>
      <c r="R537" t="str">
        <f t="shared" si="27"/>
        <v>NON</v>
      </c>
      <c r="AI537" s="27"/>
      <c r="AJ537" s="26"/>
      <c r="AK537" s="26"/>
      <c r="AL537" s="26"/>
      <c r="AM537" s="26"/>
      <c r="AN537" s="26"/>
    </row>
    <row r="538" spans="1:40">
      <c r="A538" t="str">
        <f>IF(OR(H538=$AA$3,L538=$AA$3),"MATCH","")</f>
        <v/>
      </c>
      <c r="B538" t="str">
        <f>IF(A538="","","LAST "&amp;COUNTIF(A$2:$A538,A538))</f>
        <v/>
      </c>
      <c r="C538" t="str">
        <f>IF(OR(H538=$AA$5,L538=$AA$5),"MATCH","")</f>
        <v/>
      </c>
      <c r="D538" t="str">
        <f>IF(C538="","","LAST "&amp;COUNTIF($C$2:C538,C538))</f>
        <v/>
      </c>
      <c r="E538" s="6">
        <f>IF(AND(OR(H538=$AA$3,H538=$AA$5),AND(OR(L538=$AA$3,L538=$AA$5))),"MATCH",0)</f>
        <v>0</v>
      </c>
      <c r="F538" s="39" t="s">
        <v>91</v>
      </c>
      <c r="G538" s="16">
        <v>44952</v>
      </c>
      <c r="H538" s="6" t="s">
        <v>42</v>
      </c>
      <c r="I538" s="6" t="s">
        <v>91</v>
      </c>
      <c r="J538" s="7">
        <f>(VLOOKUP(H538,Modèle!$B$3:$G$34,5,FALSE)*VLOOKUP(L538,Modèle!$B$3:$G$34,6,FALSE))*Modèle!$D$35</f>
        <v>2.4963057324840756</v>
      </c>
      <c r="K538" s="19" t="str">
        <f>IF(J538&gt;N538,1,"")</f>
        <v/>
      </c>
      <c r="L538" s="6" t="s">
        <v>37</v>
      </c>
      <c r="M538" s="6">
        <v>5</v>
      </c>
      <c r="N538" s="7">
        <v>3.3508280254777061</v>
      </c>
      <c r="O538" s="19">
        <f>IF(N538&gt;J538,1,"")</f>
        <v>1</v>
      </c>
      <c r="P538" t="str">
        <f>IF(I538&gt;M538,H538,L538)</f>
        <v>Philadelphia</v>
      </c>
      <c r="Q538" t="str">
        <f>IF(J538&gt;N538,H538,L538)</f>
        <v>Minnesota</v>
      </c>
      <c r="R538" t="str">
        <f t="shared" si="27"/>
        <v>NON</v>
      </c>
      <c r="AI538" s="27"/>
      <c r="AJ538" s="26"/>
      <c r="AK538" s="26"/>
      <c r="AL538" s="26"/>
      <c r="AM538" s="26"/>
      <c r="AN538" s="26"/>
    </row>
    <row r="539" spans="1:40">
      <c r="A539" t="str">
        <f>IF(OR(H539=$AA$3,L539=$AA$3),"MATCH","")</f>
        <v/>
      </c>
      <c r="B539" t="str">
        <f>IF(A539="","","LAST "&amp;COUNTIF(A$2:$A539,A539))</f>
        <v/>
      </c>
      <c r="C539" t="str">
        <f>IF(OR(H539=$AA$5,L539=$AA$5),"MATCH","")</f>
        <v>MATCH</v>
      </c>
      <c r="D539" t="str">
        <f>IF(C539="","","LAST "&amp;COUNTIF($C$2:C539,C539))</f>
        <v>LAST 35</v>
      </c>
      <c r="E539" s="6">
        <f>IF(AND(OR(H539=$AA$3,H539=$AA$5),AND(OR(L539=$AA$3,L539=$AA$5))),"MATCH",0)</f>
        <v>0</v>
      </c>
      <c r="F539" s="39" t="s">
        <v>91</v>
      </c>
      <c r="G539" s="16">
        <v>44952</v>
      </c>
      <c r="H539" s="6" t="s">
        <v>45</v>
      </c>
      <c r="I539" s="6" t="s">
        <v>91</v>
      </c>
      <c r="J539" s="7">
        <f>(VLOOKUP(H539,Modèle!$B$3:$G$34,5,FALSE)*VLOOKUP(L539,Modèle!$B$3:$G$34,6,FALSE))*Modèle!$D$35</f>
        <v>3.6331210191082794</v>
      </c>
      <c r="K539" s="19">
        <f>IF(J539&gt;N539,1,"")</f>
        <v>1</v>
      </c>
      <c r="L539" s="6" t="s">
        <v>31</v>
      </c>
      <c r="M539" s="6">
        <v>2</v>
      </c>
      <c r="N539" s="7">
        <v>2.5875159235668788</v>
      </c>
      <c r="O539" s="19" t="str">
        <f>IF(N539&gt;J539,1,"")</f>
        <v/>
      </c>
      <c r="P539" t="str">
        <f>IF(I539&gt;M539,H539,L539)</f>
        <v>Detroit</v>
      </c>
      <c r="Q539" t="str">
        <f>IF(J539&gt;N539,H539,L539)</f>
        <v>Detroit</v>
      </c>
      <c r="R539" t="str">
        <f t="shared" si="27"/>
        <v>OUI</v>
      </c>
      <c r="AI539" s="27"/>
      <c r="AJ539" s="26"/>
      <c r="AK539" s="26"/>
      <c r="AL539" s="26"/>
      <c r="AM539" s="26"/>
      <c r="AN539" s="26"/>
    </row>
    <row r="540" spans="1:40">
      <c r="A540" t="str">
        <f>IF(OR(H540=$AA$3,L540=$AA$3),"MATCH","")</f>
        <v/>
      </c>
      <c r="B540" t="str">
        <f>IF(A540="","","LAST "&amp;COUNTIF(A$2:$A540,A540))</f>
        <v/>
      </c>
      <c r="C540" t="str">
        <f>IF(OR(H540=$AA$5,L540=$AA$5),"MATCH","")</f>
        <v/>
      </c>
      <c r="D540" t="str">
        <f>IF(C540="","","LAST "&amp;COUNTIF($C$2:C540,C540))</f>
        <v/>
      </c>
      <c r="E540" s="6">
        <f>IF(AND(OR(H540=$AA$3,H540=$AA$5),AND(OR(L540=$AA$3,L540=$AA$5))),"MATCH",0)</f>
        <v>0</v>
      </c>
      <c r="F540" s="39" t="s">
        <v>91</v>
      </c>
      <c r="G540" s="16">
        <v>44952</v>
      </c>
      <c r="H540" s="6" t="s">
        <v>41</v>
      </c>
      <c r="I540" s="6" t="s">
        <v>91</v>
      </c>
      <c r="J540" s="7">
        <f>(VLOOKUP(H540,Modèle!$B$3:$G$34,5,FALSE)*VLOOKUP(L540,Modèle!$B$3:$G$34,6,FALSE))*Modèle!$D$35</f>
        <v>3.3501273885350304</v>
      </c>
      <c r="K540" s="19">
        <f>IF(J540&gt;N540,1,"")</f>
        <v>1</v>
      </c>
      <c r="L540" s="6" t="s">
        <v>17</v>
      </c>
      <c r="M540" s="6">
        <v>3</v>
      </c>
      <c r="N540" s="7">
        <v>2.5395222929936296</v>
      </c>
      <c r="O540" s="19" t="str">
        <f>IF(N540&gt;J540,1,"")</f>
        <v/>
      </c>
      <c r="P540" t="str">
        <f>IF(I540&gt;M540,H540,L540)</f>
        <v>New Jersey</v>
      </c>
      <c r="Q540" t="str">
        <f>IF(J540&gt;N540,H540,L540)</f>
        <v>New Jersey</v>
      </c>
      <c r="R540" t="str">
        <f t="shared" si="27"/>
        <v>OUI</v>
      </c>
      <c r="AI540" s="27"/>
      <c r="AJ540" s="26"/>
      <c r="AK540" s="26"/>
      <c r="AL540" s="26"/>
      <c r="AM540" s="26"/>
      <c r="AN540" s="26"/>
    </row>
    <row r="541" spans="1:40">
      <c r="A541" t="str">
        <f>IF(OR(H541=$AA$3,L541=$AA$3),"MATCH","")</f>
        <v/>
      </c>
      <c r="B541" t="str">
        <f>IF(A541="","","LAST "&amp;COUNTIF(A$2:$A541,A541))</f>
        <v/>
      </c>
      <c r="C541" t="str">
        <f>IF(OR(H541=$AA$5,L541=$AA$5),"MATCH","")</f>
        <v/>
      </c>
      <c r="D541" t="str">
        <f>IF(C541="","","LAST "&amp;COUNTIF($C$2:C541,C541))</f>
        <v/>
      </c>
      <c r="E541" s="6">
        <f>IF(AND(OR(H541=$AA$3,H541=$AA$5),AND(OR(L541=$AA$3,L541=$AA$5))),"MATCH",0)</f>
        <v>0</v>
      </c>
      <c r="F541" s="39" t="s">
        <v>91</v>
      </c>
      <c r="G541" s="16">
        <v>44952</v>
      </c>
      <c r="H541" s="6" t="s">
        <v>32</v>
      </c>
      <c r="I541" s="6" t="s">
        <v>91</v>
      </c>
      <c r="J541" s="7">
        <f>(VLOOKUP(H541,Modèle!$B$3:$G$34,5,FALSE)*VLOOKUP(L541,Modèle!$B$3:$G$34,6,FALSE))*Modèle!$D$35</f>
        <v>3.5085350318471331</v>
      </c>
      <c r="K541" s="19" t="str">
        <f>IF(J541&gt;N541,1,"")</f>
        <v/>
      </c>
      <c r="L541" s="6" t="s">
        <v>20</v>
      </c>
      <c r="M541" s="6">
        <v>5</v>
      </c>
      <c r="N541" s="7">
        <v>3.8386305732484072</v>
      </c>
      <c r="O541" s="19">
        <f>IF(N541&gt;J541,1,"")</f>
        <v>1</v>
      </c>
      <c r="P541" t="str">
        <f>IF(I541&gt;M541,H541,L541)</f>
        <v>Boston</v>
      </c>
      <c r="Q541" t="str">
        <f>IF(J541&gt;N541,H541,L541)</f>
        <v>Tampa Bay</v>
      </c>
      <c r="R541" t="str">
        <f t="shared" si="27"/>
        <v>NON</v>
      </c>
      <c r="AI541" s="27"/>
      <c r="AJ541" s="26"/>
      <c r="AK541" s="26"/>
      <c r="AL541" s="26"/>
      <c r="AM541" s="26"/>
      <c r="AN541" s="26"/>
    </row>
    <row r="542" spans="1:40">
      <c r="A542" t="str">
        <f>IF(OR(H542=$AA$3,L542=$AA$3),"MATCH","")</f>
        <v/>
      </c>
      <c r="B542" t="str">
        <f>IF(A542="","","LAST "&amp;COUNTIF(A$2:$A542,A542))</f>
        <v/>
      </c>
      <c r="C542" t="str">
        <f>IF(OR(H542=$AA$5,L542=$AA$5),"MATCH","")</f>
        <v/>
      </c>
      <c r="D542" t="str">
        <f>IF(C542="","","LAST "&amp;COUNTIF($C$2:C542,C542))</f>
        <v/>
      </c>
      <c r="E542" s="6">
        <f>IF(AND(OR(H542=$AA$3,H542=$AA$5),AND(OR(L542=$AA$3,L542=$AA$5))),"MATCH",0)</f>
        <v>0</v>
      </c>
      <c r="F542" s="39" t="s">
        <v>91</v>
      </c>
      <c r="G542" s="16">
        <v>44952</v>
      </c>
      <c r="H542" s="6" t="s">
        <v>44</v>
      </c>
      <c r="I542" s="6" t="s">
        <v>91</v>
      </c>
      <c r="J542" s="7">
        <f>(VLOOKUP(H542,Modèle!$B$3:$G$34,5,FALSE)*VLOOKUP(L542,Modèle!$B$3:$G$34,6,FALSE))*Modèle!$D$35</f>
        <v>2.8039490445859867</v>
      </c>
      <c r="K542" s="19">
        <f>IF(J542&gt;N542,1,"")</f>
        <v>1</v>
      </c>
      <c r="L542" s="6" t="s">
        <v>33</v>
      </c>
      <c r="M542" s="6">
        <v>4</v>
      </c>
      <c r="N542" s="7">
        <v>2.7394904458598726</v>
      </c>
      <c r="O542" s="19" t="str">
        <f>IF(N542&gt;J542,1,"")</f>
        <v/>
      </c>
      <c r="P542" t="str">
        <f>IF(I542&gt;M542,H542,L542)</f>
        <v>Pittsburgh</v>
      </c>
      <c r="Q542" t="str">
        <f>IF(J542&gt;N542,H542,L542)</f>
        <v>Pittsburgh</v>
      </c>
      <c r="R542" t="str">
        <f t="shared" si="27"/>
        <v>OUI</v>
      </c>
      <c r="AI542" s="27"/>
      <c r="AJ542" s="26"/>
      <c r="AK542" s="26"/>
      <c r="AL542" s="26"/>
      <c r="AM542" s="26"/>
      <c r="AN542" s="26"/>
    </row>
    <row r="543" spans="1:40">
      <c r="A543" t="str">
        <f>IF(OR(H543=$AA$3,L543=$AA$3),"MATCH","")</f>
        <v/>
      </c>
      <c r="B543" t="str">
        <f>IF(A543="","","LAST "&amp;COUNTIF(A$2:$A543,A543))</f>
        <v/>
      </c>
      <c r="C543" t="str">
        <f>IF(OR(H543=$AA$5,L543=$AA$5),"MATCH","")</f>
        <v/>
      </c>
      <c r="D543" t="str">
        <f>IF(C543="","","LAST "&amp;COUNTIF($C$2:C543,C543))</f>
        <v/>
      </c>
      <c r="E543" s="6">
        <f>IF(AND(OR(H543=$AA$3,H543=$AA$5),AND(OR(L543=$AA$3,L543=$AA$5))),"MATCH",0)</f>
        <v>0</v>
      </c>
      <c r="F543" s="39" t="s">
        <v>91</v>
      </c>
      <c r="G543" s="16">
        <v>44952</v>
      </c>
      <c r="H543" s="6" t="s">
        <v>35</v>
      </c>
      <c r="I543" s="6" t="s">
        <v>91</v>
      </c>
      <c r="J543" s="7">
        <f>(VLOOKUP(H543,Modèle!$B$3:$G$34,5,FALSE)*VLOOKUP(L543,Modèle!$B$3:$G$34,6,FALSE))*Modèle!$D$35</f>
        <v>3.1261464968152861</v>
      </c>
      <c r="K543" s="19">
        <f>IF(J543&gt;N543,1,"")</f>
        <v>1</v>
      </c>
      <c r="L543" s="6" t="s">
        <v>46</v>
      </c>
      <c r="M543" s="6">
        <v>6</v>
      </c>
      <c r="N543" s="7">
        <v>2.4883757961783433</v>
      </c>
      <c r="O543" s="19" t="str">
        <f>IF(N543&gt;J543,1,"")</f>
        <v/>
      </c>
      <c r="P543" t="str">
        <f>IF(I543&gt;M543,H543,L543)</f>
        <v>Buffalo</v>
      </c>
      <c r="Q543" t="str">
        <f>IF(J543&gt;N543,H543,L543)</f>
        <v>Buffalo</v>
      </c>
      <c r="R543" t="str">
        <f t="shared" si="27"/>
        <v>OUI</v>
      </c>
      <c r="AI543" s="27"/>
      <c r="AJ543" s="26"/>
      <c r="AK543" s="26"/>
      <c r="AL543" s="26"/>
      <c r="AM543" s="26"/>
      <c r="AN543" s="26"/>
    </row>
    <row r="544" spans="1:40">
      <c r="A544" t="str">
        <f>IF(OR(H544=$AA$3,L544=$AA$3),"MATCH","")</f>
        <v/>
      </c>
      <c r="B544" t="str">
        <f>IF(A544="","","LAST "&amp;COUNTIF(A$2:$A544,A544))</f>
        <v/>
      </c>
      <c r="C544" t="str">
        <f>IF(OR(H544=$AA$5,L544=$AA$5),"MATCH","")</f>
        <v/>
      </c>
      <c r="D544" t="str">
        <f>IF(C544="","","LAST "&amp;COUNTIF($C$2:C544,C544))</f>
        <v/>
      </c>
      <c r="E544" s="6">
        <f>IF(AND(OR(H544=$AA$3,H544=$AA$5),AND(OR(L544=$AA$3,L544=$AA$5))),"MATCH",0)</f>
        <v>0</v>
      </c>
      <c r="F544" s="39" t="s">
        <v>91</v>
      </c>
      <c r="G544" s="16">
        <v>44951</v>
      </c>
      <c r="H544" s="6" t="s">
        <v>25</v>
      </c>
      <c r="I544" s="6" t="s">
        <v>91</v>
      </c>
      <c r="J544" s="7">
        <f>(VLOOKUP(H544,Modèle!$B$3:$G$34,5,FALSE)*VLOOKUP(L544,Modèle!$B$3:$G$34,6,FALSE))*Modèle!$D$35</f>
        <v>2.6599999999999997</v>
      </c>
      <c r="K544" s="19" t="str">
        <f>IF(J544&gt;N544,1,"")</f>
        <v/>
      </c>
      <c r="L544" s="6" t="s">
        <v>40</v>
      </c>
      <c r="M544" s="6">
        <v>1</v>
      </c>
      <c r="N544" s="7">
        <v>3.39</v>
      </c>
      <c r="O544" s="19">
        <f>IF(N544&gt;J544,1,"")</f>
        <v>1</v>
      </c>
      <c r="P544" t="str">
        <f>IF(I544&gt;M544,H544,L544)</f>
        <v>Carolina</v>
      </c>
      <c r="Q544" t="str">
        <f>IF(J544&gt;N544,H544,L544)</f>
        <v>Dallas</v>
      </c>
      <c r="R544" t="str">
        <f t="shared" si="27"/>
        <v>NON</v>
      </c>
      <c r="AI544" s="27"/>
      <c r="AJ544" s="26"/>
      <c r="AK544" s="26"/>
      <c r="AL544" s="26"/>
      <c r="AM544" s="26"/>
      <c r="AN544" s="26"/>
    </row>
    <row r="545" spans="1:40">
      <c r="A545" t="str">
        <f>IF(OR(H545=$AA$3,L545=$AA$3),"MATCH","")</f>
        <v/>
      </c>
      <c r="B545" t="str">
        <f>IF(A545="","","LAST "&amp;COUNTIF(A$2:$A545,A545))</f>
        <v/>
      </c>
      <c r="C545" t="str">
        <f>IF(OR(H545=$AA$5,L545=$AA$5),"MATCH","")</f>
        <v/>
      </c>
      <c r="D545" t="str">
        <f>IF(C545="","","LAST "&amp;COUNTIF($C$2:C545,C545))</f>
        <v/>
      </c>
      <c r="E545" s="6">
        <f>IF(AND(OR(H545=$AA$3,H545=$AA$5),AND(OR(L545=$AA$3,L545=$AA$5))),"MATCH",0)</f>
        <v>0</v>
      </c>
      <c r="F545" s="39" t="s">
        <v>91</v>
      </c>
      <c r="G545" s="16">
        <v>44951</v>
      </c>
      <c r="H545" s="6" t="s">
        <v>24</v>
      </c>
      <c r="I545" s="6" t="s">
        <v>91</v>
      </c>
      <c r="J545" s="7">
        <f>(VLOOKUP(H545,Modèle!$B$3:$G$34,5,FALSE)*VLOOKUP(L545,Modèle!$B$3:$G$34,6,FALSE))*Modèle!$D$35</f>
        <v>2.6927707006369421</v>
      </c>
      <c r="K545" s="19" t="str">
        <f>IF(J545&gt;N545,1,"")</f>
        <v/>
      </c>
      <c r="L545" s="6" t="s">
        <v>29</v>
      </c>
      <c r="M545" s="6">
        <v>3</v>
      </c>
      <c r="N545" s="7">
        <v>3.8099999999999992</v>
      </c>
      <c r="O545" s="19">
        <f>IF(N545&gt;J545,1,"")</f>
        <v>1</v>
      </c>
      <c r="P545" t="str">
        <f>IF(I545&gt;M545,H545,L545)</f>
        <v>Columbus</v>
      </c>
      <c r="Q545" t="str">
        <f>IF(J545&gt;N545,H545,L545)</f>
        <v>Edmonton</v>
      </c>
      <c r="R545" t="str">
        <f t="shared" si="27"/>
        <v>NON</v>
      </c>
      <c r="AI545" s="27"/>
      <c r="AJ545" s="26"/>
      <c r="AK545" s="26"/>
      <c r="AL545" s="26"/>
      <c r="AM545" s="26"/>
      <c r="AN545" s="26"/>
    </row>
    <row r="546" spans="1:40">
      <c r="A546" t="str">
        <f>IF(OR(H546=$AA$3,L546=$AA$3),"MATCH","")</f>
        <v/>
      </c>
      <c r="B546" t="str">
        <f>IF(A546="","","LAST "&amp;COUNTIF(A$2:$A546,A546))</f>
        <v/>
      </c>
      <c r="C546" t="str">
        <f>IF(OR(H546=$AA$5,L546=$AA$5),"MATCH","")</f>
        <v/>
      </c>
      <c r="D546" t="str">
        <f>IF(C546="","","LAST "&amp;COUNTIF($C$2:C546,C546))</f>
        <v/>
      </c>
      <c r="E546" s="6">
        <f>IF(AND(OR(H546=$AA$3,H546=$AA$5),AND(OR(L546=$AA$3,L546=$AA$5))),"MATCH",0)</f>
        <v>0</v>
      </c>
      <c r="F546" s="39" t="s">
        <v>91</v>
      </c>
      <c r="G546" s="16">
        <v>44951</v>
      </c>
      <c r="H546" s="6" t="s">
        <v>39</v>
      </c>
      <c r="I546" s="6" t="s">
        <v>91</v>
      </c>
      <c r="J546" s="7">
        <f>(VLOOKUP(H546,Modèle!$B$3:$G$34,5,FALSE)*VLOOKUP(L546,Modèle!$B$3:$G$34,6,FALSE))*Modèle!$D$35</f>
        <v>3.1354140127388526</v>
      </c>
      <c r="K546" s="19">
        <f>IF(J546&gt;N546,1,"")</f>
        <v>1</v>
      </c>
      <c r="L546" s="6" t="s">
        <v>34</v>
      </c>
      <c r="M546" s="6">
        <v>4</v>
      </c>
      <c r="N546" s="7">
        <v>3.0485350318471327</v>
      </c>
      <c r="O546" s="19" t="str">
        <f>IF(N546&gt;J546,1,"")</f>
        <v/>
      </c>
      <c r="P546" t="str">
        <f>IF(I546&gt;M546,H546,L546)</f>
        <v>N.Y. Islanders</v>
      </c>
      <c r="Q546" t="str">
        <f>IF(J546&gt;N546,H546,L546)</f>
        <v>N.Y. Islanders</v>
      </c>
      <c r="R546" t="str">
        <f t="shared" si="27"/>
        <v>OUI</v>
      </c>
      <c r="AI546" s="27"/>
      <c r="AJ546" s="26"/>
      <c r="AK546" s="26"/>
      <c r="AL546" s="26"/>
      <c r="AM546" s="26"/>
      <c r="AN546" s="26"/>
    </row>
    <row r="547" spans="1:40">
      <c r="A547" t="str">
        <f>IF(OR(H547=$AA$3,L547=$AA$3),"MATCH","")</f>
        <v/>
      </c>
      <c r="B547" t="str">
        <f>IF(A547="","","LAST "&amp;COUNTIF(A$2:$A547,A547))</f>
        <v/>
      </c>
      <c r="C547" t="str">
        <f>IF(OR(H547=$AA$5,L547=$AA$5),"MATCH","")</f>
        <v/>
      </c>
      <c r="D547" t="str">
        <f>IF(C547="","","LAST "&amp;COUNTIF($C$2:C547,C547))</f>
        <v/>
      </c>
      <c r="E547" s="6">
        <f>IF(AND(OR(H547=$AA$3,H547=$AA$5),AND(OR(L547=$AA$3,L547=$AA$5))),"MATCH",0)</f>
        <v>0</v>
      </c>
      <c r="F547" s="39" t="s">
        <v>91</v>
      </c>
      <c r="G547" s="16">
        <v>44951</v>
      </c>
      <c r="H547" s="6" t="s">
        <v>28</v>
      </c>
      <c r="I547" s="6" t="s">
        <v>91</v>
      </c>
      <c r="J547" s="7">
        <f>(VLOOKUP(H547,Modèle!$B$3:$G$34,5,FALSE)*VLOOKUP(L547,Modèle!$B$3:$G$34,6,FALSE))*Modèle!$D$35</f>
        <v>3.3242038216560506</v>
      </c>
      <c r="K547" s="19">
        <f>IF(J547&gt;N547,1,"")</f>
        <v>1</v>
      </c>
      <c r="L547" s="6" t="s">
        <v>22</v>
      </c>
      <c r="M547" s="6">
        <v>5</v>
      </c>
      <c r="N547" s="7">
        <v>3.0045859872611462</v>
      </c>
      <c r="O547" s="19" t="str">
        <f>IF(N547&gt;J547,1,"")</f>
        <v/>
      </c>
      <c r="P547" t="str">
        <f>IF(I547&gt;M547,H547,L547)</f>
        <v>Vancouver</v>
      </c>
      <c r="Q547" t="str">
        <f>IF(J547&gt;N547,H547,L547)</f>
        <v>Vancouver</v>
      </c>
      <c r="R547" t="str">
        <f t="shared" si="27"/>
        <v>OUI</v>
      </c>
      <c r="AI547" s="27"/>
      <c r="AJ547" s="26"/>
      <c r="AK547" s="26"/>
      <c r="AL547" s="26"/>
      <c r="AM547" s="26"/>
      <c r="AN547" s="26"/>
    </row>
    <row r="548" spans="1:40">
      <c r="A548" t="str">
        <f>IF(OR(H548=$AA$3,L548=$AA$3),"MATCH","")</f>
        <v/>
      </c>
      <c r="B548" t="str">
        <f>IF(A548="","","LAST "&amp;COUNTIF(A$2:$A548,A548))</f>
        <v/>
      </c>
      <c r="C548" t="str">
        <f>IF(OR(H548=$AA$5,L548=$AA$5),"MATCH","")</f>
        <v/>
      </c>
      <c r="D548" t="str">
        <f>IF(C548="","","LAST "&amp;COUNTIF($C$2:C548,C548))</f>
        <v/>
      </c>
      <c r="E548" s="6">
        <f>IF(AND(OR(H548=$AA$3,H548=$AA$5),AND(OR(L548=$AA$3,L548=$AA$5))),"MATCH",0)</f>
        <v>0</v>
      </c>
      <c r="F548" s="39" t="s">
        <v>91</v>
      </c>
      <c r="G548" s="16">
        <v>44951</v>
      </c>
      <c r="H548" s="6" t="s">
        <v>21</v>
      </c>
      <c r="I548" s="6" t="s">
        <v>91</v>
      </c>
      <c r="J548" s="7">
        <f>(VLOOKUP(H548,Modèle!$B$3:$G$34,5,FALSE)*VLOOKUP(L548,Modèle!$B$3:$G$34,6,FALSE))*Modèle!$D$35</f>
        <v>2.6568152866242034</v>
      </c>
      <c r="K548" s="19" t="str">
        <f>IF(J548&gt;N548,1,"")</f>
        <v/>
      </c>
      <c r="L548" s="6" t="s">
        <v>30</v>
      </c>
      <c r="M548" s="6">
        <v>5</v>
      </c>
      <c r="N548" s="7">
        <v>2.8775796178343946</v>
      </c>
      <c r="O548" s="19">
        <f>IF(N548&gt;J548,1,"")</f>
        <v>1</v>
      </c>
      <c r="P548" t="str">
        <f>IF(I548&gt;M548,H548,L548)</f>
        <v>N.Y. Rangers</v>
      </c>
      <c r="Q548" t="str">
        <f>IF(J548&gt;N548,H548,L548)</f>
        <v>Toronto</v>
      </c>
      <c r="R548" t="str">
        <f t="shared" si="27"/>
        <v>NON</v>
      </c>
      <c r="AI548" s="27"/>
      <c r="AJ548" s="26"/>
      <c r="AK548" s="26"/>
      <c r="AL548" s="26"/>
      <c r="AM548" s="26"/>
      <c r="AN548" s="26"/>
    </row>
    <row r="549" spans="1:40">
      <c r="A549" t="str">
        <f>IF(OR(H549=$AA$3,L549=$AA$3),"MATCH","")</f>
        <v/>
      </c>
      <c r="B549" t="str">
        <f>IF(A549="","","LAST "&amp;COUNTIF(A$2:$A549,A549))</f>
        <v/>
      </c>
      <c r="C549" t="str">
        <f>IF(OR(H549=$AA$5,L549=$AA$5),"MATCH","")</f>
        <v/>
      </c>
      <c r="D549" t="str">
        <f>IF(C549="","","LAST "&amp;COUNTIF($C$2:C549,C549))</f>
        <v/>
      </c>
      <c r="E549" s="6">
        <f>IF(AND(OR(H549=$AA$3,H549=$AA$5),AND(OR(L549=$AA$3,L549=$AA$5))),"MATCH",0)</f>
        <v>0</v>
      </c>
      <c r="F549" s="39" t="s">
        <v>91</v>
      </c>
      <c r="G549" s="16">
        <v>44950</v>
      </c>
      <c r="H549" s="6" t="s">
        <v>23</v>
      </c>
      <c r="I549" s="6" t="s">
        <v>91</v>
      </c>
      <c r="J549" s="7">
        <f>(VLOOKUP(H549,Modèle!$B$3:$G$34,5,FALSE)*VLOOKUP(L549,Modèle!$B$3:$G$34,6,FALSE))*Modèle!$D$35</f>
        <v>2.6126751592356681</v>
      </c>
      <c r="K549" s="19">
        <f>IF(J549&gt;N549,1,"")</f>
        <v>1</v>
      </c>
      <c r="L549" s="6" t="s">
        <v>43</v>
      </c>
      <c r="M549" s="6">
        <v>0</v>
      </c>
      <c r="N549" s="7">
        <v>2.4380891719745219</v>
      </c>
      <c r="O549" s="19" t="str">
        <f>IF(N549&gt;J549,1,"")</f>
        <v/>
      </c>
      <c r="P549" t="str">
        <f>IF(I549&gt;M549,H549,L549)</f>
        <v>Anaheim</v>
      </c>
      <c r="Q549" t="str">
        <f>IF(J549&gt;N549,H549,L549)</f>
        <v>Anaheim</v>
      </c>
      <c r="R549" t="str">
        <f t="shared" si="27"/>
        <v>OUI</v>
      </c>
      <c r="AI549" s="27"/>
      <c r="AJ549" s="26"/>
      <c r="AK549" s="26"/>
      <c r="AL549" s="26"/>
      <c r="AM549" s="26"/>
      <c r="AN549" s="26"/>
    </row>
    <row r="550" spans="1:40">
      <c r="A550" t="str">
        <f>IF(OR(H550=$AA$3,L550=$AA$3),"MATCH","")</f>
        <v/>
      </c>
      <c r="B550" t="str">
        <f>IF(A550="","","LAST "&amp;COUNTIF(A$2:$A550,A550))</f>
        <v/>
      </c>
      <c r="C550" t="str">
        <f>IF(OR(H550=$AA$5,L550=$AA$5),"MATCH","")</f>
        <v/>
      </c>
      <c r="D550" t="str">
        <f>IF(C550="","","LAST "&amp;COUNTIF($C$2:C550,C550))</f>
        <v/>
      </c>
      <c r="E550" s="6">
        <f>IF(AND(OR(H550=$AA$3,H550=$AA$5),AND(OR(L550=$AA$3,L550=$AA$5))),"MATCH",0)</f>
        <v>0</v>
      </c>
      <c r="F550" s="39" t="s">
        <v>91</v>
      </c>
      <c r="G550" s="16">
        <v>44950</v>
      </c>
      <c r="H550" s="6" t="s">
        <v>33</v>
      </c>
      <c r="I550" s="6" t="s">
        <v>91</v>
      </c>
      <c r="J550" s="7">
        <f>(VLOOKUP(H550,Modèle!$B$3:$G$34,5,FALSE)*VLOOKUP(L550,Modèle!$B$3:$G$34,6,FALSE))*Modèle!$D$35</f>
        <v>2.8840764331210194</v>
      </c>
      <c r="K550" s="19">
        <f>IF(J550&gt;N550,1,"")</f>
        <v>1</v>
      </c>
      <c r="L550" s="6" t="s">
        <v>27</v>
      </c>
      <c r="M550" s="6">
        <v>3</v>
      </c>
      <c r="N550" s="7">
        <v>2.1386942675159233</v>
      </c>
      <c r="O550" s="19" t="str">
        <f>IF(N550&gt;J550,1,"")</f>
        <v/>
      </c>
      <c r="P550" t="str">
        <f>IF(I550&gt;M550,H550,L550)</f>
        <v>Washington</v>
      </c>
      <c r="Q550" t="str">
        <f>IF(J550&gt;N550,H550,L550)</f>
        <v>Washington</v>
      </c>
      <c r="R550" t="str">
        <f t="shared" si="27"/>
        <v>OUI</v>
      </c>
      <c r="AI550" s="27"/>
      <c r="AJ550" s="26"/>
      <c r="AK550" s="26"/>
      <c r="AL550" s="26"/>
      <c r="AM550" s="26"/>
      <c r="AN550" s="26"/>
    </row>
    <row r="551" spans="1:40">
      <c r="A551" t="str">
        <f>IF(OR(H551=$AA$3,L551=$AA$3),"MATCH","")</f>
        <v/>
      </c>
      <c r="B551" t="str">
        <f>IF(A551="","","LAST "&amp;COUNTIF(A$2:$A551,A551))</f>
        <v/>
      </c>
      <c r="C551" t="str">
        <f>IF(OR(H551=$AA$5,L551=$AA$5),"MATCH","")</f>
        <v>MATCH</v>
      </c>
      <c r="D551" t="str">
        <f>IF(C551="","","LAST "&amp;COUNTIF($C$2:C551,C551))</f>
        <v>LAST 36</v>
      </c>
      <c r="E551" s="6">
        <f>IF(AND(OR(H551=$AA$3,H551=$AA$5),AND(OR(L551=$AA$3,L551=$AA$5))),"MATCH",0)</f>
        <v>0</v>
      </c>
      <c r="F551" s="39" t="s">
        <v>91</v>
      </c>
      <c r="G551" s="16">
        <v>44950</v>
      </c>
      <c r="H551" s="6" t="s">
        <v>16</v>
      </c>
      <c r="I551" s="6" t="s">
        <v>91</v>
      </c>
      <c r="J551" s="7">
        <f>(VLOOKUP(H551,Modèle!$B$3:$G$34,5,FALSE)*VLOOKUP(L551,Modèle!$B$3:$G$34,6,FALSE))*Modèle!$D$35</f>
        <v>3.2123566878980885</v>
      </c>
      <c r="K551" s="19">
        <f>IF(J551&gt;N551,1,"")</f>
        <v>1</v>
      </c>
      <c r="L551" s="6" t="s">
        <v>45</v>
      </c>
      <c r="M551" s="6">
        <v>4</v>
      </c>
      <c r="N551" s="7">
        <v>2.69796178343949</v>
      </c>
      <c r="O551" s="19" t="str">
        <f>IF(N551&gt;J551,1,"")</f>
        <v/>
      </c>
      <c r="P551" t="str">
        <f>IF(I551&gt;M551,H551,L551)</f>
        <v>San Jose</v>
      </c>
      <c r="Q551" t="str">
        <f>IF(J551&gt;N551,H551,L551)</f>
        <v>San Jose</v>
      </c>
      <c r="R551" t="str">
        <f t="shared" si="27"/>
        <v>OUI</v>
      </c>
      <c r="AI551" s="27"/>
      <c r="AJ551" s="26"/>
      <c r="AK551" s="26"/>
      <c r="AL551" s="26"/>
      <c r="AM551" s="26"/>
      <c r="AN551" s="26"/>
    </row>
    <row r="552" spans="1:40">
      <c r="A552" t="str">
        <f>IF(OR(H552=$AA$3,L552=$AA$3),"MATCH","")</f>
        <v/>
      </c>
      <c r="B552" t="str">
        <f>IF(A552="","","LAST "&amp;COUNTIF(A$2:$A552,A552))</f>
        <v/>
      </c>
      <c r="C552" t="str">
        <f>IF(OR(H552=$AA$5,L552=$AA$5),"MATCH","")</f>
        <v/>
      </c>
      <c r="D552" t="str">
        <f>IF(C552="","","LAST "&amp;COUNTIF($C$2:C552,C552))</f>
        <v/>
      </c>
      <c r="E552" s="6">
        <f>IF(AND(OR(H552=$AA$3,H552=$AA$5),AND(OR(L552=$AA$3,L552=$AA$5))),"MATCH",0)</f>
        <v>0</v>
      </c>
      <c r="F552" s="39" t="s">
        <v>91</v>
      </c>
      <c r="G552" s="16">
        <v>44950</v>
      </c>
      <c r="H552" s="6" t="s">
        <v>32</v>
      </c>
      <c r="I552" s="6" t="s">
        <v>91</v>
      </c>
      <c r="J552" s="7">
        <f>(VLOOKUP(H552,Modèle!$B$3:$G$34,5,FALSE)*VLOOKUP(L552,Modèle!$B$3:$G$34,6,FALSE))*Modèle!$D$35</f>
        <v>4.4066242038216545</v>
      </c>
      <c r="K552" s="19">
        <f>IF(J552&gt;N552,1,"")</f>
        <v>1</v>
      </c>
      <c r="L552" s="6" t="s">
        <v>31</v>
      </c>
      <c r="M552" s="6">
        <v>6</v>
      </c>
      <c r="N552" s="7">
        <v>4.1388535031847127</v>
      </c>
      <c r="O552" s="19" t="str">
        <f>IF(N552&gt;J552,1,"")</f>
        <v/>
      </c>
      <c r="P552" t="str">
        <f>IF(I552&gt;M552,H552,L552)</f>
        <v>Boston</v>
      </c>
      <c r="Q552" t="str">
        <f>IF(J552&gt;N552,H552,L552)</f>
        <v>Boston</v>
      </c>
      <c r="R552" t="str">
        <f t="shared" si="27"/>
        <v>OUI</v>
      </c>
      <c r="AI552" s="27"/>
      <c r="AJ552" s="26"/>
      <c r="AK552" s="26"/>
      <c r="AL552" s="26"/>
      <c r="AM552" s="26"/>
      <c r="AN552" s="26"/>
    </row>
    <row r="553" spans="1:40">
      <c r="A553" t="str">
        <f>IF(OR(H553=$AA$3,L553=$AA$3),"MATCH","")</f>
        <v/>
      </c>
      <c r="B553" t="str">
        <f>IF(A553="","","LAST "&amp;COUNTIF(A$2:$A553,A553))</f>
        <v/>
      </c>
      <c r="C553" t="str">
        <f>IF(OR(H553=$AA$5,L553=$AA$5),"MATCH","")</f>
        <v/>
      </c>
      <c r="D553" t="str">
        <f>IF(C553="","","LAST "&amp;COUNTIF($C$2:C553,C553))</f>
        <v/>
      </c>
      <c r="E553" s="6">
        <f>IF(AND(OR(H553=$AA$3,H553=$AA$5),AND(OR(L553=$AA$3,L553=$AA$5))),"MATCH",0)</f>
        <v>0</v>
      </c>
      <c r="F553" s="39" t="s">
        <v>91</v>
      </c>
      <c r="G553" s="16">
        <v>44950</v>
      </c>
      <c r="H553" s="6" t="s">
        <v>46</v>
      </c>
      <c r="I553" s="6" t="s">
        <v>91</v>
      </c>
      <c r="J553" s="7">
        <f>(VLOOKUP(H553,Modèle!$B$3:$G$34,5,FALSE)*VLOOKUP(L553,Modèle!$B$3:$G$34,6,FALSE))*Modèle!$D$35</f>
        <v>3.1698089171974515</v>
      </c>
      <c r="K553" s="19">
        <f>IF(J553&gt;N553,1,"")</f>
        <v>1</v>
      </c>
      <c r="L553" s="6" t="s">
        <v>17</v>
      </c>
      <c r="M553" s="6">
        <v>1</v>
      </c>
      <c r="N553" s="7">
        <v>3.0357961783439484</v>
      </c>
      <c r="O553" s="19" t="str">
        <f>IF(N553&gt;J553,1,"")</f>
        <v/>
      </c>
      <c r="P553" t="str">
        <f>IF(I553&gt;M553,H553,L553)</f>
        <v>Winnipeg</v>
      </c>
      <c r="Q553" t="str">
        <f>IF(J553&gt;N553,H553,L553)</f>
        <v>Winnipeg</v>
      </c>
      <c r="R553" t="str">
        <f t="shared" si="27"/>
        <v>OUI</v>
      </c>
      <c r="AI553" s="27"/>
      <c r="AJ553" s="26"/>
      <c r="AK553" s="26"/>
      <c r="AL553" s="26"/>
      <c r="AM553" s="26"/>
      <c r="AN553" s="26"/>
    </row>
    <row r="554" spans="1:40">
      <c r="A554" t="str">
        <f>IF(OR(H554=$AA$3,L554=$AA$3),"MATCH","")</f>
        <v/>
      </c>
      <c r="B554" t="str">
        <f>IF(A554="","","LAST "&amp;COUNTIF(A$2:$A554,A554))</f>
        <v/>
      </c>
      <c r="C554" t="str">
        <f>IF(OR(H554=$AA$5,L554=$AA$5),"MATCH","")</f>
        <v/>
      </c>
      <c r="D554" t="str">
        <f>IF(C554="","","LAST "&amp;COUNTIF($C$2:C554,C554))</f>
        <v/>
      </c>
      <c r="E554" s="6">
        <f>IF(AND(OR(H554=$AA$3,H554=$AA$5),AND(OR(L554=$AA$3,L554=$AA$5))),"MATCH",0)</f>
        <v>0</v>
      </c>
      <c r="F554" s="39" t="s">
        <v>91</v>
      </c>
      <c r="G554" s="16">
        <v>44950</v>
      </c>
      <c r="H554" s="6" t="s">
        <v>18</v>
      </c>
      <c r="I554" s="6" t="s">
        <v>91</v>
      </c>
      <c r="J554" s="7">
        <f>(VLOOKUP(H554,Modèle!$B$3:$G$34,5,FALSE)*VLOOKUP(L554,Modèle!$B$3:$G$34,6,FALSE))*Modèle!$D$35</f>
        <v>2.707643312101911</v>
      </c>
      <c r="K554" s="19">
        <f>IF(J554&gt;N554,1,"")</f>
        <v>1</v>
      </c>
      <c r="L554" s="6" t="s">
        <v>41</v>
      </c>
      <c r="M554" s="6">
        <v>3</v>
      </c>
      <c r="N554" s="7">
        <v>2.1440764331210183</v>
      </c>
      <c r="O554" s="19" t="str">
        <f>IF(N554&gt;J554,1,"")</f>
        <v/>
      </c>
      <c r="P554" t="str">
        <f>IF(I554&gt;M554,H554,L554)</f>
        <v>Vegas</v>
      </c>
      <c r="Q554" t="str">
        <f>IF(J554&gt;N554,H554,L554)</f>
        <v>Vegas</v>
      </c>
      <c r="R554" t="str">
        <f t="shared" si="27"/>
        <v>OUI</v>
      </c>
      <c r="AI554" s="27"/>
      <c r="AJ554" s="26"/>
      <c r="AK554" s="26"/>
      <c r="AL554" s="26"/>
      <c r="AM554" s="26"/>
      <c r="AN554" s="26"/>
    </row>
    <row r="555" spans="1:40">
      <c r="A555" t="str">
        <f>IF(OR(H555=$AA$3,L555=$AA$3),"MATCH","")</f>
        <v/>
      </c>
      <c r="B555" t="str">
        <f>IF(A555="","","LAST "&amp;COUNTIF(A$2:$A555,A555))</f>
        <v/>
      </c>
      <c r="C555" t="str">
        <f>IF(OR(H555=$AA$5,L555=$AA$5),"MATCH","")</f>
        <v/>
      </c>
      <c r="D555" t="str">
        <f>IF(C555="","","LAST "&amp;COUNTIF($C$2:C555,C555))</f>
        <v/>
      </c>
      <c r="E555" s="6">
        <f>IF(AND(OR(H555=$AA$3,H555=$AA$5),AND(OR(L555=$AA$3,L555=$AA$5))),"MATCH",0)</f>
        <v>0</v>
      </c>
      <c r="F555" s="39" t="s">
        <v>91</v>
      </c>
      <c r="G555" s="16">
        <v>44950</v>
      </c>
      <c r="H555" s="6" t="s">
        <v>19</v>
      </c>
      <c r="J555" s="7">
        <f>(VLOOKUP(H555,Modèle!$B$3:$G$34,5,FALSE)*VLOOKUP(L555,Modèle!$B$3:$G$34,6,FALSE))*Modèle!$D$35</f>
        <v>3.28076433121019</v>
      </c>
      <c r="K555" s="19">
        <f>IF(J555&gt;N555,1,"")</f>
        <v>1</v>
      </c>
      <c r="L555" s="6" t="s">
        <v>42</v>
      </c>
      <c r="M555" s="6">
        <v>1</v>
      </c>
      <c r="N555" s="7">
        <v>2.5395222929936296</v>
      </c>
      <c r="O555" s="19" t="str">
        <f>IF(N555&gt;J555,1,"")</f>
        <v/>
      </c>
      <c r="P555" t="str">
        <f>IF(I555&gt;M555,H555,L555)</f>
        <v>Philadelphia</v>
      </c>
      <c r="Q555" t="str">
        <f>IF(J555&gt;N555,H555,L555)</f>
        <v>Los Angeles</v>
      </c>
      <c r="R555" t="str">
        <f t="shared" si="27"/>
        <v>NON</v>
      </c>
      <c r="AI555" s="27"/>
      <c r="AJ555" s="26"/>
      <c r="AK555" s="26"/>
      <c r="AL555" s="26"/>
      <c r="AM555" s="26"/>
      <c r="AN555" s="26"/>
    </row>
    <row r="556" spans="1:40">
      <c r="A556" t="str">
        <f>IF(OR(H556=$AA$3,L556=$AA$3),"MATCH","")</f>
        <v/>
      </c>
      <c r="B556" t="str">
        <f>IF(A556="","","LAST "&amp;COUNTIF(A$2:$A556,A556))</f>
        <v/>
      </c>
      <c r="C556" t="str">
        <f>IF(OR(H556=$AA$5,L556=$AA$5),"MATCH","")</f>
        <v/>
      </c>
      <c r="D556" t="str">
        <f>IF(C556="","","LAST "&amp;COUNTIF($C$2:C556,C556))</f>
        <v/>
      </c>
      <c r="E556" s="6">
        <f>IF(AND(OR(H556=$AA$3,H556=$AA$5),AND(OR(L556=$AA$3,L556=$AA$5))),"MATCH",0)</f>
        <v>0</v>
      </c>
      <c r="F556" s="39" t="s">
        <v>91</v>
      </c>
      <c r="G556" s="16">
        <v>44950</v>
      </c>
      <c r="H556" s="6" t="s">
        <v>38</v>
      </c>
      <c r="I556" s="6" t="s">
        <v>91</v>
      </c>
      <c r="J556" s="7">
        <f>(VLOOKUP(H556,Modèle!$B$3:$G$34,5,FALSE)*VLOOKUP(L556,Modèle!$B$3:$G$34,6,FALSE))*Modèle!$D$35</f>
        <v>3.1450318471337573</v>
      </c>
      <c r="K556" s="19" t="str">
        <f>IF(J556&gt;N556,1,"")</f>
        <v/>
      </c>
      <c r="L556" s="6" t="s">
        <v>44</v>
      </c>
      <c r="M556" s="6">
        <v>4</v>
      </c>
      <c r="N556" s="7">
        <v>3.4931847133757956</v>
      </c>
      <c r="O556" s="19">
        <f>IF(N556&gt;J556,1,"")</f>
        <v>1</v>
      </c>
      <c r="P556" t="str">
        <f>IF(I556&gt;M556,H556,L556)</f>
        <v>Florida</v>
      </c>
      <c r="Q556" t="str">
        <f>IF(J556&gt;N556,H556,L556)</f>
        <v>Pittsburgh</v>
      </c>
      <c r="R556" t="str">
        <f t="shared" si="27"/>
        <v>NON</v>
      </c>
      <c r="AI556" s="27"/>
      <c r="AJ556" s="26"/>
      <c r="AK556" s="26"/>
      <c r="AL556" s="26"/>
      <c r="AM556" s="26"/>
      <c r="AN556" s="26"/>
    </row>
    <row r="557" spans="1:40">
      <c r="A557" t="str">
        <f>IF(OR(H557=$AA$3,L557=$AA$3),"MATCH","")</f>
        <v/>
      </c>
      <c r="B557" t="str">
        <f>IF(A557="","","LAST "&amp;COUNTIF(A$2:$A557,A557))</f>
        <v/>
      </c>
      <c r="C557" t="str">
        <f>IF(OR(H557=$AA$5,L557=$AA$5),"MATCH","")</f>
        <v/>
      </c>
      <c r="D557" t="str">
        <f>IF(C557="","","LAST "&amp;COUNTIF($C$2:C557,C557))</f>
        <v/>
      </c>
      <c r="E557" s="6">
        <f>IF(AND(OR(H557=$AA$3,H557=$AA$5),AND(OR(L557=$AA$3,L557=$AA$5))),"MATCH",0)</f>
        <v>0</v>
      </c>
      <c r="F557" s="39" t="s">
        <v>91</v>
      </c>
      <c r="G557" s="16">
        <v>44950</v>
      </c>
      <c r="H557" s="6" t="s">
        <v>35</v>
      </c>
      <c r="I557" s="6" t="s">
        <v>91</v>
      </c>
      <c r="J557" s="7">
        <f>(VLOOKUP(H557,Modèle!$B$3:$G$34,5,FALSE)*VLOOKUP(L557,Modèle!$B$3:$G$34,6,FALSE))*Modèle!$D$35</f>
        <v>4.3331528662420373</v>
      </c>
      <c r="K557" s="19">
        <f>IF(J557&gt;N557,1,"")</f>
        <v>1</v>
      </c>
      <c r="L557" s="6" t="s">
        <v>47</v>
      </c>
      <c r="M557" s="6">
        <v>2</v>
      </c>
      <c r="N557" s="7">
        <v>3.6324840764331205</v>
      </c>
      <c r="O557" s="19" t="str">
        <f>IF(N557&gt;J557,1,"")</f>
        <v/>
      </c>
      <c r="P557" t="str">
        <f>IF(I557&gt;M557,H557,L557)</f>
        <v>Buffalo</v>
      </c>
      <c r="Q557" t="str">
        <f>IF(J557&gt;N557,H557,L557)</f>
        <v>Buffalo</v>
      </c>
      <c r="R557" t="str">
        <f t="shared" si="27"/>
        <v>OUI</v>
      </c>
      <c r="AI557" s="27"/>
      <c r="AJ557" s="26"/>
      <c r="AK557" s="26"/>
      <c r="AL557" s="26"/>
      <c r="AM557" s="26"/>
      <c r="AN557" s="26"/>
    </row>
    <row r="558" spans="1:40">
      <c r="A558" t="str">
        <f>IF(OR(H558=$AA$3,L558=$AA$3),"MATCH","")</f>
        <v/>
      </c>
      <c r="B558" t="str">
        <f>IF(A558="","","LAST "&amp;COUNTIF(A$2:$A558,A558))</f>
        <v/>
      </c>
      <c r="C558" t="str">
        <f>IF(OR(H558=$AA$5,L558=$AA$5),"MATCH","")</f>
        <v/>
      </c>
      <c r="D558" t="str">
        <f>IF(C558="","","LAST "&amp;COUNTIF($C$2:C558,C558))</f>
        <v/>
      </c>
      <c r="E558" s="6">
        <f>IF(AND(OR(H558=$AA$3,H558=$AA$5),AND(OR(L558=$AA$3,L558=$AA$5))),"MATCH",0)</f>
        <v>0</v>
      </c>
      <c r="F558" s="39" t="s">
        <v>91</v>
      </c>
      <c r="G558" s="16">
        <v>44950</v>
      </c>
      <c r="H558" s="6" t="s">
        <v>37</v>
      </c>
      <c r="I558" s="6" t="s">
        <v>91</v>
      </c>
      <c r="J558" s="7">
        <f>(VLOOKUP(H558,Modèle!$B$3:$G$34,5,FALSE)*VLOOKUP(L558,Modèle!$B$3:$G$34,6,FALSE))*Modèle!$D$35</f>
        <v>2.9113375796178342</v>
      </c>
      <c r="K558" s="19" t="str">
        <f>IF(J558&gt;N558,1,"")</f>
        <v/>
      </c>
      <c r="L558" s="6" t="s">
        <v>20</v>
      </c>
      <c r="M558" s="6">
        <v>4</v>
      </c>
      <c r="N558" s="7">
        <v>4.3073885350318459</v>
      </c>
      <c r="O558" s="19">
        <f>IF(N558&gt;J558,1,"")</f>
        <v>1</v>
      </c>
      <c r="P558" t="str">
        <f>IF(I558&gt;M558,H558,L558)</f>
        <v>Minnesota</v>
      </c>
      <c r="Q558" t="str">
        <f>IF(J558&gt;N558,H558,L558)</f>
        <v>Tampa Bay</v>
      </c>
      <c r="R558" t="str">
        <f t="shared" si="27"/>
        <v>NON</v>
      </c>
      <c r="AI558" s="27"/>
      <c r="AJ558" s="26"/>
      <c r="AK558" s="26"/>
      <c r="AL558" s="26"/>
      <c r="AM558" s="26"/>
      <c r="AN558" s="26"/>
    </row>
    <row r="559" spans="1:40">
      <c r="A559" t="str">
        <f>IF(OR(H559=$AA$3,L559=$AA$3),"MATCH","")</f>
        <v/>
      </c>
      <c r="B559" t="str">
        <f>IF(A559="","","LAST "&amp;COUNTIF(A$2:$A559,A559))</f>
        <v/>
      </c>
      <c r="C559" t="str">
        <f>IF(OR(H559=$AA$5,L559=$AA$5),"MATCH","")</f>
        <v/>
      </c>
      <c r="D559" t="str">
        <f>IF(C559="","","LAST "&amp;COUNTIF($C$2:C559,C559))</f>
        <v/>
      </c>
      <c r="E559" s="6">
        <f>IF(AND(OR(H559=$AA$3,H559=$AA$5),AND(OR(L559=$AA$3,L559=$AA$5))),"MATCH",0)</f>
        <v>0</v>
      </c>
      <c r="F559" s="39" t="s">
        <v>91</v>
      </c>
      <c r="G559" s="16">
        <v>44950</v>
      </c>
      <c r="H559" s="6" t="s">
        <v>26</v>
      </c>
      <c r="I559" s="6" t="s">
        <v>91</v>
      </c>
      <c r="J559" s="7">
        <f>(VLOOKUP(H559,Modèle!$B$3:$G$34,5,FALSE)*VLOOKUP(L559,Modèle!$B$3:$G$34,6,FALSE))*Modèle!$D$35</f>
        <v>2.8661464968152859</v>
      </c>
      <c r="K559" s="19">
        <f>IF(J559&gt;N559,1,"")</f>
        <v>1</v>
      </c>
      <c r="L559" s="6" t="s">
        <v>28</v>
      </c>
      <c r="M559" s="6">
        <v>6</v>
      </c>
      <c r="N559" s="7">
        <v>2.3280254777070062</v>
      </c>
      <c r="O559" s="19" t="str">
        <f>IF(N559&gt;J559,1,"")</f>
        <v/>
      </c>
      <c r="P559" t="str">
        <f>IF(I559&gt;M559,H559,L559)</f>
        <v>Chicago</v>
      </c>
      <c r="Q559" t="str">
        <f>IF(J559&gt;N559,H559,L559)</f>
        <v>Chicago</v>
      </c>
      <c r="R559" t="str">
        <f t="shared" si="27"/>
        <v>OUI</v>
      </c>
      <c r="AI559" s="27"/>
      <c r="AJ559" s="26"/>
      <c r="AK559" s="26"/>
      <c r="AL559" s="26"/>
      <c r="AM559" s="26"/>
      <c r="AN559" s="26"/>
    </row>
    <row r="560" spans="1:40">
      <c r="A560" t="str">
        <f>IF(OR(H560=$AA$3,L560=$AA$3),"MATCH","")</f>
        <v>MATCH</v>
      </c>
      <c r="B560" t="str">
        <f>IF(A560="","","LAST "&amp;COUNTIF(A$2:$A560,A560))</f>
        <v>LAST 35</v>
      </c>
      <c r="C560" t="str">
        <f>IF(OR(H560=$AA$5,L560=$AA$5),"MATCH","")</f>
        <v/>
      </c>
      <c r="D560" t="str">
        <f>IF(C560="","","LAST "&amp;COUNTIF($C$2:C560,C560))</f>
        <v/>
      </c>
      <c r="E560" s="6">
        <f>IF(AND(OR(H560=$AA$3,H560=$AA$5),AND(OR(L560=$AA$3,L560=$AA$5))),"MATCH",0)</f>
        <v>0</v>
      </c>
      <c r="F560" s="39" t="s">
        <v>91</v>
      </c>
      <c r="G560" s="16">
        <v>44949</v>
      </c>
      <c r="H560" s="6" t="s">
        <v>24</v>
      </c>
      <c r="I560" s="6" t="s">
        <v>91</v>
      </c>
      <c r="J560" s="7">
        <f>(VLOOKUP(H560,Modèle!$B$3:$G$34,5,FALSE)*VLOOKUP(L560,Modèle!$B$3:$G$34,6,FALSE))*Modèle!$D$35</f>
        <v>2.4144904458598719</v>
      </c>
      <c r="K560" s="19" t="str">
        <f>IF(J560&gt;N560,1,"")</f>
        <v/>
      </c>
      <c r="L560" s="6" t="s">
        <v>36</v>
      </c>
      <c r="M560" s="6">
        <v>6</v>
      </c>
      <c r="N560" s="7">
        <v>4.1314012738853494</v>
      </c>
      <c r="O560" s="19">
        <f>IF(N560&gt;J560,1,"")</f>
        <v>1</v>
      </c>
      <c r="P560" t="str">
        <f>IF(I560&gt;M560,H560,L560)</f>
        <v>Columbus</v>
      </c>
      <c r="Q560" t="str">
        <f>IF(J560&gt;N560,H560,L560)</f>
        <v>Calgary</v>
      </c>
      <c r="R560" t="str">
        <f t="shared" ref="R560:R623" si="28">IF(P560=Q560,"OUI","NON")</f>
        <v>NON</v>
      </c>
      <c r="AI560" s="27"/>
      <c r="AJ560" s="26"/>
      <c r="AK560" s="26"/>
      <c r="AL560" s="26"/>
      <c r="AM560" s="26"/>
      <c r="AN560" s="26"/>
    </row>
    <row r="561" spans="1:40">
      <c r="A561" t="str">
        <f>IF(OR(H561=$AA$3,L561=$AA$3),"MATCH","")</f>
        <v/>
      </c>
      <c r="B561" t="str">
        <f>IF(A561="","","LAST "&amp;COUNTIF(A$2:$A561,A561))</f>
        <v/>
      </c>
      <c r="C561" t="str">
        <f>IF(OR(H561=$AA$5,L561=$AA$5),"MATCH","")</f>
        <v/>
      </c>
      <c r="D561" t="str">
        <f>IF(C561="","","LAST "&amp;COUNTIF($C$2:C561,C561))</f>
        <v/>
      </c>
      <c r="E561" s="6">
        <f>IF(AND(OR(H561=$AA$3,H561=$AA$5),AND(OR(L561=$AA$3,L561=$AA$5))),"MATCH",0)</f>
        <v>0</v>
      </c>
      <c r="F561" s="39" t="s">
        <v>91</v>
      </c>
      <c r="G561" s="16">
        <v>44949</v>
      </c>
      <c r="H561" s="6" t="s">
        <v>35</v>
      </c>
      <c r="I561" s="6" t="s">
        <v>91</v>
      </c>
      <c r="J561" s="7">
        <f>(VLOOKUP(H561,Modèle!$B$3:$G$34,5,FALSE)*VLOOKUP(L561,Modèle!$B$3:$G$34,6,FALSE))*Modèle!$D$35</f>
        <v>3.2106369426751593</v>
      </c>
      <c r="K561" s="19" t="str">
        <f>IF(J561&gt;N561,1,"")</f>
        <v/>
      </c>
      <c r="L561" s="6" t="s">
        <v>40</v>
      </c>
      <c r="M561" s="6">
        <v>4</v>
      </c>
      <c r="N561" s="7">
        <v>3.3172611464968149</v>
      </c>
      <c r="O561" s="19">
        <f>IF(N561&gt;J561,1,"")</f>
        <v>1</v>
      </c>
      <c r="P561" t="str">
        <f>IF(I561&gt;M561,H561,L561)</f>
        <v>Buffalo</v>
      </c>
      <c r="Q561" t="str">
        <f>IF(J561&gt;N561,H561,L561)</f>
        <v>Dallas</v>
      </c>
      <c r="R561" t="str">
        <f t="shared" si="28"/>
        <v>NON</v>
      </c>
      <c r="AI561" s="27"/>
      <c r="AJ561" s="26"/>
      <c r="AK561" s="26"/>
      <c r="AL561" s="26"/>
      <c r="AM561" s="26"/>
      <c r="AN561" s="26"/>
    </row>
    <row r="562" spans="1:40">
      <c r="A562" t="str">
        <f>IF(OR(H562=$AA$3,L562=$AA$3),"MATCH","")</f>
        <v/>
      </c>
      <c r="B562" t="str">
        <f>IF(A562="","","LAST "&amp;COUNTIF(A$2:$A562,A562))</f>
        <v/>
      </c>
      <c r="C562" t="str">
        <f>IF(OR(H562=$AA$5,L562=$AA$5),"MATCH","")</f>
        <v/>
      </c>
      <c r="D562" t="str">
        <f>IF(C562="","","LAST "&amp;COUNTIF($C$2:C562,C562))</f>
        <v/>
      </c>
      <c r="E562" s="6">
        <f>IF(AND(OR(H562=$AA$3,H562=$AA$5),AND(OR(L562=$AA$3,L562=$AA$5))),"MATCH",0)</f>
        <v>0</v>
      </c>
      <c r="F562" s="39" t="s">
        <v>91</v>
      </c>
      <c r="G562" s="16">
        <v>44949</v>
      </c>
      <c r="H562" s="6" t="s">
        <v>38</v>
      </c>
      <c r="I562" s="6" t="s">
        <v>91</v>
      </c>
      <c r="J562" s="7">
        <f>(VLOOKUP(H562,Modèle!$B$3:$G$34,5,FALSE)*VLOOKUP(L562,Modèle!$B$3:$G$34,6,FALSE))*Modèle!$D$35</f>
        <v>2.7701273885350317</v>
      </c>
      <c r="K562" s="19" t="str">
        <f>IF(J562&gt;N562,1,"")</f>
        <v/>
      </c>
      <c r="L562" s="6" t="s">
        <v>21</v>
      </c>
      <c r="M562" s="6">
        <v>7</v>
      </c>
      <c r="N562" s="7">
        <v>3.9323566878980887</v>
      </c>
      <c r="O562" s="19">
        <f>IF(N562&gt;J562,1,"")</f>
        <v>1</v>
      </c>
      <c r="P562" t="str">
        <f>IF(I562&gt;M562,H562,L562)</f>
        <v>Florida</v>
      </c>
      <c r="Q562" t="str">
        <f>IF(J562&gt;N562,H562,L562)</f>
        <v>N.Y. Rangers</v>
      </c>
      <c r="R562" t="str">
        <f t="shared" si="28"/>
        <v>NON</v>
      </c>
      <c r="AI562" s="27"/>
      <c r="AJ562" s="26"/>
      <c r="AK562" s="26"/>
      <c r="AL562" s="26"/>
      <c r="AM562" s="26"/>
      <c r="AN562" s="26"/>
    </row>
    <row r="563" spans="1:40">
      <c r="A563" t="str">
        <f>IF(OR(H563=$AA$3,L563=$AA$3),"MATCH","")</f>
        <v/>
      </c>
      <c r="B563" t="str">
        <f>IF(A563="","","LAST "&amp;COUNTIF(A$2:$A563,A563))</f>
        <v/>
      </c>
      <c r="C563" t="str">
        <f>IF(OR(H563=$AA$5,L563=$AA$5),"MATCH","")</f>
        <v/>
      </c>
      <c r="D563" t="str">
        <f>IF(C563="","","LAST "&amp;COUNTIF($C$2:C563,C563))</f>
        <v/>
      </c>
      <c r="E563" s="6">
        <f>IF(AND(OR(H563=$AA$3,H563=$AA$5),AND(OR(L563=$AA$3,L563=$AA$5))),"MATCH",0)</f>
        <v>0</v>
      </c>
      <c r="F563" s="39" t="s">
        <v>91</v>
      </c>
      <c r="G563" s="16">
        <v>44949</v>
      </c>
      <c r="H563" s="6" t="s">
        <v>39</v>
      </c>
      <c r="I563" s="6" t="s">
        <v>91</v>
      </c>
      <c r="J563" s="7">
        <f>(VLOOKUP(H563,Modèle!$B$3:$G$34,5,FALSE)*VLOOKUP(L563,Modèle!$B$3:$G$34,6,FALSE))*Modèle!$D$35</f>
        <v>2.5391082802547769</v>
      </c>
      <c r="K563" s="19" t="str">
        <f>IF(J563&gt;N563,1,"")</f>
        <v/>
      </c>
      <c r="L563" s="6" t="s">
        <v>30</v>
      </c>
      <c r="M563" s="6">
        <v>1</v>
      </c>
      <c r="N563" s="7">
        <v>2.7430573248407644</v>
      </c>
      <c r="O563" s="19">
        <f>IF(N563&gt;J563,1,"")</f>
        <v>1</v>
      </c>
      <c r="P563" t="str">
        <f>IF(I563&gt;M563,H563,L563)</f>
        <v>N.Y. Islanders</v>
      </c>
      <c r="Q563" t="str">
        <f>IF(J563&gt;N563,H563,L563)</f>
        <v>Toronto</v>
      </c>
      <c r="R563" t="str">
        <f t="shared" si="28"/>
        <v>NON</v>
      </c>
      <c r="AI563" s="27"/>
      <c r="AJ563" s="26"/>
      <c r="AK563" s="26"/>
      <c r="AL563" s="26"/>
      <c r="AM563" s="26"/>
      <c r="AN563" s="26"/>
    </row>
    <row r="564" spans="1:40">
      <c r="A564" t="str">
        <f>IF(OR(H564=$AA$3,L564=$AA$3),"MATCH","")</f>
        <v/>
      </c>
      <c r="B564" t="str">
        <f>IF(A564="","","LAST "&amp;COUNTIF(A$2:$A564,A564))</f>
        <v/>
      </c>
      <c r="C564" t="str">
        <f>IF(OR(H564=$AA$5,L564=$AA$5),"MATCH","")</f>
        <v/>
      </c>
      <c r="D564" t="str">
        <f>IF(C564="","","LAST "&amp;COUNTIF($C$2:C564,C564))</f>
        <v/>
      </c>
      <c r="E564" s="6">
        <f>IF(AND(OR(H564=$AA$3,H564=$AA$5),AND(OR(L564=$AA$3,L564=$AA$5))),"MATCH",0)</f>
        <v>0</v>
      </c>
      <c r="F564" s="39" t="s">
        <v>91</v>
      </c>
      <c r="G564" s="16">
        <v>44948</v>
      </c>
      <c r="H564" s="6" t="s">
        <v>18</v>
      </c>
      <c r="I564" s="6" t="s">
        <v>91</v>
      </c>
      <c r="J564" s="7">
        <f>(VLOOKUP(H564,Modèle!$B$3:$G$34,5,FALSE)*VLOOKUP(L564,Modèle!$B$3:$G$34,6,FALSE))*Modèle!$D$35</f>
        <v>3.7802866242038213</v>
      </c>
      <c r="K564" s="19" t="str">
        <f>IF(J564&gt;N564,1,"")</f>
        <v/>
      </c>
      <c r="L564" s="6" t="s">
        <v>43</v>
      </c>
      <c r="M564" s="6">
        <v>2</v>
      </c>
      <c r="N564" s="7">
        <v>3.8990445859872609</v>
      </c>
      <c r="O564" s="19">
        <f>IF(N564&gt;J564,1,"")</f>
        <v>1</v>
      </c>
      <c r="P564" t="str">
        <f>IF(I564&gt;M564,H564,L564)</f>
        <v>Vegas</v>
      </c>
      <c r="Q564" t="str">
        <f>IF(J564&gt;N564,H564,L564)</f>
        <v>Arizona</v>
      </c>
      <c r="R564" t="str">
        <f t="shared" si="28"/>
        <v>NON</v>
      </c>
      <c r="AI564" s="27"/>
      <c r="AJ564" s="26"/>
      <c r="AK564" s="26"/>
      <c r="AL564" s="26"/>
      <c r="AM564" s="26"/>
      <c r="AN564" s="26"/>
    </row>
    <row r="565" spans="1:40">
      <c r="A565" t="str">
        <f>IF(OR(H565=$AA$3,L565=$AA$3),"MATCH","")</f>
        <v/>
      </c>
      <c r="B565" t="str">
        <f>IF(A565="","","LAST "&amp;COUNTIF(A$2:$A565,A565))</f>
        <v/>
      </c>
      <c r="C565" t="str">
        <f>IF(OR(H565=$AA$5,L565=$AA$5),"MATCH","")</f>
        <v/>
      </c>
      <c r="D565" t="str">
        <f>IF(C565="","","LAST "&amp;COUNTIF($C$2:C565,C565))</f>
        <v/>
      </c>
      <c r="E565" s="6">
        <f>IF(AND(OR(H565=$AA$3,H565=$AA$5),AND(OR(L565=$AA$3,L565=$AA$5))),"MATCH",0)</f>
        <v>0</v>
      </c>
      <c r="F565" s="39" t="s">
        <v>91</v>
      </c>
      <c r="G565" s="16">
        <v>44948</v>
      </c>
      <c r="H565" s="6" t="s">
        <v>16</v>
      </c>
      <c r="I565" s="6" t="s">
        <v>91</v>
      </c>
      <c r="J565" s="7">
        <f>(VLOOKUP(H565,Modèle!$B$3:$G$34,5,FALSE)*VLOOKUP(L565,Modèle!$B$3:$G$34,6,FALSE))*Modèle!$D$35</f>
        <v>2.0870700636942674</v>
      </c>
      <c r="K565" s="19" t="str">
        <f>IF(J565&gt;N565,1,"")</f>
        <v/>
      </c>
      <c r="L565" s="6" t="s">
        <v>32</v>
      </c>
      <c r="M565" s="6">
        <v>3</v>
      </c>
      <c r="N565" s="7">
        <v>3.1392356687898082</v>
      </c>
      <c r="O565" s="19">
        <f>IF(N565&gt;J565,1,"")</f>
        <v>1</v>
      </c>
      <c r="P565" t="str">
        <f>IF(I565&gt;M565,H565,L565)</f>
        <v>San Jose</v>
      </c>
      <c r="Q565" t="str">
        <f>IF(J565&gt;N565,H565,L565)</f>
        <v>Boston</v>
      </c>
      <c r="R565" t="str">
        <f t="shared" si="28"/>
        <v>NON</v>
      </c>
      <c r="AI565" s="27"/>
      <c r="AJ565" s="26"/>
      <c r="AK565" s="26"/>
      <c r="AL565" s="26"/>
      <c r="AM565" s="26"/>
      <c r="AN565" s="26"/>
    </row>
    <row r="566" spans="1:40">
      <c r="A566" t="str">
        <f>IF(OR(H566=$AA$3,L566=$AA$3),"MATCH","")</f>
        <v/>
      </c>
      <c r="B566" t="str">
        <f>IF(A566="","","LAST "&amp;COUNTIF(A$2:$A566,A566))</f>
        <v/>
      </c>
      <c r="C566" t="str">
        <f>IF(OR(H566=$AA$5,L566=$AA$5),"MATCH","")</f>
        <v/>
      </c>
      <c r="D566" t="str">
        <f>IF(C566="","","LAST "&amp;COUNTIF($C$2:C566,C566))</f>
        <v/>
      </c>
      <c r="E566" s="6">
        <f>IF(AND(OR(H566=$AA$3,H566=$AA$5),AND(OR(L566=$AA$3,L566=$AA$5))),"MATCH",0)</f>
        <v>0</v>
      </c>
      <c r="F566" s="39" t="s">
        <v>91</v>
      </c>
      <c r="G566" s="16">
        <v>44948</v>
      </c>
      <c r="H566" s="6" t="s">
        <v>19</v>
      </c>
      <c r="I566" s="6" t="s">
        <v>91</v>
      </c>
      <c r="J566" s="7">
        <f>(VLOOKUP(H566,Modèle!$B$3:$G$34,5,FALSE)*VLOOKUP(L566,Modèle!$B$3:$G$34,6,FALSE))*Modèle!$D$35</f>
        <v>3.8517834394904447</v>
      </c>
      <c r="K566" s="19">
        <f>IF(J566&gt;N566,1,"")</f>
        <v>1</v>
      </c>
      <c r="L566" s="6" t="s">
        <v>26</v>
      </c>
      <c r="M566" s="6">
        <v>3</v>
      </c>
      <c r="N566" s="7">
        <v>3.7509235668789809</v>
      </c>
      <c r="O566" s="19" t="str">
        <f>IF(N566&gt;J566,1,"")</f>
        <v/>
      </c>
      <c r="P566" t="str">
        <f>IF(I566&gt;M566,H566,L566)</f>
        <v>Los Angeles</v>
      </c>
      <c r="Q566" t="str">
        <f>IF(J566&gt;N566,H566,L566)</f>
        <v>Los Angeles</v>
      </c>
      <c r="R566" t="str">
        <f t="shared" si="28"/>
        <v>OUI</v>
      </c>
      <c r="AI566" s="27"/>
      <c r="AJ566" s="26"/>
      <c r="AK566" s="26"/>
      <c r="AL566" s="26"/>
      <c r="AM566" s="26"/>
      <c r="AN566" s="26"/>
    </row>
    <row r="567" spans="1:40">
      <c r="A567" t="str">
        <f>IF(OR(H567=$AA$3,L567=$AA$3),"MATCH","")</f>
        <v/>
      </c>
      <c r="B567" t="str">
        <f>IF(A567="","","LAST "&amp;COUNTIF(A$2:$A567,A567))</f>
        <v/>
      </c>
      <c r="C567" t="str">
        <f>IF(OR(H567=$AA$5,L567=$AA$5),"MATCH","")</f>
        <v/>
      </c>
      <c r="D567" t="str">
        <f>IF(C567="","","LAST "&amp;COUNTIF($C$2:C567,C567))</f>
        <v/>
      </c>
      <c r="E567" s="6">
        <f>IF(AND(OR(H567=$AA$3,H567=$AA$5),AND(OR(L567=$AA$3,L567=$AA$5))),"MATCH",0)</f>
        <v>0</v>
      </c>
      <c r="F567" s="39" t="s">
        <v>91</v>
      </c>
      <c r="G567" s="16">
        <v>44948</v>
      </c>
      <c r="H567" s="6" t="s">
        <v>44</v>
      </c>
      <c r="I567" s="6" t="s">
        <v>91</v>
      </c>
      <c r="J567" s="7">
        <f>(VLOOKUP(H567,Modèle!$B$3:$G$34,5,FALSE)*VLOOKUP(L567,Modèle!$B$3:$G$34,6,FALSE))*Modèle!$D$35</f>
        <v>2.6414012738853501</v>
      </c>
      <c r="K567" s="19" t="str">
        <f>IF(J567&gt;N567,1,"")</f>
        <v/>
      </c>
      <c r="L567" s="6" t="s">
        <v>41</v>
      </c>
      <c r="M567" s="6">
        <v>2</v>
      </c>
      <c r="N567" s="7">
        <v>3.1412101910828025</v>
      </c>
      <c r="O567" s="19">
        <f>IF(N567&gt;J567,1,"")</f>
        <v>1</v>
      </c>
      <c r="P567" t="str">
        <f>IF(I567&gt;M567,H567,L567)</f>
        <v>Pittsburgh</v>
      </c>
      <c r="Q567" t="str">
        <f>IF(J567&gt;N567,H567,L567)</f>
        <v>New Jersey</v>
      </c>
      <c r="R567" t="str">
        <f t="shared" si="28"/>
        <v>NON</v>
      </c>
      <c r="AI567" s="27"/>
      <c r="AJ567" s="26"/>
      <c r="AK567" s="26"/>
      <c r="AL567" s="26"/>
      <c r="AM567" s="26"/>
      <c r="AN567" s="26"/>
    </row>
    <row r="568" spans="1:40">
      <c r="A568" t="str">
        <f>IF(OR(H568=$AA$3,L568=$AA$3),"MATCH","")</f>
        <v/>
      </c>
      <c r="B568" t="str">
        <f>IF(A568="","","LAST "&amp;COUNTIF(A$2:$A568,A568))</f>
        <v/>
      </c>
      <c r="C568" t="str">
        <f>IF(OR(H568=$AA$5,L568=$AA$5),"MATCH","")</f>
        <v/>
      </c>
      <c r="D568" t="str">
        <f>IF(C568="","","LAST "&amp;COUNTIF($C$2:C568,C568))</f>
        <v/>
      </c>
      <c r="E568" s="6">
        <f>IF(AND(OR(H568=$AA$3,H568=$AA$5),AND(OR(L568=$AA$3,L568=$AA$5))),"MATCH",0)</f>
        <v>0</v>
      </c>
      <c r="F568" s="39" t="s">
        <v>91</v>
      </c>
      <c r="G568" s="16">
        <v>44948</v>
      </c>
      <c r="H568" s="6" t="s">
        <v>46</v>
      </c>
      <c r="I568" s="6" t="s">
        <v>91</v>
      </c>
      <c r="J568" s="7">
        <f>(VLOOKUP(H568,Modèle!$B$3:$G$34,5,FALSE)*VLOOKUP(L568,Modèle!$B$3:$G$34,6,FALSE))*Modèle!$D$35</f>
        <v>3.3612738853503172</v>
      </c>
      <c r="K568" s="19" t="str">
        <f>IF(J568&gt;N568,1,"")</f>
        <v/>
      </c>
      <c r="L568" s="6" t="s">
        <v>42</v>
      </c>
      <c r="M568" s="6">
        <v>3</v>
      </c>
      <c r="N568" s="7">
        <v>3.422292993630573</v>
      </c>
      <c r="O568" s="19">
        <f>IF(N568&gt;J568,1,"")</f>
        <v>1</v>
      </c>
      <c r="P568" t="str">
        <f>IF(I568&gt;M568,H568,L568)</f>
        <v>Winnipeg</v>
      </c>
      <c r="Q568" t="str">
        <f>IF(J568&gt;N568,H568,L568)</f>
        <v>Philadelphia</v>
      </c>
      <c r="R568" t="str">
        <f t="shared" si="28"/>
        <v>NON</v>
      </c>
      <c r="AI568" s="27"/>
      <c r="AJ568" s="26"/>
      <c r="AK568" s="26"/>
      <c r="AL568" s="26"/>
      <c r="AM568" s="26"/>
      <c r="AN568" s="26"/>
    </row>
    <row r="569" spans="1:40">
      <c r="A569" t="str">
        <f>IF(OR(H569=$AA$3,L569=$AA$3),"MATCH","")</f>
        <v/>
      </c>
      <c r="B569" t="str">
        <f>IF(A569="","","LAST "&amp;COUNTIF(A$2:$A569,A569))</f>
        <v/>
      </c>
      <c r="C569" t="str">
        <f>IF(OR(H569=$AA$5,L569=$AA$5),"MATCH","")</f>
        <v/>
      </c>
      <c r="D569" t="str">
        <f>IF(C569="","","LAST "&amp;COUNTIF($C$2:C569,C569))</f>
        <v/>
      </c>
      <c r="E569" s="6">
        <f>IF(AND(OR(H569=$AA$3,H569=$AA$5),AND(OR(L569=$AA$3,L569=$AA$5))),"MATCH",0)</f>
        <v>0</v>
      </c>
      <c r="F569" s="39" t="s">
        <v>91</v>
      </c>
      <c r="G569" s="16">
        <v>44947</v>
      </c>
      <c r="H569" s="6" t="s">
        <v>23</v>
      </c>
      <c r="I569" s="6" t="s">
        <v>91</v>
      </c>
      <c r="J569" s="7">
        <f>(VLOOKUP(H569,Modèle!$B$3:$G$34,5,FALSE)*VLOOKUP(L569,Modèle!$B$3:$G$34,6,FALSE))*Modèle!$D$35</f>
        <v>2.5047133757961775</v>
      </c>
      <c r="K569" s="19" t="str">
        <f>IF(J569&gt;N569,1,"")</f>
        <v/>
      </c>
      <c r="L569" s="6" t="s">
        <v>35</v>
      </c>
      <c r="M569" s="6">
        <v>4</v>
      </c>
      <c r="N569" s="7">
        <v>4.280318471337579</v>
      </c>
      <c r="O569" s="19">
        <f>IF(N569&gt;J569,1,"")</f>
        <v>1</v>
      </c>
      <c r="P569" t="str">
        <f>IF(I569&gt;M569,H569,L569)</f>
        <v>Anaheim</v>
      </c>
      <c r="Q569" t="str">
        <f>IF(J569&gt;N569,H569,L569)</f>
        <v>Buffalo</v>
      </c>
      <c r="R569" t="str">
        <f t="shared" si="28"/>
        <v>NON</v>
      </c>
      <c r="AI569" s="27"/>
      <c r="AJ569" s="26"/>
      <c r="AK569" s="26"/>
      <c r="AL569" s="26"/>
      <c r="AM569" s="26"/>
      <c r="AN569" s="26"/>
    </row>
    <row r="570" spans="1:40">
      <c r="A570" t="str">
        <f>IF(OR(H570=$AA$3,L570=$AA$3),"MATCH","")</f>
        <v>MATCH</v>
      </c>
      <c r="B570" t="str">
        <f>IF(A570="","","LAST "&amp;COUNTIF(A$2:$A570,A570))</f>
        <v>LAST 36</v>
      </c>
      <c r="C570" t="str">
        <f>IF(OR(H570=$AA$5,L570=$AA$5),"MATCH","")</f>
        <v/>
      </c>
      <c r="D570" t="str">
        <f>IF(C570="","","LAST "&amp;COUNTIF($C$2:C570,C570))</f>
        <v/>
      </c>
      <c r="E570" s="6">
        <f>IF(AND(OR(H570=$AA$3,H570=$AA$5),AND(OR(L570=$AA$3,L570=$AA$5))),"MATCH",0)</f>
        <v>0</v>
      </c>
      <c r="F570" s="39" t="s">
        <v>91</v>
      </c>
      <c r="G570" s="16">
        <v>44947</v>
      </c>
      <c r="H570" s="6" t="s">
        <v>20</v>
      </c>
      <c r="I570" s="6" t="s">
        <v>91</v>
      </c>
      <c r="J570" s="7">
        <f>(VLOOKUP(H570,Modèle!$B$3:$G$34,5,FALSE)*VLOOKUP(L570,Modèle!$B$3:$G$34,6,FALSE))*Modèle!$D$35</f>
        <v>3.3727707006369423</v>
      </c>
      <c r="K570" s="19">
        <f>IF(J570&gt;N570,1,"")</f>
        <v>1</v>
      </c>
      <c r="L570" s="6" t="s">
        <v>36</v>
      </c>
      <c r="M570" s="6">
        <v>1</v>
      </c>
      <c r="N570" s="7">
        <v>2.2448407643312098</v>
      </c>
      <c r="O570" s="19" t="str">
        <f>IF(N570&gt;J570,1,"")</f>
        <v/>
      </c>
      <c r="P570" t="str">
        <f>IF(I570&gt;M570,H570,L570)</f>
        <v>Tampa Bay</v>
      </c>
      <c r="Q570" t="str">
        <f>IF(J570&gt;N570,H570,L570)</f>
        <v>Tampa Bay</v>
      </c>
      <c r="R570" t="str">
        <f t="shared" si="28"/>
        <v>OUI</v>
      </c>
      <c r="AI570" s="27"/>
      <c r="AJ570" s="26"/>
      <c r="AK570" s="26"/>
      <c r="AL570" s="26"/>
      <c r="AM570" s="26"/>
      <c r="AN570" s="26"/>
    </row>
    <row r="571" spans="1:40">
      <c r="A571" t="str">
        <f>IF(OR(H571=$AA$3,L571=$AA$3),"MATCH","")</f>
        <v/>
      </c>
      <c r="B571" t="str">
        <f>IF(A571="","","LAST "&amp;COUNTIF(A$2:$A571,A571))</f>
        <v/>
      </c>
      <c r="C571" t="str">
        <f>IF(OR(H571=$AA$5,L571=$AA$5),"MATCH","")</f>
        <v/>
      </c>
      <c r="D571" t="str">
        <f>IF(C571="","","LAST "&amp;COUNTIF($C$2:C571,C571))</f>
        <v/>
      </c>
      <c r="E571" s="6">
        <f>IF(AND(OR(H571=$AA$3,H571=$AA$5),AND(OR(L571=$AA$3,L571=$AA$5))),"MATCH",0)</f>
        <v>0</v>
      </c>
      <c r="F571" s="39" t="s">
        <v>91</v>
      </c>
      <c r="G571" s="16">
        <v>44947</v>
      </c>
      <c r="H571" s="6" t="s">
        <v>16</v>
      </c>
      <c r="J571" s="7">
        <f>(VLOOKUP(H571,Modèle!$B$3:$G$34,5,FALSE)*VLOOKUP(L571,Modèle!$B$3:$G$34,6,FALSE))*Modèle!$D$35</f>
        <v>3.7990445859872608</v>
      </c>
      <c r="K571" s="19">
        <f>IF(J571&gt;N571,1,"")</f>
        <v>1</v>
      </c>
      <c r="L571" s="6" t="s">
        <v>24</v>
      </c>
      <c r="M571" s="6">
        <v>4</v>
      </c>
      <c r="N571" s="7">
        <v>3.4799999999999995</v>
      </c>
      <c r="O571" s="19" t="str">
        <f>IF(N571&gt;J571,1,"")</f>
        <v/>
      </c>
      <c r="P571" t="str">
        <f>IF(I571&gt;M571,H571,L571)</f>
        <v>Columbus</v>
      </c>
      <c r="Q571" t="str">
        <f>IF(J571&gt;N571,H571,L571)</f>
        <v>San Jose</v>
      </c>
      <c r="R571" t="str">
        <f t="shared" si="28"/>
        <v>NON</v>
      </c>
      <c r="AI571" s="27"/>
      <c r="AJ571" s="26"/>
      <c r="AK571" s="26"/>
      <c r="AL571" s="26"/>
      <c r="AM571" s="26"/>
      <c r="AN571" s="26"/>
    </row>
    <row r="572" spans="1:40">
      <c r="A572" t="str">
        <f>IF(OR(H572=$AA$3,L572=$AA$3),"MATCH","")</f>
        <v/>
      </c>
      <c r="B572" t="str">
        <f>IF(A572="","","LAST "&amp;COUNTIF(A$2:$A572,A572))</f>
        <v/>
      </c>
      <c r="C572" t="str">
        <f>IF(OR(H572=$AA$5,L572=$AA$5),"MATCH","")</f>
        <v/>
      </c>
      <c r="D572" t="str">
        <f>IF(C572="","","LAST "&amp;COUNTIF($C$2:C572,C572))</f>
        <v/>
      </c>
      <c r="E572" s="6">
        <f>IF(AND(OR(H572=$AA$3,H572=$AA$5),AND(OR(L572=$AA$3,L572=$AA$5))),"MATCH",0)</f>
        <v>0</v>
      </c>
      <c r="F572" s="39" t="s">
        <v>91</v>
      </c>
      <c r="G572" s="16">
        <v>44947</v>
      </c>
      <c r="H572" s="6" t="s">
        <v>43</v>
      </c>
      <c r="J572" s="7">
        <f>(VLOOKUP(H572,Modèle!$B$3:$G$34,5,FALSE)*VLOOKUP(L572,Modèle!$B$3:$G$34,6,FALSE))*Modèle!$D$35</f>
        <v>2.2449044585987257</v>
      </c>
      <c r="K572" s="19" t="str">
        <f>IF(J572&gt;N572,1,"")</f>
        <v/>
      </c>
      <c r="L572" s="6" t="s">
        <v>40</v>
      </c>
      <c r="M572" s="6">
        <v>2</v>
      </c>
      <c r="N572" s="7">
        <v>2.7414012738853502</v>
      </c>
      <c r="O572" s="19">
        <f>IF(N572&gt;J572,1,"")</f>
        <v>1</v>
      </c>
      <c r="P572" t="str">
        <f>IF(I572&gt;M572,H572,L572)</f>
        <v>Dallas</v>
      </c>
      <c r="Q572" t="str">
        <f>IF(J572&gt;N572,H572,L572)</f>
        <v>Dallas</v>
      </c>
      <c r="R572" t="str">
        <f t="shared" si="28"/>
        <v>OUI</v>
      </c>
      <c r="AI572" s="27"/>
      <c r="AJ572" s="26"/>
      <c r="AK572" s="26"/>
      <c r="AL572" s="26"/>
      <c r="AM572" s="26"/>
      <c r="AN572" s="26"/>
    </row>
    <row r="573" spans="1:40">
      <c r="A573" t="str">
        <f>IF(OR(H573=$AA$3,L573=$AA$3),"MATCH","")</f>
        <v/>
      </c>
      <c r="B573" t="str">
        <f>IF(A573="","","LAST "&amp;COUNTIF(A$2:$A573,A573))</f>
        <v/>
      </c>
      <c r="C573" t="str">
        <f>IF(OR(H573=$AA$5,L573=$AA$5),"MATCH","")</f>
        <v>MATCH</v>
      </c>
      <c r="D573" t="str">
        <f>IF(C573="","","LAST "&amp;COUNTIF($C$2:C573,C573))</f>
        <v>LAST 37</v>
      </c>
      <c r="E573" s="6">
        <f>IF(AND(OR(H573=$AA$3,H573=$AA$5),AND(OR(L573=$AA$3,L573=$AA$5))),"MATCH",0)</f>
        <v>0</v>
      </c>
      <c r="F573" s="39" t="s">
        <v>91</v>
      </c>
      <c r="G573" s="16">
        <v>44947</v>
      </c>
      <c r="H573" s="6" t="s">
        <v>42</v>
      </c>
      <c r="J573" s="7">
        <f>(VLOOKUP(H573,Modèle!$B$3:$G$34,5,FALSE)*VLOOKUP(L573,Modèle!$B$3:$G$34,6,FALSE))*Modèle!$D$35</f>
        <v>3.0208917197452219</v>
      </c>
      <c r="K573" s="19" t="str">
        <f>IF(J573&gt;N573,1,"")</f>
        <v/>
      </c>
      <c r="L573" s="6" t="s">
        <v>45</v>
      </c>
      <c r="M573" s="6">
        <v>2</v>
      </c>
      <c r="N573" s="7">
        <v>4.0396178343949041</v>
      </c>
      <c r="O573" s="19">
        <f>IF(N573&gt;J573,1,"")</f>
        <v>1</v>
      </c>
      <c r="P573" t="str">
        <f>IF(I573&gt;M573,H573,L573)</f>
        <v>Detroit</v>
      </c>
      <c r="Q573" t="str">
        <f>IF(J573&gt;N573,H573,L573)</f>
        <v>Detroit</v>
      </c>
      <c r="R573" t="str">
        <f t="shared" si="28"/>
        <v>OUI</v>
      </c>
      <c r="AI573" s="27"/>
      <c r="AJ573" s="26"/>
      <c r="AK573" s="26"/>
      <c r="AL573" s="26"/>
      <c r="AM573" s="26"/>
      <c r="AN573" s="26"/>
    </row>
    <row r="574" spans="1:40">
      <c r="A574" t="str">
        <f>IF(OR(H574=$AA$3,L574=$AA$3),"MATCH","")</f>
        <v/>
      </c>
      <c r="B574" t="str">
        <f>IF(A574="","","LAST "&amp;COUNTIF(A$2:$A574,A574))</f>
        <v/>
      </c>
      <c r="C574" t="str">
        <f>IF(OR(H574=$AA$5,L574=$AA$5),"MATCH","")</f>
        <v/>
      </c>
      <c r="D574" t="str">
        <f>IF(C574="","","LAST "&amp;COUNTIF($C$2:C574,C574))</f>
        <v/>
      </c>
      <c r="E574" s="6">
        <f>IF(AND(OR(H574=$AA$3,H574=$AA$5),AND(OR(L574=$AA$3,L574=$AA$5))),"MATCH",0)</f>
        <v>0</v>
      </c>
      <c r="F574" s="39" t="s">
        <v>91</v>
      </c>
      <c r="G574" s="16">
        <v>44947</v>
      </c>
      <c r="H574" s="6" t="s">
        <v>37</v>
      </c>
      <c r="J574" s="7">
        <f>(VLOOKUP(H574,Modèle!$B$3:$G$34,5,FALSE)*VLOOKUP(L574,Modèle!$B$3:$G$34,6,FALSE))*Modèle!$D$35</f>
        <v>3.3584713375796174</v>
      </c>
      <c r="K574" s="19" t="str">
        <f>IF(J574&gt;N574,1,"")</f>
        <v/>
      </c>
      <c r="L574" s="6" t="s">
        <v>38</v>
      </c>
      <c r="M574" s="6">
        <v>3</v>
      </c>
      <c r="N574" s="7">
        <v>4.2671337579617825</v>
      </c>
      <c r="O574" s="19">
        <f>IF(N574&gt;J574,1,"")</f>
        <v>1</v>
      </c>
      <c r="P574" t="str">
        <f>IF(I574&gt;M574,H574,L574)</f>
        <v>Florida</v>
      </c>
      <c r="Q574" t="str">
        <f>IF(J574&gt;N574,H574,L574)</f>
        <v>Florida</v>
      </c>
      <c r="R574" t="str">
        <f t="shared" si="28"/>
        <v>OUI</v>
      </c>
      <c r="AI574" s="27"/>
      <c r="AJ574" s="26"/>
      <c r="AK574" s="26"/>
      <c r="AL574" s="26"/>
      <c r="AM574" s="26"/>
      <c r="AN574" s="26"/>
    </row>
    <row r="575" spans="1:40">
      <c r="A575" t="str">
        <f>IF(OR(H575=$AA$3,L575=$AA$3),"MATCH","")</f>
        <v/>
      </c>
      <c r="B575" t="str">
        <f>IF(A575="","","LAST "&amp;COUNTIF(A$2:$A575,A575))</f>
        <v/>
      </c>
      <c r="C575" t="str">
        <f>IF(OR(H575=$AA$5,L575=$AA$5),"MATCH","")</f>
        <v/>
      </c>
      <c r="D575" t="str">
        <f>IF(C575="","","LAST "&amp;COUNTIF($C$2:C575,C575))</f>
        <v/>
      </c>
      <c r="E575" s="6">
        <f>IF(AND(OR(H575=$AA$3,H575=$AA$5),AND(OR(L575=$AA$3,L575=$AA$5))),"MATCH",0)</f>
        <v>0</v>
      </c>
      <c r="F575" s="39" t="s">
        <v>91</v>
      </c>
      <c r="G575" s="16">
        <v>44947</v>
      </c>
      <c r="H575" s="6" t="s">
        <v>30</v>
      </c>
      <c r="J575" s="7">
        <f>(VLOOKUP(H575,Modèle!$B$3:$G$34,5,FALSE)*VLOOKUP(L575,Modèle!$B$3:$G$34,6,FALSE))*Modèle!$D$35</f>
        <v>3.9143949044585975</v>
      </c>
      <c r="K575" s="19" t="str">
        <f>IF(J575&gt;N575,1,"")</f>
        <v/>
      </c>
      <c r="L575" s="6" t="s">
        <v>31</v>
      </c>
      <c r="M575" s="6">
        <v>3</v>
      </c>
      <c r="N575" s="7">
        <v>4.0299999999999994</v>
      </c>
      <c r="O575" s="19">
        <f>IF(N575&gt;J575,1,"")</f>
        <v>1</v>
      </c>
      <c r="P575" t="str">
        <f>IF(I575&gt;M575,H575,L575)</f>
        <v>Montreal</v>
      </c>
      <c r="Q575" t="str">
        <f>IF(J575&gt;N575,H575,L575)</f>
        <v>Montreal</v>
      </c>
      <c r="R575" t="str">
        <f t="shared" si="28"/>
        <v>OUI</v>
      </c>
      <c r="AI575" s="27"/>
      <c r="AJ575" s="26"/>
      <c r="AK575" s="26"/>
      <c r="AL575" s="26"/>
      <c r="AM575" s="26"/>
      <c r="AN575" s="26"/>
    </row>
    <row r="576" spans="1:40">
      <c r="A576" t="str">
        <f>IF(OR(H576=$AA$3,L576=$AA$3),"MATCH","")</f>
        <v/>
      </c>
      <c r="B576" t="str">
        <f>IF(A576="","","LAST "&amp;COUNTIF(A$2:$A576,A576))</f>
        <v/>
      </c>
      <c r="C576" t="str">
        <f>IF(OR(H576=$AA$5,L576=$AA$5),"MATCH","")</f>
        <v/>
      </c>
      <c r="D576" t="str">
        <f>IF(C576="","","LAST "&amp;COUNTIF($C$2:C576,C576))</f>
        <v/>
      </c>
      <c r="E576" s="6">
        <f>IF(AND(OR(H576=$AA$3,H576=$AA$5),AND(OR(L576=$AA$3,L576=$AA$5))),"MATCH",0)</f>
        <v>0</v>
      </c>
      <c r="F576" s="39" t="s">
        <v>91</v>
      </c>
      <c r="G576" s="16">
        <v>44947</v>
      </c>
      <c r="H576" s="6" t="s">
        <v>25</v>
      </c>
      <c r="J576" s="7">
        <f>(VLOOKUP(H576,Modèle!$B$3:$G$34,5,FALSE)*VLOOKUP(L576,Modèle!$B$3:$G$34,6,FALSE))*Modèle!$D$35</f>
        <v>2.6599999999999997</v>
      </c>
      <c r="K576" s="19">
        <f>IF(J576&gt;N576,1,"")</f>
        <v>1</v>
      </c>
      <c r="L576" s="6" t="s">
        <v>39</v>
      </c>
      <c r="M576" s="6">
        <v>2</v>
      </c>
      <c r="N576" s="7">
        <v>2.6054777070063695</v>
      </c>
      <c r="O576" s="19" t="str">
        <f>IF(N576&gt;J576,1,"")</f>
        <v/>
      </c>
      <c r="P576" t="str">
        <f>IF(I576&gt;M576,H576,L576)</f>
        <v>N.Y. Islanders</v>
      </c>
      <c r="Q576" t="str">
        <f>IF(J576&gt;N576,H576,L576)</f>
        <v>Carolina</v>
      </c>
      <c r="R576" t="str">
        <f t="shared" si="28"/>
        <v>NON</v>
      </c>
      <c r="AI576" s="27"/>
      <c r="AJ576" s="26"/>
      <c r="AK576" s="26"/>
      <c r="AL576" s="26"/>
      <c r="AM576" s="26"/>
      <c r="AN576" s="26"/>
    </row>
    <row r="577" spans="1:40">
      <c r="A577" t="str">
        <f>IF(OR(H577=$AA$3,L577=$AA$3),"MATCH","")</f>
        <v/>
      </c>
      <c r="B577" t="str">
        <f>IF(A577="","","LAST "&amp;COUNTIF(A$2:$A577,A577))</f>
        <v/>
      </c>
      <c r="C577" t="str">
        <f>IF(OR(H577=$AA$5,L577=$AA$5),"MATCH","")</f>
        <v/>
      </c>
      <c r="D577" t="str">
        <f>IF(C577="","","LAST "&amp;COUNTIF($C$2:C577,C577))</f>
        <v/>
      </c>
      <c r="E577" s="6">
        <f>IF(AND(OR(H577=$AA$3,H577=$AA$5),AND(OR(L577=$AA$3,L577=$AA$5))),"MATCH",0)</f>
        <v>0</v>
      </c>
      <c r="F577" s="39" t="s">
        <v>91</v>
      </c>
      <c r="G577" s="16">
        <v>44947</v>
      </c>
      <c r="H577" s="6" t="s">
        <v>19</v>
      </c>
      <c r="J577" s="7">
        <f>(VLOOKUP(H577,Modèle!$B$3:$G$34,5,FALSE)*VLOOKUP(L577,Modèle!$B$3:$G$34,6,FALSE))*Modèle!$D$35</f>
        <v>3.09388535031847</v>
      </c>
      <c r="K577" s="19" t="str">
        <f>IF(J577&gt;N577,1,"")</f>
        <v/>
      </c>
      <c r="L577" s="6" t="s">
        <v>17</v>
      </c>
      <c r="M577" s="6">
        <v>4</v>
      </c>
      <c r="N577" s="7">
        <v>3.1365286624203819</v>
      </c>
      <c r="O577" s="19">
        <f>IF(N577&gt;J577,1,"")</f>
        <v>1</v>
      </c>
      <c r="P577" t="str">
        <f>IF(I577&gt;M577,H577,L577)</f>
        <v>Nashville</v>
      </c>
      <c r="Q577" t="str">
        <f>IF(J577&gt;N577,H577,L577)</f>
        <v>Nashville</v>
      </c>
      <c r="R577" t="str">
        <f t="shared" si="28"/>
        <v>OUI</v>
      </c>
      <c r="AI577" s="27"/>
      <c r="AJ577" s="26"/>
      <c r="AK577" s="26"/>
      <c r="AL577" s="26"/>
      <c r="AM577" s="26"/>
      <c r="AN577" s="26"/>
    </row>
    <row r="578" spans="1:40">
      <c r="A578" t="str">
        <f>IF(OR(H578=$AA$3,L578=$AA$3),"MATCH","")</f>
        <v/>
      </c>
      <c r="B578" t="str">
        <f>IF(A578="","","LAST "&amp;COUNTIF(A$2:$A578,A578))</f>
        <v/>
      </c>
      <c r="C578" t="str">
        <f>IF(OR(H578=$AA$5,L578=$AA$5),"MATCH","")</f>
        <v/>
      </c>
      <c r="D578" t="str">
        <f>IF(C578="","","LAST "&amp;COUNTIF($C$2:C578,C578))</f>
        <v/>
      </c>
      <c r="E578" s="6">
        <f>IF(AND(OR(H578=$AA$3,H578=$AA$5),AND(OR(L578=$AA$3,L578=$AA$5))),"MATCH",0)</f>
        <v>0</v>
      </c>
      <c r="F578" s="39" t="s">
        <v>91</v>
      </c>
      <c r="G578" s="16">
        <v>44947</v>
      </c>
      <c r="H578" s="6" t="s">
        <v>46</v>
      </c>
      <c r="J578" s="7">
        <f>(VLOOKUP(H578,Modèle!$B$3:$G$34,5,FALSE)*VLOOKUP(L578,Modèle!$B$3:$G$34,6,FALSE))*Modèle!$D$35</f>
        <v>3.4676433121019099</v>
      </c>
      <c r="K578" s="19" t="str">
        <f>IF(J578&gt;N578,1,"")</f>
        <v/>
      </c>
      <c r="L578" s="6" t="s">
        <v>34</v>
      </c>
      <c r="M578" s="6">
        <v>5</v>
      </c>
      <c r="N578" s="7">
        <v>4.1744904458598713</v>
      </c>
      <c r="O578" s="19">
        <f>IF(N578&gt;J578,1,"")</f>
        <v>1</v>
      </c>
      <c r="P578" t="str">
        <f>IF(I578&gt;M578,H578,L578)</f>
        <v>Ottawa</v>
      </c>
      <c r="Q578" t="str">
        <f>IF(J578&gt;N578,H578,L578)</f>
        <v>Ottawa</v>
      </c>
      <c r="R578" t="str">
        <f t="shared" si="28"/>
        <v>OUI</v>
      </c>
      <c r="AI578" s="27"/>
      <c r="AJ578" s="26"/>
      <c r="AK578" s="26"/>
      <c r="AL578" s="26"/>
      <c r="AM578" s="26"/>
      <c r="AN578" s="26"/>
    </row>
    <row r="579" spans="1:40">
      <c r="A579" t="str">
        <f>IF(OR(H579=$AA$3,L579=$AA$3),"MATCH","")</f>
        <v/>
      </c>
      <c r="B579" t="str">
        <f>IF(A579="","","LAST "&amp;COUNTIF(A$2:$A579,A579))</f>
        <v/>
      </c>
      <c r="C579" t="str">
        <f>IF(OR(H579=$AA$5,L579=$AA$5),"MATCH","")</f>
        <v/>
      </c>
      <c r="D579" t="str">
        <f>IF(C579="","","LAST "&amp;COUNTIF($C$2:C579,C579))</f>
        <v/>
      </c>
      <c r="E579" s="6">
        <f>IF(AND(OR(H579=$AA$3,H579=$AA$5),AND(OR(L579=$AA$3,L579=$AA$5))),"MATCH",0)</f>
        <v>0</v>
      </c>
      <c r="F579" s="39" t="s">
        <v>91</v>
      </c>
      <c r="G579" s="16">
        <v>44947</v>
      </c>
      <c r="H579" s="6" t="s">
        <v>27</v>
      </c>
      <c r="J579" s="7">
        <f>(VLOOKUP(H579,Modèle!$B$3:$G$34,5,FALSE)*VLOOKUP(L579,Modèle!$B$3:$G$34,6,FALSE))*Modèle!$D$35</f>
        <v>2.9135668789808911</v>
      </c>
      <c r="K579" s="19" t="str">
        <f>IF(J579&gt;N579,1,"")</f>
        <v/>
      </c>
      <c r="L579" s="6" t="s">
        <v>22</v>
      </c>
      <c r="M579" s="6">
        <v>4</v>
      </c>
      <c r="N579" s="7">
        <v>3.3184713375796169</v>
      </c>
      <c r="O579" s="19">
        <f>IF(N579&gt;J579,1,"")</f>
        <v>1</v>
      </c>
      <c r="P579" t="str">
        <f>IF(I579&gt;M579,H579,L579)</f>
        <v>Seattle</v>
      </c>
      <c r="Q579" t="str">
        <f>IF(J579&gt;N579,H579,L579)</f>
        <v>Seattle</v>
      </c>
      <c r="R579" t="str">
        <f t="shared" si="28"/>
        <v>OUI</v>
      </c>
      <c r="AI579" s="27"/>
      <c r="AJ579" s="26"/>
      <c r="AK579" s="26"/>
      <c r="AL579" s="26"/>
      <c r="AM579" s="26"/>
      <c r="AN579" s="26"/>
    </row>
    <row r="580" spans="1:40">
      <c r="A580" t="str">
        <f>IF(OR(H580=$AA$3,L580=$AA$3),"MATCH","")</f>
        <v/>
      </c>
      <c r="B580" t="str">
        <f>IF(A580="","","LAST "&amp;COUNTIF(A$2:$A580,A580))</f>
        <v/>
      </c>
      <c r="C580" t="str">
        <f>IF(OR(H580=$AA$5,L580=$AA$5),"MATCH","")</f>
        <v/>
      </c>
      <c r="D580" t="str">
        <f>IF(C580="","","LAST "&amp;COUNTIF($C$2:C580,C580))</f>
        <v/>
      </c>
      <c r="E580" s="6">
        <f>IF(AND(OR(H580=$AA$3,H580=$AA$5),AND(OR(L580=$AA$3,L580=$AA$5))),"MATCH",0)</f>
        <v>0</v>
      </c>
      <c r="F580" s="39" t="s">
        <v>91</v>
      </c>
      <c r="G580" s="16">
        <v>44947</v>
      </c>
      <c r="H580" s="6" t="s">
        <v>26</v>
      </c>
      <c r="J580" s="7">
        <f>(VLOOKUP(H580,Modèle!$B$3:$G$34,5,FALSE)*VLOOKUP(L580,Modèle!$B$3:$G$34,6,FALSE))*Modèle!$D$35</f>
        <v>2.6181847133757956</v>
      </c>
      <c r="K580" s="19" t="str">
        <f>IF(J580&gt;N580,1,"")</f>
        <v/>
      </c>
      <c r="L580" s="6" t="s">
        <v>47</v>
      </c>
      <c r="M580" s="6">
        <v>1</v>
      </c>
      <c r="N580" s="7">
        <v>3.1024203821656045</v>
      </c>
      <c r="O580" s="19">
        <f>IF(N580&gt;J580,1,"")</f>
        <v>1</v>
      </c>
      <c r="P580" t="str">
        <f>IF(I580&gt;M580,H580,L580)</f>
        <v>St. Louis</v>
      </c>
      <c r="Q580" t="str">
        <f>IF(J580&gt;N580,H580,L580)</f>
        <v>St. Louis</v>
      </c>
      <c r="R580" t="str">
        <f t="shared" si="28"/>
        <v>OUI</v>
      </c>
      <c r="AI580" s="27"/>
      <c r="AJ580" s="26"/>
      <c r="AK580" s="26"/>
      <c r="AL580" s="26"/>
      <c r="AM580" s="26"/>
      <c r="AN580" s="26"/>
    </row>
    <row r="581" spans="1:40">
      <c r="A581" t="str">
        <f>IF(OR(H581=$AA$3,L581=$AA$3),"MATCH","")</f>
        <v/>
      </c>
      <c r="B581" t="str">
        <f>IF(A581="","","LAST "&amp;COUNTIF(A$2:$A581,A581))</f>
        <v/>
      </c>
      <c r="C581" t="str">
        <f>IF(OR(H581=$AA$5,L581=$AA$5),"MATCH","")</f>
        <v/>
      </c>
      <c r="D581" t="str">
        <f>IF(C581="","","LAST "&amp;COUNTIF($C$2:C581,C581))</f>
        <v/>
      </c>
      <c r="E581" s="6">
        <f>IF(AND(OR(H581=$AA$3,H581=$AA$5),AND(OR(L581=$AA$3,L581=$AA$5))),"MATCH",0)</f>
        <v>0</v>
      </c>
      <c r="F581" s="39" t="s">
        <v>91</v>
      </c>
      <c r="G581" s="16">
        <v>44947</v>
      </c>
      <c r="H581" s="6" t="s">
        <v>29</v>
      </c>
      <c r="I581" s="6" t="s">
        <v>91</v>
      </c>
      <c r="J581" s="7">
        <f>(VLOOKUP(H581,Modèle!$B$3:$G$34,5,FALSE)*VLOOKUP(L581,Modèle!$B$3:$G$34,6,FALSE))*Modèle!$D$35</f>
        <v>4.5557961783439493</v>
      </c>
      <c r="K581" s="19">
        <f>IF(J581&gt;N581,1,"")</f>
        <v>1</v>
      </c>
      <c r="L581" s="6" t="s">
        <v>28</v>
      </c>
      <c r="M581" s="6">
        <v>2</v>
      </c>
      <c r="N581" s="7">
        <v>3.38076433121019</v>
      </c>
      <c r="O581" s="19" t="str">
        <f>IF(N581&gt;J581,1,"")</f>
        <v/>
      </c>
      <c r="P581" t="str">
        <f>IF(I581&gt;M581,H581,L581)</f>
        <v>Edmonton</v>
      </c>
      <c r="Q581" t="str">
        <f>IF(J581&gt;N581,H581,L581)</f>
        <v>Edmonton</v>
      </c>
      <c r="R581" t="str">
        <f t="shared" si="28"/>
        <v>OUI</v>
      </c>
      <c r="AI581" s="27"/>
      <c r="AJ581" s="26"/>
      <c r="AK581" s="26"/>
      <c r="AL581" s="26"/>
      <c r="AM581" s="26"/>
      <c r="AN581" s="26"/>
    </row>
    <row r="582" spans="1:40">
      <c r="A582" t="str">
        <f>IF(OR(H582=$AA$3,L582=$AA$3),"MATCH","")</f>
        <v/>
      </c>
      <c r="B582" t="str">
        <f>IF(A582="","","LAST "&amp;COUNTIF(A$2:$A582,A582))</f>
        <v/>
      </c>
      <c r="C582" t="str">
        <f>IF(OR(H582=$AA$5,L582=$AA$5),"MATCH","")</f>
        <v/>
      </c>
      <c r="D582" t="str">
        <f>IF(C582="","","LAST "&amp;COUNTIF($C$2:C582,C582))</f>
        <v/>
      </c>
      <c r="E582" s="6">
        <f>IF(AND(OR(H582=$AA$3,H582=$AA$5),AND(OR(L582=$AA$3,L582=$AA$5))),"MATCH",0)</f>
        <v>0</v>
      </c>
      <c r="F582" s="39" t="s">
        <v>91</v>
      </c>
      <c r="G582" s="16">
        <v>44947</v>
      </c>
      <c r="H582" s="6" t="s">
        <v>33</v>
      </c>
      <c r="I582" s="6" t="s">
        <v>91</v>
      </c>
      <c r="J582" s="7">
        <f>(VLOOKUP(H582,Modèle!$B$3:$G$34,5,FALSE)*VLOOKUP(L582,Modèle!$B$3:$G$34,6,FALSE))*Modèle!$D$35</f>
        <v>2.8942675159235667</v>
      </c>
      <c r="K582" s="19">
        <f>IF(J582&gt;N582,1,"")</f>
        <v>1</v>
      </c>
      <c r="L582" s="6" t="s">
        <v>18</v>
      </c>
      <c r="M582" s="6">
        <v>2</v>
      </c>
      <c r="N582" s="7">
        <v>2.8160509554140121</v>
      </c>
      <c r="O582" s="19" t="str">
        <f>IF(N582&gt;J582,1,"")</f>
        <v/>
      </c>
      <c r="P582" t="str">
        <f>IF(I582&gt;M582,H582,L582)</f>
        <v>Washington</v>
      </c>
      <c r="Q582" t="str">
        <f>IF(J582&gt;N582,H582,L582)</f>
        <v>Washington</v>
      </c>
      <c r="R582" t="str">
        <f t="shared" si="28"/>
        <v>OUI</v>
      </c>
      <c r="AI582" s="27"/>
      <c r="AJ582" s="26"/>
      <c r="AK582" s="26"/>
      <c r="AL582" s="26"/>
      <c r="AM582" s="26"/>
      <c r="AN582" s="26"/>
    </row>
    <row r="583" spans="1:40">
      <c r="A583" t="str">
        <f>IF(OR(H583=$AA$3,L583=$AA$3),"MATCH","")</f>
        <v/>
      </c>
      <c r="B583" t="str">
        <f>IF(A583="","","LAST "&amp;COUNTIF(A$2:$A583,A583))</f>
        <v/>
      </c>
      <c r="C583" t="str">
        <f>IF(OR(H583=$AA$5,L583=$AA$5),"MATCH","")</f>
        <v/>
      </c>
      <c r="D583" t="str">
        <f>IF(C583="","","LAST "&amp;COUNTIF($C$2:C583,C583))</f>
        <v/>
      </c>
      <c r="E583" s="6">
        <f>IF(AND(OR(H583=$AA$3,H583=$AA$5),AND(OR(L583=$AA$3,L583=$AA$5))),"MATCH",0)</f>
        <v>0</v>
      </c>
      <c r="F583" s="39" t="s">
        <v>91</v>
      </c>
      <c r="G583" s="16">
        <v>44946</v>
      </c>
      <c r="H583" s="6" t="s">
        <v>34</v>
      </c>
      <c r="I583" s="6" t="s">
        <v>91</v>
      </c>
      <c r="J583" s="7">
        <f>(VLOOKUP(H583,Modèle!$B$3:$G$34,5,FALSE)*VLOOKUP(L583,Modèle!$B$3:$G$34,6,FALSE))*Modèle!$D$35</f>
        <v>2.8372611464968145</v>
      </c>
      <c r="K583" s="19" t="str">
        <f>IF(J583&gt;N583,1,"")</f>
        <v/>
      </c>
      <c r="L583" s="6" t="s">
        <v>44</v>
      </c>
      <c r="M583" s="6">
        <v>5</v>
      </c>
      <c r="N583" s="7">
        <v>4.2502229299363048</v>
      </c>
      <c r="O583" s="19">
        <f>IF(N583&gt;J583,1,"")</f>
        <v>1</v>
      </c>
      <c r="P583" t="str">
        <f>IF(I583&gt;M583,H583,L583)</f>
        <v>Ottawa</v>
      </c>
      <c r="Q583" t="str">
        <f>IF(J583&gt;N583,H583,L583)</f>
        <v>Pittsburgh</v>
      </c>
      <c r="R583" t="str">
        <f t="shared" si="28"/>
        <v>NON</v>
      </c>
      <c r="AI583" s="27"/>
      <c r="AJ583" s="26"/>
      <c r="AK583" s="26"/>
      <c r="AL583" s="26"/>
      <c r="AM583" s="26"/>
      <c r="AN583" s="26"/>
    </row>
    <row r="584" spans="1:40">
      <c r="A584" t="str">
        <f>IF(OR(H584=$AA$3,L584=$AA$3),"MATCH","")</f>
        <v/>
      </c>
      <c r="B584" t="str">
        <f>IF(A584="","","LAST "&amp;COUNTIF(A$2:$A584,A584))</f>
        <v/>
      </c>
      <c r="C584" t="str">
        <f>IF(OR(H584=$AA$5,L584=$AA$5),"MATCH","")</f>
        <v/>
      </c>
      <c r="D584" t="str">
        <f>IF(C584="","","LAST "&amp;COUNTIF($C$2:C584,C584))</f>
        <v/>
      </c>
      <c r="E584" s="6">
        <f>IF(AND(OR(H584=$AA$3,H584=$AA$5),AND(OR(L584=$AA$3,L584=$AA$5))),"MATCH",0)</f>
        <v>0</v>
      </c>
      <c r="F584" s="39" t="s">
        <v>91</v>
      </c>
      <c r="G584" s="16">
        <v>44946</v>
      </c>
      <c r="H584" s="6" t="s">
        <v>27</v>
      </c>
      <c r="I584" s="6" t="s">
        <v>91</v>
      </c>
      <c r="J584" s="7">
        <f>(VLOOKUP(H584,Modèle!$B$3:$G$34,5,FALSE)*VLOOKUP(L584,Modèle!$B$3:$G$34,6,FALSE))*Modèle!$D$35</f>
        <v>3.7297452229299362</v>
      </c>
      <c r="K584" s="19">
        <f>IF(J584&gt;N584,1,"")</f>
        <v>1</v>
      </c>
      <c r="L584" s="6" t="s">
        <v>28</v>
      </c>
      <c r="M584" s="6">
        <v>5</v>
      </c>
      <c r="N584" s="7">
        <v>3.2033757961783431</v>
      </c>
      <c r="O584" s="19" t="str">
        <f>IF(N584&gt;J584,1,"")</f>
        <v/>
      </c>
      <c r="P584" t="str">
        <f>IF(I584&gt;M584,H584,L584)</f>
        <v>Colorado</v>
      </c>
      <c r="Q584" t="str">
        <f>IF(J584&gt;N584,H584,L584)</f>
        <v>Colorado</v>
      </c>
      <c r="R584" t="str">
        <f t="shared" si="28"/>
        <v>OUI</v>
      </c>
      <c r="AI584" s="27"/>
      <c r="AJ584" s="26"/>
      <c r="AK584" s="26"/>
      <c r="AL584" s="26"/>
      <c r="AM584" s="26"/>
      <c r="AN584" s="26"/>
    </row>
    <row r="585" spans="1:40">
      <c r="A585" t="str">
        <f>IF(OR(H585=$AA$3,L585=$AA$3),"MATCH","")</f>
        <v/>
      </c>
      <c r="B585" t="str">
        <f>IF(A585="","","LAST "&amp;COUNTIF(A$2:$A585,A585))</f>
        <v/>
      </c>
      <c r="C585" t="str">
        <f>IF(OR(H585=$AA$5,L585=$AA$5),"MATCH","")</f>
        <v/>
      </c>
      <c r="D585" t="str">
        <f>IF(C585="","","LAST "&amp;COUNTIF($C$2:C585,C585))</f>
        <v/>
      </c>
      <c r="E585" s="6">
        <f>IF(AND(OR(H585=$AA$3,H585=$AA$5),AND(OR(L585=$AA$3,L585=$AA$5))),"MATCH",0)</f>
        <v>0</v>
      </c>
      <c r="F585" s="39" t="s">
        <v>91</v>
      </c>
      <c r="G585" s="16">
        <v>44945</v>
      </c>
      <c r="H585" s="6" t="s">
        <v>33</v>
      </c>
      <c r="I585" s="6" t="s">
        <v>91</v>
      </c>
      <c r="J585" s="7">
        <f>(VLOOKUP(H585,Modèle!$B$3:$G$34,5,FALSE)*VLOOKUP(L585,Modèle!$B$3:$G$34,6,FALSE))*Modèle!$D$35</f>
        <v>3.6993630573248404</v>
      </c>
      <c r="K585" s="19" t="str">
        <f>IF(J585&gt;N585,1,"")</f>
        <v/>
      </c>
      <c r="L585" s="6" t="s">
        <v>43</v>
      </c>
      <c r="M585" s="6">
        <v>9</v>
      </c>
      <c r="N585" s="7">
        <v>3.8503184713375793</v>
      </c>
      <c r="O585" s="19">
        <f>IF(N585&gt;J585,1,"")</f>
        <v>1</v>
      </c>
      <c r="P585" t="str">
        <f>IF(I585&gt;M585,H585,L585)</f>
        <v>Washington</v>
      </c>
      <c r="Q585" t="str">
        <f>IF(J585&gt;N585,H585,L585)</f>
        <v>Arizona</v>
      </c>
      <c r="R585" t="str">
        <f t="shared" si="28"/>
        <v>NON</v>
      </c>
      <c r="AI585" s="27"/>
      <c r="AJ585" s="26"/>
      <c r="AK585" s="26"/>
      <c r="AL585" s="26"/>
      <c r="AM585" s="26"/>
      <c r="AN585" s="26"/>
    </row>
    <row r="586" spans="1:40">
      <c r="A586" t="str">
        <f>IF(OR(H586=$AA$3,L586=$AA$3),"MATCH","")</f>
        <v/>
      </c>
      <c r="B586" t="str">
        <f>IF(A586="","","LAST "&amp;COUNTIF(A$2:$A586,A586))</f>
        <v/>
      </c>
      <c r="C586" t="str">
        <f>IF(OR(H586=$AA$5,L586=$AA$5),"MATCH","")</f>
        <v/>
      </c>
      <c r="D586" t="str">
        <f>IF(C586="","","LAST "&amp;COUNTIF($C$2:C586,C586))</f>
        <v/>
      </c>
      <c r="E586" s="6">
        <f>IF(AND(OR(H586=$AA$3,H586=$AA$5),AND(OR(L586=$AA$3,L586=$AA$5))),"MATCH",0)</f>
        <v>0</v>
      </c>
      <c r="F586" s="39" t="s">
        <v>91</v>
      </c>
      <c r="G586" s="16">
        <v>44945</v>
      </c>
      <c r="H586" s="6" t="s">
        <v>39</v>
      </c>
      <c r="I586" s="6" t="s">
        <v>91</v>
      </c>
      <c r="J586" s="7">
        <f>(VLOOKUP(H586,Modèle!$B$3:$G$34,5,FALSE)*VLOOKUP(L586,Modèle!$B$3:$G$34,6,FALSE))*Modèle!$D$35</f>
        <v>3.3470063694267509</v>
      </c>
      <c r="K586" s="19">
        <f>IF(J586&gt;N586,1,"")</f>
        <v>1</v>
      </c>
      <c r="L586" s="6" t="s">
        <v>35</v>
      </c>
      <c r="M586" s="6">
        <v>2</v>
      </c>
      <c r="N586" s="7">
        <v>2.8202866242038214</v>
      </c>
      <c r="O586" s="19" t="str">
        <f>IF(N586&gt;J586,1,"")</f>
        <v/>
      </c>
      <c r="P586" t="str">
        <f>IF(I586&gt;M586,H586,L586)</f>
        <v>N.Y. Islanders</v>
      </c>
      <c r="Q586" t="str">
        <f>IF(J586&gt;N586,H586,L586)</f>
        <v>N.Y. Islanders</v>
      </c>
      <c r="R586" t="str">
        <f t="shared" si="28"/>
        <v>OUI</v>
      </c>
      <c r="AI586" s="27"/>
      <c r="AJ586" s="26"/>
      <c r="AK586" s="26"/>
      <c r="AL586" s="26"/>
      <c r="AM586" s="26"/>
      <c r="AN586" s="26"/>
    </row>
    <row r="587" spans="1:40">
      <c r="A587" t="str">
        <f>IF(OR(H587=$AA$3,L587=$AA$3),"MATCH","")</f>
        <v/>
      </c>
      <c r="B587" t="str">
        <f>IF(A587="","","LAST "&amp;COUNTIF(A$2:$A587,A587))</f>
        <v/>
      </c>
      <c r="C587" t="str">
        <f>IF(OR(H587=$AA$5,L587=$AA$5),"MATCH","")</f>
        <v/>
      </c>
      <c r="D587" t="str">
        <f>IF(C587="","","LAST "&amp;COUNTIF($C$2:C587,C587))</f>
        <v/>
      </c>
      <c r="E587" s="6">
        <f>IF(AND(OR(H587=$AA$3,H587=$AA$5),AND(OR(L587=$AA$3,L587=$AA$5))),"MATCH",0)</f>
        <v>0</v>
      </c>
      <c r="F587" s="39" t="s">
        <v>91</v>
      </c>
      <c r="G587" s="16">
        <v>44945</v>
      </c>
      <c r="H587" s="6" t="s">
        <v>37</v>
      </c>
      <c r="I587" s="6" t="s">
        <v>91</v>
      </c>
      <c r="J587" s="7">
        <f>(VLOOKUP(H587,Modèle!$B$3:$G$34,5,FALSE)*VLOOKUP(L587,Modèle!$B$3:$G$34,6,FALSE))*Modèle!$D$35</f>
        <v>2.6629299363057322</v>
      </c>
      <c r="K587" s="19" t="str">
        <f>IF(J587&gt;N587,1,"")</f>
        <v/>
      </c>
      <c r="L587" s="6" t="s">
        <v>25</v>
      </c>
      <c r="M587" s="6">
        <v>3</v>
      </c>
      <c r="N587" s="7">
        <v>2.8701273885350318</v>
      </c>
      <c r="O587" s="19">
        <f>IF(N587&gt;J587,1,"")</f>
        <v>1</v>
      </c>
      <c r="P587" t="str">
        <f>IF(I587&gt;M587,H587,L587)</f>
        <v>Minnesota</v>
      </c>
      <c r="Q587" t="str">
        <f>IF(J587&gt;N587,H587,L587)</f>
        <v>Carolina</v>
      </c>
      <c r="R587" t="str">
        <f t="shared" si="28"/>
        <v>NON</v>
      </c>
      <c r="AI587" s="27"/>
      <c r="AJ587" s="26"/>
      <c r="AK587" s="26"/>
      <c r="AL587" s="26"/>
      <c r="AM587" s="26"/>
      <c r="AN587" s="26"/>
    </row>
    <row r="588" spans="1:40">
      <c r="A588" t="str">
        <f>IF(OR(H588=$AA$3,L588=$AA$3),"MATCH","")</f>
        <v/>
      </c>
      <c r="B588" t="str">
        <f>IF(A588="","","LAST "&amp;COUNTIF(A$2:$A588,A588))</f>
        <v/>
      </c>
      <c r="C588" t="str">
        <f>IF(OR(H588=$AA$5,L588=$AA$5),"MATCH","")</f>
        <v/>
      </c>
      <c r="D588" t="str">
        <f>IF(C588="","","LAST "&amp;COUNTIF($C$2:C588,C588))</f>
        <v/>
      </c>
      <c r="E588" s="6">
        <f>IF(AND(OR(H588=$AA$3,H588=$AA$5),AND(OR(L588=$AA$3,L588=$AA$5))),"MATCH",0)</f>
        <v>0</v>
      </c>
      <c r="F588" s="39" t="s">
        <v>91</v>
      </c>
      <c r="G588" s="16">
        <v>44945</v>
      </c>
      <c r="H588" s="6" t="s">
        <v>23</v>
      </c>
      <c r="I588" s="6" t="s">
        <v>91</v>
      </c>
      <c r="J588" s="7">
        <f>(VLOOKUP(H588,Modèle!$B$3:$G$34,5,FALSE)*VLOOKUP(L588,Modèle!$B$3:$G$34,6,FALSE))*Modèle!$D$35</f>
        <v>2.8429936305732477</v>
      </c>
      <c r="K588" s="19" t="str">
        <f>IF(J588&gt;N588,1,"")</f>
        <v/>
      </c>
      <c r="L588" s="6" t="s">
        <v>24</v>
      </c>
      <c r="M588" s="6">
        <v>4</v>
      </c>
      <c r="N588" s="7">
        <v>3.112866242038216</v>
      </c>
      <c r="O588" s="19">
        <f>IF(N588&gt;J588,1,"")</f>
        <v>1</v>
      </c>
      <c r="P588" t="str">
        <f>IF(I588&gt;M588,H588,L588)</f>
        <v>Anaheim</v>
      </c>
      <c r="Q588" t="str">
        <f>IF(J588&gt;N588,H588,L588)</f>
        <v>Columbus</v>
      </c>
      <c r="R588" t="str">
        <f t="shared" si="28"/>
        <v>NON</v>
      </c>
      <c r="AI588" s="27"/>
      <c r="AJ588" s="26"/>
      <c r="AK588" s="26"/>
      <c r="AL588" s="26"/>
      <c r="AM588" s="26"/>
      <c r="AN588" s="26"/>
    </row>
    <row r="589" spans="1:40">
      <c r="A589" t="str">
        <f>IF(OR(H589=$AA$3,L589=$AA$3),"MATCH","")</f>
        <v/>
      </c>
      <c r="B589" t="str">
        <f>IF(A589="","","LAST "&amp;COUNTIF(A$2:$A589,A589))</f>
        <v/>
      </c>
      <c r="C589" t="str">
        <f>IF(OR(H589=$AA$5,L589=$AA$5),"MATCH","")</f>
        <v/>
      </c>
      <c r="D589" t="str">
        <f>IF(C589="","","LAST "&amp;COUNTIF($C$2:C589,C589))</f>
        <v/>
      </c>
      <c r="E589" s="6">
        <f>IF(AND(OR(H589=$AA$3,H589=$AA$5),AND(OR(L589=$AA$3,L589=$AA$5))),"MATCH",0)</f>
        <v>0</v>
      </c>
      <c r="F589" s="39" t="s">
        <v>91</v>
      </c>
      <c r="G589" s="16">
        <v>44945</v>
      </c>
      <c r="H589" s="6" t="s">
        <v>20</v>
      </c>
      <c r="I589" s="6" t="s">
        <v>91</v>
      </c>
      <c r="J589" s="7">
        <f>(VLOOKUP(H589,Modèle!$B$3:$G$34,5,FALSE)*VLOOKUP(L589,Modèle!$B$3:$G$34,6,FALSE))*Modèle!$D$35</f>
        <v>3.7614968152866233</v>
      </c>
      <c r="K589" s="19">
        <f>IF(J589&gt;N589,1,"")</f>
        <v>1</v>
      </c>
      <c r="L589" s="6" t="s">
        <v>29</v>
      </c>
      <c r="M589" s="6">
        <v>3</v>
      </c>
      <c r="N589" s="7">
        <v>3.3694267515923562</v>
      </c>
      <c r="O589" s="19" t="str">
        <f>IF(N589&gt;J589,1,"")</f>
        <v/>
      </c>
      <c r="P589" t="str">
        <f>IF(I589&gt;M589,H589,L589)</f>
        <v>Tampa Bay</v>
      </c>
      <c r="Q589" t="str">
        <f>IF(J589&gt;N589,H589,L589)</f>
        <v>Tampa Bay</v>
      </c>
      <c r="R589" t="str">
        <f t="shared" si="28"/>
        <v>OUI</v>
      </c>
      <c r="AI589" s="27"/>
      <c r="AJ589" s="26"/>
      <c r="AK589" s="26"/>
      <c r="AL589" s="26"/>
      <c r="AM589" s="26"/>
      <c r="AN589" s="26"/>
    </row>
    <row r="590" spans="1:40">
      <c r="A590" t="str">
        <f>IF(OR(H590=$AA$3,L590=$AA$3),"MATCH","")</f>
        <v/>
      </c>
      <c r="B590" t="str">
        <f>IF(A590="","","LAST "&amp;COUNTIF(A$2:$A590,A590))</f>
        <v/>
      </c>
      <c r="C590" t="str">
        <f>IF(OR(H590=$AA$5,L590=$AA$5),"MATCH","")</f>
        <v/>
      </c>
      <c r="D590" t="str">
        <f>IF(C590="","","LAST "&amp;COUNTIF($C$2:C590,C590))</f>
        <v/>
      </c>
      <c r="E590" s="6">
        <f>IF(AND(OR(H590=$AA$3,H590=$AA$5),AND(OR(L590=$AA$3,L590=$AA$5))),"MATCH",0)</f>
        <v>0</v>
      </c>
      <c r="F590" s="39" t="s">
        <v>91</v>
      </c>
      <c r="G590" s="16">
        <v>44945</v>
      </c>
      <c r="H590" s="6" t="s">
        <v>40</v>
      </c>
      <c r="I590" s="6" t="s">
        <v>91</v>
      </c>
      <c r="J590" s="7">
        <f>(VLOOKUP(H590,Modèle!$B$3:$G$34,5,FALSE)*VLOOKUP(L590,Modèle!$B$3:$G$34,6,FALSE))*Modèle!$D$35</f>
        <v>3.703089171974522</v>
      </c>
      <c r="K590" s="19">
        <f>IF(J590&gt;N590,1,"")</f>
        <v>1</v>
      </c>
      <c r="L590" s="6" t="s">
        <v>19</v>
      </c>
      <c r="M590" s="6">
        <v>4</v>
      </c>
      <c r="N590" s="7">
        <v>3.2852229299363049</v>
      </c>
      <c r="O590" s="19" t="str">
        <f>IF(N590&gt;J590,1,"")</f>
        <v/>
      </c>
      <c r="P590" t="str">
        <f>IF(I590&gt;M590,H590,L590)</f>
        <v>Dallas</v>
      </c>
      <c r="Q590" t="str">
        <f>IF(J590&gt;N590,H590,L590)</f>
        <v>Dallas</v>
      </c>
      <c r="R590" t="str">
        <f t="shared" si="28"/>
        <v>OUI</v>
      </c>
      <c r="AI590" s="27"/>
      <c r="AJ590" s="26"/>
      <c r="AK590" s="26"/>
      <c r="AL590" s="26"/>
      <c r="AM590" s="26"/>
      <c r="AN590" s="26"/>
    </row>
    <row r="591" spans="1:40">
      <c r="A591" t="str">
        <f>IF(OR(H591=$AA$3,L591=$AA$3),"MATCH","")</f>
        <v/>
      </c>
      <c r="B591" t="str">
        <f>IF(A591="","","LAST "&amp;COUNTIF(A$2:$A591,A591))</f>
        <v/>
      </c>
      <c r="C591" t="str">
        <f>IF(OR(H591=$AA$5,L591=$AA$5),"MATCH","")</f>
        <v/>
      </c>
      <c r="D591" t="str">
        <f>IF(C591="","","LAST "&amp;COUNTIF($C$2:C591,C591))</f>
        <v/>
      </c>
      <c r="E591" s="6">
        <f>IF(AND(OR(H591=$AA$3,H591=$AA$5),AND(OR(L591=$AA$3,L591=$AA$5))),"MATCH",0)</f>
        <v>0</v>
      </c>
      <c r="F591" s="39" t="s">
        <v>91</v>
      </c>
      <c r="G591" s="16">
        <v>44945</v>
      </c>
      <c r="H591" s="6" t="s">
        <v>38</v>
      </c>
      <c r="I591" s="6" t="s">
        <v>91</v>
      </c>
      <c r="J591" s="7">
        <f>(VLOOKUP(H591,Modèle!$B$3:$G$34,5,FALSE)*VLOOKUP(L591,Modèle!$B$3:$G$34,6,FALSE))*Modèle!$D$35</f>
        <v>3.8323566878980886</v>
      </c>
      <c r="K591" s="19">
        <f>IF(J591&gt;N591,1,"")</f>
        <v>1</v>
      </c>
      <c r="L591" s="6" t="s">
        <v>31</v>
      </c>
      <c r="M591" s="6">
        <v>1</v>
      </c>
      <c r="N591" s="7">
        <v>2.3743949044585979</v>
      </c>
      <c r="O591" s="19" t="str">
        <f>IF(N591&gt;J591,1,"")</f>
        <v/>
      </c>
      <c r="P591" t="str">
        <f>IF(I591&gt;M591,H591,L591)</f>
        <v>Florida</v>
      </c>
      <c r="Q591" t="str">
        <f>IF(J591&gt;N591,H591,L591)</f>
        <v>Florida</v>
      </c>
      <c r="R591" t="str">
        <f t="shared" si="28"/>
        <v>OUI</v>
      </c>
      <c r="AI591" s="27"/>
      <c r="AJ591" s="26"/>
      <c r="AK591" s="26"/>
      <c r="AL591" s="26"/>
      <c r="AM591" s="26"/>
      <c r="AN591" s="26"/>
    </row>
    <row r="592" spans="1:40">
      <c r="A592" t="str">
        <f>IF(OR(H592=$AA$3,L592=$AA$3),"MATCH","")</f>
        <v/>
      </c>
      <c r="B592" t="str">
        <f>IF(A592="","","LAST "&amp;COUNTIF(A$2:$A592,A592))</f>
        <v/>
      </c>
      <c r="C592" t="str">
        <f>IF(OR(H592=$AA$5,L592=$AA$5),"MATCH","")</f>
        <v/>
      </c>
      <c r="D592" t="str">
        <f>IF(C592="","","LAST "&amp;COUNTIF($C$2:C592,C592))</f>
        <v/>
      </c>
      <c r="E592" s="6">
        <f>IF(AND(OR(H592=$AA$3,H592=$AA$5),AND(OR(L592=$AA$3,L592=$AA$5))),"MATCH",0)</f>
        <v>0</v>
      </c>
      <c r="F592" s="39" t="s">
        <v>91</v>
      </c>
      <c r="G592" s="16">
        <v>44945</v>
      </c>
      <c r="H592" s="6" t="s">
        <v>32</v>
      </c>
      <c r="I592" s="6" t="s">
        <v>91</v>
      </c>
      <c r="J592" s="7">
        <f>(VLOOKUP(H592,Modèle!$B$3:$G$34,5,FALSE)*VLOOKUP(L592,Modèle!$B$3:$G$34,6,FALSE))*Modèle!$D$35</f>
        <v>3.1852229299363048</v>
      </c>
      <c r="K592" s="19" t="str">
        <f>IF(J592&gt;N592,1,"")</f>
        <v/>
      </c>
      <c r="L592" s="6" t="s">
        <v>21</v>
      </c>
      <c r="M592" s="6">
        <v>2</v>
      </c>
      <c r="N592" s="7">
        <v>3.7163057324840754</v>
      </c>
      <c r="O592" s="19">
        <f>IF(N592&gt;J592,1,"")</f>
        <v>1</v>
      </c>
      <c r="P592" t="str">
        <f>IF(I592&gt;M592,H592,L592)</f>
        <v>Boston</v>
      </c>
      <c r="Q592" t="str">
        <f>IF(J592&gt;N592,H592,L592)</f>
        <v>N.Y. Rangers</v>
      </c>
      <c r="R592" t="str">
        <f t="shared" si="28"/>
        <v>NON</v>
      </c>
      <c r="AI592" s="27"/>
      <c r="AJ592" s="26"/>
      <c r="AK592" s="26"/>
      <c r="AL592" s="26"/>
      <c r="AM592" s="26"/>
      <c r="AN592" s="26"/>
    </row>
    <row r="593" spans="1:40">
      <c r="A593" t="str">
        <f>IF(OR(H593=$AA$3,L593=$AA$3),"MATCH","")</f>
        <v/>
      </c>
      <c r="B593" t="str">
        <f>IF(A593="","","LAST "&amp;COUNTIF(A$2:$A593,A593))</f>
        <v/>
      </c>
      <c r="C593" t="str">
        <f>IF(OR(H593=$AA$5,L593=$AA$5),"MATCH","")</f>
        <v/>
      </c>
      <c r="D593" t="str">
        <f>IF(C593="","","LAST "&amp;COUNTIF($C$2:C593,C593))</f>
        <v/>
      </c>
      <c r="E593" s="6">
        <f>IF(AND(OR(H593=$AA$3,H593=$AA$5),AND(OR(L593=$AA$3,L593=$AA$5))),"MATCH",0)</f>
        <v>0</v>
      </c>
      <c r="F593" s="39" t="s">
        <v>91</v>
      </c>
      <c r="G593" s="16">
        <v>44945</v>
      </c>
      <c r="H593" s="6" t="s">
        <v>26</v>
      </c>
      <c r="I593" s="6" t="s">
        <v>91</v>
      </c>
      <c r="J593" s="7">
        <f>(VLOOKUP(H593,Modèle!$B$3:$G$34,5,FALSE)*VLOOKUP(L593,Modèle!$B$3:$G$34,6,FALSE))*Modèle!$D$35</f>
        <v>2.3045859872611461</v>
      </c>
      <c r="K593" s="19" t="str">
        <f>IF(J593&gt;N593,1,"")</f>
        <v/>
      </c>
      <c r="L593" s="6" t="s">
        <v>42</v>
      </c>
      <c r="M593" s="6">
        <v>2</v>
      </c>
      <c r="N593" s="7">
        <v>2.795286624203821</v>
      </c>
      <c r="O593" s="19">
        <f>IF(N593&gt;J593,1,"")</f>
        <v>1</v>
      </c>
      <c r="P593" t="str">
        <f>IF(I593&gt;M593,H593,L593)</f>
        <v>Chicago</v>
      </c>
      <c r="Q593" t="str">
        <f>IF(J593&gt;N593,H593,L593)</f>
        <v>Philadelphia</v>
      </c>
      <c r="R593" t="str">
        <f t="shared" si="28"/>
        <v>NON</v>
      </c>
      <c r="AI593" s="27"/>
      <c r="AJ593" s="26"/>
      <c r="AK593" s="26"/>
      <c r="AL593" s="26"/>
      <c r="AM593" s="26"/>
      <c r="AN593" s="26"/>
    </row>
    <row r="594" spans="1:40">
      <c r="A594" t="str">
        <f>IF(OR(H594=$AA$3,L594=$AA$3),"MATCH","")</f>
        <v/>
      </c>
      <c r="B594" t="str">
        <f>IF(A594="","","LAST "&amp;COUNTIF(A$2:$A594,A594))</f>
        <v/>
      </c>
      <c r="C594" t="str">
        <f>IF(OR(H594=$AA$5,L594=$AA$5),"MATCH","")</f>
        <v/>
      </c>
      <c r="D594" t="str">
        <f>IF(C594="","","LAST "&amp;COUNTIF($C$2:C594,C594))</f>
        <v/>
      </c>
      <c r="E594" s="6">
        <f>IF(AND(OR(H594=$AA$3,H594=$AA$5),AND(OR(L594=$AA$3,L594=$AA$5))),"MATCH",0)</f>
        <v>0</v>
      </c>
      <c r="F594" s="39" t="s">
        <v>91</v>
      </c>
      <c r="G594" s="16">
        <v>44945</v>
      </c>
      <c r="H594" s="6" t="s">
        <v>41</v>
      </c>
      <c r="I594" s="6" t="s">
        <v>91</v>
      </c>
      <c r="J594" s="7">
        <f>(VLOOKUP(H594,Modèle!$B$3:$G$34,5,FALSE)*VLOOKUP(L594,Modèle!$B$3:$G$34,6,FALSE))*Modèle!$D$35</f>
        <v>3.4513057324840752</v>
      </c>
      <c r="K594" s="19">
        <f>IF(J594&gt;N594,1,"")</f>
        <v>1</v>
      </c>
      <c r="L594" s="6" t="s">
        <v>22</v>
      </c>
      <c r="M594" s="6">
        <v>1</v>
      </c>
      <c r="N594" s="7">
        <v>2.2368471337579616</v>
      </c>
      <c r="O594" s="19" t="str">
        <f>IF(N594&gt;J594,1,"")</f>
        <v/>
      </c>
      <c r="P594" t="str">
        <f>IF(I594&gt;M594,H594,L594)</f>
        <v>New Jersey</v>
      </c>
      <c r="Q594" t="str">
        <f>IF(J594&gt;N594,H594,L594)</f>
        <v>New Jersey</v>
      </c>
      <c r="R594" t="str">
        <f t="shared" si="28"/>
        <v>OUI</v>
      </c>
      <c r="AI594" s="27"/>
      <c r="AJ594" s="26"/>
      <c r="AK594" s="26"/>
      <c r="AL594" s="26"/>
      <c r="AM594" s="26"/>
      <c r="AN594" s="26"/>
    </row>
    <row r="595" spans="1:40">
      <c r="A595" t="str">
        <f>IF(OR(H595=$AA$3,L595=$AA$3),"MATCH","")</f>
        <v/>
      </c>
      <c r="B595" t="str">
        <f>IF(A595="","","LAST "&amp;COUNTIF(A$2:$A595,A595))</f>
        <v/>
      </c>
      <c r="C595" t="str">
        <f>IF(OR(H595=$AA$5,L595=$AA$5),"MATCH","")</f>
        <v/>
      </c>
      <c r="D595" t="str">
        <f>IF(C595="","","LAST "&amp;COUNTIF($C$2:C595,C595))</f>
        <v/>
      </c>
      <c r="E595" s="6">
        <f>IF(AND(OR(H595=$AA$3,H595=$AA$5),AND(OR(L595=$AA$3,L595=$AA$5))),"MATCH",0)</f>
        <v>0</v>
      </c>
      <c r="F595" s="39" t="s">
        <v>91</v>
      </c>
      <c r="G595" s="16">
        <v>44945</v>
      </c>
      <c r="H595" s="6" t="s">
        <v>17</v>
      </c>
      <c r="I595" s="6" t="s">
        <v>91</v>
      </c>
      <c r="J595" s="7">
        <f>(VLOOKUP(H595,Modèle!$B$3:$G$34,5,FALSE)*VLOOKUP(L595,Modèle!$B$3:$G$34,6,FALSE))*Modèle!$D$35</f>
        <v>3.1555414012738847</v>
      </c>
      <c r="K595" s="19" t="str">
        <f>IF(J595&gt;N595,1,"")</f>
        <v/>
      </c>
      <c r="L595" s="6" t="s">
        <v>47</v>
      </c>
      <c r="M595" s="6">
        <v>2</v>
      </c>
      <c r="N595" s="7">
        <v>3.6588535031847127</v>
      </c>
      <c r="O595" s="19">
        <f>IF(N595&gt;J595,1,"")</f>
        <v>1</v>
      </c>
      <c r="P595" t="str">
        <f>IF(I595&gt;M595,H595,L595)</f>
        <v>Nashville</v>
      </c>
      <c r="Q595" t="str">
        <f>IF(J595&gt;N595,H595,L595)</f>
        <v>St. Louis</v>
      </c>
      <c r="R595" t="str">
        <f t="shared" si="28"/>
        <v>NON</v>
      </c>
      <c r="AI595" s="27"/>
      <c r="AJ595" s="26"/>
      <c r="AK595" s="26"/>
      <c r="AL595" s="26"/>
      <c r="AM595" s="26"/>
      <c r="AN595" s="26"/>
    </row>
    <row r="596" spans="1:40">
      <c r="A596" t="str">
        <f>IF(OR(H596=$AA$3,L596=$AA$3),"MATCH","")</f>
        <v/>
      </c>
      <c r="B596" t="str">
        <f>IF(A596="","","LAST "&amp;COUNTIF(A$2:$A596,A596))</f>
        <v/>
      </c>
      <c r="C596" t="str">
        <f>IF(OR(H596=$AA$5,L596=$AA$5),"MATCH","")</f>
        <v/>
      </c>
      <c r="D596" t="str">
        <f>IF(C596="","","LAST "&amp;COUNTIF($C$2:C596,C596))</f>
        <v/>
      </c>
      <c r="E596" s="6">
        <f>IF(AND(OR(H596=$AA$3,H596=$AA$5),AND(OR(L596=$AA$3,L596=$AA$5))),"MATCH",0)</f>
        <v>0</v>
      </c>
      <c r="F596" s="39" t="s">
        <v>91</v>
      </c>
      <c r="G596" s="16">
        <v>44945</v>
      </c>
      <c r="H596" s="6" t="s">
        <v>46</v>
      </c>
      <c r="I596" s="6" t="s">
        <v>91</v>
      </c>
      <c r="J596" s="7">
        <f>(VLOOKUP(H596,Modèle!$B$3:$G$34,5,FALSE)*VLOOKUP(L596,Modèle!$B$3:$G$34,6,FALSE))*Modèle!$D$35</f>
        <v>2.8081528662420379</v>
      </c>
      <c r="K596" s="19" t="str">
        <f>IF(J596&gt;N596,1,"")</f>
        <v/>
      </c>
      <c r="L596" s="6" t="s">
        <v>30</v>
      </c>
      <c r="M596" s="6">
        <v>5</v>
      </c>
      <c r="N596" s="7">
        <v>3.8802866242038214</v>
      </c>
      <c r="O596" s="19">
        <f>IF(N596&gt;J596,1,"")</f>
        <v>1</v>
      </c>
      <c r="P596" t="str">
        <f>IF(I596&gt;M596,H596,L596)</f>
        <v>Winnipeg</v>
      </c>
      <c r="Q596" t="str">
        <f>IF(J596&gt;N596,H596,L596)</f>
        <v>Toronto</v>
      </c>
      <c r="R596" t="str">
        <f t="shared" si="28"/>
        <v>NON</v>
      </c>
      <c r="AI596" s="27"/>
      <c r="AJ596" s="26"/>
      <c r="AK596" s="26"/>
      <c r="AL596" s="26"/>
      <c r="AM596" s="26"/>
      <c r="AN596" s="26"/>
    </row>
    <row r="597" spans="1:40">
      <c r="A597" t="str">
        <f>IF(OR(H597=$AA$3,L597=$AA$3),"MATCH","")</f>
        <v/>
      </c>
      <c r="B597" t="str">
        <f>IF(A597="","","LAST "&amp;COUNTIF(A$2:$A597,A597))</f>
        <v/>
      </c>
      <c r="C597" t="str">
        <f>IF(OR(H597=$AA$5,L597=$AA$5),"MATCH","")</f>
        <v>MATCH</v>
      </c>
      <c r="D597" t="str">
        <f>IF(C597="","","LAST "&amp;COUNTIF($C$2:C597,C597))</f>
        <v>LAST 38</v>
      </c>
      <c r="E597" s="6">
        <f>IF(AND(OR(H597=$AA$3,H597=$AA$5),AND(OR(L597=$AA$3,L597=$AA$5))),"MATCH",0)</f>
        <v>0</v>
      </c>
      <c r="F597" s="39" t="s">
        <v>91</v>
      </c>
      <c r="G597" s="16">
        <v>44945</v>
      </c>
      <c r="H597" s="6" t="s">
        <v>45</v>
      </c>
      <c r="I597" s="6" t="s">
        <v>91</v>
      </c>
      <c r="J597" s="7">
        <f>(VLOOKUP(H597,Modèle!$B$3:$G$34,5,FALSE)*VLOOKUP(L597,Modèle!$B$3:$G$34,6,FALSE))*Modèle!$D$35</f>
        <v>2.8038216560509546</v>
      </c>
      <c r="K597" s="19" t="str">
        <f>IF(J597&gt;N597,1,"")</f>
        <v/>
      </c>
      <c r="L597" s="6" t="s">
        <v>18</v>
      </c>
      <c r="M597" s="6">
        <v>3</v>
      </c>
      <c r="N597" s="7">
        <v>2.8616560509554132</v>
      </c>
      <c r="O597" s="19">
        <f>IF(N597&gt;J597,1,"")</f>
        <v>1</v>
      </c>
      <c r="P597" t="str">
        <f>IF(I597&gt;M597,H597,L597)</f>
        <v>Detroit</v>
      </c>
      <c r="Q597" t="str">
        <f>IF(J597&gt;N597,H597,L597)</f>
        <v>Vegas</v>
      </c>
      <c r="R597" t="str">
        <f t="shared" si="28"/>
        <v>NON</v>
      </c>
      <c r="AI597" s="27"/>
      <c r="AJ597" s="26"/>
      <c r="AK597" s="26"/>
      <c r="AL597" s="26"/>
      <c r="AM597" s="26"/>
      <c r="AN597" s="26"/>
    </row>
    <row r="598" spans="1:40">
      <c r="A598" t="str">
        <f>IF(OR(H598=$AA$3,L598=$AA$3),"MATCH","")</f>
        <v>MATCH</v>
      </c>
      <c r="B598" t="str">
        <f>IF(A598="","","LAST "&amp;COUNTIF(A$2:$A598,A598))</f>
        <v>LAST 37</v>
      </c>
      <c r="C598" t="str">
        <f>IF(OR(H598=$AA$5,L598=$AA$5),"MATCH","")</f>
        <v/>
      </c>
      <c r="D598" t="str">
        <f>IF(C598="","","LAST "&amp;COUNTIF($C$2:C598,C598))</f>
        <v/>
      </c>
      <c r="E598" s="6">
        <f>IF(AND(OR(H598=$AA$3,H598=$AA$5),AND(OR(L598=$AA$3,L598=$AA$5))),"MATCH",0)</f>
        <v>0</v>
      </c>
      <c r="F598" s="39" t="s">
        <v>91</v>
      </c>
      <c r="G598" s="16">
        <v>44944</v>
      </c>
      <c r="H598" s="6" t="s">
        <v>27</v>
      </c>
      <c r="I598" s="6" t="s">
        <v>91</v>
      </c>
      <c r="J598" s="7">
        <f>(VLOOKUP(H598,Modèle!$B$3:$G$34,5,FALSE)*VLOOKUP(L598,Modèle!$B$3:$G$34,6,FALSE))*Modèle!$D$35</f>
        <v>2.7996815286624201</v>
      </c>
      <c r="K598" s="19">
        <f>IF(J598&gt;N598,1,"")</f>
        <v>1</v>
      </c>
      <c r="L598" s="6" t="s">
        <v>36</v>
      </c>
      <c r="M598" s="6">
        <v>5</v>
      </c>
      <c r="N598" s="7">
        <v>2.7970700636942674</v>
      </c>
      <c r="O598" s="19" t="str">
        <f>IF(N598&gt;J598,1,"")</f>
        <v/>
      </c>
      <c r="P598" t="str">
        <f>IF(I598&gt;M598,H598,L598)</f>
        <v>Colorado</v>
      </c>
      <c r="Q598" t="str">
        <f>IF(J598&gt;N598,H598,L598)</f>
        <v>Colorado</v>
      </c>
      <c r="R598" t="str">
        <f t="shared" si="28"/>
        <v>OUI</v>
      </c>
      <c r="AI598" s="27"/>
      <c r="AJ598" s="26"/>
      <c r="AK598" s="26"/>
      <c r="AL598" s="26"/>
      <c r="AM598" s="26"/>
      <c r="AN598" s="26"/>
    </row>
    <row r="599" spans="1:40">
      <c r="A599" t="str">
        <f>IF(OR(H599=$AA$3,L599=$AA$3),"MATCH","")</f>
        <v/>
      </c>
      <c r="B599" t="str">
        <f>IF(A599="","","LAST "&amp;COUNTIF(A$2:$A599,A599))</f>
        <v/>
      </c>
      <c r="C599" t="str">
        <f>IF(OR(H599=$AA$5,L599=$AA$5),"MATCH","")</f>
        <v/>
      </c>
      <c r="D599" t="str">
        <f>IF(C599="","","LAST "&amp;COUNTIF($C$2:C599,C599))</f>
        <v/>
      </c>
      <c r="E599" s="6">
        <f>IF(AND(OR(H599=$AA$3,H599=$AA$5),AND(OR(L599=$AA$3,L599=$AA$5))),"MATCH",0)</f>
        <v>0</v>
      </c>
      <c r="F599" s="39" t="s">
        <v>91</v>
      </c>
      <c r="G599" s="16">
        <v>44944</v>
      </c>
      <c r="H599" s="6" t="s">
        <v>32</v>
      </c>
      <c r="I599" s="6" t="s">
        <v>91</v>
      </c>
      <c r="J599" s="7">
        <f>(VLOOKUP(H599,Modèle!$B$3:$G$34,5,FALSE)*VLOOKUP(L599,Modèle!$B$3:$G$34,6,FALSE))*Modèle!$D$35</f>
        <v>3.1852229299363048</v>
      </c>
      <c r="K599" s="19" t="str">
        <f>IF(J599&gt;N599,1,"")</f>
        <v/>
      </c>
      <c r="L599" s="6" t="s">
        <v>39</v>
      </c>
      <c r="M599" s="6">
        <v>6</v>
      </c>
      <c r="N599" s="7">
        <v>3.3346496815286617</v>
      </c>
      <c r="O599" s="19">
        <f>IF(N599&gt;J599,1,"")</f>
        <v>1</v>
      </c>
      <c r="P599" t="str">
        <f>IF(I599&gt;M599,H599,L599)</f>
        <v>Boston</v>
      </c>
      <c r="Q599" t="str">
        <f>IF(J599&gt;N599,H599,L599)</f>
        <v>N.Y. Islanders</v>
      </c>
      <c r="R599" t="str">
        <f t="shared" si="28"/>
        <v>NON</v>
      </c>
      <c r="AI599" s="27"/>
      <c r="AJ599" s="26"/>
      <c r="AK599" s="26"/>
      <c r="AL599" s="26"/>
      <c r="AM599" s="26"/>
      <c r="AN599" s="26"/>
    </row>
    <row r="600" spans="1:40">
      <c r="A600" t="str">
        <f>IF(OR(H600=$AA$3,L600=$AA$3),"MATCH","")</f>
        <v/>
      </c>
      <c r="B600" t="str">
        <f>IF(A600="","","LAST "&amp;COUNTIF(A$2:$A600,A600))</f>
        <v/>
      </c>
      <c r="C600" t="str">
        <f>IF(OR(H600=$AA$5,L600=$AA$5),"MATCH","")</f>
        <v/>
      </c>
      <c r="D600" t="str">
        <f>IF(C600="","","LAST "&amp;COUNTIF($C$2:C600,C600))</f>
        <v/>
      </c>
      <c r="E600" s="6">
        <f>IF(AND(OR(H600=$AA$3,H600=$AA$5),AND(OR(L600=$AA$3,L600=$AA$5))),"MATCH",0)</f>
        <v>0</v>
      </c>
      <c r="F600" s="39" t="s">
        <v>91</v>
      </c>
      <c r="G600" s="16">
        <v>44944</v>
      </c>
      <c r="H600" s="6" t="s">
        <v>44</v>
      </c>
      <c r="I600" s="6" t="s">
        <v>91</v>
      </c>
      <c r="J600" s="7">
        <f>(VLOOKUP(H600,Modèle!$B$3:$G$34,5,FALSE)*VLOOKUP(L600,Modèle!$B$3:$G$34,6,FALSE))*Modèle!$D$35</f>
        <v>3.3119108280254768</v>
      </c>
      <c r="K600" s="19" t="str">
        <f>IF(J600&gt;N600,1,"")</f>
        <v/>
      </c>
      <c r="L600" s="6" t="s">
        <v>34</v>
      </c>
      <c r="M600" s="6">
        <v>4</v>
      </c>
      <c r="N600" s="7">
        <v>3.8109872611464968</v>
      </c>
      <c r="O600" s="19">
        <f>IF(N600&gt;J600,1,"")</f>
        <v>1</v>
      </c>
      <c r="P600" t="str">
        <f>IF(I600&gt;M600,H600,L600)</f>
        <v>Pittsburgh</v>
      </c>
      <c r="Q600" t="str">
        <f>IF(J600&gt;N600,H600,L600)</f>
        <v>Ottawa</v>
      </c>
      <c r="R600" t="str">
        <f t="shared" si="28"/>
        <v>NON</v>
      </c>
      <c r="AI600" s="27"/>
      <c r="AJ600" s="26"/>
      <c r="AK600" s="26"/>
      <c r="AL600" s="26"/>
      <c r="AM600" s="26"/>
      <c r="AN600" s="26"/>
    </row>
    <row r="601" spans="1:40">
      <c r="A601" t="str">
        <f>IF(OR(H601=$AA$3,L601=$AA$3),"MATCH","")</f>
        <v/>
      </c>
      <c r="B601" t="str">
        <f>IF(A601="","","LAST "&amp;COUNTIF(A$2:$A601,A601))</f>
        <v/>
      </c>
      <c r="C601" t="str">
        <f>IF(OR(H601=$AA$5,L601=$AA$5),"MATCH","")</f>
        <v/>
      </c>
      <c r="D601" t="str">
        <f>IF(C601="","","LAST "&amp;COUNTIF($C$2:C601,C601))</f>
        <v/>
      </c>
      <c r="E601" s="6">
        <f>IF(AND(OR(H601=$AA$3,H601=$AA$5),AND(OR(L601=$AA$3,L601=$AA$5))),"MATCH",0)</f>
        <v>0</v>
      </c>
      <c r="F601" s="39" t="s">
        <v>91</v>
      </c>
      <c r="G601" s="16">
        <v>44944</v>
      </c>
      <c r="H601" s="6" t="s">
        <v>40</v>
      </c>
      <c r="I601" s="6" t="s">
        <v>91</v>
      </c>
      <c r="J601" s="7">
        <f>(VLOOKUP(H601,Modèle!$B$3:$G$34,5,FALSE)*VLOOKUP(L601,Modèle!$B$3:$G$34,6,FALSE))*Modèle!$D$35</f>
        <v>4.0744904458598716</v>
      </c>
      <c r="K601" s="19">
        <f>IF(J601&gt;N601,1,"")</f>
        <v>1</v>
      </c>
      <c r="L601" s="6" t="s">
        <v>16</v>
      </c>
      <c r="M601" s="6">
        <v>5</v>
      </c>
      <c r="N601" s="7">
        <v>3.9186624203821649</v>
      </c>
      <c r="O601" s="19" t="str">
        <f>IF(N601&gt;J601,1,"")</f>
        <v/>
      </c>
      <c r="P601" t="str">
        <f>IF(I601&gt;M601,H601,L601)</f>
        <v>Dallas</v>
      </c>
      <c r="Q601" t="str">
        <f>IF(J601&gt;N601,H601,L601)</f>
        <v>Dallas</v>
      </c>
      <c r="R601" t="str">
        <f t="shared" si="28"/>
        <v>OUI</v>
      </c>
      <c r="AI601" s="27"/>
      <c r="AJ601" s="26"/>
      <c r="AK601" s="26"/>
      <c r="AL601" s="26"/>
      <c r="AM601" s="26"/>
      <c r="AN601" s="26"/>
    </row>
    <row r="602" spans="1:40">
      <c r="A602" t="str">
        <f>IF(OR(H602=$AA$3,L602=$AA$3),"MATCH","")</f>
        <v/>
      </c>
      <c r="B602" t="str">
        <f>IF(A602="","","LAST "&amp;COUNTIF(A$2:$A602,A602))</f>
        <v/>
      </c>
      <c r="C602" t="str">
        <f>IF(OR(H602=$AA$5,L602=$AA$5),"MATCH","")</f>
        <v/>
      </c>
      <c r="D602" t="str">
        <f>IF(C602="","","LAST "&amp;COUNTIF($C$2:C602,C602))</f>
        <v/>
      </c>
      <c r="E602" s="6">
        <f>IF(AND(OR(H602=$AA$3,H602=$AA$5),AND(OR(L602=$AA$3,L602=$AA$5))),"MATCH",0)</f>
        <v>0</v>
      </c>
      <c r="F602" s="39" t="s">
        <v>91</v>
      </c>
      <c r="G602" s="16">
        <v>44944</v>
      </c>
      <c r="H602" s="6" t="s">
        <v>20</v>
      </c>
      <c r="I602" s="6" t="s">
        <v>91</v>
      </c>
      <c r="J602" s="7">
        <f>(VLOOKUP(H602,Modèle!$B$3:$G$34,5,FALSE)*VLOOKUP(L602,Modèle!$B$3:$G$34,6,FALSE))*Modèle!$D$35</f>
        <v>4.4932165605095529</v>
      </c>
      <c r="K602" s="19">
        <f>IF(J602&gt;N602,1,"")</f>
        <v>1</v>
      </c>
      <c r="L602" s="6" t="s">
        <v>28</v>
      </c>
      <c r="M602" s="6">
        <v>2</v>
      </c>
      <c r="N602" s="7">
        <v>2.9802547770700638</v>
      </c>
      <c r="O602" s="19" t="str">
        <f>IF(N602&gt;J602,1,"")</f>
        <v/>
      </c>
      <c r="P602" t="str">
        <f>IF(I602&gt;M602,H602,L602)</f>
        <v>Tampa Bay</v>
      </c>
      <c r="Q602" t="str">
        <f>IF(J602&gt;N602,H602,L602)</f>
        <v>Tampa Bay</v>
      </c>
      <c r="R602" t="str">
        <f t="shared" si="28"/>
        <v>OUI</v>
      </c>
      <c r="AI602" s="27"/>
      <c r="AJ602" s="26"/>
      <c r="AK602" s="26"/>
      <c r="AL602" s="26"/>
      <c r="AM602" s="26"/>
      <c r="AN602" s="26"/>
    </row>
    <row r="603" spans="1:40">
      <c r="A603" t="str">
        <f>IF(OR(H603=$AA$3,L603=$AA$3),"MATCH","")</f>
        <v/>
      </c>
      <c r="B603" t="str">
        <f>IF(A603="","","LAST "&amp;COUNTIF(A$2:$A603,A603))</f>
        <v/>
      </c>
      <c r="C603" t="str">
        <f>IF(OR(H603=$AA$5,L603=$AA$5),"MATCH","")</f>
        <v>MATCH</v>
      </c>
      <c r="D603" t="str">
        <f>IF(C603="","","LAST "&amp;COUNTIF($C$2:C603,C603))</f>
        <v>LAST 39</v>
      </c>
      <c r="E603" s="6">
        <f>IF(AND(OR(H603=$AA$3,H603=$AA$5),AND(OR(L603=$AA$3,L603=$AA$5))),"MATCH",0)</f>
        <v>0</v>
      </c>
      <c r="F603" s="39" t="s">
        <v>91</v>
      </c>
      <c r="G603" s="16">
        <v>44943</v>
      </c>
      <c r="H603" s="6" t="s">
        <v>45</v>
      </c>
      <c r="J603" s="7">
        <f>(VLOOKUP(H603,Modèle!$B$3:$G$34,5,FALSE)*VLOOKUP(L603,Modèle!$B$3:$G$34,6,FALSE))*Modèle!$D$35</f>
        <v>3.583757961783439</v>
      </c>
      <c r="K603" s="19" t="str">
        <f>IF(J603&gt;N603,1,"")</f>
        <v/>
      </c>
      <c r="L603" s="6" t="s">
        <v>43</v>
      </c>
      <c r="M603" s="6">
        <v>4</v>
      </c>
      <c r="N603" s="7">
        <v>3.6464968152866244</v>
      </c>
      <c r="O603" s="19">
        <f>IF(N603&gt;J603,1,"")</f>
        <v>1</v>
      </c>
      <c r="P603" t="str">
        <f>IF(I603&gt;M603,H603,L603)</f>
        <v>Arizona</v>
      </c>
      <c r="Q603" t="str">
        <f>IF(J603&gt;N603,H603,L603)</f>
        <v>Arizona</v>
      </c>
      <c r="R603" t="str">
        <f t="shared" si="28"/>
        <v>OUI</v>
      </c>
      <c r="AI603" s="27"/>
      <c r="AJ603" s="26"/>
      <c r="AK603" s="26"/>
      <c r="AL603" s="26"/>
      <c r="AM603" s="26"/>
      <c r="AN603" s="26"/>
    </row>
    <row r="604" spans="1:40">
      <c r="A604" t="str">
        <f>IF(OR(H604=$AA$3,L604=$AA$3),"MATCH","")</f>
        <v/>
      </c>
      <c r="B604" t="str">
        <f>IF(A604="","","LAST "&amp;COUNTIF(A$2:$A604,A604))</f>
        <v/>
      </c>
      <c r="C604" t="str">
        <f>IF(OR(H604=$AA$5,L604=$AA$5),"MATCH","")</f>
        <v/>
      </c>
      <c r="D604" t="str">
        <f>IF(C604="","","LAST "&amp;COUNTIF($C$2:C604,C604))</f>
        <v/>
      </c>
      <c r="E604" s="6">
        <f>IF(AND(OR(H604=$AA$3,H604=$AA$5),AND(OR(L604=$AA$3,L604=$AA$5))),"MATCH",0)</f>
        <v>0</v>
      </c>
      <c r="F604" s="39" t="s">
        <v>91</v>
      </c>
      <c r="G604" s="16">
        <v>44943</v>
      </c>
      <c r="H604" s="6" t="s">
        <v>35</v>
      </c>
      <c r="J604" s="7">
        <f>(VLOOKUP(H604,Modèle!$B$3:$G$34,5,FALSE)*VLOOKUP(L604,Modèle!$B$3:$G$34,6,FALSE))*Modèle!$D$35</f>
        <v>4.4779936305732484</v>
      </c>
      <c r="K604" s="19">
        <f>IF(J604&gt;N604,1,"")</f>
        <v>1</v>
      </c>
      <c r="L604" s="6" t="s">
        <v>26</v>
      </c>
      <c r="M604" s="6">
        <v>3</v>
      </c>
      <c r="N604" s="7">
        <v>3.2378980891719742</v>
      </c>
      <c r="O604" s="19" t="str">
        <f>IF(N604&gt;J604,1,"")</f>
        <v/>
      </c>
      <c r="P604" t="str">
        <f>IF(I604&gt;M604,H604,L604)</f>
        <v>Chicago</v>
      </c>
      <c r="Q604" t="str">
        <f>IF(J604&gt;N604,H604,L604)</f>
        <v>Buffalo</v>
      </c>
      <c r="R604" t="str">
        <f t="shared" si="28"/>
        <v>NON</v>
      </c>
      <c r="AI604" s="27"/>
      <c r="AJ604" s="26"/>
      <c r="AK604" s="26"/>
      <c r="AL604" s="26"/>
      <c r="AM604" s="26"/>
      <c r="AN604" s="26"/>
    </row>
    <row r="605" spans="1:40">
      <c r="A605" t="str">
        <f>IF(OR(H605=$AA$3,L605=$AA$3),"MATCH","")</f>
        <v/>
      </c>
      <c r="B605" t="str">
        <f>IF(A605="","","LAST "&amp;COUNTIF(A$2:$A605,A605))</f>
        <v/>
      </c>
      <c r="C605" t="str">
        <f>IF(OR(H605=$AA$5,L605=$AA$5),"MATCH","")</f>
        <v/>
      </c>
      <c r="D605" t="str">
        <f>IF(C605="","","LAST "&amp;COUNTIF($C$2:C605,C605))</f>
        <v/>
      </c>
      <c r="E605" s="6">
        <f>IF(AND(OR(H605=$AA$3,H605=$AA$5),AND(OR(L605=$AA$3,L605=$AA$5))),"MATCH",0)</f>
        <v>0</v>
      </c>
      <c r="F605" s="39" t="s">
        <v>91</v>
      </c>
      <c r="G605" s="16">
        <v>44943</v>
      </c>
      <c r="H605" s="6" t="s">
        <v>22</v>
      </c>
      <c r="J605" s="7">
        <f>(VLOOKUP(H605,Modèle!$B$3:$G$34,5,FALSE)*VLOOKUP(L605,Modèle!$B$3:$G$34,6,FALSE))*Modèle!$D$35</f>
        <v>3.939617834394904</v>
      </c>
      <c r="K605" s="19">
        <f>IF(J605&gt;N605,1,"")</f>
        <v>1</v>
      </c>
      <c r="L605" s="6" t="s">
        <v>29</v>
      </c>
      <c r="M605" s="6">
        <v>2</v>
      </c>
      <c r="N605" s="7">
        <v>2.0145222929936302</v>
      </c>
      <c r="O605" s="19" t="str">
        <f>IF(N605&gt;J605,1,"")</f>
        <v/>
      </c>
      <c r="P605" t="str">
        <f>IF(I605&gt;M605,H605,L605)</f>
        <v>Edmonton</v>
      </c>
      <c r="Q605" t="str">
        <f>IF(J605&gt;N605,H605,L605)</f>
        <v>Seattle</v>
      </c>
      <c r="R605" t="str">
        <f t="shared" si="28"/>
        <v>NON</v>
      </c>
      <c r="AI605" s="27"/>
      <c r="AJ605" s="26"/>
      <c r="AK605" s="26"/>
      <c r="AL605" s="26"/>
      <c r="AM605" s="26"/>
      <c r="AN605" s="26"/>
    </row>
    <row r="606" spans="1:40">
      <c r="A606" t="str">
        <f>IF(OR(H606=$AA$3,L606=$AA$3),"MATCH","")</f>
        <v/>
      </c>
      <c r="B606" t="str">
        <f>IF(A606="","","LAST "&amp;COUNTIF(A$2:$A606,A606))</f>
        <v/>
      </c>
      <c r="C606" t="str">
        <f>IF(OR(H606=$AA$5,L606=$AA$5),"MATCH","")</f>
        <v/>
      </c>
      <c r="D606" t="str">
        <f>IF(C606="","","LAST "&amp;COUNTIF($C$2:C606,C606))</f>
        <v/>
      </c>
      <c r="E606" s="6">
        <f>IF(AND(OR(H606=$AA$3,H606=$AA$5),AND(OR(L606=$AA$3,L606=$AA$5))),"MATCH",0)</f>
        <v>0</v>
      </c>
      <c r="F606" s="39" t="s">
        <v>91</v>
      </c>
      <c r="G606" s="16">
        <v>44943</v>
      </c>
      <c r="H606" s="6" t="s">
        <v>46</v>
      </c>
      <c r="J606" s="7">
        <f>(VLOOKUP(H606,Modèle!$B$3:$G$34,5,FALSE)*VLOOKUP(L606,Modèle!$B$3:$G$34,6,FALSE))*Modèle!$D$35</f>
        <v>3.9143949044585975</v>
      </c>
      <c r="K606" s="19">
        <f>IF(J606&gt;N606,1,"")</f>
        <v>1</v>
      </c>
      <c r="L606" s="6" t="s">
        <v>31</v>
      </c>
      <c r="M606" s="6">
        <v>1</v>
      </c>
      <c r="N606" s="7">
        <v>2.6668789808917195</v>
      </c>
      <c r="O606" s="19" t="str">
        <f>IF(N606&gt;J606,1,"")</f>
        <v/>
      </c>
      <c r="P606" t="str">
        <f>IF(I606&gt;M606,H606,L606)</f>
        <v>Montreal</v>
      </c>
      <c r="Q606" t="str">
        <f>IF(J606&gt;N606,H606,L606)</f>
        <v>Winnipeg</v>
      </c>
      <c r="R606" t="str">
        <f t="shared" si="28"/>
        <v>NON</v>
      </c>
      <c r="AI606" s="27"/>
      <c r="AJ606" s="26"/>
      <c r="AK606" s="26"/>
      <c r="AL606" s="26"/>
      <c r="AM606" s="26"/>
      <c r="AN606" s="26"/>
    </row>
    <row r="607" spans="1:40">
      <c r="A607" t="str">
        <f>IF(OR(H607=$AA$3,L607=$AA$3),"MATCH","")</f>
        <v/>
      </c>
      <c r="B607" t="str">
        <f>IF(A607="","","LAST "&amp;COUNTIF(A$2:$A607,A607))</f>
        <v/>
      </c>
      <c r="C607" t="str">
        <f>IF(OR(H607=$AA$5,L607=$AA$5),"MATCH","")</f>
        <v/>
      </c>
      <c r="D607" t="str">
        <f>IF(C607="","","LAST "&amp;COUNTIF($C$2:C607,C607))</f>
        <v/>
      </c>
      <c r="E607" s="6">
        <f>IF(AND(OR(H607=$AA$3,H607=$AA$5),AND(OR(L607=$AA$3,L607=$AA$5))),"MATCH",0)</f>
        <v>0</v>
      </c>
      <c r="F607" s="39" t="s">
        <v>91</v>
      </c>
      <c r="G607" s="16">
        <v>44943</v>
      </c>
      <c r="H607" s="6" t="s">
        <v>23</v>
      </c>
      <c r="J607" s="7">
        <f>(VLOOKUP(H607,Modèle!$B$3:$G$34,5,FALSE)*VLOOKUP(L607,Modèle!$B$3:$G$34,6,FALSE))*Modèle!$D$35</f>
        <v>2.2743949044585978</v>
      </c>
      <c r="K607" s="19" t="str">
        <f>IF(J607&gt;N607,1,"")</f>
        <v/>
      </c>
      <c r="L607" s="6" t="s">
        <v>42</v>
      </c>
      <c r="M607" s="6">
        <v>5</v>
      </c>
      <c r="N607" s="7">
        <v>3.0113375796178343</v>
      </c>
      <c r="O607" s="19">
        <f>IF(N607&gt;J607,1,"")</f>
        <v>1</v>
      </c>
      <c r="P607" t="str">
        <f>IF(I607&gt;M607,H607,L607)</f>
        <v>Philadelphia</v>
      </c>
      <c r="Q607" t="str">
        <f>IF(J607&gt;N607,H607,L607)</f>
        <v>Philadelphia</v>
      </c>
      <c r="R607" t="str">
        <f t="shared" si="28"/>
        <v>OUI</v>
      </c>
      <c r="AI607" s="27"/>
      <c r="AJ607" s="26"/>
      <c r="AK607" s="26"/>
      <c r="AL607" s="26"/>
      <c r="AM607" s="26"/>
      <c r="AN607" s="26"/>
    </row>
    <row r="608" spans="1:40">
      <c r="A608" t="str">
        <f>IF(OR(H608=$AA$3,L608=$AA$3),"MATCH","")</f>
        <v/>
      </c>
      <c r="B608" t="str">
        <f>IF(A608="","","LAST "&amp;COUNTIF(A$2:$A608,A608))</f>
        <v/>
      </c>
      <c r="C608" t="str">
        <f>IF(OR(H608=$AA$5,L608=$AA$5),"MATCH","")</f>
        <v/>
      </c>
      <c r="D608" t="str">
        <f>IF(C608="","","LAST "&amp;COUNTIF($C$2:C608,C608))</f>
        <v/>
      </c>
      <c r="E608" s="6">
        <f>IF(AND(OR(H608=$AA$3,H608=$AA$5),AND(OR(L608=$AA$3,L608=$AA$5))),"MATCH",0)</f>
        <v>0</v>
      </c>
      <c r="F608" s="39" t="s">
        <v>91</v>
      </c>
      <c r="G608" s="16">
        <v>44943</v>
      </c>
      <c r="H608" s="6" t="s">
        <v>38</v>
      </c>
      <c r="I608" s="6" t="s">
        <v>91</v>
      </c>
      <c r="J608" s="7">
        <f>(VLOOKUP(H608,Modèle!$B$3:$G$34,5,FALSE)*VLOOKUP(L608,Modèle!$B$3:$G$34,6,FALSE))*Modèle!$D$35</f>
        <v>2.7492993630573248</v>
      </c>
      <c r="K608" s="19" t="str">
        <f>IF(J608&gt;N608,1,"")</f>
        <v/>
      </c>
      <c r="L608" s="6" t="s">
        <v>30</v>
      </c>
      <c r="M608" s="6">
        <v>3</v>
      </c>
      <c r="N608" s="7">
        <v>3.0799999999999996</v>
      </c>
      <c r="O608" s="19">
        <f>IF(N608&gt;J608,1,"")</f>
        <v>1</v>
      </c>
      <c r="P608" t="str">
        <f>IF(I608&gt;M608,H608,L608)</f>
        <v>Florida</v>
      </c>
      <c r="Q608" t="str">
        <f>IF(J608&gt;N608,H608,L608)</f>
        <v>Toronto</v>
      </c>
      <c r="R608" t="str">
        <f t="shared" si="28"/>
        <v>NON</v>
      </c>
      <c r="AI608" s="27"/>
      <c r="AJ608" s="26"/>
      <c r="AK608" s="26"/>
      <c r="AL608" s="26"/>
      <c r="AM608" s="26"/>
      <c r="AN608" s="26"/>
    </row>
    <row r="609" spans="1:40">
      <c r="A609" t="str">
        <f>IF(OR(H609=$AA$3,L609=$AA$3),"MATCH","")</f>
        <v/>
      </c>
      <c r="B609" t="str">
        <f>IF(A609="","","LAST "&amp;COUNTIF(A$2:$A609,A609))</f>
        <v/>
      </c>
      <c r="C609" t="str">
        <f>IF(OR(H609=$AA$5,L609=$AA$5),"MATCH","")</f>
        <v/>
      </c>
      <c r="D609" t="str">
        <f>IF(C609="","","LAST "&amp;COUNTIF($C$2:C609,C609))</f>
        <v/>
      </c>
      <c r="E609" s="6">
        <f>IF(AND(OR(H609=$AA$3,H609=$AA$5),AND(OR(L609=$AA$3,L609=$AA$5))),"MATCH",0)</f>
        <v>0</v>
      </c>
      <c r="F609" s="39" t="s">
        <v>91</v>
      </c>
      <c r="G609" s="16">
        <v>44943</v>
      </c>
      <c r="H609" s="6" t="s">
        <v>37</v>
      </c>
      <c r="I609" s="6" t="s">
        <v>91</v>
      </c>
      <c r="J609" s="7">
        <f>(VLOOKUP(H609,Modèle!$B$3:$G$34,5,FALSE)*VLOOKUP(L609,Modèle!$B$3:$G$34,6,FALSE))*Modèle!$D$35</f>
        <v>2.742420382165605</v>
      </c>
      <c r="K609" s="19">
        <f>IF(J609&gt;N609,1,"")</f>
        <v>1</v>
      </c>
      <c r="L609" s="6" t="s">
        <v>33</v>
      </c>
      <c r="M609" s="6">
        <v>2</v>
      </c>
      <c r="N609" s="7">
        <v>2.358980891719745</v>
      </c>
      <c r="O609" s="19" t="str">
        <f>IF(N609&gt;J609,1,"")</f>
        <v/>
      </c>
      <c r="P609" t="str">
        <f>IF(I609&gt;M609,H609,L609)</f>
        <v>Minnesota</v>
      </c>
      <c r="Q609" t="str">
        <f>IF(J609&gt;N609,H609,L609)</f>
        <v>Minnesota</v>
      </c>
      <c r="R609" t="str">
        <f t="shared" si="28"/>
        <v>OUI</v>
      </c>
      <c r="AI609" s="27"/>
      <c r="AJ609" s="26"/>
      <c r="AK609" s="26"/>
      <c r="AL609" s="26"/>
      <c r="AM609" s="26"/>
      <c r="AN609" s="26"/>
    </row>
    <row r="610" spans="1:40">
      <c r="A610" t="str">
        <f>IF(OR(H610=$AA$3,L610=$AA$3),"MATCH","")</f>
        <v/>
      </c>
      <c r="B610" t="str">
        <f>IF(A610="","","LAST "&amp;COUNTIF(A$2:$A610,A610))</f>
        <v/>
      </c>
      <c r="C610" t="str">
        <f>IF(OR(H610=$AA$5,L610=$AA$5),"MATCH","")</f>
        <v/>
      </c>
      <c r="D610" t="str">
        <f>IF(C610="","","LAST "&amp;COUNTIF($C$2:C610,C610))</f>
        <v/>
      </c>
      <c r="E610" s="6">
        <f>IF(AND(OR(H610=$AA$3,H610=$AA$5),AND(OR(L610=$AA$3,L610=$AA$5))),"MATCH",0)</f>
        <v>0</v>
      </c>
      <c r="F610" s="39" t="s">
        <v>91</v>
      </c>
      <c r="G610" s="16">
        <v>44942</v>
      </c>
      <c r="H610" s="6" t="s">
        <v>42</v>
      </c>
      <c r="I610" s="6">
        <v>0</v>
      </c>
      <c r="J610" s="7">
        <v>1.9626751592356682</v>
      </c>
      <c r="K610" s="19" t="str">
        <f>IF(J610&gt;N610,1,"")</f>
        <v/>
      </c>
      <c r="L610" s="6" t="s">
        <v>32</v>
      </c>
      <c r="M610" s="6">
        <v>4</v>
      </c>
      <c r="N610" s="7">
        <v>3.183566878980892</v>
      </c>
      <c r="O610" s="19">
        <f>IF(N610&gt;J610,1,"")</f>
        <v>1</v>
      </c>
      <c r="P610" t="str">
        <f>IF(I610&gt;M610,H610,L610)</f>
        <v>Boston</v>
      </c>
      <c r="Q610" t="str">
        <f>IF(J610&gt;N610,H610,L610)</f>
        <v>Boston</v>
      </c>
      <c r="R610" t="str">
        <f t="shared" si="28"/>
        <v>OUI</v>
      </c>
      <c r="AI610" s="27"/>
      <c r="AJ610" s="26"/>
      <c r="AK610" s="26"/>
      <c r="AL610" s="26"/>
      <c r="AM610" s="26"/>
      <c r="AN610" s="26"/>
    </row>
    <row r="611" spans="1:40">
      <c r="A611" t="str">
        <f>IF(OR(H611=$AA$3,L611=$AA$3),"MATCH","")</f>
        <v/>
      </c>
      <c r="B611" t="str">
        <f>IF(A611="","","LAST "&amp;COUNTIF(A$2:$A611,A611))</f>
        <v/>
      </c>
      <c r="C611" t="str">
        <f>IF(OR(H611=$AA$5,L611=$AA$5),"MATCH","")</f>
        <v/>
      </c>
      <c r="D611" t="str">
        <f>IF(C611="","","LAST "&amp;COUNTIF($C$2:C611,C611))</f>
        <v/>
      </c>
      <c r="E611" s="6">
        <f>IF(AND(OR(H611=$AA$3,H611=$AA$5),AND(OR(L611=$AA$3,L611=$AA$5))),"MATCH",0)</f>
        <v>0</v>
      </c>
      <c r="F611" s="39" t="s">
        <v>91</v>
      </c>
      <c r="G611" s="16">
        <v>44942</v>
      </c>
      <c r="H611" s="6" t="s">
        <v>38</v>
      </c>
      <c r="I611" s="6">
        <v>4</v>
      </c>
      <c r="J611" s="7">
        <v>3.6240764331210182</v>
      </c>
      <c r="K611" s="19">
        <f>IF(J611&gt;N611,1,"")</f>
        <v>1</v>
      </c>
      <c r="L611" s="6" t="s">
        <v>35</v>
      </c>
      <c r="M611" s="6">
        <v>2</v>
      </c>
      <c r="N611" s="7">
        <v>2.3529299363057317</v>
      </c>
      <c r="O611" s="19" t="str">
        <f>IF(N611&gt;J611,1,"")</f>
        <v/>
      </c>
      <c r="P611" t="str">
        <f>IF(I611&gt;M611,H611,L611)</f>
        <v>Florida</v>
      </c>
      <c r="Q611" t="str">
        <f>IF(J611&gt;N611,H611,L611)</f>
        <v>Florida</v>
      </c>
      <c r="R611" t="str">
        <f t="shared" si="28"/>
        <v>OUI</v>
      </c>
      <c r="AI611" s="27"/>
      <c r="AJ611" s="26"/>
      <c r="AK611" s="26"/>
      <c r="AL611" s="26"/>
      <c r="AM611" s="26"/>
      <c r="AN611" s="26"/>
    </row>
    <row r="612" spans="1:40">
      <c r="A612" t="str">
        <f>IF(OR(H612=$AA$3,L612=$AA$3),"MATCH","")</f>
        <v/>
      </c>
      <c r="B612" t="str">
        <f>IF(A612="","","LAST "&amp;COUNTIF(A$2:$A612,A612))</f>
        <v/>
      </c>
      <c r="C612" t="str">
        <f>IF(OR(H612=$AA$5,L612=$AA$5),"MATCH","")</f>
        <v>MATCH</v>
      </c>
      <c r="D612" t="str">
        <f>IF(C612="","","LAST "&amp;COUNTIF($C$2:C612,C612))</f>
        <v>LAST 40</v>
      </c>
      <c r="E612" s="6">
        <f>IF(AND(OR(H612=$AA$3,H612=$AA$5),AND(OR(L612=$AA$3,L612=$AA$5))),"MATCH",0)</f>
        <v>0</v>
      </c>
      <c r="F612" s="39" t="s">
        <v>91</v>
      </c>
      <c r="G612" s="16">
        <v>44942</v>
      </c>
      <c r="H612" s="6" t="s">
        <v>45</v>
      </c>
      <c r="I612" s="6">
        <v>3</v>
      </c>
      <c r="J612" s="7">
        <v>2.7939490445859869</v>
      </c>
      <c r="K612" s="19">
        <f>IF(J612&gt;N612,1,"")</f>
        <v>1</v>
      </c>
      <c r="L612" s="6" t="s">
        <v>27</v>
      </c>
      <c r="M612" s="6">
        <v>1</v>
      </c>
      <c r="N612" s="7">
        <v>2.2601910828025478</v>
      </c>
      <c r="O612" s="19" t="str">
        <f>IF(N612&gt;J612,1,"")</f>
        <v/>
      </c>
      <c r="P612" t="str">
        <f>IF(I612&gt;M612,H612,L612)</f>
        <v>Detroit</v>
      </c>
      <c r="Q612" t="str">
        <f>IF(J612&gt;N612,H612,L612)</f>
        <v>Detroit</v>
      </c>
      <c r="R612" t="str">
        <f t="shared" si="28"/>
        <v>OUI</v>
      </c>
      <c r="AI612" s="27"/>
      <c r="AJ612" s="26"/>
      <c r="AK612" s="26"/>
      <c r="AL612" s="26"/>
      <c r="AM612" s="26"/>
      <c r="AN612" s="26"/>
    </row>
    <row r="613" spans="1:40">
      <c r="A613" t="str">
        <f>IF(OR(H613=$AA$3,L613=$AA$3),"MATCH","")</f>
        <v/>
      </c>
      <c r="B613" t="str">
        <f>IF(A613="","","LAST "&amp;COUNTIF(A$2:$A613,A613))</f>
        <v/>
      </c>
      <c r="C613" t="str">
        <f>IF(OR(H613=$AA$5,L613=$AA$5),"MATCH","")</f>
        <v/>
      </c>
      <c r="D613" t="str">
        <f>IF(C613="","","LAST "&amp;COUNTIF($C$2:C613,C613))</f>
        <v/>
      </c>
      <c r="E613" s="6">
        <f>IF(AND(OR(H613=$AA$3,H613=$AA$5),AND(OR(L613=$AA$3,L613=$AA$5))),"MATCH",0)</f>
        <v>0</v>
      </c>
      <c r="F613" s="39" t="s">
        <v>91</v>
      </c>
      <c r="G613" s="16">
        <v>44942</v>
      </c>
      <c r="H613" s="6" t="s">
        <v>21</v>
      </c>
      <c r="I613" s="6">
        <v>3</v>
      </c>
      <c r="J613" s="7">
        <v>3.975159235668789</v>
      </c>
      <c r="K613" s="19" t="str">
        <f>IF(J613&gt;N613,1,"")</f>
        <v/>
      </c>
      <c r="L613" s="6" t="s">
        <v>24</v>
      </c>
      <c r="M613" s="6">
        <v>3</v>
      </c>
      <c r="N613" s="7">
        <v>4.1358917197452216</v>
      </c>
      <c r="O613" s="19">
        <f>IF(N613&gt;J613,1,"")</f>
        <v>1</v>
      </c>
      <c r="P613" t="str">
        <f>IF(I613&gt;M613,H613,L613)</f>
        <v>Columbus</v>
      </c>
      <c r="Q613" t="str">
        <f>IF(J613&gt;N613,H613,L613)</f>
        <v>Columbus</v>
      </c>
      <c r="R613" t="str">
        <f t="shared" si="28"/>
        <v>OUI</v>
      </c>
      <c r="AI613" s="27"/>
      <c r="AJ613" s="26"/>
      <c r="AK613" s="26"/>
      <c r="AL613" s="26"/>
      <c r="AM613" s="26"/>
      <c r="AN613" s="26"/>
    </row>
    <row r="614" spans="1:40">
      <c r="A614" t="str">
        <f>IF(OR(H614=$AA$3,L614=$AA$3),"MATCH","")</f>
        <v/>
      </c>
      <c r="B614" t="str">
        <f>IF(A614="","","LAST "&amp;COUNTIF(A$2:$A614,A614))</f>
        <v/>
      </c>
      <c r="C614" t="str">
        <f>IF(OR(H614=$AA$5,L614=$AA$5),"MATCH","")</f>
        <v/>
      </c>
      <c r="D614" t="str">
        <f>IF(C614="","","LAST "&amp;COUNTIF($C$2:C614,C614))</f>
        <v/>
      </c>
      <c r="E614" s="6">
        <f>IF(AND(OR(H614=$AA$3,H614=$AA$5),AND(OR(L614=$AA$3,L614=$AA$5))),"MATCH",0)</f>
        <v>0</v>
      </c>
      <c r="F614" s="39" t="s">
        <v>91</v>
      </c>
      <c r="G614" s="16">
        <v>44942</v>
      </c>
      <c r="H614" s="6" t="s">
        <v>33</v>
      </c>
      <c r="I614" s="6">
        <v>4</v>
      </c>
      <c r="J614" s="7">
        <v>2.7108280254777068</v>
      </c>
      <c r="K614" s="19" t="str">
        <f>IF(J614&gt;N614,1,"")</f>
        <v/>
      </c>
      <c r="L614" s="6" t="s">
        <v>39</v>
      </c>
      <c r="M614" s="6">
        <v>6</v>
      </c>
      <c r="N614" s="7">
        <v>3.3831847133757962</v>
      </c>
      <c r="O614" s="19">
        <f>IF(N614&gt;J614,1,"")</f>
        <v>1</v>
      </c>
      <c r="P614" t="str">
        <f>IF(I614&gt;M614,H614,L614)</f>
        <v>N.Y. Islanders</v>
      </c>
      <c r="Q614" t="str">
        <f>IF(J614&gt;N614,H614,L614)</f>
        <v>N.Y. Islanders</v>
      </c>
      <c r="R614" t="str">
        <f t="shared" si="28"/>
        <v>OUI</v>
      </c>
      <c r="AI614" s="27"/>
      <c r="AJ614" s="26"/>
      <c r="AK614" s="26"/>
      <c r="AL614" s="26"/>
      <c r="AM614" s="26"/>
      <c r="AN614" s="26"/>
    </row>
    <row r="615" spans="1:40">
      <c r="A615" t="str">
        <f>IF(OR(H615=$AA$3,L615=$AA$3),"MATCH","")</f>
        <v>MATCH</v>
      </c>
      <c r="B615" t="str">
        <f>IF(A615="","","LAST "&amp;COUNTIF(A$2:$A615,A615))</f>
        <v>LAST 38</v>
      </c>
      <c r="C615" t="str">
        <f>IF(OR(H615=$AA$5,L615=$AA$5),"MATCH","")</f>
        <v/>
      </c>
      <c r="D615" t="str">
        <f>IF(C615="","","LAST "&amp;COUNTIF($C$2:C615,C615))</f>
        <v/>
      </c>
      <c r="E615" s="6">
        <f>IF(AND(OR(H615=$AA$3,H615=$AA$5),AND(OR(L615=$AA$3,L615=$AA$5))),"MATCH",0)</f>
        <v>0</v>
      </c>
      <c r="F615" s="39" t="s">
        <v>91</v>
      </c>
      <c r="G615" s="16">
        <v>44942</v>
      </c>
      <c r="H615" s="6" t="s">
        <v>36</v>
      </c>
      <c r="I615" s="6">
        <v>1</v>
      </c>
      <c r="J615" s="7">
        <v>2.9799999999999995</v>
      </c>
      <c r="K615" s="19" t="str">
        <f>IF(J615&gt;N615,1,"")</f>
        <v/>
      </c>
      <c r="L615" s="6" t="s">
        <v>17</v>
      </c>
      <c r="M615" s="6">
        <v>1</v>
      </c>
      <c r="N615" s="7">
        <v>3.3655414012738847</v>
      </c>
      <c r="O615" s="19">
        <f>IF(N615&gt;J615,1,"")</f>
        <v>1</v>
      </c>
      <c r="P615" t="str">
        <f>IF(I615&gt;M615,H615,L615)</f>
        <v>Nashville</v>
      </c>
      <c r="Q615" t="str">
        <f>IF(J615&gt;N615,H615,L615)</f>
        <v>Nashville</v>
      </c>
      <c r="R615" t="str">
        <f t="shared" si="28"/>
        <v>OUI</v>
      </c>
      <c r="AI615" s="27"/>
      <c r="AJ615" s="26"/>
      <c r="AK615" s="26"/>
      <c r="AL615" s="26"/>
      <c r="AM615" s="26"/>
      <c r="AN615" s="26"/>
    </row>
    <row r="616" spans="1:40">
      <c r="A616" t="str">
        <f>IF(OR(H616=$AA$3,L616=$AA$3),"MATCH","")</f>
        <v/>
      </c>
      <c r="B616" t="str">
        <f>IF(A616="","","LAST "&amp;COUNTIF(A$2:$A616,A616))</f>
        <v/>
      </c>
      <c r="C616" t="str">
        <f>IF(OR(H616=$AA$5,L616=$AA$5),"MATCH","")</f>
        <v/>
      </c>
      <c r="D616" t="str">
        <f>IF(C616="","","LAST "&amp;COUNTIF($C$2:C616,C616))</f>
        <v/>
      </c>
      <c r="E616" s="6">
        <f>IF(AND(OR(H616=$AA$3,H616=$AA$5),AND(OR(L616=$AA$3,L616=$AA$5))),"MATCH",0)</f>
        <v>0</v>
      </c>
      <c r="F616" s="39" t="s">
        <v>91</v>
      </c>
      <c r="G616" s="16">
        <v>44942</v>
      </c>
      <c r="H616" s="6" t="s">
        <v>23</v>
      </c>
      <c r="I616" s="6">
        <v>3</v>
      </c>
      <c r="J616" s="7">
        <v>2.1736305732484071</v>
      </c>
      <c r="K616" s="19" t="str">
        <f>IF(J616&gt;N616,1,"")</f>
        <v/>
      </c>
      <c r="L616" s="6" t="s">
        <v>44</v>
      </c>
      <c r="M616" s="6">
        <v>4</v>
      </c>
      <c r="N616" s="7">
        <v>3.1643312101910825</v>
      </c>
      <c r="O616" s="19">
        <f>IF(N616&gt;J616,1,"")</f>
        <v>1</v>
      </c>
      <c r="P616" t="str">
        <f>IF(I616&gt;M616,H616,L616)</f>
        <v>Pittsburgh</v>
      </c>
      <c r="Q616" t="str">
        <f>IF(J616&gt;N616,H616,L616)</f>
        <v>Pittsburgh</v>
      </c>
      <c r="R616" t="str">
        <f t="shared" si="28"/>
        <v>OUI</v>
      </c>
      <c r="AI616" s="27"/>
      <c r="AJ616" s="26"/>
      <c r="AK616" s="26"/>
      <c r="AL616" s="26"/>
      <c r="AM616" s="26"/>
      <c r="AN616" s="26"/>
    </row>
    <row r="617" spans="1:40">
      <c r="A617" t="str">
        <f>IF(OR(H617=$AA$3,L617=$AA$3),"MATCH","")</f>
        <v/>
      </c>
      <c r="B617" t="str">
        <f>IF(A617="","","LAST "&amp;COUNTIF(A$2:$A617,A617))</f>
        <v/>
      </c>
      <c r="C617" t="str">
        <f>IF(OR(H617=$AA$5,L617=$AA$5),"MATCH","")</f>
        <v/>
      </c>
      <c r="D617" t="str">
        <f>IF(C617="","","LAST "&amp;COUNTIF($C$2:C617,C617))</f>
        <v/>
      </c>
      <c r="E617" s="6">
        <f>IF(AND(OR(H617=$AA$3,H617=$AA$5),AND(OR(L617=$AA$3,L617=$AA$5))),"MATCH",0)</f>
        <v>0</v>
      </c>
      <c r="F617" s="39" t="s">
        <v>91</v>
      </c>
      <c r="G617" s="16">
        <v>44942</v>
      </c>
      <c r="H617" s="6" t="s">
        <v>41</v>
      </c>
      <c r="I617" s="6">
        <v>4</v>
      </c>
      <c r="J617" s="7">
        <v>4.1932802547770684</v>
      </c>
      <c r="K617" s="19">
        <f>IF(J617&gt;N617,1,"")</f>
        <v>1</v>
      </c>
      <c r="L617" s="6" t="s">
        <v>16</v>
      </c>
      <c r="M617" s="6">
        <v>5</v>
      </c>
      <c r="N617" s="7">
        <v>3.2450318471337574</v>
      </c>
      <c r="O617" s="19" t="str">
        <f>IF(N617&gt;J617,1,"")</f>
        <v/>
      </c>
      <c r="P617" t="str">
        <f>IF(I617&gt;M617,H617,L617)</f>
        <v>San Jose</v>
      </c>
      <c r="Q617" t="str">
        <f>IF(J617&gt;N617,H617,L617)</f>
        <v>New Jersey</v>
      </c>
      <c r="R617" t="str">
        <f t="shared" si="28"/>
        <v>NON</v>
      </c>
      <c r="AI617" s="27"/>
      <c r="AJ617" s="26"/>
      <c r="AK617" s="26"/>
      <c r="AL617" s="26"/>
      <c r="AM617" s="26"/>
      <c r="AN617" s="26"/>
    </row>
    <row r="618" spans="1:40">
      <c r="A618" t="str">
        <f>IF(OR(H618=$AA$3,L618=$AA$3),"MATCH","")</f>
        <v/>
      </c>
      <c r="B618" t="str">
        <f>IF(A618="","","LAST "&amp;COUNTIF(A$2:$A618,A618))</f>
        <v/>
      </c>
      <c r="C618" t="str">
        <f>IF(OR(H618=$AA$5,L618=$AA$5),"MATCH","")</f>
        <v/>
      </c>
      <c r="D618" t="str">
        <f>IF(C618="","","LAST "&amp;COUNTIF($C$2:C618,C618))</f>
        <v/>
      </c>
      <c r="E618" s="6">
        <f>IF(AND(OR(H618=$AA$3,H618=$AA$5),AND(OR(L618=$AA$3,L618=$AA$5))),"MATCH",0)</f>
        <v>0</v>
      </c>
      <c r="F618" s="39" t="s">
        <v>91</v>
      </c>
      <c r="G618" s="16">
        <v>44942</v>
      </c>
      <c r="H618" s="6" t="s">
        <v>20</v>
      </c>
      <c r="I618" s="6">
        <v>4</v>
      </c>
      <c r="J618" s="7">
        <v>3.5099681528662412</v>
      </c>
      <c r="K618" s="19">
        <f>IF(J618&gt;N618,1,"")</f>
        <v>1</v>
      </c>
      <c r="L618" s="6" t="s">
        <v>22</v>
      </c>
      <c r="M618" s="6">
        <v>5</v>
      </c>
      <c r="N618" s="7">
        <v>2.7846496815286619</v>
      </c>
      <c r="O618" s="19" t="str">
        <f>IF(N618&gt;J618,1,"")</f>
        <v/>
      </c>
      <c r="P618" t="str">
        <f>IF(I618&gt;M618,H618,L618)</f>
        <v>Seattle</v>
      </c>
      <c r="Q618" t="str">
        <f>IF(J618&gt;N618,H618,L618)</f>
        <v>Tampa Bay</v>
      </c>
      <c r="R618" t="str">
        <f t="shared" si="28"/>
        <v>NON</v>
      </c>
      <c r="AI618" s="27"/>
      <c r="AJ618" s="26"/>
      <c r="AK618" s="26"/>
      <c r="AL618" s="26"/>
      <c r="AM618" s="26"/>
      <c r="AN618" s="26"/>
    </row>
    <row r="619" spans="1:40">
      <c r="A619" t="str">
        <f>IF(OR(H619=$AA$3,L619=$AA$3),"MATCH","")</f>
        <v/>
      </c>
      <c r="B619" t="str">
        <f>IF(A619="","","LAST "&amp;COUNTIF(A$2:$A619,A619))</f>
        <v/>
      </c>
      <c r="C619" t="str">
        <f>IF(OR(H619=$AA$5,L619=$AA$5),"MATCH","")</f>
        <v/>
      </c>
      <c r="D619" t="str">
        <f>IF(C619="","","LAST "&amp;COUNTIF($C$2:C619,C619))</f>
        <v/>
      </c>
      <c r="E619" s="6">
        <f>IF(AND(OR(H619=$AA$3,H619=$AA$5),AND(OR(L619=$AA$3,L619=$AA$5))),"MATCH",0)</f>
        <v>0</v>
      </c>
      <c r="F619" s="39" t="s">
        <v>91</v>
      </c>
      <c r="G619" s="16">
        <v>44942</v>
      </c>
      <c r="H619" s="6" t="s">
        <v>34</v>
      </c>
      <c r="I619" s="6">
        <v>1</v>
      </c>
      <c r="J619" s="7">
        <v>2.95</v>
      </c>
      <c r="K619" s="19">
        <f>IF(J619&gt;N619,1,"")</f>
        <v>1</v>
      </c>
      <c r="L619" s="6" t="s">
        <v>47</v>
      </c>
      <c r="M619" s="6">
        <v>4</v>
      </c>
      <c r="N619" s="7">
        <v>2.76</v>
      </c>
      <c r="O619" s="19" t="str">
        <f>IF(N619&gt;J619,1,"")</f>
        <v/>
      </c>
      <c r="P619" t="str">
        <f>IF(I619&gt;M619,H619,L619)</f>
        <v>St. Louis</v>
      </c>
      <c r="Q619" t="str">
        <f>IF(J619&gt;N619,H619,L619)</f>
        <v>Ottawa</v>
      </c>
      <c r="R619" t="str">
        <f t="shared" si="28"/>
        <v>NON</v>
      </c>
      <c r="AI619" s="27"/>
      <c r="AJ619" s="26"/>
      <c r="AK619" s="26"/>
      <c r="AL619" s="26"/>
      <c r="AM619" s="26"/>
      <c r="AN619" s="26"/>
    </row>
    <row r="620" spans="1:40">
      <c r="A620" t="str">
        <f>IF(OR(H620=$AA$3,L620=$AA$3),"MATCH","")</f>
        <v/>
      </c>
      <c r="B620" t="str">
        <f>IF(A620="","","LAST "&amp;COUNTIF(A$2:$A620,A620))</f>
        <v/>
      </c>
      <c r="C620" t="str">
        <f>IF(OR(H620=$AA$5,L620=$AA$5),"MATCH","")</f>
        <v/>
      </c>
      <c r="D620" t="str">
        <f>IF(C620="","","LAST "&amp;COUNTIF($C$2:C620,C620))</f>
        <v/>
      </c>
      <c r="E620" s="6">
        <f>IF(AND(OR(H620=$AA$3,H620=$AA$5),AND(OR(L620=$AA$3,L620=$AA$5))),"MATCH",0)</f>
        <v>0</v>
      </c>
      <c r="F620" s="39" t="s">
        <v>91</v>
      </c>
      <c r="G620" s="16">
        <v>44942</v>
      </c>
      <c r="H620" s="6" t="s">
        <v>40</v>
      </c>
      <c r="I620" s="6">
        <v>4</v>
      </c>
      <c r="J620" s="7">
        <v>3.1022929936305723</v>
      </c>
      <c r="K620" s="19">
        <f>IF(J620&gt;N620,1,"")</f>
        <v>1</v>
      </c>
      <c r="L620" s="6" t="s">
        <v>18</v>
      </c>
      <c r="M620" s="6">
        <v>2</v>
      </c>
      <c r="N620" s="7">
        <v>2.7473566878980891</v>
      </c>
      <c r="O620" s="19" t="str">
        <f>IF(N620&gt;J620,1,"")</f>
        <v/>
      </c>
      <c r="P620" t="str">
        <f>IF(I620&gt;M620,H620,L620)</f>
        <v>Dallas</v>
      </c>
      <c r="Q620" t="str">
        <f>IF(J620&gt;N620,H620,L620)</f>
        <v>Dallas</v>
      </c>
      <c r="R620" t="str">
        <f t="shared" si="28"/>
        <v>OUI</v>
      </c>
      <c r="AI620" s="27"/>
      <c r="AJ620" s="26"/>
      <c r="AK620" s="26"/>
      <c r="AL620" s="26"/>
      <c r="AM620" s="26"/>
      <c r="AN620" s="26"/>
    </row>
    <row r="621" spans="1:40">
      <c r="A621" t="str">
        <f>IF(OR(H621=$AA$3,L621=$AA$3),"MATCH","")</f>
        <v/>
      </c>
      <c r="B621" t="str">
        <f>IF(A621="","","LAST "&amp;COUNTIF(A$2:$A621,A621))</f>
        <v/>
      </c>
      <c r="C621" t="str">
        <f>IF(OR(H621=$AA$5,L621=$AA$5),"MATCH","")</f>
        <v/>
      </c>
      <c r="D621" t="str">
        <f>IF(C621="","","LAST "&amp;COUNTIF($C$2:C621,C621))</f>
        <v/>
      </c>
      <c r="E621" s="6">
        <f>IF(AND(OR(H621=$AA$3,H621=$AA$5),AND(OR(L621=$AA$3,L621=$AA$5))),"MATCH",0)</f>
        <v>0</v>
      </c>
      <c r="F621" s="39" t="s">
        <v>91</v>
      </c>
      <c r="G621" s="16">
        <v>44941</v>
      </c>
      <c r="H621" s="6" t="s">
        <v>28</v>
      </c>
      <c r="I621" s="6">
        <v>4</v>
      </c>
      <c r="J621" s="7">
        <v>2.9019108280254775</v>
      </c>
      <c r="K621" s="19" t="str">
        <f>IF(J621&gt;N621,1,"")</f>
        <v/>
      </c>
      <c r="L621" s="6" t="s">
        <v>25</v>
      </c>
      <c r="M621" s="6">
        <v>2</v>
      </c>
      <c r="N621" s="7">
        <v>3.4369426751592349</v>
      </c>
      <c r="O621" s="19">
        <f>IF(N621&gt;J621,1,"")</f>
        <v>1</v>
      </c>
      <c r="P621" t="str">
        <f>IF(I621&gt;M621,H621,L621)</f>
        <v>Vancouver</v>
      </c>
      <c r="Q621" t="str">
        <f>IF(J621&gt;N621,H621,L621)</f>
        <v>Carolina</v>
      </c>
      <c r="R621" t="str">
        <f t="shared" si="28"/>
        <v>NON</v>
      </c>
      <c r="AI621" s="27"/>
      <c r="AJ621" s="26"/>
      <c r="AK621" s="26"/>
      <c r="AL621" s="26"/>
      <c r="AM621" s="26"/>
      <c r="AN621" s="26"/>
    </row>
    <row r="622" spans="1:40">
      <c r="A622" t="str">
        <f>IF(OR(H622=$AA$3,L622=$AA$3),"MATCH","")</f>
        <v/>
      </c>
      <c r="B622" t="str">
        <f>IF(A622="","","LAST "&amp;COUNTIF(A$2:$A622,A622))</f>
        <v/>
      </c>
      <c r="C622" t="str">
        <f>IF(OR(H622=$AA$5,L622=$AA$5),"MATCH","")</f>
        <v/>
      </c>
      <c r="D622" t="str">
        <f>IF(C622="","","LAST "&amp;COUNTIF($C$2:C622,C622))</f>
        <v/>
      </c>
      <c r="E622" s="6">
        <f>IF(AND(OR(H622=$AA$3,H622=$AA$5),AND(OR(L622=$AA$3,L622=$AA$5))),"MATCH",0)</f>
        <v>0</v>
      </c>
      <c r="F622" s="39" t="s">
        <v>91</v>
      </c>
      <c r="G622" s="16">
        <v>44941</v>
      </c>
      <c r="H622" s="6" t="s">
        <v>31</v>
      </c>
      <c r="I622" s="6">
        <v>2</v>
      </c>
      <c r="J622" s="7">
        <v>2.1601910828025477</v>
      </c>
      <c r="K622" s="19" t="str">
        <f>IF(J622&gt;N622,1,"")</f>
        <v/>
      </c>
      <c r="L622" s="6" t="s">
        <v>21</v>
      </c>
      <c r="M622" s="6">
        <v>2</v>
      </c>
      <c r="N622" s="7">
        <v>3.1369426751592355</v>
      </c>
      <c r="O622" s="19">
        <f>IF(N622&gt;J622,1,"")</f>
        <v>1</v>
      </c>
      <c r="P622" t="str">
        <f>IF(I622&gt;M622,H622,L622)</f>
        <v>N.Y. Rangers</v>
      </c>
      <c r="Q622" t="str">
        <f>IF(J622&gt;N622,H622,L622)</f>
        <v>N.Y. Rangers</v>
      </c>
      <c r="R622" t="str">
        <f t="shared" si="28"/>
        <v>OUI</v>
      </c>
      <c r="AI622" s="27"/>
      <c r="AJ622" s="26"/>
      <c r="AK622" s="26"/>
      <c r="AL622" s="26"/>
      <c r="AM622" s="26"/>
      <c r="AN622" s="26"/>
    </row>
    <row r="623" spans="1:40">
      <c r="A623" t="str">
        <f>IF(OR(H623=$AA$3,L623=$AA$3),"MATCH","")</f>
        <v/>
      </c>
      <c r="B623" t="str">
        <f>IF(A623="","","LAST "&amp;COUNTIF(A$2:$A623,A623))</f>
        <v/>
      </c>
      <c r="C623" t="str">
        <f>IF(OR(H623=$AA$5,L623=$AA$5),"MATCH","")</f>
        <v/>
      </c>
      <c r="D623" t="str">
        <f>IF(C623="","","LAST "&amp;COUNTIF($C$2:C623,C623))</f>
        <v/>
      </c>
      <c r="E623" s="6">
        <f>IF(AND(OR(H623=$AA$3,H623=$AA$5),AND(OR(L623=$AA$3,L623=$AA$5))),"MATCH",0)</f>
        <v>0</v>
      </c>
      <c r="F623" s="39" t="s">
        <v>91</v>
      </c>
      <c r="G623" s="16">
        <v>44941</v>
      </c>
      <c r="H623" s="6" t="s">
        <v>43</v>
      </c>
      <c r="I623" s="6">
        <v>1</v>
      </c>
      <c r="J623" s="7">
        <v>2.185828025477706</v>
      </c>
      <c r="K623" s="19" t="str">
        <f>IF(J623&gt;N623,1,"")</f>
        <v/>
      </c>
      <c r="L623" s="6" t="s">
        <v>46</v>
      </c>
      <c r="M623" s="6">
        <v>4</v>
      </c>
      <c r="N623" s="7">
        <v>3.2166242038216555</v>
      </c>
      <c r="O623" s="19">
        <f>IF(N623&gt;J623,1,"")</f>
        <v>1</v>
      </c>
      <c r="P623" t="str">
        <f>IF(I623&gt;M623,H623,L623)</f>
        <v>Winnipeg</v>
      </c>
      <c r="Q623" t="str">
        <f>IF(J623&gt;N623,H623,L623)</f>
        <v>Winnipeg</v>
      </c>
      <c r="R623" t="str">
        <f t="shared" si="28"/>
        <v>OUI</v>
      </c>
      <c r="AI623" s="27"/>
      <c r="AJ623" s="26"/>
      <c r="AK623" s="26"/>
      <c r="AL623" s="26"/>
      <c r="AM623" s="26"/>
      <c r="AN623" s="26"/>
    </row>
    <row r="624" spans="1:40">
      <c r="A624" t="str">
        <f>IF(OR(H624=$AA$3,L624=$AA$3),"MATCH","")</f>
        <v/>
      </c>
      <c r="B624" t="str">
        <f>IF(A624="","","LAST "&amp;COUNTIF(A$2:$A624,A624))</f>
        <v/>
      </c>
      <c r="C624" t="str">
        <f>IF(OR(H624=$AA$5,L624=$AA$5),"MATCH","")</f>
        <v/>
      </c>
      <c r="D624" t="str">
        <f>IF(C624="","","LAST "&amp;COUNTIF($C$2:C624,C624))</f>
        <v/>
      </c>
      <c r="E624" s="6">
        <f>IF(AND(OR(H624=$AA$3,H624=$AA$5),AND(OR(L624=$AA$3,L624=$AA$5))),"MATCH",0)</f>
        <v>0</v>
      </c>
      <c r="F624" s="39" t="s">
        <v>91</v>
      </c>
      <c r="G624" s="16">
        <v>44940</v>
      </c>
      <c r="H624" s="6" t="s">
        <v>30</v>
      </c>
      <c r="I624" s="6">
        <v>3</v>
      </c>
      <c r="J624" s="7">
        <v>2.3082165605095533</v>
      </c>
      <c r="K624" s="19" t="str">
        <f>IF(J624&gt;N624,1,"")</f>
        <v/>
      </c>
      <c r="L624" s="6" t="s">
        <v>32</v>
      </c>
      <c r="M624" s="6">
        <v>6</v>
      </c>
      <c r="N624" s="7">
        <v>3.4313375796178343</v>
      </c>
      <c r="O624" s="19">
        <f>IF(N624&gt;J624,1,"")</f>
        <v>1</v>
      </c>
      <c r="P624" t="str">
        <f>IF(I624&gt;M624,H624,L624)</f>
        <v>Boston</v>
      </c>
      <c r="Q624" t="str">
        <f>IF(J624&gt;N624,H624,L624)</f>
        <v>Boston</v>
      </c>
      <c r="R624" t="str">
        <f t="shared" ref="R624:R687" si="29">IF(P624=Q624,"OUI","NON")</f>
        <v>OUI</v>
      </c>
      <c r="AI624" s="27"/>
      <c r="AJ624" s="26"/>
      <c r="AK624" s="26"/>
      <c r="AL624" s="26"/>
      <c r="AM624" s="26"/>
      <c r="AN624" s="26"/>
    </row>
    <row r="625" spans="1:40">
      <c r="A625" t="str">
        <f>IF(OR(H625=$AA$3,L625=$AA$3),"MATCH","")</f>
        <v/>
      </c>
      <c r="B625" t="str">
        <f>IF(A625="","","LAST "&amp;COUNTIF(A$2:$A625,A625))</f>
        <v/>
      </c>
      <c r="C625" t="str">
        <f>IF(OR(H625=$AA$5,L625=$AA$5),"MATCH","")</f>
        <v/>
      </c>
      <c r="D625" t="str">
        <f>IF(C625="","","LAST "&amp;COUNTIF($C$2:C625,C625))</f>
        <v/>
      </c>
      <c r="E625" s="6">
        <f>IF(AND(OR(H625=$AA$3,H625=$AA$5),AND(OR(L625=$AA$3,L625=$AA$5))),"MATCH",0)</f>
        <v>0</v>
      </c>
      <c r="F625" s="39" t="s">
        <v>91</v>
      </c>
      <c r="G625" s="16">
        <v>44940</v>
      </c>
      <c r="H625" s="6" t="s">
        <v>44</v>
      </c>
      <c r="I625" s="6">
        <v>1</v>
      </c>
      <c r="J625" s="7">
        <v>2.7226751592356684</v>
      </c>
      <c r="K625" s="19">
        <f>IF(J625&gt;N625,1,"")</f>
        <v>1</v>
      </c>
      <c r="L625" s="6" t="s">
        <v>25</v>
      </c>
      <c r="M625" s="6">
        <v>4</v>
      </c>
      <c r="N625" s="7">
        <v>2.2935031847133756</v>
      </c>
      <c r="O625" s="19" t="str">
        <f>IF(N625&gt;J625,1,"")</f>
        <v/>
      </c>
      <c r="P625" t="str">
        <f>IF(I625&gt;M625,H625,L625)</f>
        <v>Carolina</v>
      </c>
      <c r="Q625" t="str">
        <f>IF(J625&gt;N625,H625,L625)</f>
        <v>Pittsburgh</v>
      </c>
      <c r="R625" t="str">
        <f t="shared" si="29"/>
        <v>NON</v>
      </c>
      <c r="AI625" s="27"/>
      <c r="AJ625" s="26"/>
      <c r="AK625" s="26"/>
      <c r="AL625" s="26"/>
      <c r="AM625" s="26"/>
      <c r="AN625" s="26"/>
    </row>
    <row r="626" spans="1:40">
      <c r="A626" t="str">
        <f>IF(OR(H626=$AA$3,L626=$AA$3),"MATCH","")</f>
        <v/>
      </c>
      <c r="B626" t="str">
        <f>IF(A626="","","LAST "&amp;COUNTIF(A$2:$A626,A626))</f>
        <v/>
      </c>
      <c r="C626" t="str">
        <f>IF(OR(H626=$AA$5,L626=$AA$5),"MATCH","")</f>
        <v/>
      </c>
      <c r="D626" t="str">
        <f>IF(C626="","","LAST "&amp;COUNTIF($C$2:C626,C626))</f>
        <v/>
      </c>
      <c r="E626" s="6">
        <f>IF(AND(OR(H626=$AA$3,H626=$AA$5),AND(OR(L626=$AA$3,L626=$AA$5))),"MATCH",0)</f>
        <v>0</v>
      </c>
      <c r="F626" s="39" t="s">
        <v>91</v>
      </c>
      <c r="G626" s="16">
        <v>44940</v>
      </c>
      <c r="H626" s="6" t="s">
        <v>22</v>
      </c>
      <c r="I626" s="6">
        <v>8</v>
      </c>
      <c r="J626" s="7">
        <v>4.442547770700636</v>
      </c>
      <c r="K626" s="19">
        <f>IF(J626&gt;N626,1,"")</f>
        <v>1</v>
      </c>
      <c r="L626" s="6" t="s">
        <v>26</v>
      </c>
      <c r="M626" s="6">
        <v>2</v>
      </c>
      <c r="N626" s="7">
        <v>3.3806369426751597</v>
      </c>
      <c r="O626" s="19" t="str">
        <f>IF(N626&gt;J626,1,"")</f>
        <v/>
      </c>
      <c r="P626" t="str">
        <f>IF(I626&gt;M626,H626,L626)</f>
        <v>Seattle</v>
      </c>
      <c r="Q626" t="str">
        <f>IF(J626&gt;N626,H626,L626)</f>
        <v>Seattle</v>
      </c>
      <c r="R626" t="str">
        <f t="shared" si="29"/>
        <v>OUI</v>
      </c>
      <c r="AI626" s="27"/>
      <c r="AJ626" s="26"/>
      <c r="AK626" s="26"/>
      <c r="AL626" s="26"/>
      <c r="AM626" s="26"/>
      <c r="AN626" s="26"/>
    </row>
    <row r="627" spans="1:40">
      <c r="A627" t="str">
        <f>IF(OR(H627=$AA$3,L627=$AA$3),"MATCH","")</f>
        <v/>
      </c>
      <c r="B627" t="str">
        <f>IF(A627="","","LAST "&amp;COUNTIF(A$2:$A627,A627))</f>
        <v/>
      </c>
      <c r="C627" t="str">
        <f>IF(OR(H627=$AA$5,L627=$AA$5),"MATCH","")</f>
        <v/>
      </c>
      <c r="D627" t="str">
        <f>IF(C627="","","LAST "&amp;COUNTIF($C$2:C627,C627))</f>
        <v/>
      </c>
      <c r="E627" s="6">
        <f>IF(AND(OR(H627=$AA$3,H627=$AA$5),AND(OR(L627=$AA$3,L627=$AA$5))),"MATCH",0)</f>
        <v>0</v>
      </c>
      <c r="F627" s="39" t="s">
        <v>91</v>
      </c>
      <c r="G627" s="16">
        <v>44940</v>
      </c>
      <c r="H627" s="6" t="s">
        <v>34</v>
      </c>
      <c r="I627" s="6">
        <v>0</v>
      </c>
      <c r="J627" s="7">
        <v>2.6587579617834391</v>
      </c>
      <c r="K627" s="19" t="str">
        <f>IF(J627&gt;N627,1,"")</f>
        <v/>
      </c>
      <c r="L627" s="6" t="s">
        <v>27</v>
      </c>
      <c r="M627" s="6">
        <v>5</v>
      </c>
      <c r="N627" s="7">
        <v>3.0154458598726115</v>
      </c>
      <c r="O627" s="19">
        <f>IF(N627&gt;J627,1,"")</f>
        <v>1</v>
      </c>
      <c r="P627" t="str">
        <f>IF(I627&gt;M627,H627,L627)</f>
        <v>Colorado</v>
      </c>
      <c r="Q627" t="str">
        <f>IF(J627&gt;N627,H627,L627)</f>
        <v>Colorado</v>
      </c>
      <c r="R627" t="str">
        <f t="shared" si="29"/>
        <v>OUI</v>
      </c>
      <c r="AI627" s="27"/>
      <c r="AJ627" s="26"/>
      <c r="AK627" s="26"/>
      <c r="AL627" s="26"/>
      <c r="AM627" s="26"/>
      <c r="AN627" s="26"/>
    </row>
    <row r="628" spans="1:40">
      <c r="A628" t="str">
        <f>IF(OR(H628=$AA$3,L628=$AA$3),"MATCH","")</f>
        <v>MATCH</v>
      </c>
      <c r="B628" t="str">
        <f>IF(A628="","","LAST "&amp;COUNTIF(A$2:$A628,A628))</f>
        <v>LAST 39</v>
      </c>
      <c r="C628" t="str">
        <f>IF(OR(H628=$AA$5,L628=$AA$5),"MATCH","")</f>
        <v/>
      </c>
      <c r="D628" t="str">
        <f>IF(C628="","","LAST "&amp;COUNTIF($C$2:C628,C628))</f>
        <v/>
      </c>
      <c r="E628" s="6">
        <f>IF(AND(OR(H628=$AA$3,H628=$AA$5),AND(OR(L628=$AA$3,L628=$AA$5))),"MATCH",0)</f>
        <v>0</v>
      </c>
      <c r="F628" s="39" t="s">
        <v>91</v>
      </c>
      <c r="G628" s="16">
        <v>44940</v>
      </c>
      <c r="H628" s="6" t="s">
        <v>36</v>
      </c>
      <c r="I628" s="6">
        <v>6</v>
      </c>
      <c r="J628" s="7">
        <v>2.6599999999999997</v>
      </c>
      <c r="K628" s="19" t="str">
        <f>IF(J628&gt;N628,1,"")</f>
        <v/>
      </c>
      <c r="L628" s="6" t="s">
        <v>40</v>
      </c>
      <c r="M628" s="6">
        <v>4</v>
      </c>
      <c r="N628" s="7">
        <v>3.0903821656050949</v>
      </c>
      <c r="O628" s="19">
        <f>IF(N628&gt;J628,1,"")</f>
        <v>1</v>
      </c>
      <c r="P628" t="str">
        <f>IF(I628&gt;M628,H628,L628)</f>
        <v>Calgary</v>
      </c>
      <c r="Q628" t="str">
        <f>IF(J628&gt;N628,H628,L628)</f>
        <v>Dallas</v>
      </c>
      <c r="R628" t="str">
        <f t="shared" si="29"/>
        <v>NON</v>
      </c>
      <c r="AI628" s="27"/>
      <c r="AJ628" s="26"/>
      <c r="AK628" s="26"/>
      <c r="AL628" s="26"/>
      <c r="AM628" s="26"/>
      <c r="AN628" s="26"/>
    </row>
    <row r="629" spans="1:40">
      <c r="A629" t="str">
        <f>IF(OR(H629=$AA$3,L629=$AA$3),"MATCH","")</f>
        <v/>
      </c>
      <c r="B629" t="str">
        <f>IF(A629="","","LAST "&amp;COUNTIF(A$2:$A629,A629))</f>
        <v/>
      </c>
      <c r="C629" t="str">
        <f>IF(OR(H629=$AA$5,L629=$AA$5),"MATCH","")</f>
        <v>MATCH</v>
      </c>
      <c r="D629" t="str">
        <f>IF(C629="","","LAST "&amp;COUNTIF($C$2:C629,C629))</f>
        <v>LAST 41</v>
      </c>
      <c r="E629" s="6">
        <f>IF(AND(OR(H629=$AA$3,H629=$AA$5),AND(OR(L629=$AA$3,L629=$AA$5))),"MATCH",0)</f>
        <v>0</v>
      </c>
      <c r="F629" s="39" t="s">
        <v>91</v>
      </c>
      <c r="G629" s="16">
        <v>44940</v>
      </c>
      <c r="H629" s="6" t="s">
        <v>24</v>
      </c>
      <c r="I629" s="6">
        <v>4</v>
      </c>
      <c r="J629" s="7">
        <v>2.7336942675159226</v>
      </c>
      <c r="K629" s="19" t="str">
        <f>IF(J629&gt;N629,1,"")</f>
        <v/>
      </c>
      <c r="L629" s="6" t="s">
        <v>45</v>
      </c>
      <c r="M629" s="6">
        <v>4</v>
      </c>
      <c r="N629" s="7">
        <v>2.9842356687898084</v>
      </c>
      <c r="O629" s="19">
        <f>IF(N629&gt;J629,1,"")</f>
        <v>1</v>
      </c>
      <c r="P629" t="str">
        <f>IF(I629&gt;M629,H629,L629)</f>
        <v>Detroit</v>
      </c>
      <c r="Q629" t="str">
        <f>IF(J629&gt;N629,H629,L629)</f>
        <v>Detroit</v>
      </c>
      <c r="R629" t="str">
        <f t="shared" si="29"/>
        <v>OUI</v>
      </c>
      <c r="AI629" s="27"/>
      <c r="AJ629" s="26"/>
      <c r="AK629" s="26"/>
      <c r="AL629" s="26"/>
      <c r="AM629" s="26"/>
      <c r="AN629" s="26"/>
    </row>
    <row r="630" spans="1:40">
      <c r="A630" t="str">
        <f>IF(OR(H630=$AA$3,L630=$AA$3),"MATCH","")</f>
        <v/>
      </c>
      <c r="B630" t="str">
        <f>IF(A630="","","LAST "&amp;COUNTIF(A$2:$A630,A630))</f>
        <v/>
      </c>
      <c r="C630" t="str">
        <f>IF(OR(H630=$AA$5,L630=$AA$5),"MATCH","")</f>
        <v/>
      </c>
      <c r="D630" t="str">
        <f>IF(C630="","","LAST "&amp;COUNTIF($C$2:C630,C630))</f>
        <v/>
      </c>
      <c r="E630" s="6">
        <f>IF(AND(OR(H630=$AA$3,H630=$AA$5),AND(OR(L630=$AA$3,L630=$AA$5))),"MATCH",0)</f>
        <v>0</v>
      </c>
      <c r="F630" s="39" t="s">
        <v>91</v>
      </c>
      <c r="G630" s="16">
        <v>44940</v>
      </c>
      <c r="H630" s="6" t="s">
        <v>28</v>
      </c>
      <c r="I630" s="6">
        <v>3</v>
      </c>
      <c r="J630" s="7">
        <v>3.6598726114649671</v>
      </c>
      <c r="K630" s="19">
        <f>IF(J630&gt;N630,1,"")</f>
        <v>1</v>
      </c>
      <c r="L630" s="6" t="s">
        <v>38</v>
      </c>
      <c r="M630" s="6">
        <v>2</v>
      </c>
      <c r="N630" s="7">
        <v>2.1870700636942675</v>
      </c>
      <c r="O630" s="19" t="str">
        <f>IF(N630&gt;J630,1,"")</f>
        <v/>
      </c>
      <c r="P630" t="str">
        <f>IF(I630&gt;M630,H630,L630)</f>
        <v>Vancouver</v>
      </c>
      <c r="Q630" t="str">
        <f>IF(J630&gt;N630,H630,L630)</f>
        <v>Vancouver</v>
      </c>
      <c r="R630" t="str">
        <f t="shared" si="29"/>
        <v>OUI</v>
      </c>
      <c r="AI630" s="27"/>
      <c r="AJ630" s="26"/>
      <c r="AK630" s="26"/>
      <c r="AL630" s="26"/>
      <c r="AM630" s="26"/>
      <c r="AN630" s="26"/>
    </row>
    <row r="631" spans="1:40">
      <c r="A631" t="str">
        <f>IF(OR(H631=$AA$3,L631=$AA$3),"MATCH","")</f>
        <v/>
      </c>
      <c r="B631" t="str">
        <f>IF(A631="","","LAST "&amp;COUNTIF(A$2:$A631,A631))</f>
        <v/>
      </c>
      <c r="C631" t="str">
        <f>IF(OR(H631=$AA$5,L631=$AA$5),"MATCH","")</f>
        <v/>
      </c>
      <c r="D631" t="str">
        <f>IF(C631="","","LAST "&amp;COUNTIF($C$2:C631,C631))</f>
        <v/>
      </c>
      <c r="E631" s="6">
        <f>IF(AND(OR(H631=$AA$3,H631=$AA$5),AND(OR(L631=$AA$3,L631=$AA$5))),"MATCH",0)</f>
        <v>0</v>
      </c>
      <c r="F631" s="39" t="s">
        <v>91</v>
      </c>
      <c r="G631" s="16">
        <v>44940</v>
      </c>
      <c r="H631" s="6" t="s">
        <v>41</v>
      </c>
      <c r="I631" s="6">
        <v>5</v>
      </c>
      <c r="J631" s="7">
        <v>3.8110509554140113</v>
      </c>
      <c r="K631" s="19">
        <f>IF(J631&gt;N631,1,"")</f>
        <v>1</v>
      </c>
      <c r="L631" s="6" t="s">
        <v>19</v>
      </c>
      <c r="M631" s="6">
        <v>4</v>
      </c>
      <c r="N631" s="7">
        <v>3.6527388535031835</v>
      </c>
      <c r="O631" s="19" t="str">
        <f>IF(N631&gt;J631,1,"")</f>
        <v/>
      </c>
      <c r="P631" t="str">
        <f>IF(I631&gt;M631,H631,L631)</f>
        <v>New Jersey</v>
      </c>
      <c r="Q631" t="str">
        <f>IF(J631&gt;N631,H631,L631)</f>
        <v>New Jersey</v>
      </c>
      <c r="R631" t="str">
        <f t="shared" si="29"/>
        <v>OUI</v>
      </c>
      <c r="AI631" s="27"/>
      <c r="AJ631" s="26"/>
      <c r="AK631" s="26"/>
      <c r="AL631" s="26"/>
      <c r="AM631" s="26"/>
      <c r="AN631" s="26"/>
    </row>
    <row r="632" spans="1:40">
      <c r="A632" t="str">
        <f>IF(OR(H632=$AA$3,L632=$AA$3),"MATCH","")</f>
        <v/>
      </c>
      <c r="B632" t="str">
        <f>IF(A632="","","LAST "&amp;COUNTIF(A$2:$A632,A632))</f>
        <v/>
      </c>
      <c r="C632" t="str">
        <f>IF(OR(H632=$AA$5,L632=$AA$5),"MATCH","")</f>
        <v/>
      </c>
      <c r="D632" t="str">
        <f>IF(C632="","","LAST "&amp;COUNTIF($C$2:C632,C632))</f>
        <v/>
      </c>
      <c r="E632" s="6">
        <f>IF(AND(OR(H632=$AA$3,H632=$AA$5),AND(OR(L632=$AA$3,L632=$AA$5))),"MATCH",0)</f>
        <v>0</v>
      </c>
      <c r="F632" s="39" t="s">
        <v>91</v>
      </c>
      <c r="G632" s="16">
        <v>44940</v>
      </c>
      <c r="H632" s="6" t="s">
        <v>43</v>
      </c>
      <c r="I632" s="6">
        <v>1</v>
      </c>
      <c r="J632" s="7">
        <v>2.329299363057324</v>
      </c>
      <c r="K632" s="19" t="str">
        <f>IF(J632&gt;N632,1,"")</f>
        <v/>
      </c>
      <c r="L632" s="6" t="s">
        <v>37</v>
      </c>
      <c r="M632" s="6">
        <v>1</v>
      </c>
      <c r="N632" s="7">
        <v>3.6303503184713373</v>
      </c>
      <c r="O632" s="19">
        <f>IF(N632&gt;J632,1,"")</f>
        <v>1</v>
      </c>
      <c r="P632" t="str">
        <f>IF(I632&gt;M632,H632,L632)</f>
        <v>Minnesota</v>
      </c>
      <c r="Q632" t="str">
        <f>IF(J632&gt;N632,H632,L632)</f>
        <v>Minnesota</v>
      </c>
      <c r="R632" t="str">
        <f t="shared" si="29"/>
        <v>OUI</v>
      </c>
      <c r="AI632" s="27"/>
      <c r="AJ632" s="26"/>
      <c r="AK632" s="26"/>
      <c r="AL632" s="26"/>
      <c r="AM632" s="26"/>
      <c r="AN632" s="26"/>
    </row>
    <row r="633" spans="1:40">
      <c r="A633" t="str">
        <f>IF(OR(H633=$AA$3,L633=$AA$3),"MATCH","")</f>
        <v/>
      </c>
      <c r="B633" t="str">
        <f>IF(A633="","","LAST "&amp;COUNTIF(A$2:$A633,A633))</f>
        <v/>
      </c>
      <c r="C633" t="str">
        <f>IF(OR(H633=$AA$5,L633=$AA$5),"MATCH","")</f>
        <v/>
      </c>
      <c r="D633" t="str">
        <f>IF(C633="","","LAST "&amp;COUNTIF($C$2:C633,C633))</f>
        <v/>
      </c>
      <c r="E633" s="6">
        <f>IF(AND(OR(H633=$AA$3,H633=$AA$5),AND(OR(L633=$AA$3,L633=$AA$5))),"MATCH",0)</f>
        <v>0</v>
      </c>
      <c r="F633" s="39" t="s">
        <v>91</v>
      </c>
      <c r="G633" s="16">
        <v>44940</v>
      </c>
      <c r="H633" s="6" t="s">
        <v>31</v>
      </c>
      <c r="I633" s="6">
        <v>1</v>
      </c>
      <c r="J633" s="7">
        <v>2.1601910828025477</v>
      </c>
      <c r="K633" s="19">
        <f>IF(J633&gt;N633,1,"")</f>
        <v>1</v>
      </c>
      <c r="L633" s="6" t="s">
        <v>39</v>
      </c>
      <c r="M633" s="6">
        <v>1</v>
      </c>
      <c r="N633" s="7">
        <v>1.6618471337579614</v>
      </c>
      <c r="O633" s="19" t="str">
        <f>IF(N633&gt;J633,1,"")</f>
        <v/>
      </c>
      <c r="P633" t="str">
        <f>IF(I633&gt;M633,H633,L633)</f>
        <v>N.Y. Islanders</v>
      </c>
      <c r="Q633" t="str">
        <f>IF(J633&gt;N633,H633,L633)</f>
        <v>Montreal</v>
      </c>
      <c r="R633" t="str">
        <f t="shared" si="29"/>
        <v>NON</v>
      </c>
      <c r="AI633" s="27"/>
      <c r="AJ633" s="26"/>
      <c r="AK633" s="26"/>
      <c r="AL633" s="26"/>
      <c r="AM633" s="26"/>
      <c r="AN633" s="26"/>
    </row>
    <row r="634" spans="1:40">
      <c r="A634" t="str">
        <f>IF(OR(H634=$AA$3,L634=$AA$3),"MATCH","")</f>
        <v/>
      </c>
      <c r="B634" t="str">
        <f>IF(A634="","","LAST "&amp;COUNTIF(A$2:$A634,A634))</f>
        <v/>
      </c>
      <c r="C634" t="str">
        <f>IF(OR(H634=$AA$5,L634=$AA$5),"MATCH","")</f>
        <v/>
      </c>
      <c r="D634" t="str">
        <f>IF(C634="","","LAST "&amp;COUNTIF($C$2:C634,C634))</f>
        <v/>
      </c>
      <c r="E634" s="6">
        <f>IF(AND(OR(H634=$AA$3,H634=$AA$5),AND(OR(L634=$AA$3,L634=$AA$5))),"MATCH",0)</f>
        <v>0</v>
      </c>
      <c r="F634" s="39" t="s">
        <v>91</v>
      </c>
      <c r="G634" s="16">
        <v>44940</v>
      </c>
      <c r="H634" s="6" t="s">
        <v>35</v>
      </c>
      <c r="I634" s="6">
        <v>5</v>
      </c>
      <c r="J634" s="7">
        <v>3.5968789808917196</v>
      </c>
      <c r="K634" s="19">
        <f>IF(J634&gt;N634,1,"")</f>
        <v>1</v>
      </c>
      <c r="L634" s="6" t="s">
        <v>17</v>
      </c>
      <c r="M634" s="6">
        <v>1</v>
      </c>
      <c r="N634" s="7">
        <v>2.6487261146496808</v>
      </c>
      <c r="O634" s="19" t="str">
        <f>IF(N634&gt;J634,1,"")</f>
        <v/>
      </c>
      <c r="P634" t="str">
        <f>IF(I634&gt;M634,H634,L634)</f>
        <v>Buffalo</v>
      </c>
      <c r="Q634" t="str">
        <f>IF(J634&gt;N634,H634,L634)</f>
        <v>Buffalo</v>
      </c>
      <c r="R634" t="str">
        <f t="shared" si="29"/>
        <v>OUI</v>
      </c>
      <c r="AI634" s="27"/>
      <c r="AJ634" s="26"/>
      <c r="AK634" s="26"/>
      <c r="AL634" s="26"/>
      <c r="AM634" s="26"/>
      <c r="AN634" s="26"/>
    </row>
    <row r="635" spans="1:40">
      <c r="A635" t="str">
        <f>IF(OR(H635=$AA$3,L635=$AA$3),"MATCH","")</f>
        <v/>
      </c>
      <c r="B635" t="str">
        <f>IF(A635="","","LAST "&amp;COUNTIF(A$2:$A635,A635))</f>
        <v/>
      </c>
      <c r="C635" t="str">
        <f>IF(OR(H635=$AA$5,L635=$AA$5),"MATCH","")</f>
        <v/>
      </c>
      <c r="D635" t="str">
        <f>IF(C635="","","LAST "&amp;COUNTIF($C$2:C635,C635))</f>
        <v/>
      </c>
      <c r="E635" s="6">
        <f>IF(AND(OR(H635=$AA$3,H635=$AA$5),AND(OR(L635=$AA$3,L635=$AA$5))),"MATCH",0)</f>
        <v>0</v>
      </c>
      <c r="F635" s="39" t="s">
        <v>91</v>
      </c>
      <c r="G635" s="16">
        <v>44940</v>
      </c>
      <c r="H635" s="6" t="s">
        <v>20</v>
      </c>
      <c r="I635" s="6">
        <v>4</v>
      </c>
      <c r="J635" s="7">
        <v>4.1044904458598719</v>
      </c>
      <c r="K635" s="19">
        <f>IF(J635&gt;N635,1,"")</f>
        <v>1</v>
      </c>
      <c r="L635" s="6" t="s">
        <v>47</v>
      </c>
      <c r="M635" s="6">
        <v>4</v>
      </c>
      <c r="N635" s="7">
        <v>2.2514331210191081</v>
      </c>
      <c r="O635" s="19" t="str">
        <f>IF(N635&gt;J635,1,"")</f>
        <v/>
      </c>
      <c r="P635" t="str">
        <f>IF(I635&gt;M635,H635,L635)</f>
        <v>St. Louis</v>
      </c>
      <c r="Q635" t="str">
        <f>IF(J635&gt;N635,H635,L635)</f>
        <v>Tampa Bay</v>
      </c>
      <c r="R635" t="str">
        <f t="shared" si="29"/>
        <v>NON</v>
      </c>
      <c r="AI635" s="27"/>
      <c r="AJ635" s="26"/>
      <c r="AK635" s="26"/>
      <c r="AL635" s="26"/>
      <c r="AM635" s="26"/>
      <c r="AN635" s="26"/>
    </row>
    <row r="636" spans="1:40">
      <c r="A636" t="str">
        <f>IF(OR(H636=$AA$3,L636=$AA$3),"MATCH","")</f>
        <v/>
      </c>
      <c r="B636" t="str">
        <f>IF(A636="","","LAST "&amp;COUNTIF(A$2:$A636,A636))</f>
        <v/>
      </c>
      <c r="C636" t="str">
        <f>IF(OR(H636=$AA$5,L636=$AA$5),"MATCH","")</f>
        <v/>
      </c>
      <c r="D636" t="str">
        <f>IF(C636="","","LAST "&amp;COUNTIF($C$2:C636,C636))</f>
        <v/>
      </c>
      <c r="E636" s="6">
        <f>IF(AND(OR(H636=$AA$3,H636=$AA$5),AND(OR(L636=$AA$3,L636=$AA$5))),"MATCH",0)</f>
        <v>0</v>
      </c>
      <c r="F636" s="39" t="s">
        <v>91</v>
      </c>
      <c r="G636" s="16">
        <v>44940</v>
      </c>
      <c r="H636" s="6" t="s">
        <v>29</v>
      </c>
      <c r="I636" s="6">
        <v>4</v>
      </c>
      <c r="J636" s="7">
        <v>3.2922292993630569</v>
      </c>
      <c r="K636" s="19" t="str">
        <f>IF(J636&gt;N636,1,"")</f>
        <v/>
      </c>
      <c r="L636" s="6" t="s">
        <v>18</v>
      </c>
      <c r="M636" s="6">
        <v>5</v>
      </c>
      <c r="N636" s="7">
        <v>3.7921656050955406</v>
      </c>
      <c r="O636" s="19">
        <f>IF(N636&gt;J636,1,"")</f>
        <v>1</v>
      </c>
      <c r="P636" t="str">
        <f>IF(I636&gt;M636,H636,L636)</f>
        <v>Vegas</v>
      </c>
      <c r="Q636" t="str">
        <f>IF(J636&gt;N636,H636,L636)</f>
        <v>Vegas</v>
      </c>
      <c r="R636" t="str">
        <f t="shared" si="29"/>
        <v>OUI</v>
      </c>
      <c r="AI636" s="27"/>
      <c r="AJ636" s="26"/>
      <c r="AK636" s="26"/>
      <c r="AL636" s="26"/>
      <c r="AM636" s="26"/>
      <c r="AN636" s="26"/>
    </row>
    <row r="637" spans="1:40">
      <c r="A637" t="str">
        <f>IF(OR(H637=$AA$3,L637=$AA$3),"MATCH","")</f>
        <v/>
      </c>
      <c r="B637" t="str">
        <f>IF(A637="","","LAST "&amp;COUNTIF(A$2:$A637,A637))</f>
        <v/>
      </c>
      <c r="C637" t="str">
        <f>IF(OR(H637=$AA$5,L637=$AA$5),"MATCH","")</f>
        <v/>
      </c>
      <c r="D637" t="str">
        <f>IF(C637="","","LAST "&amp;COUNTIF($C$2:C637,C637))</f>
        <v/>
      </c>
      <c r="E637" s="6">
        <f>IF(AND(OR(H637=$AA$3,H637=$AA$5),AND(OR(L637=$AA$3,L637=$AA$5))),"MATCH",0)</f>
        <v>0</v>
      </c>
      <c r="F637" s="39" t="s">
        <v>91</v>
      </c>
      <c r="G637" s="16">
        <v>44940</v>
      </c>
      <c r="H637" s="6" t="s">
        <v>42</v>
      </c>
      <c r="I637" s="6">
        <v>3</v>
      </c>
      <c r="J637" s="7">
        <v>2.4963057324840756</v>
      </c>
      <c r="K637" s="19" t="str">
        <f>IF(J637&gt;N637,1,"")</f>
        <v/>
      </c>
      <c r="L637" s="6" t="s">
        <v>33</v>
      </c>
      <c r="M637" s="6">
        <v>0</v>
      </c>
      <c r="N637" s="7">
        <v>3.6671337579617838</v>
      </c>
      <c r="O637" s="19">
        <f>IF(N637&gt;J637,1,"")</f>
        <v>1</v>
      </c>
      <c r="P637" t="str">
        <f>IF(I637&gt;M637,H637,L637)</f>
        <v>Philadelphia</v>
      </c>
      <c r="Q637" t="str">
        <f>IF(J637&gt;N637,H637,L637)</f>
        <v>Washington</v>
      </c>
      <c r="R637" t="str">
        <f t="shared" si="29"/>
        <v>NON</v>
      </c>
      <c r="AI637" s="27"/>
      <c r="AJ637" s="26"/>
      <c r="AK637" s="26"/>
      <c r="AL637" s="26"/>
      <c r="AM637" s="26"/>
      <c r="AN637" s="26"/>
    </row>
    <row r="638" spans="1:40">
      <c r="A638" t="str">
        <f>IF(OR(H638=$AA$3,L638=$AA$3),"MATCH","")</f>
        <v/>
      </c>
      <c r="B638" t="str">
        <f>IF(A638="","","LAST "&amp;COUNTIF(A$2:$A638,A638))</f>
        <v/>
      </c>
      <c r="C638" t="str">
        <f>IF(OR(H638=$AA$5,L638=$AA$5),"MATCH","")</f>
        <v/>
      </c>
      <c r="D638" t="str">
        <f>IF(C638="","","LAST "&amp;COUNTIF($C$2:C638,C638))</f>
        <v/>
      </c>
      <c r="E638" s="6">
        <f>IF(AND(OR(H638=$AA$3,H638=$AA$5),AND(OR(L638=$AA$3,L638=$AA$5))),"MATCH",0)</f>
        <v>0</v>
      </c>
      <c r="F638" s="39" t="s">
        <v>91</v>
      </c>
      <c r="G638" s="16">
        <v>44939</v>
      </c>
      <c r="H638" s="6" t="s">
        <v>41</v>
      </c>
      <c r="I638" s="6">
        <v>6</v>
      </c>
      <c r="J638" s="7">
        <v>4.6766878980891704</v>
      </c>
      <c r="K638" s="19">
        <f>IF(J638&gt;N638,1,"")</f>
        <v>1</v>
      </c>
      <c r="L638" s="6" t="s">
        <v>23</v>
      </c>
      <c r="M638" s="6">
        <v>2</v>
      </c>
      <c r="N638" s="7">
        <v>2.4877707006369425</v>
      </c>
      <c r="O638" s="19" t="str">
        <f>IF(N638&gt;J638,1,"")</f>
        <v/>
      </c>
      <c r="P638" t="str">
        <f>IF(I638&gt;M638,H638,L638)</f>
        <v>New Jersey</v>
      </c>
      <c r="Q638" t="str">
        <f>IF(J638&gt;N638,H638,L638)</f>
        <v>New Jersey</v>
      </c>
      <c r="R638" t="str">
        <f t="shared" si="29"/>
        <v>OUI</v>
      </c>
      <c r="AI638" s="27"/>
      <c r="AJ638" s="26"/>
      <c r="AK638" s="26"/>
      <c r="AL638" s="26"/>
      <c r="AM638" s="26"/>
      <c r="AN638" s="26"/>
    </row>
    <row r="639" spans="1:40">
      <c r="A639" t="str">
        <f>IF(OR(H639=$AA$3,L639=$AA$3),"MATCH","")</f>
        <v/>
      </c>
      <c r="B639" t="str">
        <f>IF(A639="","","LAST "&amp;COUNTIF(A$2:$A639,A639))</f>
        <v/>
      </c>
      <c r="C639" t="str">
        <f>IF(OR(H639=$AA$5,L639=$AA$5),"MATCH","")</f>
        <v/>
      </c>
      <c r="D639" t="str">
        <f>IF(C639="","","LAST "&amp;COUNTIF($C$2:C639,C639))</f>
        <v/>
      </c>
      <c r="E639" s="6">
        <f>IF(AND(OR(H639=$AA$3,H639=$AA$5),AND(OR(L639=$AA$3,L639=$AA$5))),"MATCH",0)</f>
        <v>0</v>
      </c>
      <c r="F639" s="39" t="s">
        <v>91</v>
      </c>
      <c r="G639" s="16">
        <v>44939</v>
      </c>
      <c r="H639" s="6" t="s">
        <v>46</v>
      </c>
      <c r="I639" s="6">
        <v>4</v>
      </c>
      <c r="J639" s="7">
        <v>3.2123566878980885</v>
      </c>
      <c r="K639" s="19" t="str">
        <f>IF(J639&gt;N639,1,"")</f>
        <v/>
      </c>
      <c r="L639" s="6" t="s">
        <v>44</v>
      </c>
      <c r="M639" s="6">
        <v>1</v>
      </c>
      <c r="N639" s="7">
        <v>4.1254777070063691</v>
      </c>
      <c r="O639" s="19">
        <f>IF(N639&gt;J639,1,"")</f>
        <v>1</v>
      </c>
      <c r="P639" t="str">
        <f>IF(I639&gt;M639,H639,L639)</f>
        <v>Winnipeg</v>
      </c>
      <c r="Q639" t="str">
        <f>IF(J639&gt;N639,H639,L639)</f>
        <v>Pittsburgh</v>
      </c>
      <c r="R639" t="str">
        <f t="shared" si="29"/>
        <v>NON</v>
      </c>
      <c r="AI639" s="27"/>
      <c r="AJ639" s="26"/>
      <c r="AK639" s="26"/>
      <c r="AL639" s="26"/>
      <c r="AM639" s="26"/>
      <c r="AN639" s="26"/>
    </row>
    <row r="640" spans="1:40">
      <c r="A640" t="str">
        <f>IF(OR(H640=$AA$3,L640=$AA$3),"MATCH","")</f>
        <v/>
      </c>
      <c r="B640" t="str">
        <f>IF(A640="","","LAST "&amp;COUNTIF(A$2:$A640,A640))</f>
        <v/>
      </c>
      <c r="C640" t="str">
        <f>IF(OR(H640=$AA$5,L640=$AA$5),"MATCH","")</f>
        <v/>
      </c>
      <c r="D640" t="str">
        <f>IF(C640="","","LAST "&amp;COUNTIF($C$2:C640,C640))</f>
        <v/>
      </c>
      <c r="E640" s="6">
        <f>IF(AND(OR(H640=$AA$3,H640=$AA$5),AND(OR(L640=$AA$3,L640=$AA$5))),"MATCH",0)</f>
        <v>0</v>
      </c>
      <c r="F640" s="39" t="s">
        <v>91</v>
      </c>
      <c r="G640" s="16">
        <v>44939</v>
      </c>
      <c r="H640" s="6" t="s">
        <v>29</v>
      </c>
      <c r="I640" s="6">
        <v>7</v>
      </c>
      <c r="J640" s="7">
        <v>4.3239490445859872</v>
      </c>
      <c r="K640" s="19">
        <f>IF(J640&gt;N640,1,"")</f>
        <v>1</v>
      </c>
      <c r="L640" s="6" t="s">
        <v>16</v>
      </c>
      <c r="M640" s="6">
        <v>7</v>
      </c>
      <c r="N640" s="7">
        <v>4.280318471337579</v>
      </c>
      <c r="O640" s="19" t="str">
        <f>IF(N640&gt;J640,1,"")</f>
        <v/>
      </c>
      <c r="P640" t="str">
        <f>IF(I640&gt;M640,H640,L640)</f>
        <v>San Jose</v>
      </c>
      <c r="Q640" t="str">
        <f>IF(J640&gt;N640,H640,L640)</f>
        <v>Edmonton</v>
      </c>
      <c r="R640" t="str">
        <f t="shared" si="29"/>
        <v>NON</v>
      </c>
      <c r="AI640" s="27"/>
      <c r="AJ640" s="26"/>
      <c r="AK640" s="26"/>
      <c r="AL640" s="26"/>
      <c r="AM640" s="26"/>
      <c r="AN640" s="26"/>
    </row>
    <row r="641" spans="1:40">
      <c r="A641" t="str">
        <f>IF(OR(H641=$AA$3,L641=$AA$3),"MATCH","")</f>
        <v/>
      </c>
      <c r="B641" t="str">
        <f>IF(A641="","","LAST "&amp;COUNTIF(A$2:$A641,A641))</f>
        <v/>
      </c>
      <c r="C641" t="str">
        <f>IF(OR(H641=$AA$5,L641=$AA$5),"MATCH","")</f>
        <v/>
      </c>
      <c r="D641" t="str">
        <f>IF(C641="","","LAST "&amp;COUNTIF($C$2:C641,C641))</f>
        <v/>
      </c>
      <c r="E641" s="6">
        <f>IF(AND(OR(H641=$AA$3,H641=$AA$5),AND(OR(L641=$AA$3,L641=$AA$5))),"MATCH",0)</f>
        <v>0</v>
      </c>
      <c r="F641" s="39" t="s">
        <v>91</v>
      </c>
      <c r="G641" s="16">
        <v>44938</v>
      </c>
      <c r="H641" s="6" t="s">
        <v>34</v>
      </c>
      <c r="I641" s="6">
        <v>5</v>
      </c>
      <c r="J641" s="7">
        <v>3.4103503184713371</v>
      </c>
      <c r="K641" s="19" t="str">
        <f>IF(J641&gt;N641,1,"")</f>
        <v/>
      </c>
      <c r="L641" s="6" t="s">
        <v>43</v>
      </c>
      <c r="M641" s="6">
        <v>0</v>
      </c>
      <c r="N641" s="7">
        <v>3.9141401273885341</v>
      </c>
      <c r="P641" t="str">
        <f>IF(I641&gt;M641,H641,L641)</f>
        <v>Ottawa</v>
      </c>
      <c r="Q641" t="str">
        <f>IF(J641&gt;N641,H641,L641)</f>
        <v>Arizona</v>
      </c>
      <c r="R641" t="str">
        <f t="shared" si="29"/>
        <v>NON</v>
      </c>
      <c r="AI641" s="27"/>
      <c r="AJ641" s="26"/>
      <c r="AK641" s="26"/>
      <c r="AL641" s="26"/>
      <c r="AM641" s="26"/>
      <c r="AN641" s="26"/>
    </row>
    <row r="642" spans="1:40">
      <c r="A642" t="str">
        <f>IF(OR(H642=$AA$3,L642=$AA$3),"MATCH","")</f>
        <v/>
      </c>
      <c r="B642" t="str">
        <f>IF(A642="","","LAST "&amp;COUNTIF(A$2:$A642,A642))</f>
        <v/>
      </c>
      <c r="C642" t="str">
        <f>IF(OR(H642=$AA$5,L642=$AA$5),"MATCH","")</f>
        <v/>
      </c>
      <c r="D642" t="str">
        <f>IF(C642="","","LAST "&amp;COUNTIF($C$2:C642,C642))</f>
        <v/>
      </c>
      <c r="E642" s="6">
        <f>IF(AND(OR(H642=$AA$3,H642=$AA$5),AND(OR(L642=$AA$3,L642=$AA$5))),"MATCH",0)</f>
        <v>0</v>
      </c>
      <c r="F642" s="39" t="s">
        <v>91</v>
      </c>
      <c r="G642" s="16">
        <v>44938</v>
      </c>
      <c r="H642" s="6" t="s">
        <v>22</v>
      </c>
      <c r="I642" s="6">
        <v>3</v>
      </c>
      <c r="J642" s="7">
        <v>2.5984713375796171</v>
      </c>
      <c r="K642" s="19" t="str">
        <f>IF(J642&gt;N642,1,"")</f>
        <v/>
      </c>
      <c r="L642" s="6" t="s">
        <v>32</v>
      </c>
      <c r="M642" s="6">
        <v>6</v>
      </c>
      <c r="N642" s="7">
        <v>3.5157324840764326</v>
      </c>
      <c r="O642" s="19">
        <f>IF(N636&gt;J636,1,"")</f>
        <v>1</v>
      </c>
      <c r="P642" t="str">
        <f>IF(I642&gt;M642,H642,L642)</f>
        <v>Boston</v>
      </c>
      <c r="Q642" t="str">
        <f>IF(J642&gt;N642,H642,L642)</f>
        <v>Boston</v>
      </c>
      <c r="R642" t="str">
        <f t="shared" si="29"/>
        <v>OUI</v>
      </c>
      <c r="AI642" s="27"/>
      <c r="AJ642" s="26"/>
      <c r="AK642" s="26"/>
      <c r="AL642" s="26"/>
      <c r="AM642" s="26"/>
      <c r="AN642" s="26"/>
    </row>
    <row r="643" spans="1:40">
      <c r="A643" t="str">
        <f>IF(OR(H643=$AA$3,L643=$AA$3),"MATCH","")</f>
        <v/>
      </c>
      <c r="B643" t="str">
        <f>IF(A643="","","LAST "&amp;COUNTIF(A$2:$A643,A643))</f>
        <v/>
      </c>
      <c r="C643" t="str">
        <f>IF(OR(H643=$AA$5,L643=$AA$5),"MATCH","")</f>
        <v/>
      </c>
      <c r="D643" t="str">
        <f>IF(C643="","","LAST "&amp;COUNTIF($C$2:C643,C643))</f>
        <v/>
      </c>
      <c r="E643" s="6">
        <f>IF(AND(OR(H643=$AA$3,H643=$AA$5),AND(OR(L643=$AA$3,L643=$AA$5))),"MATCH",0)</f>
        <v>0</v>
      </c>
      <c r="F643" s="39" t="s">
        <v>91</v>
      </c>
      <c r="G643" s="16">
        <v>44938</v>
      </c>
      <c r="H643" s="6" t="s">
        <v>46</v>
      </c>
      <c r="I643" s="6">
        <v>4</v>
      </c>
      <c r="J643" s="7">
        <v>3.7016560509554131</v>
      </c>
      <c r="K643" s="19">
        <f>IF(J643&gt;N643,1,"")</f>
        <v>1</v>
      </c>
      <c r="L643" s="6" t="s">
        <v>35</v>
      </c>
      <c r="M643" s="6">
        <v>0</v>
      </c>
      <c r="N643" s="7">
        <v>2.5931528662420376</v>
      </c>
      <c r="O643" s="28">
        <f>IF(N637&gt;J637,1,"")</f>
        <v>1</v>
      </c>
      <c r="P643" t="str">
        <f>IF(I643&gt;M643,H643,L643)</f>
        <v>Winnipeg</v>
      </c>
      <c r="Q643" t="str">
        <f>IF(J643&gt;N643,H643,L643)</f>
        <v>Winnipeg</v>
      </c>
      <c r="R643" t="str">
        <f t="shared" si="29"/>
        <v>OUI</v>
      </c>
      <c r="AI643" s="27"/>
      <c r="AJ643" s="26"/>
      <c r="AK643" s="26"/>
      <c r="AL643" s="26"/>
      <c r="AM643" s="26"/>
      <c r="AN643" s="26"/>
    </row>
    <row r="644" spans="1:40">
      <c r="A644" t="str">
        <f>IF(OR(H644=$AA$3,L644=$AA$3),"MATCH","")</f>
        <v/>
      </c>
      <c r="B644" t="str">
        <f>IF(A644="","","LAST "&amp;COUNTIF(A$2:$A644,A644))</f>
        <v/>
      </c>
      <c r="C644" t="str">
        <f>IF(OR(H644=$AA$5,L644=$AA$5),"MATCH","")</f>
        <v/>
      </c>
      <c r="D644" t="str">
        <f>IF(C644="","","LAST "&amp;COUNTIF($C$2:C644,C644))</f>
        <v/>
      </c>
      <c r="E644" s="6">
        <f>IF(AND(OR(H644=$AA$3,H644=$AA$5),AND(OR(L644=$AA$3,L644=$AA$5))),"MATCH",0)</f>
        <v>0</v>
      </c>
      <c r="F644" s="39" t="s">
        <v>91</v>
      </c>
      <c r="G644" s="16">
        <v>44938</v>
      </c>
      <c r="H644" s="6" t="s">
        <v>27</v>
      </c>
      <c r="I644" s="6">
        <v>2</v>
      </c>
      <c r="J644" s="7">
        <v>3.5209554140127386</v>
      </c>
      <c r="K644" s="19">
        <f>IF(J644&gt;N644,1,"")</f>
        <v>1</v>
      </c>
      <c r="L644" s="6" t="s">
        <v>26</v>
      </c>
      <c r="M644" s="6">
        <v>0</v>
      </c>
      <c r="N644" s="7">
        <v>2.8996815286624198</v>
      </c>
      <c r="O644" s="19" t="str">
        <f>IF(N638&gt;J638,1,"")</f>
        <v/>
      </c>
      <c r="P644" t="str">
        <f>IF(I644&gt;M644,H644,L644)</f>
        <v>Colorado</v>
      </c>
      <c r="Q644" t="str">
        <f>IF(J644&gt;N644,H644,L644)</f>
        <v>Colorado</v>
      </c>
      <c r="R644" t="str">
        <f t="shared" si="29"/>
        <v>OUI</v>
      </c>
      <c r="AI644" s="27"/>
      <c r="AJ644" s="26"/>
      <c r="AK644" s="26"/>
      <c r="AL644" s="26"/>
      <c r="AM644" s="26"/>
      <c r="AN644" s="26"/>
    </row>
    <row r="645" spans="1:40">
      <c r="A645" t="str">
        <f>IF(OR(H645=$AA$3,L645=$AA$3),"MATCH","")</f>
        <v/>
      </c>
      <c r="B645" t="str">
        <f>IF(A645="","","LAST "&amp;COUNTIF(A$2:$A645,A645))</f>
        <v/>
      </c>
      <c r="C645" t="str">
        <f>IF(OR(H645=$AA$5,L645=$AA$5),"MATCH","")</f>
        <v/>
      </c>
      <c r="D645" t="str">
        <f>IF(C645="","","LAST "&amp;COUNTIF($C$2:C645,C645))</f>
        <v/>
      </c>
      <c r="E645" s="6">
        <f>IF(AND(OR(H645=$AA$3,H645=$AA$5),AND(OR(L645=$AA$3,L645=$AA$5))),"MATCH",0)</f>
        <v>0</v>
      </c>
      <c r="F645" s="39" t="s">
        <v>91</v>
      </c>
      <c r="G645" s="16">
        <v>44938</v>
      </c>
      <c r="H645" s="6" t="s">
        <v>25</v>
      </c>
      <c r="I645" s="6">
        <v>6</v>
      </c>
      <c r="J645" s="7">
        <v>3.9499999999999993</v>
      </c>
      <c r="K645" s="19">
        <f>IF(J645&gt;N645,1,"")</f>
        <v>1</v>
      </c>
      <c r="L645" s="6" t="s">
        <v>24</v>
      </c>
      <c r="M645" s="6">
        <v>2</v>
      </c>
      <c r="N645" s="7">
        <v>3.2479299363057317</v>
      </c>
      <c r="O645" s="19">
        <f>IF(N639&gt;J639,1,"")</f>
        <v>1</v>
      </c>
      <c r="P645" t="str">
        <f>IF(I645&gt;M645,H645,L645)</f>
        <v>Carolina</v>
      </c>
      <c r="Q645" t="str">
        <f>IF(J645&gt;N645,H645,L645)</f>
        <v>Carolina</v>
      </c>
      <c r="R645" t="str">
        <f t="shared" si="29"/>
        <v>OUI</v>
      </c>
      <c r="AI645" s="27"/>
      <c r="AJ645" s="26"/>
      <c r="AK645" s="26"/>
      <c r="AL645" s="26"/>
      <c r="AM645" s="26"/>
      <c r="AN645" s="26"/>
    </row>
    <row r="646" spans="1:40">
      <c r="A646" t="str">
        <f>IF(OR(H646=$AA$3,L646=$AA$3),"MATCH","")</f>
        <v/>
      </c>
      <c r="B646" t="str">
        <f>IF(A646="","","LAST "&amp;COUNTIF(A$2:$A646,A646))</f>
        <v/>
      </c>
      <c r="C646" t="str">
        <f>IF(OR(H646=$AA$5,L646=$AA$5),"MATCH","")</f>
        <v>MATCH</v>
      </c>
      <c r="D646" t="str">
        <f>IF(C646="","","LAST "&amp;COUNTIF($C$2:C646,C646))</f>
        <v>LAST 42</v>
      </c>
      <c r="E646" s="6">
        <f>IF(AND(OR(H646=$AA$3,H646=$AA$5),AND(OR(L646=$AA$3,L646=$AA$5))),"MATCH",0)</f>
        <v>0</v>
      </c>
      <c r="F646" s="39" t="s">
        <v>91</v>
      </c>
      <c r="G646" s="16">
        <v>44938</v>
      </c>
      <c r="H646" s="6" t="s">
        <v>30</v>
      </c>
      <c r="I646" s="6">
        <v>1</v>
      </c>
      <c r="J646" s="7">
        <v>3.5527388535031834</v>
      </c>
      <c r="K646" s="19" t="str">
        <f>IF(J646&gt;N646,1,"")</f>
        <v/>
      </c>
      <c r="L646" s="6" t="s">
        <v>45</v>
      </c>
      <c r="M646" s="6">
        <v>3</v>
      </c>
      <c r="N646" s="7">
        <v>3.8055095541401269</v>
      </c>
      <c r="O646" s="19" t="str">
        <f>IF(N640&gt;J640,1,"")</f>
        <v/>
      </c>
      <c r="P646" t="str">
        <f>IF(I646&gt;M646,H646,L646)</f>
        <v>Detroit</v>
      </c>
      <c r="Q646" t="str">
        <f>IF(J646&gt;N646,H646,L646)</f>
        <v>Detroit</v>
      </c>
      <c r="R646" t="str">
        <f t="shared" si="29"/>
        <v>OUI</v>
      </c>
      <c r="AI646" s="27"/>
      <c r="AJ646" s="26"/>
      <c r="AK646" s="26"/>
      <c r="AL646" s="26"/>
      <c r="AM646" s="26"/>
      <c r="AN646" s="26"/>
    </row>
    <row r="647" spans="1:40">
      <c r="A647" t="str">
        <f>IF(OR(H647=$AA$3,L647=$AA$3),"MATCH","")</f>
        <v/>
      </c>
      <c r="B647" t="str">
        <f>IF(A647="","","LAST "&amp;COUNTIF(A$2:$A647,A647))</f>
        <v/>
      </c>
      <c r="C647" t="str">
        <f>IF(OR(H647=$AA$5,L647=$AA$5),"MATCH","")</f>
        <v/>
      </c>
      <c r="D647" t="str">
        <f>IF(C647="","","LAST "&amp;COUNTIF($C$2:C647,C647))</f>
        <v/>
      </c>
      <c r="E647" s="6">
        <f>IF(AND(OR(H647=$AA$3,H647=$AA$5),AND(OR(L647=$AA$3,L647=$AA$5))),"MATCH",0)</f>
        <v>0</v>
      </c>
      <c r="F647" s="39" t="s">
        <v>91</v>
      </c>
      <c r="G647" s="16">
        <v>44938</v>
      </c>
      <c r="H647" s="6" t="s">
        <v>17</v>
      </c>
      <c r="I647" s="6">
        <v>3</v>
      </c>
      <c r="J647" s="7">
        <v>3.2346496815286616</v>
      </c>
      <c r="K647" s="19">
        <f>IF(J647&gt;N647,1,"")</f>
        <v>1</v>
      </c>
      <c r="L647" s="6" t="s">
        <v>31</v>
      </c>
      <c r="M647" s="6">
        <v>3</v>
      </c>
      <c r="N647" s="7">
        <v>2.6999999999999997</v>
      </c>
      <c r="O647" s="19">
        <f>IF(N642&gt;J642,1,"")</f>
        <v>1</v>
      </c>
      <c r="P647" t="str">
        <f>IF(I647&gt;M647,H647,L647)</f>
        <v>Montreal</v>
      </c>
      <c r="Q647" t="str">
        <f>IF(J647&gt;N647,H647,L647)</f>
        <v>Nashville</v>
      </c>
      <c r="R647" t="str">
        <f t="shared" si="29"/>
        <v>NON</v>
      </c>
      <c r="AI647" s="27"/>
      <c r="AJ647" s="26"/>
      <c r="AK647" s="26"/>
      <c r="AL647" s="26"/>
      <c r="AM647" s="26"/>
      <c r="AN647" s="26"/>
    </row>
    <row r="648" spans="1:40">
      <c r="A648" t="str">
        <f>IF(OR(H648=$AA$3,L648=$AA$3),"MATCH","")</f>
        <v/>
      </c>
      <c r="B648" t="str">
        <f>IF(A648="","","LAST "&amp;COUNTIF(A$2:$A648,A648))</f>
        <v/>
      </c>
      <c r="C648" t="str">
        <f>IF(OR(H648=$AA$5,L648=$AA$5),"MATCH","")</f>
        <v/>
      </c>
      <c r="D648" t="str">
        <f>IF(C648="","","LAST "&amp;COUNTIF($C$2:C648,C648))</f>
        <v/>
      </c>
      <c r="E648" s="6">
        <f>IF(AND(OR(H648=$AA$3,H648=$AA$5),AND(OR(L648=$AA$3,L648=$AA$5))),"MATCH",0)</f>
        <v>0</v>
      </c>
      <c r="F648" s="39" t="s">
        <v>91</v>
      </c>
      <c r="G648" s="16">
        <v>44938</v>
      </c>
      <c r="H648" s="6" t="s">
        <v>37</v>
      </c>
      <c r="I648" s="6">
        <v>3</v>
      </c>
      <c r="J648" s="7">
        <v>2.6430573248407643</v>
      </c>
      <c r="K648" s="19" t="str">
        <f>IF(J648&gt;N648,1,"")</f>
        <v/>
      </c>
      <c r="L648" s="6" t="s">
        <v>39</v>
      </c>
      <c r="M648" s="6">
        <v>4</v>
      </c>
      <c r="N648" s="7">
        <v>3.3077707006369419</v>
      </c>
      <c r="O648" s="19" t="str">
        <f>IF(N643&gt;J643,1,"")</f>
        <v/>
      </c>
      <c r="P648" t="str">
        <f>IF(I648&gt;M648,H648,L648)</f>
        <v>N.Y. Islanders</v>
      </c>
      <c r="Q648" t="str">
        <f>IF(J648&gt;N648,H648,L648)</f>
        <v>N.Y. Islanders</v>
      </c>
      <c r="R648" t="str">
        <f t="shared" si="29"/>
        <v>OUI</v>
      </c>
      <c r="AI648" s="27"/>
      <c r="AJ648" s="26"/>
      <c r="AK648" s="26"/>
      <c r="AL648" s="26"/>
      <c r="AM648" s="26"/>
      <c r="AN648" s="26"/>
    </row>
    <row r="649" spans="1:40">
      <c r="A649" t="str">
        <f>IF(OR(H649=$AA$3,L649=$AA$3),"MATCH","")</f>
        <v/>
      </c>
      <c r="B649" t="str">
        <f>IF(A649="","","LAST "&amp;COUNTIF(A$2:$A649,A649))</f>
        <v/>
      </c>
      <c r="C649" t="str">
        <f>IF(OR(H649=$AA$5,L649=$AA$5),"MATCH","")</f>
        <v/>
      </c>
      <c r="D649" t="str">
        <f>IF(C649="","","LAST "&amp;COUNTIF($C$2:C649,C649))</f>
        <v/>
      </c>
      <c r="E649" s="6">
        <f>IF(AND(OR(H649=$AA$3,H649=$AA$5),AND(OR(L649=$AA$3,L649=$AA$5))),"MATCH",0)</f>
        <v>0</v>
      </c>
      <c r="F649" s="39" t="s">
        <v>91</v>
      </c>
      <c r="G649" s="16">
        <v>44938</v>
      </c>
      <c r="H649" s="6" t="s">
        <v>40</v>
      </c>
      <c r="I649" s="6">
        <v>1</v>
      </c>
      <c r="J649" s="7">
        <v>2.9056687898089169</v>
      </c>
      <c r="K649" s="19">
        <f>IF(J649&gt;N649,1,"")</f>
        <v>1</v>
      </c>
      <c r="L649" s="6" t="s">
        <v>21</v>
      </c>
      <c r="M649" s="6">
        <v>7</v>
      </c>
      <c r="N649" s="7">
        <v>2.6570063694267514</v>
      </c>
      <c r="O649" s="19" t="str">
        <f>IF(N644&gt;J644,1,"")</f>
        <v/>
      </c>
      <c r="P649" t="str">
        <f>IF(I649&gt;M649,H649,L649)</f>
        <v>N.Y. Rangers</v>
      </c>
      <c r="Q649" t="str">
        <f>IF(J649&gt;N649,H649,L649)</f>
        <v>Dallas</v>
      </c>
      <c r="R649" t="str">
        <f t="shared" si="29"/>
        <v>NON</v>
      </c>
      <c r="AI649" s="27"/>
      <c r="AJ649" s="26"/>
      <c r="AK649" s="26"/>
      <c r="AL649" s="26"/>
      <c r="AM649" s="26"/>
      <c r="AN649" s="26"/>
    </row>
    <row r="650" spans="1:40">
      <c r="A650" t="str">
        <f>IF(OR(H650=$AA$3,L650=$AA$3),"MATCH","")</f>
        <v>MATCH</v>
      </c>
      <c r="B650" t="str">
        <f>IF(A650="","","LAST "&amp;COUNTIF(A$2:$A650,A650))</f>
        <v>LAST 40</v>
      </c>
      <c r="C650" t="str">
        <f>IF(OR(H650=$AA$5,L650=$AA$5),"MATCH","")</f>
        <v/>
      </c>
      <c r="D650" t="str">
        <f>IF(C650="","","LAST "&amp;COUNTIF($C$2:C650,C650))</f>
        <v/>
      </c>
      <c r="E650" s="6">
        <f>IF(AND(OR(H650=$AA$3,H650=$AA$5),AND(OR(L650=$AA$3,L650=$AA$5))),"MATCH",0)</f>
        <v>0</v>
      </c>
      <c r="F650" s="39" t="s">
        <v>91</v>
      </c>
      <c r="G650" s="16">
        <v>44938</v>
      </c>
      <c r="H650" s="6" t="s">
        <v>36</v>
      </c>
      <c r="I650" s="6">
        <v>4</v>
      </c>
      <c r="J650" s="7">
        <v>3.59</v>
      </c>
      <c r="K650" s="19">
        <f>IF(J650&gt;N650,1,"")</f>
        <v>1</v>
      </c>
      <c r="L650" s="6" t="s">
        <v>47</v>
      </c>
      <c r="M650" s="6">
        <v>1</v>
      </c>
      <c r="N650" s="7">
        <v>2.6583439490445859</v>
      </c>
      <c r="O650" s="19" t="str">
        <f>IF(N645&gt;J645,1,"")</f>
        <v/>
      </c>
      <c r="P650" t="str">
        <f>IF(I650&gt;M650,H650,L650)</f>
        <v>Calgary</v>
      </c>
      <c r="Q650" t="str">
        <f>IF(J650&gt;N650,H650,L650)</f>
        <v>Calgary</v>
      </c>
      <c r="R650" t="str">
        <f t="shared" si="29"/>
        <v>OUI</v>
      </c>
      <c r="AI650" s="27"/>
      <c r="AJ650" s="26"/>
      <c r="AK650" s="26"/>
      <c r="AL650" s="26"/>
      <c r="AM650" s="26"/>
      <c r="AN650" s="26"/>
    </row>
    <row r="651" spans="1:40">
      <c r="A651" t="str">
        <f>IF(OR(H651=$AA$3,L651=$AA$3),"MATCH","")</f>
        <v/>
      </c>
      <c r="B651" t="str">
        <f>IF(A651="","","LAST "&amp;COUNTIF(A$2:$A651,A651))</f>
        <v/>
      </c>
      <c r="C651" t="str">
        <f>IF(OR(H651=$AA$5,L651=$AA$5),"MATCH","")</f>
        <v/>
      </c>
      <c r="D651" t="str">
        <f>IF(C651="","","LAST "&amp;COUNTIF($C$2:C651,C651))</f>
        <v/>
      </c>
      <c r="E651" s="6">
        <f>IF(AND(OR(H651=$AA$3,H651=$AA$5),AND(OR(L651=$AA$3,L651=$AA$5))),"MATCH",0)</f>
        <v>0</v>
      </c>
      <c r="F651" s="39" t="s">
        <v>91</v>
      </c>
      <c r="G651" s="16">
        <v>44938</v>
      </c>
      <c r="H651" s="6" t="s">
        <v>28</v>
      </c>
      <c r="I651" s="6">
        <v>4</v>
      </c>
      <c r="J651" s="7">
        <v>3.1726114649681527</v>
      </c>
      <c r="K651" s="19">
        <f>IF(J651&gt;N651,1,"")</f>
        <v>1</v>
      </c>
      <c r="L651" s="6" t="s">
        <v>20</v>
      </c>
      <c r="M651" s="6">
        <v>4</v>
      </c>
      <c r="N651" s="7">
        <v>2.8775796178343946</v>
      </c>
      <c r="O651" s="19">
        <f>IF(N646&gt;J646,1,"")</f>
        <v>1</v>
      </c>
      <c r="P651" t="str">
        <f>IF(I651&gt;M651,H651,L651)</f>
        <v>Tampa Bay</v>
      </c>
      <c r="Q651" t="str">
        <f>IF(J651&gt;N651,H651,L651)</f>
        <v>Vancouver</v>
      </c>
      <c r="R651" t="str">
        <f t="shared" si="29"/>
        <v>NON</v>
      </c>
      <c r="AI651" s="27"/>
      <c r="AJ651" s="26"/>
      <c r="AK651" s="26"/>
      <c r="AL651" s="26"/>
      <c r="AM651" s="26"/>
      <c r="AN651" s="26"/>
    </row>
    <row r="652" spans="1:40">
      <c r="A652" t="str">
        <f>IF(OR(H652=$AA$3,L652=$AA$3),"MATCH","")</f>
        <v/>
      </c>
      <c r="B652" t="str">
        <f>IF(A652="","","LAST "&amp;COUNTIF(A$2:$A652,A652))</f>
        <v/>
      </c>
      <c r="C652" t="str">
        <f>IF(OR(H652=$AA$5,L652=$AA$5),"MATCH","")</f>
        <v/>
      </c>
      <c r="D652" t="str">
        <f>IF(C652="","","LAST "&amp;COUNTIF($C$2:C652,C652))</f>
        <v/>
      </c>
      <c r="E652" s="6">
        <f>IF(AND(OR(H652=$AA$3,H652=$AA$5),AND(OR(L652=$AA$3,L652=$AA$5))),"MATCH",0)</f>
        <v>0</v>
      </c>
      <c r="F652" s="39" t="s">
        <v>91</v>
      </c>
      <c r="G652" s="16">
        <v>44938</v>
      </c>
      <c r="H652" s="6" t="s">
        <v>38</v>
      </c>
      <c r="I652" s="6">
        <v>2</v>
      </c>
      <c r="J652" s="7">
        <v>2.9575796178343943</v>
      </c>
      <c r="K652" s="19" t="str">
        <f>IF(J652&gt;N652,1,"")</f>
        <v/>
      </c>
      <c r="L652" s="6" t="s">
        <v>18</v>
      </c>
      <c r="M652" s="6">
        <v>5</v>
      </c>
      <c r="N652" s="7">
        <v>4.0925796178343941</v>
      </c>
      <c r="O652" s="19" t="str">
        <f>IF(N647&gt;J647,1,"")</f>
        <v/>
      </c>
      <c r="P652" t="str">
        <f>IF(I652&gt;M652,H652,L652)</f>
        <v>Vegas</v>
      </c>
      <c r="Q652" t="str">
        <f>IF(J652&gt;N652,H652,L652)</f>
        <v>Vegas</v>
      </c>
      <c r="R652" t="str">
        <f t="shared" si="29"/>
        <v>OUI</v>
      </c>
      <c r="AI652" s="27"/>
      <c r="AJ652" s="26"/>
      <c r="AK652" s="26"/>
      <c r="AL652" s="26"/>
      <c r="AM652" s="26"/>
      <c r="AN652" s="26"/>
    </row>
    <row r="653" spans="1:40">
      <c r="A653" t="str">
        <f>IF(OR(H653=$AA$3,L653=$AA$3),"MATCH","")</f>
        <v/>
      </c>
      <c r="B653" t="str">
        <f>IF(A653="","","LAST "&amp;COUNTIF(A$2:$A653,A653))</f>
        <v/>
      </c>
      <c r="C653" t="str">
        <f>IF(OR(H653=$AA$5,L653=$AA$5),"MATCH","")</f>
        <v/>
      </c>
      <c r="D653" t="str">
        <f>IF(C653="","","LAST "&amp;COUNTIF($C$2:C653,C653))</f>
        <v/>
      </c>
      <c r="E653" s="6">
        <f>IF(AND(OR(H653=$AA$3,H653=$AA$5),AND(OR(L653=$AA$3,L653=$AA$5))),"MATCH",0)</f>
        <v>0</v>
      </c>
      <c r="F653" s="39" t="s">
        <v>108</v>
      </c>
      <c r="G653" s="16">
        <v>44937</v>
      </c>
      <c r="H653" s="6" t="s">
        <v>29</v>
      </c>
      <c r="I653" s="6">
        <v>6</v>
      </c>
      <c r="J653" s="7">
        <v>4.8224203821656051</v>
      </c>
      <c r="K653" s="19">
        <f>IF(J653&gt;N653,1,"")</f>
        <v>1</v>
      </c>
      <c r="L653" s="6" t="s">
        <v>23</v>
      </c>
      <c r="M653" s="6">
        <v>4</v>
      </c>
      <c r="N653" s="7">
        <v>3.003025477707006</v>
      </c>
      <c r="O653" s="19">
        <f>IF(N648&gt;J648,1,"")</f>
        <v>1</v>
      </c>
      <c r="P653" t="str">
        <f>IF(I653&gt;M653,H653,L653)</f>
        <v>Edmonton</v>
      </c>
      <c r="Q653" t="str">
        <f>IF(J653&gt;N653,H653,L653)</f>
        <v>Edmonton</v>
      </c>
      <c r="R653" t="str">
        <f t="shared" si="29"/>
        <v>OUI</v>
      </c>
      <c r="AI653" s="27"/>
      <c r="AJ653" s="26"/>
      <c r="AK653" s="26"/>
      <c r="AL653" s="26"/>
      <c r="AM653" s="26"/>
      <c r="AN653" s="26"/>
    </row>
    <row r="654" spans="1:40">
      <c r="A654" t="str">
        <f>IF(OR(H654=$AA$3,L654=$AA$3),"MATCH","")</f>
        <v/>
      </c>
      <c r="B654" t="str">
        <f>IF(A654="","","LAST "&amp;COUNTIF(A$2:$A654,A654))</f>
        <v/>
      </c>
      <c r="C654" t="str">
        <f>IF(OR(H654=$AA$5,L654=$AA$5),"MATCH","")</f>
        <v/>
      </c>
      <c r="D654" t="str">
        <f>IF(C654="","","LAST "&amp;COUNTIF($C$2:C654,C654))</f>
        <v/>
      </c>
      <c r="E654" s="6">
        <f>IF(AND(OR(H654=$AA$3,H654=$AA$5),AND(OR(L654=$AA$3,L654=$AA$5))),"MATCH",0)</f>
        <v>0</v>
      </c>
      <c r="F654" s="39" t="s">
        <v>91</v>
      </c>
      <c r="G654" s="16">
        <v>44937</v>
      </c>
      <c r="H654" s="6" t="s">
        <v>16</v>
      </c>
      <c r="I654" s="6">
        <v>3</v>
      </c>
      <c r="J654" s="7">
        <v>3.2604458598726112</v>
      </c>
      <c r="K654" s="19" t="str">
        <f>IF(J654&gt;N654,1,"")</f>
        <v/>
      </c>
      <c r="L654" s="6" t="s">
        <v>19</v>
      </c>
      <c r="M654" s="6">
        <v>6</v>
      </c>
      <c r="N654" s="7">
        <v>4.61608280254777</v>
      </c>
      <c r="O654" s="19" t="str">
        <f>IF(N649&gt;J649,1,"")</f>
        <v/>
      </c>
      <c r="P654" t="str">
        <f>IF(I654&gt;M654,H654,L654)</f>
        <v>Los Angeles</v>
      </c>
      <c r="Q654" t="str">
        <f>IF(J654&gt;N654,H654,L654)</f>
        <v>Los Angeles</v>
      </c>
      <c r="R654" t="str">
        <f t="shared" si="29"/>
        <v>OUI</v>
      </c>
      <c r="AI654" s="27"/>
      <c r="AJ654" s="26"/>
      <c r="AK654" s="26"/>
      <c r="AL654" s="26"/>
      <c r="AM654" s="26"/>
      <c r="AN654" s="26"/>
    </row>
    <row r="655" spans="1:40">
      <c r="A655" t="str">
        <f>IF(OR(H655=$AA$3,L655=$AA$3),"MATCH","")</f>
        <v/>
      </c>
      <c r="B655" t="str">
        <f>IF(A655="","","LAST "&amp;COUNTIF(A$2:$A655,A655))</f>
        <v/>
      </c>
      <c r="C655" t="str">
        <f>IF(OR(H655=$AA$5,L655=$AA$5),"MATCH","")</f>
        <v/>
      </c>
      <c r="D655" t="str">
        <f>IF(C655="","","LAST "&amp;COUNTIF($C$2:C655,C655))</f>
        <v/>
      </c>
      <c r="E655" s="6">
        <f>IF(AND(OR(H655=$AA$3,H655=$AA$5),AND(OR(L655=$AA$3,L655=$AA$5))),"MATCH",0)</f>
        <v>0</v>
      </c>
      <c r="F655" s="39" t="s">
        <v>91</v>
      </c>
      <c r="G655" s="16">
        <v>44937</v>
      </c>
      <c r="H655" s="6" t="s">
        <v>33</v>
      </c>
      <c r="I655" s="6">
        <v>3</v>
      </c>
      <c r="J655" s="7">
        <v>3.2203821656050953</v>
      </c>
      <c r="K655" s="19">
        <f>IF(J655&gt;N655,1,"")</f>
        <v>1</v>
      </c>
      <c r="L655" s="6" t="s">
        <v>42</v>
      </c>
      <c r="M655" s="6">
        <v>2</v>
      </c>
      <c r="N655" s="7">
        <v>2.46796178343949</v>
      </c>
      <c r="O655" s="19" t="str">
        <f>IF(N650&gt;J650,1,"")</f>
        <v/>
      </c>
      <c r="P655" t="str">
        <f>IF(I655&gt;M655,H655,L655)</f>
        <v>Washington</v>
      </c>
      <c r="Q655" t="str">
        <f>IF(J655&gt;N655,H655,L655)</f>
        <v>Washington</v>
      </c>
      <c r="R655" t="str">
        <f t="shared" si="29"/>
        <v>OUI</v>
      </c>
      <c r="AI655" s="27"/>
      <c r="AJ655" s="26"/>
      <c r="AK655" s="26"/>
      <c r="AL655" s="26"/>
      <c r="AM655" s="26"/>
      <c r="AN655" s="26"/>
    </row>
    <row r="656" spans="1:40">
      <c r="A656" t="str">
        <f>IF(OR(H656=$AA$3,L656=$AA$3),"MATCH","")</f>
        <v/>
      </c>
      <c r="B656" t="str">
        <f>IF(A656="","","LAST "&amp;COUNTIF(A$2:$A656,A656))</f>
        <v/>
      </c>
      <c r="C656" t="str">
        <f>IF(OR(H656=$AA$5,L656=$AA$5),"MATCH","")</f>
        <v/>
      </c>
      <c r="D656" t="str">
        <f>IF(C656="","","LAST "&amp;COUNTIF($C$2:C656,C656))</f>
        <v/>
      </c>
      <c r="E656" s="6">
        <f>IF(AND(OR(H656=$AA$3,H656=$AA$5),AND(OR(L656=$AA$3,L656=$AA$5))),"MATCH",0)</f>
        <v>0</v>
      </c>
      <c r="F656" s="39" t="s">
        <v>91</v>
      </c>
      <c r="G656" s="16">
        <v>44937</v>
      </c>
      <c r="H656" s="6" t="s">
        <v>17</v>
      </c>
      <c r="I656" s="6">
        <v>1</v>
      </c>
      <c r="J656" s="7">
        <v>2.3205095541401271</v>
      </c>
      <c r="K656" s="19" t="str">
        <f>IF(J656&gt;N656,1,"")</f>
        <v/>
      </c>
      <c r="L656" s="6" t="s">
        <v>30</v>
      </c>
      <c r="M656" s="6">
        <v>4</v>
      </c>
      <c r="N656" s="7">
        <v>3.9725477707006358</v>
      </c>
      <c r="O656" s="19" t="str">
        <f>IF(N651&gt;J651,1,"")</f>
        <v/>
      </c>
      <c r="P656" t="str">
        <f>IF(I656&gt;M656,H656,L656)</f>
        <v>Toronto</v>
      </c>
      <c r="Q656" t="str">
        <f>IF(J656&gt;N656,H656,L656)</f>
        <v>Toronto</v>
      </c>
      <c r="R656" t="str">
        <f t="shared" si="29"/>
        <v>OUI</v>
      </c>
      <c r="AI656" s="27"/>
      <c r="AJ656" s="26"/>
      <c r="AK656" s="26"/>
      <c r="AL656" s="26"/>
      <c r="AM656" s="26"/>
      <c r="AN656" s="26"/>
    </row>
    <row r="657" spans="1:40">
      <c r="A657" t="str">
        <f>IF(OR(H657=$AA$3,L657=$AA$3),"MATCH","")</f>
        <v/>
      </c>
      <c r="B657" t="str">
        <f>IF(A657="","","LAST "&amp;COUNTIF(A$2:$A657,A657))</f>
        <v/>
      </c>
      <c r="C657" t="str">
        <f>IF(OR(H657=$AA$5,L657=$AA$5),"MATCH","")</f>
        <v/>
      </c>
      <c r="D657" t="str">
        <f>IF(C657="","","LAST "&amp;COUNTIF($C$2:C657,C657))</f>
        <v/>
      </c>
      <c r="E657" s="6">
        <f>IF(AND(OR(H657=$AA$3,H657=$AA$5),AND(OR(L657=$AA$3,L657=$AA$5))),"MATCH",0)</f>
        <v>0</v>
      </c>
      <c r="F657" s="39" t="s">
        <v>91</v>
      </c>
      <c r="G657" s="16">
        <v>44936</v>
      </c>
      <c r="H657" s="6" t="s">
        <v>16</v>
      </c>
      <c r="I657" s="6">
        <v>4</v>
      </c>
      <c r="J657" s="7">
        <v>3.491273885350318</v>
      </c>
      <c r="K657" s="19">
        <f>IF(J657&gt;N657,1,"")</f>
        <v>1</v>
      </c>
      <c r="L657" s="6" t="s">
        <v>43</v>
      </c>
      <c r="M657" s="6">
        <v>5</v>
      </c>
      <c r="N657" s="7">
        <v>2.5963057324840757</v>
      </c>
      <c r="O657" s="19">
        <f>IF(N652&gt;J652,1,"")</f>
        <v>1</v>
      </c>
      <c r="P657" t="str">
        <f>IF(I657&gt;M657,H657,L657)</f>
        <v>Arizona</v>
      </c>
      <c r="Q657" t="str">
        <f>IF(J657&gt;N657,H657,L657)</f>
        <v>San Jose</v>
      </c>
      <c r="R657" t="str">
        <f t="shared" si="29"/>
        <v>NON</v>
      </c>
      <c r="AI657" s="27"/>
      <c r="AJ657" s="26"/>
      <c r="AK657" s="26"/>
      <c r="AL657" s="26"/>
      <c r="AM657" s="26"/>
      <c r="AN657" s="26"/>
    </row>
    <row r="658" spans="1:40">
      <c r="A658" t="str">
        <f>IF(OR(H658=$AA$3,L658=$AA$3),"MATCH","")</f>
        <v/>
      </c>
      <c r="B658" t="str">
        <f>IF(A658="","","LAST "&amp;COUNTIF(A$2:$A658,A658))</f>
        <v/>
      </c>
      <c r="C658" t="str">
        <f>IF(OR(H658=$AA$5,L658=$AA$5),"MATCH","")</f>
        <v/>
      </c>
      <c r="D658" t="str">
        <f>IF(C658="","","LAST "&amp;COUNTIF($C$2:C658,C658))</f>
        <v/>
      </c>
      <c r="E658" s="6">
        <f>IF(AND(OR(H658=$AA$3,H658=$AA$5),AND(OR(L658=$AA$3,L658=$AA$5))),"MATCH",0)</f>
        <v>0</v>
      </c>
      <c r="F658" s="39" t="s">
        <v>91</v>
      </c>
      <c r="G658" s="16">
        <v>44936</v>
      </c>
      <c r="H658" s="6" t="s">
        <v>22</v>
      </c>
      <c r="I658" s="6">
        <v>4</v>
      </c>
      <c r="J658" s="7">
        <v>4.1671337579617829</v>
      </c>
      <c r="K658" s="19">
        <f>IF(J658&gt;N658,1,"")</f>
        <v>1</v>
      </c>
      <c r="L658" s="6" t="s">
        <v>35</v>
      </c>
      <c r="M658" s="6">
        <v>2</v>
      </c>
      <c r="N658" s="7">
        <v>3.2698089171974516</v>
      </c>
      <c r="O658" s="19" t="str">
        <f>IF(N653&gt;J653,1,"")</f>
        <v/>
      </c>
      <c r="P658" t="str">
        <f>IF(I658&gt;M658,H658,L658)</f>
        <v>Seattle</v>
      </c>
      <c r="Q658" t="str">
        <f>IF(J658&gt;N658,H658,L658)</f>
        <v>Seattle</v>
      </c>
      <c r="R658" t="str">
        <f t="shared" si="29"/>
        <v>OUI</v>
      </c>
      <c r="AI658" s="27"/>
      <c r="AJ658" s="26"/>
      <c r="AK658" s="26"/>
      <c r="AL658" s="26"/>
      <c r="AM658" s="26"/>
      <c r="AN658" s="26"/>
    </row>
    <row r="659" spans="1:40">
      <c r="A659" t="str">
        <f>IF(OR(H659=$AA$3,L659=$AA$3),"MATCH","")</f>
        <v/>
      </c>
      <c r="B659" t="str">
        <f>IF(A659="","","LAST "&amp;COUNTIF(A$2:$A659,A659))</f>
        <v/>
      </c>
      <c r="C659" t="str">
        <f>IF(OR(H659=$AA$5,L659=$AA$5),"MATCH","")</f>
        <v/>
      </c>
      <c r="D659" t="str">
        <f>IF(C659="","","LAST "&amp;COUNTIF($C$2:C659,C659))</f>
        <v/>
      </c>
      <c r="E659" s="6">
        <f>IF(AND(OR(H659=$AA$3,H659=$AA$5),AND(OR(L659=$AA$3,L659=$AA$5))),"MATCH",0)</f>
        <v>0</v>
      </c>
      <c r="F659" s="39" t="s">
        <v>91</v>
      </c>
      <c r="G659" s="16">
        <v>44936</v>
      </c>
      <c r="H659" s="6" t="s">
        <v>41</v>
      </c>
      <c r="I659" s="6">
        <v>5</v>
      </c>
      <c r="J659" s="7">
        <v>3.012866242038216</v>
      </c>
      <c r="K659" s="19">
        <f>IF(J659&gt;N659,1,"")</f>
        <v>1</v>
      </c>
      <c r="L659" s="6" t="s">
        <v>25</v>
      </c>
      <c r="M659" s="6">
        <v>3</v>
      </c>
      <c r="N659" s="7">
        <v>2.8512738853503174</v>
      </c>
      <c r="O659" s="19">
        <f>IF(N654&gt;J654,1,"")</f>
        <v>1</v>
      </c>
      <c r="P659" t="str">
        <f>IF(I659&gt;M659,H659,L659)</f>
        <v>New Jersey</v>
      </c>
      <c r="Q659" t="str">
        <f>IF(J659&gt;N659,H659,L659)</f>
        <v>New Jersey</v>
      </c>
      <c r="R659" t="str">
        <f t="shared" si="29"/>
        <v>OUI</v>
      </c>
      <c r="AI659" s="27"/>
      <c r="AJ659" s="26"/>
      <c r="AK659" s="26"/>
      <c r="AL659" s="26"/>
      <c r="AM659" s="26"/>
      <c r="AN659" s="26"/>
    </row>
    <row r="660" spans="1:40">
      <c r="A660" t="str">
        <f>IF(OR(H660=$AA$3,L660=$AA$3),"MATCH","")</f>
        <v/>
      </c>
      <c r="B660" t="str">
        <f>IF(A660="","","LAST "&amp;COUNTIF(A$2:$A660,A660))</f>
        <v/>
      </c>
      <c r="C660" t="str">
        <f>IF(OR(H660=$AA$5,L660=$AA$5),"MATCH","")</f>
        <v/>
      </c>
      <c r="D660" t="str">
        <f>IF(C660="","","LAST "&amp;COUNTIF($C$2:C660,C660))</f>
        <v/>
      </c>
      <c r="E660" s="6">
        <f>IF(AND(OR(H660=$AA$3,H660=$AA$5),AND(OR(L660=$AA$3,L660=$AA$5))),"MATCH",0)</f>
        <v>0</v>
      </c>
      <c r="F660" s="39" t="s">
        <v>91</v>
      </c>
      <c r="G660" s="16">
        <v>44936</v>
      </c>
      <c r="H660" s="6" t="s">
        <v>38</v>
      </c>
      <c r="I660" s="6">
        <v>5</v>
      </c>
      <c r="J660" s="7">
        <v>2.9471656050955413</v>
      </c>
      <c r="K660" s="19" t="str">
        <f>IF(J660&gt;N660,1,"")</f>
        <v/>
      </c>
      <c r="L660" s="6" t="s">
        <v>27</v>
      </c>
      <c r="M660" s="6">
        <v>0</v>
      </c>
      <c r="N660" s="7">
        <v>3.7761783439490437</v>
      </c>
      <c r="O660" s="19" t="str">
        <f>IF(N655&gt;J655,1,"")</f>
        <v/>
      </c>
      <c r="P660" t="str">
        <f>IF(I660&gt;M660,H660,L660)</f>
        <v>Florida</v>
      </c>
      <c r="Q660" t="str">
        <f>IF(J660&gt;N660,H660,L660)</f>
        <v>Colorado</v>
      </c>
      <c r="R660" t="str">
        <f t="shared" si="29"/>
        <v>NON</v>
      </c>
      <c r="AI660" s="27"/>
      <c r="AJ660" s="26"/>
      <c r="AK660" s="26"/>
      <c r="AL660" s="26"/>
      <c r="AM660" s="26"/>
      <c r="AN660" s="26"/>
    </row>
    <row r="661" spans="1:40">
      <c r="A661" t="str">
        <f>IF(OR(H661=$AA$3,L661=$AA$3),"MATCH","")</f>
        <v/>
      </c>
      <c r="B661" t="str">
        <f>IF(A661="","","LAST "&amp;COUNTIF(A$2:$A661,A661))</f>
        <v/>
      </c>
      <c r="C661" t="str">
        <f>IF(OR(H661=$AA$5,L661=$AA$5),"MATCH","")</f>
        <v>MATCH</v>
      </c>
      <c r="D661" t="str">
        <f>IF(C661="","","LAST "&amp;COUNTIF($C$2:C661,C661))</f>
        <v>LAST 43</v>
      </c>
      <c r="E661" s="6">
        <f>IF(AND(OR(H661=$AA$3,H661=$AA$5),AND(OR(L661=$AA$3,L661=$AA$5))),"MATCH",0)</f>
        <v>0</v>
      </c>
      <c r="F661" s="39" t="s">
        <v>91</v>
      </c>
      <c r="G661" s="16">
        <v>44936</v>
      </c>
      <c r="H661" s="6" t="s">
        <v>46</v>
      </c>
      <c r="I661" s="6">
        <v>5</v>
      </c>
      <c r="J661" s="7">
        <v>3.5527388535031834</v>
      </c>
      <c r="K661" s="19">
        <f>IF(J661&gt;N661,1,"")</f>
        <v>1</v>
      </c>
      <c r="L661" s="6" t="s">
        <v>45</v>
      </c>
      <c r="M661" s="6">
        <v>2</v>
      </c>
      <c r="N661" s="7">
        <v>3.2261464968152862</v>
      </c>
      <c r="O661" s="19">
        <f>IF(N656&gt;J656,1,"")</f>
        <v>1</v>
      </c>
      <c r="P661" t="str">
        <f>IF(I661&gt;M661,H661,L661)</f>
        <v>Winnipeg</v>
      </c>
      <c r="Q661" t="str">
        <f>IF(J661&gt;N661,H661,L661)</f>
        <v>Winnipeg</v>
      </c>
      <c r="R661" t="str">
        <f t="shared" si="29"/>
        <v>OUI</v>
      </c>
      <c r="AI661" s="27"/>
      <c r="AJ661" s="26"/>
      <c r="AK661" s="26"/>
      <c r="AL661" s="26"/>
      <c r="AM661" s="26"/>
      <c r="AN661" s="26"/>
    </row>
    <row r="662" spans="1:40">
      <c r="A662" t="str">
        <f>IF(OR(H662=$AA$3,L662=$AA$3),"MATCH","")</f>
        <v/>
      </c>
      <c r="B662" t="str">
        <f>IF(A662="","","LAST "&amp;COUNTIF(A$2:$A662,A662))</f>
        <v/>
      </c>
      <c r="C662" t="str">
        <f>IF(OR(H662=$AA$5,L662=$AA$5),"MATCH","")</f>
        <v/>
      </c>
      <c r="D662" t="str">
        <f>IF(C662="","","LAST "&amp;COUNTIF($C$2:C662,C662))</f>
        <v/>
      </c>
      <c r="E662" s="6">
        <f>IF(AND(OR(H662=$AA$3,H662=$AA$5),AND(OR(L662=$AA$3,L662=$AA$5))),"MATCH",0)</f>
        <v>0</v>
      </c>
      <c r="F662" s="39" t="s">
        <v>91</v>
      </c>
      <c r="G662" s="16">
        <v>44936</v>
      </c>
      <c r="H662" s="6" t="s">
        <v>40</v>
      </c>
      <c r="I662" s="6">
        <v>2</v>
      </c>
      <c r="J662" s="7">
        <v>2.9056687898089169</v>
      </c>
      <c r="K662" s="19">
        <f>IF(J662&gt;N662,1,"")</f>
        <v>1</v>
      </c>
      <c r="L662" s="6" t="s">
        <v>39</v>
      </c>
      <c r="M662" s="6">
        <v>3</v>
      </c>
      <c r="N662" s="7">
        <v>2.1639171974522289</v>
      </c>
      <c r="O662" s="19" t="str">
        <f>IF(N657&gt;J657,1,"")</f>
        <v/>
      </c>
      <c r="P662" t="str">
        <f>IF(I662&gt;M662,H662,L662)</f>
        <v>N.Y. Islanders</v>
      </c>
      <c r="Q662" t="str">
        <f>IF(J662&gt;N662,H662,L662)</f>
        <v>Dallas</v>
      </c>
      <c r="R662" t="str">
        <f t="shared" si="29"/>
        <v>NON</v>
      </c>
      <c r="AI662" s="27"/>
      <c r="AJ662" s="26"/>
      <c r="AK662" s="26"/>
      <c r="AL662" s="26"/>
      <c r="AM662" s="26"/>
      <c r="AN662" s="26"/>
    </row>
    <row r="663" spans="1:40">
      <c r="A663" t="str">
        <f>IF(OR(H663=$AA$3,L663=$AA$3),"MATCH","")</f>
        <v/>
      </c>
      <c r="B663" t="str">
        <f>IF(A663="","","LAST "&amp;COUNTIF(A$2:$A663,A663))</f>
        <v/>
      </c>
      <c r="C663" t="str">
        <f>IF(OR(H663=$AA$5,L663=$AA$5),"MATCH","")</f>
        <v/>
      </c>
      <c r="D663" t="str">
        <f>IF(C663="","","LAST "&amp;COUNTIF($C$2:C663,C663))</f>
        <v/>
      </c>
      <c r="E663" s="6">
        <f>IF(AND(OR(H663=$AA$3,H663=$AA$5),AND(OR(L663=$AA$3,L663=$AA$5))),"MATCH",0)</f>
        <v>0</v>
      </c>
      <c r="F663" s="39" t="s">
        <v>91</v>
      </c>
      <c r="G663" s="16">
        <v>44936</v>
      </c>
      <c r="H663" s="6" t="s">
        <v>37</v>
      </c>
      <c r="I663" s="6">
        <v>3</v>
      </c>
      <c r="J663" s="7">
        <v>2.6430573248407643</v>
      </c>
      <c r="K663" s="19">
        <f>IF(J663&gt;N663,1,"")</f>
        <v>1</v>
      </c>
      <c r="L663" s="6" t="s">
        <v>21</v>
      </c>
      <c r="M663" s="6">
        <v>2</v>
      </c>
      <c r="N663" s="7">
        <v>2.2935031847133756</v>
      </c>
      <c r="O663" s="19" t="str">
        <f>IF(N658&gt;J658,1,"")</f>
        <v/>
      </c>
      <c r="P663" t="str">
        <f>IF(I663&gt;M663,H663,L663)</f>
        <v>Minnesota</v>
      </c>
      <c r="Q663" t="str">
        <f>IF(J663&gt;N663,H663,L663)</f>
        <v>Minnesota</v>
      </c>
      <c r="R663" t="str">
        <f t="shared" si="29"/>
        <v>OUI</v>
      </c>
      <c r="AI663" s="27"/>
      <c r="AJ663" s="26"/>
      <c r="AK663" s="26"/>
      <c r="AL663" s="26"/>
      <c r="AM663" s="26"/>
      <c r="AN663" s="26"/>
    </row>
    <row r="664" spans="1:40">
      <c r="A664" t="str">
        <f>IF(OR(H664=$AA$3,L664=$AA$3),"MATCH","")</f>
        <v/>
      </c>
      <c r="B664" t="str">
        <f>IF(A664="","","LAST "&amp;COUNTIF(A$2:$A664,A664))</f>
        <v/>
      </c>
      <c r="C664" t="str">
        <f>IF(OR(H664=$AA$5,L664=$AA$5),"MATCH","")</f>
        <v/>
      </c>
      <c r="D664" t="str">
        <f>IF(C664="","","LAST "&amp;COUNTIF($C$2:C664,C664))</f>
        <v/>
      </c>
      <c r="E664" s="6">
        <f>IF(AND(OR(H664=$AA$3,H664=$AA$5),AND(OR(L664=$AA$3,L664=$AA$5))),"MATCH",0)</f>
        <v>0</v>
      </c>
      <c r="F664" s="39" t="s">
        <v>91</v>
      </c>
      <c r="G664" s="16">
        <v>44936</v>
      </c>
      <c r="H664" s="6" t="s">
        <v>28</v>
      </c>
      <c r="I664" s="6">
        <v>4</v>
      </c>
      <c r="J664" s="7">
        <v>3.2700636942675154</v>
      </c>
      <c r="K664" s="19">
        <f>IF(J664&gt;N664,1,"")</f>
        <v>1</v>
      </c>
      <c r="L664" s="6" t="s">
        <v>44</v>
      </c>
      <c r="M664" s="6">
        <v>4</v>
      </c>
      <c r="N664" s="7">
        <v>2.7063694267515923</v>
      </c>
      <c r="O664" s="19" t="str">
        <f>IF(N659&gt;J659,1,"")</f>
        <v/>
      </c>
      <c r="P664" t="str">
        <f>IF(I664&gt;M664,H664,L664)</f>
        <v>Pittsburgh</v>
      </c>
      <c r="Q664" t="str">
        <f>IF(J664&gt;N664,H664,L664)</f>
        <v>Vancouver</v>
      </c>
      <c r="R664" t="str">
        <f t="shared" si="29"/>
        <v>NON</v>
      </c>
      <c r="AI664" s="27"/>
      <c r="AJ664" s="26"/>
      <c r="AK664" s="26"/>
      <c r="AL664" s="26"/>
      <c r="AM664" s="26"/>
      <c r="AN664" s="26"/>
    </row>
    <row r="665" spans="1:40">
      <c r="A665" t="str">
        <f>IF(OR(H665=$AA$3,L665=$AA$3),"MATCH","")</f>
        <v>MATCH</v>
      </c>
      <c r="B665" t="str">
        <f>IF(A665="","","LAST "&amp;COUNTIF(A$2:$A665,A665))</f>
        <v>LAST 41</v>
      </c>
      <c r="C665" t="str">
        <f>IF(OR(H665=$AA$5,L665=$AA$5),"MATCH","")</f>
        <v/>
      </c>
      <c r="D665" t="str">
        <f>IF(C665="","","LAST "&amp;COUNTIF($C$2:C665,C665))</f>
        <v/>
      </c>
      <c r="E665" s="6">
        <f>IF(AND(OR(H665=$AA$3,H665=$AA$5),AND(OR(L665=$AA$3,L665=$AA$5))),"MATCH",0)</f>
        <v>0</v>
      </c>
      <c r="F665" s="39" t="s">
        <v>91</v>
      </c>
      <c r="G665" s="16">
        <v>44936</v>
      </c>
      <c r="H665" s="6" t="s">
        <v>36</v>
      </c>
      <c r="I665" s="6">
        <v>3</v>
      </c>
      <c r="J665" s="7">
        <v>3.59</v>
      </c>
      <c r="K665" s="19">
        <f>IF(J665&gt;N665,1,"")</f>
        <v>1</v>
      </c>
      <c r="L665" s="6" t="s">
        <v>47</v>
      </c>
      <c r="M665" s="6">
        <v>4</v>
      </c>
      <c r="N665" s="7">
        <v>2.5200636942675154</v>
      </c>
      <c r="O665" s="19">
        <f>IF(N660&gt;J660,1,"")</f>
        <v>1</v>
      </c>
      <c r="P665" t="str">
        <f>IF(I665&gt;M665,H665,L665)</f>
        <v>St. Louis</v>
      </c>
      <c r="Q665" t="str">
        <f>IF(J665&gt;N665,H665,L665)</f>
        <v>Calgary</v>
      </c>
      <c r="R665" t="str">
        <f t="shared" si="29"/>
        <v>NON</v>
      </c>
      <c r="AI665" s="27"/>
      <c r="AJ665" s="26"/>
      <c r="AK665" s="26"/>
      <c r="AL665" s="26"/>
      <c r="AM665" s="26"/>
      <c r="AN665" s="26"/>
    </row>
    <row r="666" spans="1:40">
      <c r="A666" t="str">
        <f>IF(OR(H666=$AA$3,L666=$AA$3),"MATCH","")</f>
        <v/>
      </c>
      <c r="B666" t="str">
        <f>IF(A666="","","LAST "&amp;COUNTIF(A$2:$A666,A666))</f>
        <v/>
      </c>
      <c r="C666" t="str">
        <f>IF(OR(H666=$AA$5,L666=$AA$5),"MATCH","")</f>
        <v/>
      </c>
      <c r="D666" t="str">
        <f>IF(C666="","","LAST "&amp;COUNTIF($C$2:C666,C666))</f>
        <v/>
      </c>
      <c r="E666" s="6">
        <f>IF(AND(OR(H666=$AA$3,H666=$AA$5),AND(OR(L666=$AA$3,L666=$AA$5))),"MATCH",0)</f>
        <v>0</v>
      </c>
      <c r="F666" s="39" t="s">
        <v>91</v>
      </c>
      <c r="G666" s="16">
        <v>44936</v>
      </c>
      <c r="H666" s="6" t="s">
        <v>24</v>
      </c>
      <c r="I666" s="6">
        <v>3</v>
      </c>
      <c r="J666" s="7">
        <v>2.3981210191082796</v>
      </c>
      <c r="K666" s="19" t="str">
        <f>IF(J666&gt;N666,1,"")</f>
        <v/>
      </c>
      <c r="L666" s="6" t="s">
        <v>20</v>
      </c>
      <c r="M666" s="6">
        <v>1</v>
      </c>
      <c r="N666" s="7">
        <v>2.7545222929936299</v>
      </c>
      <c r="O666" s="19" t="str">
        <f>IF(N661&gt;J661,1,"")</f>
        <v/>
      </c>
      <c r="P666" t="str">
        <f>IF(I666&gt;M666,H666,L666)</f>
        <v>Columbus</v>
      </c>
      <c r="Q666" t="str">
        <f>IF(J666&gt;N666,H666,L666)</f>
        <v>Tampa Bay</v>
      </c>
      <c r="R666" t="str">
        <f t="shared" si="29"/>
        <v>NON</v>
      </c>
      <c r="AI666" s="27"/>
      <c r="AJ666" s="26"/>
      <c r="AK666" s="26"/>
      <c r="AL666" s="26"/>
      <c r="AM666" s="26"/>
      <c r="AN666" s="26"/>
    </row>
    <row r="667" spans="1:40">
      <c r="A667" t="str">
        <f>IF(OR(H667=$AA$3,L667=$AA$3),"MATCH","")</f>
        <v/>
      </c>
      <c r="B667" t="str">
        <f>IF(A667="","","LAST "&amp;COUNTIF(A$2:$A667,A667))</f>
        <v/>
      </c>
      <c r="C667" t="str">
        <f>IF(OR(H667=$AA$5,L667=$AA$5),"MATCH","")</f>
        <v/>
      </c>
      <c r="D667" t="str">
        <f>IF(C667="","","LAST "&amp;COUNTIF($C$2:C667,C667))</f>
        <v/>
      </c>
      <c r="E667" s="6">
        <f>IF(AND(OR(H667=$AA$3,H667=$AA$5),AND(OR(L667=$AA$3,L667=$AA$5))),"MATCH",0)</f>
        <v>0</v>
      </c>
      <c r="F667" s="39" t="s">
        <v>91</v>
      </c>
      <c r="G667" s="16">
        <v>44935</v>
      </c>
      <c r="H667" s="6" t="s">
        <v>42</v>
      </c>
      <c r="I667" s="6">
        <v>4</v>
      </c>
      <c r="J667" s="7">
        <v>3.1475159235668784</v>
      </c>
      <c r="K667" s="19">
        <f>IF(J667&gt;N667,1,"")</f>
        <v>1</v>
      </c>
      <c r="L667" s="6" t="s">
        <v>35</v>
      </c>
      <c r="M667" s="6">
        <v>2</v>
      </c>
      <c r="N667" s="7">
        <v>2.7769426751592357</v>
      </c>
      <c r="O667" s="19" t="str">
        <f>IF(N662&gt;J662,1,"")</f>
        <v/>
      </c>
      <c r="P667" t="str">
        <f>IF(I667&gt;M667,H667,L667)</f>
        <v>Philadelphia</v>
      </c>
      <c r="Q667" t="str">
        <f>IF(J667&gt;N667,H667,L667)</f>
        <v>Philadelphia</v>
      </c>
      <c r="R667" t="str">
        <f t="shared" si="29"/>
        <v>OUI</v>
      </c>
      <c r="AI667" s="27"/>
      <c r="AJ667" s="26"/>
      <c r="AK667" s="26"/>
      <c r="AL667" s="26"/>
      <c r="AM667" s="26"/>
      <c r="AN667" s="26"/>
    </row>
    <row r="668" spans="1:40">
      <c r="A668" t="str">
        <f>IF(OR(H668=$AA$3,L668=$AA$3),"MATCH","")</f>
        <v/>
      </c>
      <c r="B668" t="str">
        <f>IF(A668="","","LAST "&amp;COUNTIF(A$2:$A668,A668))</f>
        <v/>
      </c>
      <c r="C668" t="str">
        <f>IF(OR(H668=$AA$5,L668=$AA$5),"MATCH","")</f>
        <v/>
      </c>
      <c r="D668" t="str">
        <f>IF(C668="","","LAST "&amp;COUNTIF($C$2:C668,C668))</f>
        <v/>
      </c>
      <c r="E668" s="6">
        <f>IF(AND(OR(H668=$AA$3,H668=$AA$5),AND(OR(L668=$AA$3,L668=$AA$5))),"MATCH",0)</f>
        <v>0</v>
      </c>
      <c r="F668" s="39" t="s">
        <v>91</v>
      </c>
      <c r="G668" s="16">
        <v>44935</v>
      </c>
      <c r="H668" s="6" t="s">
        <v>29</v>
      </c>
      <c r="I668" s="6">
        <v>3</v>
      </c>
      <c r="J668" s="7">
        <v>3.9298089171974517</v>
      </c>
      <c r="K668" s="19">
        <f>IF(J668&gt;N668,1,"")</f>
        <v>1</v>
      </c>
      <c r="L668" s="6" t="s">
        <v>19</v>
      </c>
      <c r="M668" s="6">
        <v>1</v>
      </c>
      <c r="N668" s="7">
        <v>3.003025477707006</v>
      </c>
      <c r="O668" s="19" t="str">
        <f>IF(N663&gt;J663,1,"")</f>
        <v/>
      </c>
      <c r="P668" t="str">
        <f>IF(I668&gt;M668,H668,L668)</f>
        <v>Edmonton</v>
      </c>
      <c r="Q668" t="str">
        <f>IF(J668&gt;N668,H668,L668)</f>
        <v>Edmonton</v>
      </c>
      <c r="R668" t="str">
        <f t="shared" si="29"/>
        <v>OUI</v>
      </c>
      <c r="AI668" s="27"/>
      <c r="AJ668" s="26"/>
      <c r="AK668" s="26"/>
      <c r="AL668" s="26"/>
      <c r="AM668" s="26"/>
      <c r="AN668" s="26"/>
    </row>
    <row r="669" spans="1:40">
      <c r="A669" t="str">
        <f>IF(OR(H669=$AA$3,L669=$AA$3),"MATCH","")</f>
        <v/>
      </c>
      <c r="B669" t="str">
        <f>IF(A669="","","LAST "&amp;COUNTIF(A$2:$A669,A669))</f>
        <v/>
      </c>
      <c r="C669" t="str">
        <f>IF(OR(H669=$AA$5,L669=$AA$5),"MATCH","")</f>
        <v/>
      </c>
      <c r="D669" t="str">
        <f>IF(C669="","","LAST "&amp;COUNTIF($C$2:C669,C669))</f>
        <v/>
      </c>
      <c r="E669" s="6">
        <f>IF(AND(OR(H669=$AA$3,H669=$AA$5),AND(OR(L669=$AA$3,L669=$AA$5))),"MATCH",0)</f>
        <v>0</v>
      </c>
      <c r="F669" s="39" t="s">
        <v>91</v>
      </c>
      <c r="G669" s="16">
        <v>44935</v>
      </c>
      <c r="H669" s="6" t="s">
        <v>22</v>
      </c>
      <c r="I669" s="6">
        <v>4</v>
      </c>
      <c r="J669" s="7">
        <v>4.4066242038216545</v>
      </c>
      <c r="K669" s="28" t="str">
        <f>IF(J669&gt;N669,1,"")</f>
        <v/>
      </c>
      <c r="L669" s="6" t="s">
        <v>31</v>
      </c>
      <c r="M669" s="6">
        <v>5</v>
      </c>
      <c r="N669" s="7">
        <v>4.5932165605095525</v>
      </c>
      <c r="O669" s="19" t="str">
        <f>IF(N664&gt;J664,1,"")</f>
        <v/>
      </c>
      <c r="P669" t="str">
        <f>IF(I669&gt;M669,H669,L669)</f>
        <v>Montreal</v>
      </c>
      <c r="Q669" t="str">
        <f>IF(J669&gt;N669,H669,L669)</f>
        <v>Montreal</v>
      </c>
      <c r="R669" t="str">
        <f t="shared" si="29"/>
        <v>OUI</v>
      </c>
      <c r="AI669" s="27"/>
      <c r="AJ669" s="26"/>
      <c r="AK669" s="26"/>
      <c r="AL669" s="26"/>
      <c r="AM669" s="26"/>
      <c r="AN669" s="26"/>
    </row>
    <row r="670" spans="1:40">
      <c r="A670" t="str">
        <f>IF(OR(H670=$AA$3,L670=$AA$3),"MATCH","")</f>
        <v/>
      </c>
      <c r="B670" t="str">
        <f>IF(A670="","","LAST "&amp;COUNTIF(A$2:$A670,A670))</f>
        <v/>
      </c>
      <c r="C670" t="str">
        <f>IF(OR(H670=$AA$5,L670=$AA$5),"MATCH","")</f>
        <v/>
      </c>
      <c r="D670" t="str">
        <f>IF(C670="","","LAST "&amp;COUNTIF($C$2:C670,C670))</f>
        <v/>
      </c>
      <c r="E670" s="6">
        <f>IF(AND(OR(H670=$AA$3,H670=$AA$5),AND(OR(L670=$AA$3,L670=$AA$5))),"MATCH",0)</f>
        <v>0</v>
      </c>
      <c r="F670" s="39" t="s">
        <v>91</v>
      </c>
      <c r="G670" s="16">
        <v>44935</v>
      </c>
      <c r="H670" s="6" t="s">
        <v>17</v>
      </c>
      <c r="I670" s="6">
        <v>3</v>
      </c>
      <c r="J670" s="7">
        <v>2.8654777070063688</v>
      </c>
      <c r="K670" s="19" t="str">
        <f>IF(J670&gt;N670,1,"")</f>
        <v/>
      </c>
      <c r="L670" s="6" t="s">
        <v>34</v>
      </c>
      <c r="M670" s="6">
        <v>4</v>
      </c>
      <c r="N670" s="7">
        <v>3.6199363057324834</v>
      </c>
      <c r="O670" s="19" t="str">
        <f>IF(N665&gt;J665,1,"")</f>
        <v/>
      </c>
      <c r="P670" t="str">
        <f>IF(I670&gt;M670,H670,L670)</f>
        <v>Ottawa</v>
      </c>
      <c r="Q670" t="str">
        <f>IF(J670&gt;N670,H670,L670)</f>
        <v>Ottawa</v>
      </c>
      <c r="R670" t="str">
        <f t="shared" si="29"/>
        <v>OUI</v>
      </c>
      <c r="AI670" s="27"/>
      <c r="AJ670" s="26"/>
      <c r="AK670" s="26"/>
      <c r="AL670" s="26"/>
      <c r="AM670" s="26"/>
      <c r="AN670" s="26"/>
    </row>
    <row r="671" spans="1:40">
      <c r="A671" t="str">
        <f>IF(OR(H671=$AA$3,L671=$AA$3),"MATCH","")</f>
        <v/>
      </c>
      <c r="B671" t="str">
        <f>IF(A671="","","LAST "&amp;COUNTIF(A$2:$A671,A671))</f>
        <v/>
      </c>
      <c r="C671" t="str">
        <f>IF(OR(H671=$AA$5,L671=$AA$5),"MATCH","")</f>
        <v/>
      </c>
      <c r="D671" t="str">
        <f>IF(C671="","","LAST "&amp;COUNTIF($C$2:C671,C671))</f>
        <v/>
      </c>
      <c r="E671" s="6">
        <f>IF(AND(OR(H671=$AA$3,H671=$AA$5),AND(OR(L671=$AA$3,L671=$AA$5))),"MATCH",0)</f>
        <v>0</v>
      </c>
      <c r="F671" s="39" t="s">
        <v>91</v>
      </c>
      <c r="G671" s="16">
        <v>44934</v>
      </c>
      <c r="H671" s="6" t="s">
        <v>32</v>
      </c>
      <c r="I671" s="6">
        <v>7</v>
      </c>
      <c r="J671" s="7">
        <v>4.981401273885349</v>
      </c>
      <c r="K671" s="19">
        <f>IF(J671&gt;N671,1,"")</f>
        <v>1</v>
      </c>
      <c r="L671" s="6" t="s">
        <v>23</v>
      </c>
      <c r="M671" s="6">
        <v>2</v>
      </c>
      <c r="N671" s="7">
        <v>1.9713375796178341</v>
      </c>
      <c r="O671" s="19">
        <f>IF(N666&gt;J666,1,"")</f>
        <v>1</v>
      </c>
      <c r="P671" t="str">
        <f>IF(I671&gt;M671,H671,L671)</f>
        <v>Boston</v>
      </c>
      <c r="Q671" t="str">
        <f>IF(J671&gt;N671,H671,L671)</f>
        <v>Boston</v>
      </c>
      <c r="R671" t="str">
        <f t="shared" si="29"/>
        <v>OUI</v>
      </c>
      <c r="AI671" s="27"/>
      <c r="AJ671" s="26"/>
      <c r="AK671" s="26"/>
      <c r="AL671" s="26"/>
      <c r="AM671" s="26"/>
      <c r="AN671" s="26"/>
    </row>
    <row r="672" spans="1:40">
      <c r="A672" t="str">
        <f>IF(OR(H672=$AA$3,L672=$AA$3),"MATCH","")</f>
        <v/>
      </c>
      <c r="B672" t="str">
        <f>IF(A672="","","LAST "&amp;COUNTIF(A$2:$A672,A672))</f>
        <v/>
      </c>
      <c r="C672" t="str">
        <f>IF(OR(H672=$AA$5,L672=$AA$5),"MATCH","")</f>
        <v/>
      </c>
      <c r="D672" t="str">
        <f>IF(C672="","","LAST "&amp;COUNTIF($C$2:C672,C672))</f>
        <v/>
      </c>
      <c r="E672" s="6">
        <f>IF(AND(OR(H672=$AA$3,H672=$AA$5),AND(OR(L672=$AA$3,L672=$AA$5))),"MATCH",0)</f>
        <v>0</v>
      </c>
      <c r="F672" s="39" t="s">
        <v>91</v>
      </c>
      <c r="G672" s="16">
        <v>44934</v>
      </c>
      <c r="H672" s="6" t="s">
        <v>44</v>
      </c>
      <c r="I672" s="6">
        <v>4</v>
      </c>
      <c r="J672" s="7">
        <v>3.6878025477706999</v>
      </c>
      <c r="K672" s="19">
        <f>IF(J672&gt;N672,1,"")</f>
        <v>1</v>
      </c>
      <c r="L672" s="6" t="s">
        <v>43</v>
      </c>
      <c r="M672" s="6">
        <v>1</v>
      </c>
      <c r="N672" s="7">
        <v>2.7312420382165596</v>
      </c>
      <c r="O672" s="19" t="str">
        <f>IF(N667&gt;J667,1,"")</f>
        <v/>
      </c>
      <c r="P672" t="str">
        <f>IF(I672&gt;M672,H672,L672)</f>
        <v>Pittsburgh</v>
      </c>
      <c r="Q672" t="str">
        <f>IF(J672&gt;N672,H672,L672)</f>
        <v>Pittsburgh</v>
      </c>
      <c r="R672" t="str">
        <f t="shared" si="29"/>
        <v>OUI</v>
      </c>
      <c r="AI672" s="27"/>
      <c r="AJ672" s="26"/>
      <c r="AK672" s="26"/>
      <c r="AL672" s="26"/>
      <c r="AM672" s="26"/>
      <c r="AN672" s="26"/>
    </row>
    <row r="673" spans="1:40">
      <c r="A673" t="str">
        <f>IF(OR(H673=$AA$3,L673=$AA$3),"MATCH","")</f>
        <v>MATCH</v>
      </c>
      <c r="B673" t="str">
        <f>IF(A673="","","LAST "&amp;COUNTIF(A$2:$A673,A673))</f>
        <v>LAST 42</v>
      </c>
      <c r="C673" t="str">
        <f>IF(OR(H673=$AA$5,L673=$AA$5),"MATCH","")</f>
        <v/>
      </c>
      <c r="D673" t="str">
        <f>IF(C673="","","LAST "&amp;COUNTIF($C$2:C673,C673))</f>
        <v/>
      </c>
      <c r="E673" s="6">
        <f>IF(AND(OR(H673=$AA$3,H673=$AA$5),AND(OR(L673=$AA$3,L673=$AA$5))),"MATCH",0)</f>
        <v>0</v>
      </c>
      <c r="F673" s="39" t="s">
        <v>91</v>
      </c>
      <c r="G673" s="16">
        <v>44934</v>
      </c>
      <c r="H673" s="6" t="s">
        <v>36</v>
      </c>
      <c r="I673" s="6">
        <v>3</v>
      </c>
      <c r="J673" s="7">
        <v>3.7099999999999991</v>
      </c>
      <c r="K673" s="19">
        <f>IF(J673&gt;N673,1,"")</f>
        <v>1</v>
      </c>
      <c r="L673" s="6" t="s">
        <v>26</v>
      </c>
      <c r="M673" s="6">
        <v>1</v>
      </c>
      <c r="N673" s="7">
        <v>3.2642675159235663</v>
      </c>
      <c r="O673" s="19" t="str">
        <f>IF(N668&gt;J668,1,"")</f>
        <v/>
      </c>
      <c r="P673" t="str">
        <f>IF(I673&gt;M673,H673,L673)</f>
        <v>Calgary</v>
      </c>
      <c r="Q673" t="str">
        <f>IF(J673&gt;N673,H673,L673)</f>
        <v>Calgary</v>
      </c>
      <c r="R673" t="str">
        <f t="shared" si="29"/>
        <v>OUI</v>
      </c>
      <c r="AI673" s="27"/>
      <c r="AJ673" s="26"/>
      <c r="AK673" s="26"/>
      <c r="AL673" s="26"/>
      <c r="AM673" s="26"/>
      <c r="AN673" s="26"/>
    </row>
    <row r="674" spans="1:40">
      <c r="A674" t="str">
        <f>IF(OR(H674=$AA$3,L674=$AA$3),"MATCH","")</f>
        <v/>
      </c>
      <c r="B674" t="str">
        <f>IF(A674="","","LAST "&amp;COUNTIF(A$2:$A674,A674))</f>
        <v/>
      </c>
      <c r="C674" t="str">
        <f>IF(OR(H674=$AA$5,L674=$AA$5),"MATCH","")</f>
        <v/>
      </c>
      <c r="D674" t="str">
        <f>IF(C674="","","LAST "&amp;COUNTIF($C$2:C674,C674))</f>
        <v/>
      </c>
      <c r="E674" s="6">
        <f>IF(AND(OR(H674=$AA$3,H674=$AA$5),AND(OR(L674=$AA$3,L674=$AA$5))),"MATCH",0)</f>
        <v>0</v>
      </c>
      <c r="F674" s="39" t="s">
        <v>91</v>
      </c>
      <c r="G674" s="16">
        <v>44934</v>
      </c>
      <c r="H674" s="6" t="s">
        <v>38</v>
      </c>
      <c r="I674" s="6">
        <v>1</v>
      </c>
      <c r="J674" s="7">
        <v>2.7701273885350317</v>
      </c>
      <c r="K674" s="19" t="str">
        <f>IF(J674&gt;N674,1,"")</f>
        <v/>
      </c>
      <c r="L674" s="6" t="s">
        <v>40</v>
      </c>
      <c r="M674" s="6">
        <v>4</v>
      </c>
      <c r="N674" s="7">
        <v>3.2612738853503185</v>
      </c>
      <c r="O674" s="19">
        <f>IF(N669&gt;J669,1,"")</f>
        <v>1</v>
      </c>
      <c r="P674" t="str">
        <f>IF(I674&gt;M674,H674,L674)</f>
        <v>Dallas</v>
      </c>
      <c r="Q674" t="str">
        <f>IF(J674&gt;N674,H674,L674)</f>
        <v>Dallas</v>
      </c>
      <c r="R674" t="str">
        <f t="shared" si="29"/>
        <v>OUI</v>
      </c>
      <c r="AI674" s="27"/>
      <c r="AJ674" s="26"/>
      <c r="AK674" s="26"/>
      <c r="AL674" s="26"/>
      <c r="AM674" s="26"/>
      <c r="AN674" s="26"/>
    </row>
    <row r="675" spans="1:40">
      <c r="A675" t="str">
        <f>IF(OR(H675=$AA$3,L675=$AA$3),"MATCH","")</f>
        <v/>
      </c>
      <c r="B675" t="str">
        <f>IF(A675="","","LAST "&amp;COUNTIF(A$2:$A675,A675))</f>
        <v/>
      </c>
      <c r="C675" t="str">
        <f>IF(OR(H675=$AA$5,L675=$AA$5),"MATCH","")</f>
        <v/>
      </c>
      <c r="D675" t="str">
        <f>IF(C675="","","LAST "&amp;COUNTIF($C$2:C675,C675))</f>
        <v/>
      </c>
      <c r="E675" s="6">
        <f>IF(AND(OR(H675=$AA$3,H675=$AA$5),AND(OR(L675=$AA$3,L675=$AA$5))),"MATCH",0)</f>
        <v>0</v>
      </c>
      <c r="F675" s="39" t="s">
        <v>91</v>
      </c>
      <c r="G675" s="16">
        <v>44934</v>
      </c>
      <c r="H675" s="6" t="s">
        <v>47</v>
      </c>
      <c r="I675" s="6">
        <v>3</v>
      </c>
      <c r="J675" s="7">
        <v>2.716050955414012</v>
      </c>
      <c r="K675" s="19" t="str">
        <f>IF(J675&gt;N675,1,"")</f>
        <v/>
      </c>
      <c r="L675" s="6" t="s">
        <v>37</v>
      </c>
      <c r="M675" s="6">
        <v>2</v>
      </c>
      <c r="N675" s="7">
        <v>3.1199999999999992</v>
      </c>
      <c r="O675" s="19">
        <f>IF(N670&gt;J670,1,"")</f>
        <v>1</v>
      </c>
      <c r="P675" t="str">
        <f>IF(I675&gt;M675,H675,L675)</f>
        <v>St. Louis</v>
      </c>
      <c r="Q675" t="str">
        <f>IF(J675&gt;N675,H675,L675)</f>
        <v>Minnesota</v>
      </c>
      <c r="R675" t="str">
        <f t="shared" si="29"/>
        <v>NON</v>
      </c>
      <c r="AI675" s="27"/>
      <c r="AJ675" s="26"/>
      <c r="AK675" s="26"/>
      <c r="AL675" s="26"/>
      <c r="AM675" s="26"/>
      <c r="AN675" s="26"/>
    </row>
    <row r="676" spans="1:40">
      <c r="A676" t="str">
        <f>IF(OR(H676=$AA$3,L676=$AA$3),"MATCH","")</f>
        <v/>
      </c>
      <c r="B676" t="str">
        <f>IF(A676="","","LAST "&amp;COUNTIF(A$2:$A676,A676))</f>
        <v/>
      </c>
      <c r="C676" t="str">
        <f>IF(OR(H676=$AA$5,L676=$AA$5),"MATCH","")</f>
        <v/>
      </c>
      <c r="D676" t="str">
        <f>IF(C676="","","LAST "&amp;COUNTIF($C$2:C676,C676))</f>
        <v/>
      </c>
      <c r="E676" s="6">
        <f>IF(AND(OR(H676=$AA$3,H676=$AA$5),AND(OR(L676=$AA$3,L676=$AA$5))),"MATCH",0)</f>
        <v>0</v>
      </c>
      <c r="F676" s="39" t="s">
        <v>91</v>
      </c>
      <c r="G676" s="16">
        <v>44934</v>
      </c>
      <c r="H676" s="6" t="s">
        <v>30</v>
      </c>
      <c r="I676" s="6">
        <v>6</v>
      </c>
      <c r="J676" s="7">
        <v>3.3612738853503172</v>
      </c>
      <c r="K676" s="19">
        <f>IF(J676&gt;N676,1,"")</f>
        <v>1</v>
      </c>
      <c r="L676" s="6" t="s">
        <v>42</v>
      </c>
      <c r="M676" s="6">
        <v>5</v>
      </c>
      <c r="N676" s="7">
        <v>2.3389490445859868</v>
      </c>
      <c r="O676" s="19" t="str">
        <f>IF(N671&gt;J671,1,"")</f>
        <v/>
      </c>
      <c r="P676" t="str">
        <f>IF(I676&gt;M676,H676,L676)</f>
        <v>Toronto</v>
      </c>
      <c r="Q676" t="str">
        <f>IF(J676&gt;N676,H676,L676)</f>
        <v>Toronto</v>
      </c>
      <c r="R676" t="str">
        <f t="shared" si="29"/>
        <v>OUI</v>
      </c>
      <c r="AI676" s="27"/>
      <c r="AJ676" s="26"/>
      <c r="AK676" s="26"/>
      <c r="AL676" s="26"/>
      <c r="AM676" s="26"/>
      <c r="AN676" s="26"/>
    </row>
    <row r="677" spans="1:40">
      <c r="A677" t="str">
        <f>IF(OR(H677=$AA$3,L677=$AA$3),"MATCH","")</f>
        <v/>
      </c>
      <c r="B677" t="str">
        <f>IF(A677="","","LAST "&amp;COUNTIF(A$2:$A677,A677))</f>
        <v/>
      </c>
      <c r="C677" t="str">
        <f>IF(OR(H677=$AA$5,L677=$AA$5),"MATCH","")</f>
        <v/>
      </c>
      <c r="D677" t="str">
        <f>IF(C677="","","LAST "&amp;COUNTIF($C$2:C677,C677))</f>
        <v/>
      </c>
      <c r="E677" s="6">
        <f>IF(AND(OR(H677=$AA$3,H677=$AA$5),AND(OR(L677=$AA$3,L677=$AA$5))),"MATCH",0)</f>
        <v>0</v>
      </c>
      <c r="F677" s="39" t="s">
        <v>91</v>
      </c>
      <c r="G677" s="16">
        <v>44934</v>
      </c>
      <c r="H677" s="6" t="s">
        <v>24</v>
      </c>
      <c r="I677" s="6">
        <v>0</v>
      </c>
      <c r="J677" s="7">
        <v>2.2589808917197449</v>
      </c>
      <c r="K677" s="19" t="str">
        <f>IF(J677&gt;N677,1,"")</f>
        <v/>
      </c>
      <c r="L677" s="6" t="s">
        <v>33</v>
      </c>
      <c r="M677" s="6">
        <v>7</v>
      </c>
      <c r="N677" s="7">
        <v>3.1938853503184705</v>
      </c>
      <c r="O677" s="19" t="str">
        <f>IF(N672&gt;J672,1,"")</f>
        <v/>
      </c>
      <c r="P677" t="str">
        <f>IF(I677&gt;M677,H677,L677)</f>
        <v>Washington</v>
      </c>
      <c r="Q677" t="str">
        <f>IF(J677&gt;N677,H677,L677)</f>
        <v>Washington</v>
      </c>
      <c r="R677" t="str">
        <f t="shared" si="29"/>
        <v>OUI</v>
      </c>
      <c r="AI677" s="27"/>
      <c r="AJ677" s="26"/>
      <c r="AK677" s="26"/>
      <c r="AL677" s="26"/>
      <c r="AM677" s="26"/>
      <c r="AN677" s="26"/>
    </row>
    <row r="678" spans="1:40">
      <c r="A678" t="str">
        <f>IF(OR(H678=$AA$3,L678=$AA$3),"MATCH","")</f>
        <v/>
      </c>
      <c r="B678" t="str">
        <f>IF(A678="","","LAST "&amp;COUNTIF(A$2:$A678,A678))</f>
        <v/>
      </c>
      <c r="C678" t="str">
        <f>IF(OR(H678=$AA$5,L678=$AA$5),"MATCH","")</f>
        <v/>
      </c>
      <c r="D678" t="str">
        <f>IF(C678="","","LAST "&amp;COUNTIF($C$2:C678,C678))</f>
        <v/>
      </c>
      <c r="E678" s="6">
        <f>IF(AND(OR(H678=$AA$3,H678=$AA$5),AND(OR(L678=$AA$3,L678=$AA$5))),"MATCH",0)</f>
        <v>0</v>
      </c>
      <c r="F678" s="39" t="s">
        <v>91</v>
      </c>
      <c r="G678" s="16">
        <v>44934</v>
      </c>
      <c r="H678" s="6" t="s">
        <v>28</v>
      </c>
      <c r="I678" s="6">
        <v>4</v>
      </c>
      <c r="J678" s="7">
        <v>2.8044585987261139</v>
      </c>
      <c r="K678" s="19" t="str">
        <f>IF(J678&gt;N678,1,"")</f>
        <v/>
      </c>
      <c r="L678" s="6" t="s">
        <v>46</v>
      </c>
      <c r="M678" s="6">
        <v>5</v>
      </c>
      <c r="N678" s="7">
        <v>3.3224522292993628</v>
      </c>
      <c r="O678" s="19" t="str">
        <f>IF(N673&gt;J673,1,"")</f>
        <v/>
      </c>
      <c r="P678" t="str">
        <f>IF(I678&gt;M678,H678,L678)</f>
        <v>Winnipeg</v>
      </c>
      <c r="Q678" t="str">
        <f>IF(J678&gt;N678,H678,L678)</f>
        <v>Winnipeg</v>
      </c>
      <c r="R678" t="str">
        <f t="shared" si="29"/>
        <v>OUI</v>
      </c>
      <c r="AI678" s="27"/>
      <c r="AJ678" s="26"/>
      <c r="AK678" s="26"/>
      <c r="AL678" s="26"/>
      <c r="AM678" s="26"/>
      <c r="AN678" s="26"/>
    </row>
    <row r="679" spans="1:40">
      <c r="A679" t="str">
        <f>IF(OR(H679=$AA$3,L679=$AA$3),"MATCH","")</f>
        <v/>
      </c>
      <c r="B679" t="str">
        <f>IF(A679="","","LAST "&amp;COUNTIF(A$2:$A679,A679))</f>
        <v/>
      </c>
      <c r="C679" t="str">
        <f>IF(OR(H679=$AA$5,L679=$AA$5),"MATCH","")</f>
        <v/>
      </c>
      <c r="D679" t="str">
        <f>IF(C679="","","LAST "&amp;COUNTIF($C$2:C679,C679))</f>
        <v/>
      </c>
      <c r="E679" s="6">
        <f>IF(AND(OR(H679=$AA$3,H679=$AA$5),AND(OR(L679=$AA$3,L679=$AA$5))),"MATCH",0)</f>
        <v>0</v>
      </c>
      <c r="F679" s="39" t="s">
        <v>91</v>
      </c>
      <c r="G679" s="16">
        <v>44933</v>
      </c>
      <c r="H679" s="6" t="s">
        <v>37</v>
      </c>
      <c r="I679" s="6">
        <v>5</v>
      </c>
      <c r="J679" s="7">
        <v>3.4578343949044581</v>
      </c>
      <c r="K679" s="19" t="str">
        <f>IF(J679&gt;N679,1,"")</f>
        <v/>
      </c>
      <c r="L679" s="6" t="s">
        <v>35</v>
      </c>
      <c r="M679" s="6">
        <v>3</v>
      </c>
      <c r="N679" s="7">
        <v>3.9996815286624199</v>
      </c>
      <c r="O679" s="19">
        <f>IF(N674&gt;J674,1,"")</f>
        <v>1</v>
      </c>
      <c r="P679" t="str">
        <f>IF(I679&gt;M679,H679,L679)</f>
        <v>Minnesota</v>
      </c>
      <c r="Q679" t="str">
        <f>IF(J679&gt;N679,H679,L679)</f>
        <v>Buffalo</v>
      </c>
      <c r="R679" t="str">
        <f t="shared" si="29"/>
        <v>NON</v>
      </c>
      <c r="AI679" s="27"/>
      <c r="AJ679" s="26"/>
      <c r="AK679" s="26"/>
      <c r="AL679" s="26"/>
      <c r="AM679" s="26"/>
      <c r="AN679" s="26"/>
    </row>
    <row r="680" spans="1:40">
      <c r="A680" t="str">
        <f>IF(OR(H680=$AA$3,L680=$AA$3),"MATCH","")</f>
        <v/>
      </c>
      <c r="B680" t="str">
        <f>IF(A680="","","LAST "&amp;COUNTIF(A$2:$A680,A680))</f>
        <v/>
      </c>
      <c r="C680" t="str">
        <f>IF(OR(H680=$AA$5,L680=$AA$5),"MATCH","")</f>
        <v/>
      </c>
      <c r="D680" t="str">
        <f>IF(C680="","","LAST "&amp;COUNTIF($C$2:C680,C680))</f>
        <v/>
      </c>
      <c r="E680" s="6">
        <f>IF(AND(OR(H680=$AA$3,H680=$AA$5),AND(OR(L680=$AA$3,L680=$AA$5))),"MATCH",0)</f>
        <v>0</v>
      </c>
      <c r="F680" s="39" t="s">
        <v>91</v>
      </c>
      <c r="G680" s="16">
        <v>44933</v>
      </c>
      <c r="H680" s="6" t="s">
        <v>25</v>
      </c>
      <c r="I680" s="6">
        <v>3</v>
      </c>
      <c r="J680" s="7">
        <v>3.9499999999999993</v>
      </c>
      <c r="K680" s="19" t="str">
        <f>IF(J680&gt;N680,1,"")</f>
        <v/>
      </c>
      <c r="L680" s="6" t="s">
        <v>24</v>
      </c>
      <c r="M680" s="6">
        <v>4</v>
      </c>
      <c r="N680" s="7">
        <v>4.1927070063694263</v>
      </c>
      <c r="O680" s="19">
        <f>IF(N675&gt;J675,1,"")</f>
        <v>1</v>
      </c>
      <c r="P680" t="str">
        <f>IF(I680&gt;M680,H680,L680)</f>
        <v>Columbus</v>
      </c>
      <c r="Q680" t="str">
        <f>IF(J680&gt;N680,H680,L680)</f>
        <v>Columbus</v>
      </c>
      <c r="R680" t="str">
        <f t="shared" si="29"/>
        <v>OUI</v>
      </c>
      <c r="AI680" s="27"/>
      <c r="AJ680" s="26"/>
      <c r="AK680" s="26"/>
      <c r="AL680" s="26"/>
      <c r="AM680" s="26"/>
      <c r="AN680" s="26"/>
    </row>
    <row r="681" spans="1:40">
      <c r="A681" t="str">
        <f>IF(OR(H681=$AA$3,L681=$AA$3),"MATCH","")</f>
        <v/>
      </c>
      <c r="B681" t="str">
        <f>IF(A681="","","LAST "&amp;COUNTIF(A$2:$A681,A681))</f>
        <v/>
      </c>
      <c r="C681" t="str">
        <f>IF(OR(H681=$AA$5,L681=$AA$5),"MATCH","")</f>
        <v/>
      </c>
      <c r="D681" t="str">
        <f>IF(C681="","","LAST "&amp;COUNTIF($C$2:C681,C681))</f>
        <v/>
      </c>
      <c r="E681" s="6">
        <f>IF(AND(OR(H681=$AA$3,H681=$AA$5),AND(OR(L681=$AA$3,L681=$AA$5))),"MATCH",0)</f>
        <v>0</v>
      </c>
      <c r="F681" s="39" t="s">
        <v>91</v>
      </c>
      <c r="G681" s="16">
        <v>44933</v>
      </c>
      <c r="H681" s="6" t="s">
        <v>27</v>
      </c>
      <c r="I681" s="6">
        <v>3</v>
      </c>
      <c r="J681" s="7">
        <v>3.1223566878980886</v>
      </c>
      <c r="K681" s="19">
        <f>IF(J681&gt;N681,1,"")</f>
        <v>1</v>
      </c>
      <c r="L681" s="6" t="s">
        <v>29</v>
      </c>
      <c r="M681" s="6">
        <v>2</v>
      </c>
      <c r="N681" s="7">
        <v>2.79936305732484</v>
      </c>
      <c r="O681" s="19" t="str">
        <f>IF(N676&gt;J676,1,"")</f>
        <v/>
      </c>
      <c r="P681" t="str">
        <f>IF(I681&gt;M681,H681,L681)</f>
        <v>Colorado</v>
      </c>
      <c r="Q681" t="str">
        <f>IF(J681&gt;N681,H681,L681)</f>
        <v>Colorado</v>
      </c>
      <c r="R681" t="str">
        <f t="shared" si="29"/>
        <v>OUI</v>
      </c>
      <c r="AI681" s="27"/>
      <c r="AJ681" s="26"/>
      <c r="AK681" s="26"/>
      <c r="AL681" s="26"/>
      <c r="AM681" s="26"/>
      <c r="AN681" s="26"/>
    </row>
    <row r="682" spans="1:40">
      <c r="A682" t="str">
        <f>IF(OR(H682=$AA$3,L682=$AA$3),"MATCH","")</f>
        <v/>
      </c>
      <c r="B682" t="str">
        <f>IF(A682="","","LAST "&amp;COUNTIF(A$2:$A682,A682))</f>
        <v/>
      </c>
      <c r="C682" t="str">
        <f>IF(OR(H682=$AA$5,L682=$AA$5),"MATCH","")</f>
        <v/>
      </c>
      <c r="D682" t="str">
        <f>IF(C682="","","LAST "&amp;COUNTIF($C$2:C682,C682))</f>
        <v/>
      </c>
      <c r="E682" s="6">
        <f>IF(AND(OR(H682=$AA$3,H682=$AA$5),AND(OR(L682=$AA$3,L682=$AA$5))),"MATCH",0)</f>
        <v>0</v>
      </c>
      <c r="F682" s="39" t="s">
        <v>91</v>
      </c>
      <c r="G682" s="16">
        <v>44933</v>
      </c>
      <c r="H682" s="6" t="s">
        <v>47</v>
      </c>
      <c r="I682" s="6">
        <v>4</v>
      </c>
      <c r="J682" s="7">
        <v>3.6214012738853496</v>
      </c>
      <c r="K682" s="19" t="str">
        <f>IF(J682&gt;N682,1,"")</f>
        <v/>
      </c>
      <c r="L682" s="6" t="s">
        <v>31</v>
      </c>
      <c r="M682" s="6">
        <v>2</v>
      </c>
      <c r="N682" s="7">
        <v>3.7068789808917195</v>
      </c>
      <c r="O682" s="19">
        <f>IF(N677&gt;J677,1,"")</f>
        <v>1</v>
      </c>
      <c r="P682" t="str">
        <f>IF(I682&gt;M682,H682,L682)</f>
        <v>St. Louis</v>
      </c>
      <c r="Q682" t="str">
        <f>IF(J682&gt;N682,H682,L682)</f>
        <v>Montreal</v>
      </c>
      <c r="R682" t="str">
        <f t="shared" si="29"/>
        <v>NON</v>
      </c>
      <c r="AI682" s="27"/>
      <c r="AJ682" s="26"/>
      <c r="AK682" s="26"/>
      <c r="AL682" s="26"/>
      <c r="AM682" s="26"/>
      <c r="AN682" s="26"/>
    </row>
    <row r="683" spans="1:40">
      <c r="A683" t="str">
        <f>IF(OR(H683=$AA$3,L683=$AA$3),"MATCH","")</f>
        <v/>
      </c>
      <c r="B683" t="str">
        <f>IF(A683="","","LAST "&amp;COUNTIF(A$2:$A683,A683))</f>
        <v/>
      </c>
      <c r="C683" t="str">
        <f>IF(OR(H683=$AA$5,L683=$AA$5),"MATCH","")</f>
        <v/>
      </c>
      <c r="D683" t="str">
        <f>IF(C683="","","LAST "&amp;COUNTIF($C$2:C683,C683))</f>
        <v/>
      </c>
      <c r="E683" s="6">
        <f>IF(AND(OR(H683=$AA$3,H683=$AA$5),AND(OR(L683=$AA$3,L683=$AA$5))),"MATCH",0)</f>
        <v>0</v>
      </c>
      <c r="F683" s="39" t="s">
        <v>91</v>
      </c>
      <c r="G683" s="16">
        <v>44933</v>
      </c>
      <c r="H683" s="6" t="s">
        <v>21</v>
      </c>
      <c r="I683" s="6">
        <v>3</v>
      </c>
      <c r="J683" s="7">
        <v>2.61656050955414</v>
      </c>
      <c r="K683" s="19" t="str">
        <f>IF(J683&gt;N683,1,"")</f>
        <v/>
      </c>
      <c r="L683" s="6" t="s">
        <v>41</v>
      </c>
      <c r="M683" s="6">
        <v>2</v>
      </c>
      <c r="N683" s="7">
        <v>3.6393630573248399</v>
      </c>
      <c r="O683" s="19">
        <f>IF(N678&gt;J678,1,"")</f>
        <v>1</v>
      </c>
      <c r="P683" t="str">
        <f>IF(I683&gt;M683,H683,L683)</f>
        <v>N.Y. Rangers</v>
      </c>
      <c r="Q683" t="str">
        <f>IF(J683&gt;N683,H683,L683)</f>
        <v>New Jersey</v>
      </c>
      <c r="R683" t="str">
        <f t="shared" si="29"/>
        <v>NON</v>
      </c>
      <c r="AI683" s="27"/>
      <c r="AJ683" s="26"/>
      <c r="AK683" s="26"/>
      <c r="AL683" s="26"/>
      <c r="AM683" s="26"/>
      <c r="AN683" s="26"/>
    </row>
    <row r="684" spans="1:40">
      <c r="A684" t="str">
        <f>IF(OR(H684=$AA$3,L684=$AA$3),"MATCH","")</f>
        <v/>
      </c>
      <c r="B684" t="str">
        <f>IF(A684="","","LAST "&amp;COUNTIF(A$2:$A684,A684))</f>
        <v/>
      </c>
      <c r="C684" t="str">
        <f>IF(OR(H684=$AA$5,L684=$AA$5),"MATCH","")</f>
        <v/>
      </c>
      <c r="D684" t="str">
        <f>IF(C684="","","LAST "&amp;COUNTIF($C$2:C684,C684))</f>
        <v/>
      </c>
      <c r="E684" s="6">
        <f>IF(AND(OR(H684=$AA$3,H684=$AA$5),AND(OR(L684=$AA$3,L684=$AA$5))),"MATCH",0)</f>
        <v>0</v>
      </c>
      <c r="F684" s="39" t="s">
        <v>91</v>
      </c>
      <c r="G684" s="16">
        <v>44933</v>
      </c>
      <c r="H684" s="6" t="s">
        <v>22</v>
      </c>
      <c r="I684" s="6">
        <v>8</v>
      </c>
      <c r="J684" s="7">
        <v>3.9036942675159225</v>
      </c>
      <c r="K684" s="19">
        <f>IF(J684&gt;N684,1,"")</f>
        <v>1</v>
      </c>
      <c r="L684" s="6" t="s">
        <v>34</v>
      </c>
      <c r="M684" s="6">
        <v>3</v>
      </c>
      <c r="N684" s="7">
        <v>3.1588535031847127</v>
      </c>
      <c r="O684" s="19">
        <f>IF(N679&gt;J679,1,"")</f>
        <v>1</v>
      </c>
      <c r="P684" t="str">
        <f>IF(I684&gt;M684,H684,L684)</f>
        <v>Seattle</v>
      </c>
      <c r="Q684" t="str">
        <f>IF(J684&gt;N684,H684,L684)</f>
        <v>Seattle</v>
      </c>
      <c r="R684" t="str">
        <f t="shared" si="29"/>
        <v>OUI</v>
      </c>
      <c r="AI684" s="27"/>
      <c r="AJ684" s="26"/>
      <c r="AK684" s="26"/>
      <c r="AL684" s="26"/>
      <c r="AM684" s="26"/>
      <c r="AN684" s="26"/>
    </row>
    <row r="685" spans="1:40">
      <c r="A685" t="str">
        <f>IF(OR(H685=$AA$3,L685=$AA$3),"MATCH","")</f>
        <v/>
      </c>
      <c r="B685" t="str">
        <f>IF(A685="","","LAST "&amp;COUNTIF(A$2:$A685,A685))</f>
        <v/>
      </c>
      <c r="C685" t="str">
        <f>IF(OR(H685=$AA$5,L685=$AA$5),"MATCH","")</f>
        <v/>
      </c>
      <c r="D685" t="str">
        <f>IF(C685="","","LAST "&amp;COUNTIF($C$2:C685,C685))</f>
        <v/>
      </c>
      <c r="E685" s="6">
        <f>IF(AND(OR(H685=$AA$3,H685=$AA$5),AND(OR(L685=$AA$3,L685=$AA$5))),"MATCH",0)</f>
        <v>0</v>
      </c>
      <c r="F685" s="39" t="s">
        <v>91</v>
      </c>
      <c r="G685" s="16">
        <v>44933</v>
      </c>
      <c r="H685" s="6" t="s">
        <v>32</v>
      </c>
      <c r="I685" s="6">
        <v>4</v>
      </c>
      <c r="J685" s="7">
        <v>4.4664968152866233</v>
      </c>
      <c r="K685" s="19">
        <f>IF(J685&gt;N685,1,"")</f>
        <v>1</v>
      </c>
      <c r="L685" s="6" t="s">
        <v>16</v>
      </c>
      <c r="M685" s="6">
        <v>2</v>
      </c>
      <c r="N685" s="7">
        <v>2.9833439490445857</v>
      </c>
      <c r="O685" s="19">
        <f>IF(N680&gt;J680,1,"")</f>
        <v>1</v>
      </c>
      <c r="P685" t="str">
        <f>IF(I685&gt;M685,H685,L685)</f>
        <v>Boston</v>
      </c>
      <c r="Q685" t="str">
        <f>IF(J685&gt;N685,H685,L685)</f>
        <v>Boston</v>
      </c>
      <c r="R685" t="str">
        <f t="shared" si="29"/>
        <v>OUI</v>
      </c>
      <c r="AI685" s="27"/>
      <c r="AJ685" s="26"/>
      <c r="AK685" s="26"/>
      <c r="AL685" s="26"/>
      <c r="AM685" s="26"/>
      <c r="AN685" s="26"/>
    </row>
    <row r="686" spans="1:40">
      <c r="A686" t="str">
        <f>IF(OR(H686=$AA$3,L686=$AA$3),"MATCH","")</f>
        <v/>
      </c>
      <c r="B686" t="str">
        <f>IF(A686="","","LAST "&amp;COUNTIF(A$2:$A686,A686))</f>
        <v/>
      </c>
      <c r="C686" t="str">
        <f>IF(OR(H686=$AA$5,L686=$AA$5),"MATCH","")</f>
        <v>MATCH</v>
      </c>
      <c r="D686" t="str">
        <f>IF(C686="","","LAST "&amp;COUNTIF($C$2:C686,C686))</f>
        <v>LAST 44</v>
      </c>
      <c r="E686" s="6">
        <f>IF(AND(OR(H686=$AA$3,H686=$AA$5),AND(OR(L686=$AA$3,L686=$AA$5))),"MATCH",0)</f>
        <v>0</v>
      </c>
      <c r="F686" s="39" t="s">
        <v>91</v>
      </c>
      <c r="G686" s="16">
        <v>44933</v>
      </c>
      <c r="H686" s="6" t="s">
        <v>45</v>
      </c>
      <c r="I686" s="6">
        <v>1</v>
      </c>
      <c r="J686" s="7">
        <v>2.6063694267515922</v>
      </c>
      <c r="K686" s="19" t="str">
        <f>IF(J686&gt;N686,1,"")</f>
        <v/>
      </c>
      <c r="L686" s="6" t="s">
        <v>30</v>
      </c>
      <c r="M686" s="6">
        <v>3</v>
      </c>
      <c r="N686" s="7">
        <v>3.5262101910828023</v>
      </c>
      <c r="O686" s="19" t="str">
        <f>IF(N681&gt;J681,1,"")</f>
        <v/>
      </c>
      <c r="P686" t="str">
        <f>IF(I686&gt;M686,H686,L686)</f>
        <v>Toronto</v>
      </c>
      <c r="Q686" t="str">
        <f>IF(J686&gt;N686,H686,L686)</f>
        <v>Toronto</v>
      </c>
      <c r="R686" t="str">
        <f t="shared" si="29"/>
        <v>OUI</v>
      </c>
      <c r="AI686" s="27"/>
      <c r="AJ686" s="26"/>
      <c r="AK686" s="26"/>
      <c r="AL686" s="26"/>
      <c r="AM686" s="26"/>
      <c r="AN686" s="26"/>
    </row>
    <row r="687" spans="1:40">
      <c r="A687" t="str">
        <f>IF(OR(H687=$AA$3,L687=$AA$3),"MATCH","")</f>
        <v/>
      </c>
      <c r="B687" t="str">
        <f>IF(A687="","","LAST "&amp;COUNTIF(A$2:$A687,A687))</f>
        <v/>
      </c>
      <c r="C687" t="str">
        <f>IF(OR(H687=$AA$5,L687=$AA$5),"MATCH","")</f>
        <v/>
      </c>
      <c r="D687" t="str">
        <f>IF(C687="","","LAST "&amp;COUNTIF($C$2:C687,C687))</f>
        <v/>
      </c>
      <c r="E687" s="6">
        <f>IF(AND(OR(H687=$AA$3,H687=$AA$5),AND(OR(L687=$AA$3,L687=$AA$5))),"MATCH",0)</f>
        <v>0</v>
      </c>
      <c r="F687" s="39" t="s">
        <v>91</v>
      </c>
      <c r="G687" s="16">
        <v>44933</v>
      </c>
      <c r="H687" s="6" t="s">
        <v>19</v>
      </c>
      <c r="I687" s="6">
        <v>5</v>
      </c>
      <c r="J687" s="7">
        <v>2.9485350318471326</v>
      </c>
      <c r="K687" s="19" t="str">
        <f>IF(J687&gt;N687,1,"")</f>
        <v/>
      </c>
      <c r="L687" s="6" t="s">
        <v>18</v>
      </c>
      <c r="M687" s="6">
        <v>1</v>
      </c>
      <c r="N687" s="7">
        <v>3.3203821656050954</v>
      </c>
      <c r="O687" s="19">
        <f>IF(N682&gt;J682,1,"")</f>
        <v>1</v>
      </c>
      <c r="P687" t="str">
        <f>IF(I687&gt;M687,H687,L687)</f>
        <v>Los Angeles</v>
      </c>
      <c r="Q687" t="str">
        <f>IF(J687&gt;N687,H687,L687)</f>
        <v>Vegas</v>
      </c>
      <c r="R687" t="str">
        <f t="shared" si="29"/>
        <v>NON</v>
      </c>
      <c r="AI687" s="27"/>
      <c r="AJ687" s="26"/>
      <c r="AK687" s="26"/>
      <c r="AL687" s="26"/>
      <c r="AM687" s="26"/>
      <c r="AN687" s="26"/>
    </row>
    <row r="688" spans="1:40">
      <c r="A688" t="str">
        <f>IF(OR(H688=$AA$3,L688=$AA$3),"MATCH","")</f>
        <v/>
      </c>
      <c r="B688" t="str">
        <f>IF(A688="","","LAST "&amp;COUNTIF(A$2:$A688,A688))</f>
        <v/>
      </c>
      <c r="C688" t="str">
        <f>IF(OR(H688=$AA$5,L688=$AA$5),"MATCH","")</f>
        <v/>
      </c>
      <c r="D688" t="str">
        <f>IF(C688="","","LAST "&amp;COUNTIF($C$2:C688,C688))</f>
        <v/>
      </c>
      <c r="E688" s="6">
        <f>IF(AND(OR(H688=$AA$3,H688=$AA$5),AND(OR(L688=$AA$3,L688=$AA$5))),"MATCH",0)</f>
        <v>0</v>
      </c>
      <c r="F688" s="39" t="s">
        <v>91</v>
      </c>
      <c r="G688" s="16">
        <v>44932</v>
      </c>
      <c r="H688" s="6" t="s">
        <v>16</v>
      </c>
      <c r="I688" s="6">
        <v>4</v>
      </c>
      <c r="J688" s="7">
        <v>4.0010191082802544</v>
      </c>
      <c r="K688" s="19" t="str">
        <f>IF(J688&gt;N688,1,"")</f>
        <v/>
      </c>
      <c r="L688" s="6" t="s">
        <v>23</v>
      </c>
      <c r="M688" s="6">
        <v>3</v>
      </c>
      <c r="N688" s="7">
        <v>4.0299999999999994</v>
      </c>
      <c r="O688" s="19">
        <f>IF(N683&gt;J683,1,"")</f>
        <v>1</v>
      </c>
      <c r="P688" t="str">
        <f>IF(I688&gt;M688,H688,L688)</f>
        <v>San Jose</v>
      </c>
      <c r="Q688" t="str">
        <f>IF(J688&gt;N688,H688,L688)</f>
        <v>Anaheim</v>
      </c>
      <c r="R688" t="str">
        <f t="shared" ref="R688:R700" si="30">IF(P688=Q688,"OUI","NON")</f>
        <v>NON</v>
      </c>
      <c r="AI688" s="27"/>
      <c r="AJ688" s="26"/>
      <c r="AK688" s="26"/>
      <c r="AL688" s="26"/>
      <c r="AM688" s="26"/>
      <c r="AN688" s="26"/>
    </row>
    <row r="689" spans="1:40">
      <c r="A689" t="str">
        <f>IF(OR(H689=$AA$3,L689=$AA$3),"MATCH","")</f>
        <v>MATCH</v>
      </c>
      <c r="B689" t="str">
        <f>IF(A689="","","LAST "&amp;COUNTIF(A$2:$A689,A689))</f>
        <v>LAST 43</v>
      </c>
      <c r="C689" t="str">
        <f>IF(OR(H689=$AA$5,L689=$AA$5),"MATCH","")</f>
        <v/>
      </c>
      <c r="D689" t="str">
        <f>IF(C689="","","LAST "&amp;COUNTIF($C$2:C689,C689))</f>
        <v/>
      </c>
      <c r="E689" s="6">
        <f>IF(AND(OR(H689=$AA$3,H689=$AA$5),AND(OR(L689=$AA$3,L689=$AA$5))),"MATCH",0)</f>
        <v>0</v>
      </c>
      <c r="F689" s="39" t="s">
        <v>91</v>
      </c>
      <c r="G689" s="16">
        <v>44932</v>
      </c>
      <c r="H689" s="6" t="s">
        <v>39</v>
      </c>
      <c r="I689" s="6">
        <v>1</v>
      </c>
      <c r="J689" s="7">
        <v>2.8372611464968149</v>
      </c>
      <c r="K689" s="19" t="str">
        <f>IF(J689&gt;N689,1,"")</f>
        <v/>
      </c>
      <c r="L689" s="6" t="s">
        <v>36</v>
      </c>
      <c r="M689" s="6">
        <v>1</v>
      </c>
      <c r="N689" s="7">
        <v>3.8034394904458591</v>
      </c>
      <c r="O689" s="19" t="str">
        <f>IF(N684&gt;J684,1,"")</f>
        <v/>
      </c>
      <c r="P689" t="str">
        <f>IF(I689&gt;M689,H689,L689)</f>
        <v>Calgary</v>
      </c>
      <c r="Q689" t="str">
        <f>IF(J689&gt;N689,H689,L689)</f>
        <v>Calgary</v>
      </c>
      <c r="R689" t="str">
        <f t="shared" si="30"/>
        <v>OUI</v>
      </c>
      <c r="AI689" s="27"/>
      <c r="AJ689" s="26"/>
      <c r="AK689" s="26"/>
      <c r="AL689" s="26"/>
      <c r="AM689" s="26"/>
      <c r="AN689" s="26"/>
    </row>
    <row r="690" spans="1:40">
      <c r="A690" t="str">
        <f>IF(OR(H690=$AA$3,L690=$AA$3),"MATCH","")</f>
        <v/>
      </c>
      <c r="B690" t="str">
        <f>IF(A690="","","LAST "&amp;COUNTIF(A$2:$A690,A690))</f>
        <v/>
      </c>
      <c r="C690" t="str">
        <f>IF(OR(H690=$AA$5,L690=$AA$5),"MATCH","")</f>
        <v/>
      </c>
      <c r="D690" t="str">
        <f>IF(C690="","","LAST "&amp;COUNTIF($C$2:C690,C690))</f>
        <v/>
      </c>
      <c r="E690" s="6">
        <f>IF(AND(OR(H690=$AA$3,H690=$AA$5),AND(OR(L690=$AA$3,L690=$AA$5))),"MATCH",0)</f>
        <v>0</v>
      </c>
      <c r="F690" s="39" t="s">
        <v>91</v>
      </c>
      <c r="G690" s="16">
        <v>44932</v>
      </c>
      <c r="H690" s="6" t="s">
        <v>43</v>
      </c>
      <c r="I690" s="6">
        <v>0</v>
      </c>
      <c r="J690" s="7">
        <v>3.131050955414012</v>
      </c>
      <c r="K690" s="19" t="str">
        <f>IF(J690&gt;N690,1,"")</f>
        <v/>
      </c>
      <c r="L690" s="6" t="s">
        <v>26</v>
      </c>
      <c r="M690" s="6">
        <v>2</v>
      </c>
      <c r="N690" s="7">
        <v>3.9612101910828019</v>
      </c>
      <c r="O690" s="19" t="str">
        <f>IF(N685&gt;J685,1,"")</f>
        <v/>
      </c>
      <c r="P690" t="str">
        <f>IF(I690&gt;M690,H690,L690)</f>
        <v>Chicago</v>
      </c>
      <c r="Q690" t="str">
        <f>IF(J690&gt;N690,H690,L690)</f>
        <v>Chicago</v>
      </c>
      <c r="R690" t="str">
        <f t="shared" si="30"/>
        <v>OUI</v>
      </c>
      <c r="AI690" s="27"/>
      <c r="AJ690" s="26"/>
      <c r="AK690" s="26"/>
      <c r="AL690" s="26"/>
      <c r="AM690" s="26"/>
      <c r="AN690" s="26"/>
    </row>
    <row r="691" spans="1:40">
      <c r="A691" t="str">
        <f>IF(OR(H691=$AA$3,L691=$AA$3),"MATCH","")</f>
        <v/>
      </c>
      <c r="B691" t="str">
        <f>IF(A691="","","LAST "&amp;COUNTIF(A$2:$A691,A691))</f>
        <v/>
      </c>
      <c r="C691" t="str">
        <f>IF(OR(H691=$AA$5,L691=$AA$5),"MATCH","")</f>
        <v>MATCH</v>
      </c>
      <c r="D691" t="str">
        <f>IF(C691="","","LAST "&amp;COUNTIF($C$2:C691,C691))</f>
        <v>LAST 45</v>
      </c>
      <c r="E691" s="6">
        <f>IF(AND(OR(H691=$AA$3,H691=$AA$5),AND(OR(L691=$AA$3,L691=$AA$5))),"MATCH",0)</f>
        <v>0</v>
      </c>
      <c r="F691" s="39" t="s">
        <v>91</v>
      </c>
      <c r="G691" s="16">
        <v>44932</v>
      </c>
      <c r="H691" s="6" t="s">
        <v>38</v>
      </c>
      <c r="I691" s="6">
        <v>3</v>
      </c>
      <c r="J691" s="7">
        <v>3.478280254777069</v>
      </c>
      <c r="K691" s="19" t="str">
        <f>IF(J691&gt;N691,1,"")</f>
        <v/>
      </c>
      <c r="L691" s="6" t="s">
        <v>45</v>
      </c>
      <c r="M691" s="6">
        <v>6</v>
      </c>
      <c r="N691" s="7">
        <v>3.8839490445859859</v>
      </c>
      <c r="O691" s="19">
        <f>IF(N686&gt;J686,1,"")</f>
        <v>1</v>
      </c>
      <c r="P691" t="str">
        <f>IF(I691&gt;M691,H691,L691)</f>
        <v>Detroit</v>
      </c>
      <c r="Q691" t="str">
        <f>IF(J691&gt;N691,H691,L691)</f>
        <v>Detroit</v>
      </c>
      <c r="R691" t="str">
        <f t="shared" si="30"/>
        <v>OUI</v>
      </c>
      <c r="AI691" s="27"/>
      <c r="AJ691" s="26"/>
      <c r="AK691" s="26"/>
      <c r="AL691" s="26"/>
      <c r="AM691" s="26"/>
      <c r="AN691" s="26"/>
    </row>
    <row r="692" spans="1:40">
      <c r="A692" t="str">
        <f>IF(OR(H692=$AA$3,L692=$AA$3),"MATCH","")</f>
        <v/>
      </c>
      <c r="B692" t="str">
        <f>IF(A692="","","LAST "&amp;COUNTIF(A$2:$A692,A692))</f>
        <v/>
      </c>
      <c r="C692" t="str">
        <f>IF(OR(H692=$AA$5,L692=$AA$5),"MATCH","")</f>
        <v/>
      </c>
      <c r="D692" t="str">
        <f>IF(C692="","","LAST "&amp;COUNTIF($C$2:C692,C692))</f>
        <v/>
      </c>
      <c r="E692" s="6">
        <f>IF(AND(OR(H692=$AA$3,H692=$AA$5),AND(OR(L692=$AA$3,L692=$AA$5))),"MATCH",0)</f>
        <v>0</v>
      </c>
      <c r="F692" s="39" t="s">
        <v>91</v>
      </c>
      <c r="G692" s="16">
        <v>44932</v>
      </c>
      <c r="H692" s="6" t="s">
        <v>17</v>
      </c>
      <c r="I692" s="6">
        <v>3</v>
      </c>
      <c r="J692" s="7">
        <v>2.4259872611464961</v>
      </c>
      <c r="K692" s="19" t="str">
        <f>IF(J692&gt;N692,1,"")</f>
        <v/>
      </c>
      <c r="L692" s="6" t="s">
        <v>33</v>
      </c>
      <c r="M692" s="6">
        <v>1</v>
      </c>
      <c r="N692" s="7">
        <v>4.1796815286624192</v>
      </c>
      <c r="O692" s="19">
        <f>IF(N687&gt;J687,1,"")</f>
        <v>1</v>
      </c>
      <c r="P692" t="str">
        <f>IF(I692&gt;M692,H692,L692)</f>
        <v>Nashville</v>
      </c>
      <c r="Q692" t="str">
        <f>IF(J692&gt;N692,H692,L692)</f>
        <v>Washington</v>
      </c>
      <c r="R692" t="str">
        <f t="shared" si="30"/>
        <v>NON</v>
      </c>
      <c r="AI692" s="27"/>
      <c r="AJ692" s="26"/>
      <c r="AK692" s="26"/>
      <c r="AL692" s="26"/>
      <c r="AM692" s="26"/>
      <c r="AN692" s="26"/>
    </row>
    <row r="693" spans="1:40">
      <c r="A693" t="str">
        <f>IF(OR(H693=$AA$3,L693=$AA$3),"MATCH","")</f>
        <v/>
      </c>
      <c r="B693" t="str">
        <f>IF(A693="","","LAST "&amp;COUNTIF(A$2:$A693,A693))</f>
        <v/>
      </c>
      <c r="C693" t="str">
        <f>IF(OR(H693=$AA$5,L693=$AA$5),"MATCH","")</f>
        <v/>
      </c>
      <c r="D693" t="str">
        <f>IF(C693="","","LAST "&amp;COUNTIF($C$2:C693,C693))</f>
        <v/>
      </c>
      <c r="E693" s="6">
        <f>IF(AND(OR(H693=$AA$3,H693=$AA$5),AND(OR(L693=$AA$3,L693=$AA$5))),"MATCH",0)</f>
        <v>0</v>
      </c>
      <c r="F693" s="39" t="s">
        <v>91</v>
      </c>
      <c r="G693" s="16">
        <v>44932</v>
      </c>
      <c r="H693" s="6" t="s">
        <v>20</v>
      </c>
      <c r="I693" s="6">
        <v>2</v>
      </c>
      <c r="J693" s="7">
        <v>2.9611783439490438</v>
      </c>
      <c r="K693" s="19" t="str">
        <f>IF(J693&gt;N693,1,"")</f>
        <v/>
      </c>
      <c r="L693" s="6" t="s">
        <v>46</v>
      </c>
      <c r="M693" s="6">
        <v>6</v>
      </c>
      <c r="N693" s="7">
        <v>3.2698089171974516</v>
      </c>
      <c r="O693" s="19">
        <f>IF(N688&gt;J688,1,"")</f>
        <v>1</v>
      </c>
      <c r="P693" t="str">
        <f>IF(I693&gt;M693,H693,L693)</f>
        <v>Winnipeg</v>
      </c>
      <c r="Q693" t="str">
        <f>IF(J693&gt;N693,H693,L693)</f>
        <v>Winnipeg</v>
      </c>
      <c r="R693" t="str">
        <f t="shared" si="30"/>
        <v>OUI</v>
      </c>
      <c r="AI693" s="27"/>
      <c r="AJ693" s="26"/>
      <c r="AK693" s="26"/>
      <c r="AL693" s="26"/>
      <c r="AM693" s="26"/>
      <c r="AN693" s="26"/>
    </row>
    <row r="694" spans="1:40">
      <c r="A694" t="str">
        <f>IF(OR(H694=$AA$3,L694=$AA$3),"MATCH","")</f>
        <v/>
      </c>
      <c r="B694" t="str">
        <f>IF(A694="","","LAST "&amp;COUNTIF(A$2:$A694,A694))</f>
        <v/>
      </c>
      <c r="C694" t="str">
        <f>IF(OR(H694=$AA$5,L694=$AA$5),"MATCH","")</f>
        <v/>
      </c>
      <c r="D694" t="str">
        <f>IF(C694="","","LAST "&amp;COUNTIF($C$2:C694,C694))</f>
        <v/>
      </c>
      <c r="E694" s="6">
        <f>IF(AND(OR(H694=$AA$3,H694=$AA$5),AND(OR(L694=$AA$3,L694=$AA$5))),"MATCH",0)</f>
        <v>0</v>
      </c>
      <c r="F694" s="39" t="s">
        <v>91</v>
      </c>
      <c r="G694" s="16">
        <v>44931</v>
      </c>
      <c r="H694" s="6" t="s">
        <v>17</v>
      </c>
      <c r="I694" s="6">
        <v>5</v>
      </c>
      <c r="J694" s="7">
        <v>2.355668789808917</v>
      </c>
      <c r="K694" s="19">
        <f>IF(J694&gt;N694,1,"")</f>
        <v>1</v>
      </c>
      <c r="L694" s="6" t="s">
        <v>25</v>
      </c>
      <c r="M694" s="6">
        <v>1</v>
      </c>
      <c r="N694" s="7">
        <v>2.2771337579617832</v>
      </c>
      <c r="O694" s="19">
        <f>IF(N689&gt;J689,1,"")</f>
        <v>1</v>
      </c>
      <c r="P694" t="str">
        <f>IF(I694&gt;M694,H694,L694)</f>
        <v>Nashville</v>
      </c>
      <c r="Q694" t="str">
        <f>IF(J694&gt;N694,H694,L694)</f>
        <v>Nashville</v>
      </c>
      <c r="R694" t="str">
        <f t="shared" si="30"/>
        <v>OUI</v>
      </c>
      <c r="AI694" s="27"/>
      <c r="AJ694" s="26"/>
      <c r="AK694" s="26"/>
      <c r="AL694" s="26"/>
      <c r="AM694" s="26"/>
      <c r="AN694" s="26"/>
    </row>
    <row r="695" spans="1:40">
      <c r="A695" t="str">
        <f>IF(OR(H695=$AA$3,L695=$AA$3),"MATCH","")</f>
        <v/>
      </c>
      <c r="B695" t="str">
        <f>IF(A695="","","LAST "&amp;COUNTIF(A$2:$A695,A695))</f>
        <v/>
      </c>
      <c r="C695" t="str">
        <f>IF(OR(H695=$AA$5,L695=$AA$5),"MATCH","")</f>
        <v/>
      </c>
      <c r="D695" t="str">
        <f>IF(C695="","","LAST "&amp;COUNTIF($C$2:C695,C695))</f>
        <v/>
      </c>
      <c r="E695" s="6">
        <f>IF(AND(OR(H695=$AA$3,H695=$AA$5),AND(OR(L695=$AA$3,L695=$AA$5))),"MATCH",0)</f>
        <v>0</v>
      </c>
      <c r="F695" s="39" t="s">
        <v>91</v>
      </c>
      <c r="G695" s="16">
        <v>44931</v>
      </c>
      <c r="H695" s="6" t="s">
        <v>33</v>
      </c>
      <c r="I695" s="6">
        <v>6</v>
      </c>
      <c r="J695" s="7">
        <v>4.0254777070063694</v>
      </c>
      <c r="K695" s="19">
        <f>IF(J695&gt;N695,1,"")</f>
        <v>1</v>
      </c>
      <c r="L695" s="6" t="s">
        <v>24</v>
      </c>
      <c r="M695" s="6">
        <v>3</v>
      </c>
      <c r="N695" s="7">
        <v>2.7545222929936299</v>
      </c>
      <c r="O695" s="19">
        <f>IF(N690&gt;J690,1,"")</f>
        <v>1</v>
      </c>
      <c r="P695" t="str">
        <f>IF(I695&gt;M695,H695,L695)</f>
        <v>Washington</v>
      </c>
      <c r="Q695" t="str">
        <f>IF(J695&gt;N695,H695,L695)</f>
        <v>Washington</v>
      </c>
      <c r="R695" t="str">
        <f t="shared" si="30"/>
        <v>OUI</v>
      </c>
      <c r="AI695" s="27"/>
      <c r="AJ695" s="26"/>
      <c r="AK695" s="26"/>
      <c r="AL695" s="26"/>
      <c r="AM695" s="26"/>
      <c r="AN695" s="26"/>
    </row>
    <row r="696" spans="1:40">
      <c r="A696" t="str">
        <f>IF(OR(H696=$AA$3,L696=$AA$3),"MATCH","")</f>
        <v/>
      </c>
      <c r="B696" t="str">
        <f>IF(A696="","","LAST "&amp;COUNTIF(A$2:$A696,A696))</f>
        <v/>
      </c>
      <c r="C696" t="str">
        <f>IF(OR(H696=$AA$5,L696=$AA$5),"MATCH","")</f>
        <v/>
      </c>
      <c r="D696" t="str">
        <f>IF(C696="","","LAST "&amp;COUNTIF($C$2:C696,C696))</f>
        <v/>
      </c>
      <c r="E696" s="6">
        <f>IF(AND(OR(H696=$AA$3,H696=$AA$5),AND(OR(L696=$AA$3,L696=$AA$5))),"MATCH",0)</f>
        <v>0</v>
      </c>
      <c r="F696" s="39" t="s">
        <v>91</v>
      </c>
      <c r="G696" s="16">
        <v>44931</v>
      </c>
      <c r="H696" s="6" t="s">
        <v>39</v>
      </c>
      <c r="I696" s="6">
        <v>2</v>
      </c>
      <c r="J696" s="7">
        <v>3.1642675159235663</v>
      </c>
      <c r="K696" s="19">
        <f>IF(J696&gt;N696,1,"")</f>
        <v>1</v>
      </c>
      <c r="L696" s="6" t="s">
        <v>29</v>
      </c>
      <c r="M696" s="6">
        <v>2</v>
      </c>
      <c r="N696" s="7">
        <v>2.6929936305732483</v>
      </c>
      <c r="O696" s="19">
        <f>IF(N691&gt;J691,1,"")</f>
        <v>1</v>
      </c>
      <c r="P696" t="str">
        <f>IF(I696&gt;M696,H696,L696)</f>
        <v>Edmonton</v>
      </c>
      <c r="Q696" t="str">
        <f>IF(J696&gt;N696,H696,L696)</f>
        <v>N.Y. Islanders</v>
      </c>
      <c r="R696" t="str">
        <f t="shared" si="30"/>
        <v>NON</v>
      </c>
      <c r="AI696" s="27"/>
      <c r="AJ696" s="26"/>
      <c r="AK696" s="26"/>
      <c r="AL696" s="26"/>
      <c r="AM696" s="26"/>
      <c r="AN696" s="26"/>
    </row>
    <row r="697" spans="1:40">
      <c r="A697" t="str">
        <f>IF(OR(H697=$AA$3,L697=$AA$3),"MATCH","")</f>
        <v/>
      </c>
      <c r="B697" t="str">
        <f>IF(A697="","","LAST "&amp;COUNTIF(A$2:$A697,A697))</f>
        <v/>
      </c>
      <c r="C697" t="str">
        <f>IF(OR(H697=$AA$5,L697=$AA$5),"MATCH","")</f>
        <v/>
      </c>
      <c r="D697" t="str">
        <f>IF(C697="","","LAST "&amp;COUNTIF($C$2:C697,C697))</f>
        <v/>
      </c>
      <c r="E697" s="6">
        <f>IF(AND(OR(H697=$AA$3,H697=$AA$5),AND(OR(L697=$AA$3,L697=$AA$5))),"MATCH",0)</f>
        <v>0</v>
      </c>
      <c r="F697" s="39" t="s">
        <v>91</v>
      </c>
      <c r="G697" s="16">
        <v>44931</v>
      </c>
      <c r="H697" s="6" t="s">
        <v>32</v>
      </c>
      <c r="I697" s="6">
        <v>5</v>
      </c>
      <c r="J697" s="7">
        <v>4.0593630573248403</v>
      </c>
      <c r="K697" s="19" t="str">
        <f>IF(J697&gt;N697,1,"")</f>
        <v/>
      </c>
      <c r="L697" s="6" t="s">
        <v>19</v>
      </c>
      <c r="M697" s="6">
        <v>4</v>
      </c>
      <c r="N697" s="7">
        <v>4.3262420382165594</v>
      </c>
      <c r="O697" s="19">
        <f>IF(N692&gt;J692,1,"")</f>
        <v>1</v>
      </c>
      <c r="P697" t="str">
        <f>IF(I697&gt;M697,H697,L697)</f>
        <v>Boston</v>
      </c>
      <c r="Q697" t="str">
        <f>IF(J697&gt;N697,H697,L697)</f>
        <v>Los Angeles</v>
      </c>
      <c r="R697" t="str">
        <f t="shared" si="30"/>
        <v>NON</v>
      </c>
      <c r="AI697" s="27"/>
      <c r="AJ697" s="26"/>
      <c r="AK697" s="26"/>
      <c r="AL697" s="26"/>
      <c r="AM697" s="26"/>
      <c r="AN697" s="26"/>
    </row>
    <row r="698" spans="1:40">
      <c r="A698" t="str">
        <f>IF(OR(H698=$AA$3,L698=$AA$3),"MATCH","")</f>
        <v/>
      </c>
      <c r="B698" t="str">
        <f>IF(A698="","","LAST "&amp;COUNTIF(A$2:$A698,A698))</f>
        <v/>
      </c>
      <c r="C698" t="str">
        <f>IF(OR(H698=$AA$5,L698=$AA$5),"MATCH","")</f>
        <v/>
      </c>
      <c r="D698" t="str">
        <f>IF(C698="","","LAST "&amp;COUNTIF($C$2:C698,C698))</f>
        <v/>
      </c>
      <c r="E698" s="6">
        <f>IF(AND(OR(H698=$AA$3,H698=$AA$5),AND(OR(L698=$AA$3,L698=$AA$5))),"MATCH",0)</f>
        <v>0</v>
      </c>
      <c r="F698" s="39" t="s">
        <v>91</v>
      </c>
      <c r="G698" s="16">
        <v>44931</v>
      </c>
      <c r="H698" s="6" t="s">
        <v>21</v>
      </c>
      <c r="I698" s="6">
        <v>4</v>
      </c>
      <c r="J698" s="7">
        <v>3.703439490445859</v>
      </c>
      <c r="K698" s="19">
        <f>IF(J698&gt;N698,1,"")</f>
        <v>1</v>
      </c>
      <c r="L698" s="6" t="s">
        <v>31</v>
      </c>
      <c r="M698" s="6">
        <v>3</v>
      </c>
      <c r="N698" s="7">
        <v>2.600636942675159</v>
      </c>
      <c r="O698" s="19">
        <f>IF(N693&gt;J693,1,"")</f>
        <v>1</v>
      </c>
      <c r="P698" t="str">
        <f>IF(I698&gt;M698,H698,L698)</f>
        <v>N.Y. Rangers</v>
      </c>
      <c r="Q698" t="str">
        <f>IF(J698&gt;N698,H698,L698)</f>
        <v>N.Y. Rangers</v>
      </c>
      <c r="R698" t="str">
        <f t="shared" si="30"/>
        <v>OUI</v>
      </c>
      <c r="AI698" s="27"/>
      <c r="AJ698" s="26"/>
      <c r="AK698" s="26"/>
      <c r="AL698" s="26"/>
      <c r="AM698" s="26"/>
      <c r="AN698" s="26"/>
    </row>
    <row r="699" spans="1:40">
      <c r="A699" t="str">
        <f>IF(OR(H699=$AA$3,L699=$AA$3),"MATCH","")</f>
        <v/>
      </c>
      <c r="B699" t="str">
        <f>IF(A699="","","LAST "&amp;COUNTIF(A$2:$A699,A699))</f>
        <v/>
      </c>
      <c r="C699" t="str">
        <f>IF(OR(H699=$AA$5,L699=$AA$5),"MATCH","")</f>
        <v/>
      </c>
      <c r="D699" t="str">
        <f>IF(C699="","","LAST "&amp;COUNTIF($C$2:C699,C699))</f>
        <v/>
      </c>
      <c r="E699" s="6">
        <f>IF(AND(OR(H699=$AA$3,H699=$AA$5),AND(OR(L699=$AA$3,L699=$AA$5))),"MATCH",0)</f>
        <v>0</v>
      </c>
      <c r="F699" s="39" t="s">
        <v>91</v>
      </c>
      <c r="G699" s="16">
        <v>44931</v>
      </c>
      <c r="H699" s="6" t="s">
        <v>47</v>
      </c>
      <c r="I699" s="6">
        <v>5</v>
      </c>
      <c r="J699" s="7">
        <v>2.5585987261146492</v>
      </c>
      <c r="K699" s="19" t="str">
        <f>IF(J699&gt;N699,1,"")</f>
        <v/>
      </c>
      <c r="L699" s="6" t="s">
        <v>41</v>
      </c>
      <c r="M699" s="6">
        <v>1</v>
      </c>
      <c r="N699" s="7">
        <v>3.6085350318471332</v>
      </c>
      <c r="O699" s="19" t="str">
        <f>IF(N694&gt;J694,1,"")</f>
        <v/>
      </c>
      <c r="P699" t="str">
        <f>IF(I699&gt;M699,H699,L699)</f>
        <v>St. Louis</v>
      </c>
      <c r="Q699" t="str">
        <f>IF(J699&gt;N699,H699,L699)</f>
        <v>New Jersey</v>
      </c>
      <c r="R699" t="str">
        <f t="shared" si="30"/>
        <v>NON</v>
      </c>
      <c r="AI699" s="27"/>
      <c r="AJ699" s="26"/>
      <c r="AK699" s="26"/>
      <c r="AL699" s="26"/>
      <c r="AM699" s="26"/>
      <c r="AN699" s="26"/>
    </row>
    <row r="700" spans="1:40">
      <c r="A700" t="str">
        <f>IF(OR(H700=$AA$3,L700=$AA$3),"MATCH","")</f>
        <v/>
      </c>
      <c r="B700" t="str">
        <f>IF(A700="","","LAST "&amp;COUNTIF(A$2:$A700,A700))</f>
        <v/>
      </c>
      <c r="C700" t="str">
        <f>IF(OR(H700=$AA$5,L700=$AA$5),"MATCH","")</f>
        <v/>
      </c>
      <c r="D700" t="str">
        <f>IF(C700="","","LAST "&amp;COUNTIF($C$2:C700,C700))</f>
        <v/>
      </c>
      <c r="E700" s="6">
        <f>IF(AND(OR(H700=$AA$3,H700=$AA$5),AND(OR(L700=$AA$3,L700=$AA$5))),"MATCH",0)</f>
        <v>0</v>
      </c>
      <c r="F700" s="39" t="s">
        <v>91</v>
      </c>
      <c r="G700" s="16">
        <v>44931</v>
      </c>
      <c r="H700" s="6" t="s">
        <v>43</v>
      </c>
      <c r="I700" s="6">
        <v>2</v>
      </c>
      <c r="J700" s="7">
        <v>2.666878980891719</v>
      </c>
      <c r="K700" s="19" t="str">
        <f>IF(J700&gt;N700,1,"")</f>
        <v/>
      </c>
      <c r="L700" s="6" t="s">
        <v>42</v>
      </c>
      <c r="M700" s="6">
        <v>2</v>
      </c>
      <c r="N700" s="7">
        <v>3.09</v>
      </c>
      <c r="O700" s="19" t="str">
        <f>IF(N695&gt;J695,1,"")</f>
        <v/>
      </c>
      <c r="P700" t="str">
        <f>IF(I700&gt;M700,H700,L700)</f>
        <v>Philadelphia</v>
      </c>
      <c r="Q700" t="str">
        <f>IF(J700&gt;N700,H700,L700)</f>
        <v>Philadelphia</v>
      </c>
      <c r="R700" t="str">
        <f t="shared" si="30"/>
        <v>OUI</v>
      </c>
      <c r="AI700" s="27"/>
      <c r="AJ700" s="26"/>
      <c r="AK700" s="26"/>
      <c r="AL700" s="26"/>
      <c r="AM700" s="26"/>
      <c r="AN700" s="26"/>
    </row>
    <row r="701" spans="1:40">
      <c r="A701" t="str">
        <f>IF(OR(H701=$AA$3,L701=$AA$3),"MATCH","")</f>
        <v/>
      </c>
      <c r="B701" t="str">
        <f>IF(A701="","","LAST "&amp;COUNTIF(A$2:$A701,A701))</f>
        <v/>
      </c>
      <c r="C701" t="str">
        <f>IF(OR(H701=$AA$5,L701=$AA$5),"MATCH","")</f>
        <v/>
      </c>
      <c r="D701" t="str">
        <f>IF(C701="","","LAST "&amp;COUNTIF($C$2:C701,C701))</f>
        <v/>
      </c>
      <c r="E701" s="6">
        <f>IF(AND(OR(H701=$AA$3,H701=$AA$5),AND(OR(L701=$AA$3,L701=$AA$5))),"MATCH",0)</f>
        <v>0</v>
      </c>
      <c r="F701" s="39" t="s">
        <v>91</v>
      </c>
      <c r="G701" s="16">
        <v>44931</v>
      </c>
      <c r="H701" s="6" t="s">
        <v>22</v>
      </c>
      <c r="I701" s="6">
        <v>5</v>
      </c>
      <c r="J701" s="7">
        <v>3.1612738853503184</v>
      </c>
      <c r="K701" s="19">
        <f>IF(J701&gt;N701,1,"")</f>
        <v>1</v>
      </c>
      <c r="L701" s="6" t="s">
        <v>30</v>
      </c>
      <c r="M701" s="6">
        <v>0</v>
      </c>
      <c r="N701" s="7">
        <v>2.8701273885350318</v>
      </c>
      <c r="O701" s="19" t="str">
        <f>IF(N696&gt;J696,1,"")</f>
        <v/>
      </c>
      <c r="P701" t="str">
        <f>IF(I701&gt;M701,H701,L701)</f>
        <v>Seattle</v>
      </c>
      <c r="Q701" t="str">
        <f>IF(J701&gt;N701,H701,L701)</f>
        <v>Seattle</v>
      </c>
      <c r="AI701" s="27"/>
      <c r="AJ701" s="26"/>
      <c r="AK701" s="26"/>
      <c r="AL701" s="26"/>
      <c r="AM701" s="26"/>
      <c r="AN701" s="26"/>
    </row>
    <row r="702" spans="1:40">
      <c r="A702" t="str">
        <f>IF(OR(H702=$AA$3,L702=$AA$3),"MATCH","")</f>
        <v/>
      </c>
      <c r="B702" t="str">
        <f>IF(A702="","","LAST "&amp;COUNTIF(A$2:$A702,A702))</f>
        <v/>
      </c>
      <c r="C702" t="str">
        <f>IF(OR(H702=$AA$5,L702=$AA$5),"MATCH","")</f>
        <v/>
      </c>
      <c r="D702" t="str">
        <f>IF(C702="","","LAST "&amp;COUNTIF($C$2:C702,C702))</f>
        <v/>
      </c>
      <c r="E702" s="6">
        <f>IF(AND(OR(H702=$AA$3,H702=$AA$5),AND(OR(L702=$AA$3,L702=$AA$5))),"MATCH",0)</f>
        <v>0</v>
      </c>
      <c r="F702" s="39" t="s">
        <v>91</v>
      </c>
      <c r="G702" s="16">
        <v>44931</v>
      </c>
      <c r="H702" s="6" t="s">
        <v>27</v>
      </c>
      <c r="I702" s="6">
        <v>2</v>
      </c>
      <c r="J702" s="7">
        <v>3.7297452229299362</v>
      </c>
      <c r="K702" s="19">
        <f>IF(J702&gt;N702,1,"")</f>
        <v>1</v>
      </c>
      <c r="L702" s="6" t="s">
        <v>28</v>
      </c>
      <c r="N702" s="7">
        <f>((VLOOKUP(L702,Modèle!$B$3:$G$34,5,FALSE)*VLOOKUP(H702,Modèle!$B$3:$G$34,6,FALSE))*Modèle!$D$35)+0.1</f>
        <v>3.1643312101910825</v>
      </c>
      <c r="O702" s="19">
        <f>IF(N697&gt;J697,1,"")</f>
        <v>1</v>
      </c>
      <c r="P702" t="str">
        <f>IF(I702&gt;M702,H702,L702)</f>
        <v>Colorado</v>
      </c>
      <c r="Q702" t="str">
        <f>IF(J702&gt;N702,H702,L702)</f>
        <v>Colorado</v>
      </c>
      <c r="AI702" s="27"/>
      <c r="AJ702" s="26"/>
      <c r="AK702" s="26"/>
      <c r="AL702" s="26"/>
      <c r="AM702" s="26"/>
      <c r="AN702" s="26"/>
    </row>
    <row r="703" spans="1:40">
      <c r="A703" t="str">
        <f>IF(OR(H703=$AA$3,L703=$AA$3),"MATCH","")</f>
        <v/>
      </c>
      <c r="B703" t="str">
        <f>IF(A703="","","LAST "&amp;COUNTIF(A$2:$A703,A703))</f>
        <v/>
      </c>
      <c r="C703" t="str">
        <f>IF(OR(H703=$AA$5,L703=$AA$5),"MATCH","")</f>
        <v/>
      </c>
      <c r="D703" t="str">
        <f>IF(C703="","","LAST "&amp;COUNTIF($C$2:C703,C703))</f>
        <v/>
      </c>
      <c r="E703" s="6">
        <f>IF(AND(OR(H703=$AA$3,H703=$AA$5),AND(OR(L703=$AA$3,L703=$AA$5))),"MATCH",0)</f>
        <v>0</v>
      </c>
      <c r="F703" s="39" t="s">
        <v>91</v>
      </c>
      <c r="G703" s="16">
        <v>44931</v>
      </c>
      <c r="H703" s="6" t="s">
        <v>44</v>
      </c>
      <c r="I703" s="6">
        <v>2</v>
      </c>
      <c r="J703" s="7">
        <v>2.8852229299363046</v>
      </c>
      <c r="K703" s="19" t="str">
        <f>IF(J703&gt;N703,1,"")</f>
        <v/>
      </c>
      <c r="L703" s="6" t="s">
        <v>18</v>
      </c>
      <c r="N703" s="7">
        <f>((VLOOKUP(L703,Modèle!$B$3:$G$34,5,FALSE)*VLOOKUP(H703,Modèle!$B$3:$G$34,6,FALSE))*Modèle!$D$35)+0.1</f>
        <v>3.2450318471337574</v>
      </c>
      <c r="O703" s="19" t="str">
        <f>IF(N698&gt;J698,1,"")</f>
        <v/>
      </c>
      <c r="P703" t="str">
        <f>IF(I703&gt;M703,H703,L703)</f>
        <v>Pittsburgh</v>
      </c>
      <c r="Q703" t="str">
        <f>IF(J703&gt;N703,H703,L703)</f>
        <v>Vegas</v>
      </c>
      <c r="AI703" s="27"/>
      <c r="AJ703" s="26"/>
      <c r="AK703" s="26"/>
      <c r="AL703" s="26"/>
      <c r="AM703" s="26"/>
      <c r="AN703" s="26"/>
    </row>
    <row r="704" spans="1:40">
      <c r="A704" t="str">
        <f>IF(OR(H704=$AA$3,L704=$AA$3),"MATCH","")</f>
        <v/>
      </c>
      <c r="B704" t="str">
        <f>IF(A704="","","LAST "&amp;COUNTIF(A$2:$A704,A704))</f>
        <v/>
      </c>
      <c r="C704" t="str">
        <f>IF(OR(H704=$AA$5,L704=$AA$5),"MATCH","")</f>
        <v/>
      </c>
      <c r="D704" t="str">
        <f>IF(C704="","","LAST "&amp;COUNTIF($C$2:C704,C704))</f>
        <v/>
      </c>
      <c r="E704" s="6">
        <f>IF(AND(OR(H704=$AA$3,H704=$AA$5),AND(OR(L704=$AA$3,L704=$AA$5))),"MATCH",0)</f>
        <v>0</v>
      </c>
      <c r="F704" s="39" t="s">
        <v>91</v>
      </c>
      <c r="G704" s="16">
        <v>44930</v>
      </c>
      <c r="H704" s="6" t="s">
        <v>40</v>
      </c>
      <c r="I704" s="6">
        <v>0</v>
      </c>
      <c r="J704" s="7">
        <v>4.5442038216560503</v>
      </c>
      <c r="K704" s="19">
        <f>IF(J704&gt;N704,1,"")</f>
        <v>1</v>
      </c>
      <c r="L704" s="6" t="s">
        <v>23</v>
      </c>
      <c r="N704" s="7">
        <f>((VLOOKUP(L704,Modèle!$B$3:$G$34,5,FALSE)*VLOOKUP(H704,Modèle!$B$3:$G$34,6,FALSE))*Modèle!$D$35)+0.1</f>
        <v>2.0145222929936302</v>
      </c>
      <c r="O704" s="19">
        <f>IF(N699&gt;J699,1,"")</f>
        <v>1</v>
      </c>
      <c r="P704" t="str">
        <f>IF(I704&gt;M704,H704,L704)</f>
        <v>Anaheim</v>
      </c>
      <c r="Q704" t="str">
        <f>IF(J704&gt;N704,H704,L704)</f>
        <v>Dallas</v>
      </c>
      <c r="AI704" s="27"/>
      <c r="AJ704" s="26"/>
      <c r="AK704" s="26"/>
      <c r="AL704" s="26"/>
      <c r="AM704" s="26"/>
      <c r="AN704" s="26"/>
    </row>
    <row r="705" spans="1:40">
      <c r="A705" t="str">
        <f>IF(OR(H705=$AA$3,L705=$AA$3),"MATCH","")</f>
        <v/>
      </c>
      <c r="B705" t="str">
        <f>IF(A705="","","LAST "&amp;COUNTIF(A$2:$A705,A705))</f>
        <v/>
      </c>
      <c r="C705" t="str">
        <f>IF(OR(H705=$AA$5,L705=$AA$5),"MATCH","")</f>
        <v>MATCH</v>
      </c>
      <c r="D705" t="str">
        <f>IF(C705="","","LAST "&amp;COUNTIF($C$2:C705,C705))</f>
        <v>LAST 46</v>
      </c>
      <c r="E705" s="6">
        <f>IF(AND(OR(H705=$AA$3,H705=$AA$5),AND(OR(L705=$AA$3,L705=$AA$5))),"MATCH",0)</f>
        <v>0</v>
      </c>
      <c r="F705" s="39" t="s">
        <v>91</v>
      </c>
      <c r="G705" s="16">
        <v>44930</v>
      </c>
      <c r="H705" s="6" t="s">
        <v>41</v>
      </c>
      <c r="I705" s="6">
        <v>5</v>
      </c>
      <c r="J705" s="7">
        <v>3.7548407643312087</v>
      </c>
      <c r="K705" s="19">
        <f>IF(J705&gt;N705,1,"")</f>
        <v>1</v>
      </c>
      <c r="L705" s="6" t="s">
        <v>45</v>
      </c>
      <c r="N705" s="7">
        <f>((VLOOKUP(L705,Modèle!$B$3:$G$34,5,FALSE)*VLOOKUP(H705,Modèle!$B$3:$G$34,6,FALSE))*Modèle!$D$35)+0.1</f>
        <v>2.6668789808917195</v>
      </c>
      <c r="O705" s="19">
        <f>IF(N700&gt;J700,1,"")</f>
        <v>1</v>
      </c>
      <c r="P705" t="str">
        <f>IF(I705&gt;M705,H705,L705)</f>
        <v>New Jersey</v>
      </c>
      <c r="Q705" t="str">
        <f>IF(J705&gt;N705,H705,L705)</f>
        <v>New Jersey</v>
      </c>
      <c r="AI705" s="27"/>
      <c r="AJ705" s="26"/>
      <c r="AK705" s="26"/>
      <c r="AL705" s="26"/>
      <c r="AM705" s="26"/>
      <c r="AN705" s="26"/>
    </row>
    <row r="706" spans="1:40">
      <c r="A706" t="str">
        <f>IF(OR(H706=$AA$3,L706=$AA$3),"MATCH","")</f>
        <v/>
      </c>
      <c r="B706" t="str">
        <f>IF(A706="","","LAST "&amp;COUNTIF(A$2:$A706,A706))</f>
        <v/>
      </c>
      <c r="C706" t="str">
        <f>IF(OR(H706=$AA$5,L706=$AA$5),"MATCH","")</f>
        <v/>
      </c>
      <c r="D706" t="str">
        <f>IF(C706="","","LAST "&amp;COUNTIF($C$2:C706,C706))</f>
        <v/>
      </c>
      <c r="E706" s="6">
        <f>IF(AND(OR(H706=$AA$3,H706=$AA$5),AND(OR(L706=$AA$3,L706=$AA$5))),"MATCH",0)</f>
        <v>0</v>
      </c>
      <c r="F706" s="39" t="s">
        <v>91</v>
      </c>
      <c r="G706" s="16">
        <v>44930</v>
      </c>
      <c r="H706" s="6" t="s">
        <v>20</v>
      </c>
      <c r="I706" s="6">
        <v>1</v>
      </c>
      <c r="J706" s="7">
        <v>3.1555414012738847</v>
      </c>
      <c r="K706" s="19">
        <f>IF(J706&gt;N706,1,"")</f>
        <v>1</v>
      </c>
      <c r="L706" s="6" t="s">
        <v>37</v>
      </c>
      <c r="N706" s="7">
        <f>((VLOOKUP(L706,Modèle!$B$3:$G$34,5,FALSE)*VLOOKUP(H706,Modèle!$B$3:$G$34,6,FALSE))*Modèle!$D$35)+0.1</f>
        <v>3.0113375796178343</v>
      </c>
      <c r="O706" s="19" t="str">
        <f>IF(N701&gt;J701,1,"")</f>
        <v/>
      </c>
      <c r="P706" t="str">
        <f>IF(I706&gt;M706,H706,L706)</f>
        <v>Tampa Bay</v>
      </c>
      <c r="Q706" t="str">
        <f>IF(J706&gt;N706,H706,L706)</f>
        <v>Tampa Bay</v>
      </c>
      <c r="AI706" s="27"/>
      <c r="AJ706" s="26"/>
      <c r="AK706" s="26"/>
      <c r="AL706" s="26"/>
      <c r="AM706" s="26"/>
      <c r="AN706" s="26"/>
    </row>
    <row r="707" spans="1:40">
      <c r="A707" t="str">
        <f>IF(OR(H707=$AA$3,L707=$AA$3),"MATCH","")</f>
        <v/>
      </c>
      <c r="B707" t="str">
        <f>IF(A707="","","LAST "&amp;COUNTIF(A$2:$A707,A707))</f>
        <v/>
      </c>
      <c r="C707" t="str">
        <f>IF(OR(H707=$AA$5,L707=$AA$5),"MATCH","")</f>
        <v/>
      </c>
      <c r="D707" t="str">
        <f>IF(C707="","","LAST "&amp;COUNTIF($C$2:C707,C707))</f>
        <v/>
      </c>
      <c r="E707" s="6">
        <f>IF(AND(OR(H707=$AA$3,H707=$AA$5),AND(OR(L707=$AA$3,L707=$AA$5))),"MATCH",0)</f>
        <v>0</v>
      </c>
      <c r="F707" s="39" t="s">
        <v>91</v>
      </c>
      <c r="G707" s="16">
        <v>44929</v>
      </c>
      <c r="H707" s="6" t="s">
        <v>20</v>
      </c>
      <c r="I707" s="6">
        <v>4</v>
      </c>
      <c r="J707" s="7">
        <v>4.2416878980891717</v>
      </c>
      <c r="K707" s="19">
        <f>IF(J707&gt;N707,1,"")</f>
        <v>1</v>
      </c>
      <c r="L707" s="6" t="s">
        <v>26</v>
      </c>
      <c r="N707" s="7">
        <f>((VLOOKUP(L707,Modèle!$B$3:$G$34,5,FALSE)*VLOOKUP(H707,Modèle!$B$3:$G$34,6,FALSE))*Modèle!$D$35)+0.1</f>
        <v>2.2368471337579616</v>
      </c>
      <c r="O707" s="19" t="str">
        <f>IF(N702&gt;J702,1,"")</f>
        <v/>
      </c>
      <c r="P707" t="str">
        <f>IF(I707&gt;M707,H707,L707)</f>
        <v>Tampa Bay</v>
      </c>
      <c r="Q707" t="str">
        <f>IF(J707&gt;N707,H707,L707)</f>
        <v>Tampa Bay</v>
      </c>
      <c r="AI707" s="27"/>
      <c r="AJ707" s="26"/>
      <c r="AK707" s="26"/>
      <c r="AL707" s="26"/>
      <c r="AM707" s="26"/>
      <c r="AN707" s="26"/>
    </row>
    <row r="708" spans="1:40">
      <c r="A708" t="str">
        <f>IF(OR(H708=$AA$3,L708=$AA$3),"MATCH","")</f>
        <v/>
      </c>
      <c r="B708" t="str">
        <f>IF(A708="","","LAST "&amp;COUNTIF(A$2:$A708,A708))</f>
        <v/>
      </c>
      <c r="C708" t="str">
        <f>IF(OR(H708=$AA$5,L708=$AA$5),"MATCH","")</f>
        <v/>
      </c>
      <c r="D708" t="str">
        <f>IF(C708="","","LAST "&amp;COUNTIF($C$2:C708,C708))</f>
        <v/>
      </c>
      <c r="E708" s="6">
        <f>IF(AND(OR(H708=$AA$3,H708=$AA$5),AND(OR(L708=$AA$3,L708=$AA$5))),"MATCH",0)</f>
        <v>0</v>
      </c>
      <c r="F708" s="39" t="s">
        <v>91</v>
      </c>
      <c r="G708" s="16">
        <v>44929</v>
      </c>
      <c r="H708" s="6" t="s">
        <v>22</v>
      </c>
      <c r="I708" s="6">
        <v>5</v>
      </c>
      <c r="J708" s="7">
        <v>3.939617834394904</v>
      </c>
      <c r="K708" s="19">
        <f>IF(J708&gt;N708,1,"")</f>
        <v>1</v>
      </c>
      <c r="L708" s="6" t="s">
        <v>29</v>
      </c>
      <c r="M708" s="6" t="s">
        <v>91</v>
      </c>
      <c r="N708" s="7">
        <f>((VLOOKUP(L708,Modèle!$B$3:$G$34,5,FALSE)*VLOOKUP(H708,Modèle!$B$3:$G$34,6,FALSE))*Modèle!$D$35)+0.1</f>
        <v>3.6588535031847127</v>
      </c>
      <c r="O708" s="19">
        <f>IF(N703&gt;J703,1,"")</f>
        <v>1</v>
      </c>
      <c r="P708" t="str">
        <f>IF(I708&gt;M708,H708,L708)</f>
        <v>Edmonton</v>
      </c>
      <c r="Q708" t="str">
        <f>IF(J708&gt;N708,H708,L708)</f>
        <v>Seattle</v>
      </c>
      <c r="AI708" s="27"/>
      <c r="AJ708" s="26"/>
      <c r="AK708" s="26"/>
      <c r="AL708" s="26"/>
      <c r="AM708" s="26"/>
      <c r="AN708" s="26"/>
    </row>
    <row r="709" spans="1:40">
      <c r="A709" t="str">
        <f>IF(OR(H709=$AA$3,L709=$AA$3),"MATCH","")</f>
        <v/>
      </c>
      <c r="B709" t="str">
        <f>IF(A709="","","LAST "&amp;COUNTIF(A$2:$A709,A709))</f>
        <v/>
      </c>
      <c r="C709" t="str">
        <f>IF(OR(H709=$AA$5,L709=$AA$5),"MATCH","")</f>
        <v/>
      </c>
      <c r="E709" s="6">
        <f>IF(AND(OR(H709=$AA$3,H709=$AA$5),AND(OR(L709=$AA$3,L709=$AA$5))),"MATCH",0)</f>
        <v>0</v>
      </c>
      <c r="F709" s="39"/>
      <c r="G709" s="16">
        <v>44929</v>
      </c>
      <c r="H709" s="6" t="s">
        <v>43</v>
      </c>
      <c r="I709" s="6">
        <v>3</v>
      </c>
      <c r="J709" s="7">
        <v>2.8525477707006361</v>
      </c>
      <c r="K709" s="19" t="str">
        <f>IF(J709&gt;N709,1,"")</f>
        <v/>
      </c>
      <c r="L709" s="6" t="s">
        <v>38</v>
      </c>
      <c r="M709" s="6" t="s">
        <v>91</v>
      </c>
      <c r="N709" s="7">
        <f>((VLOOKUP(L709,Modèle!$B$3:$G$34,5,FALSE)*VLOOKUP(H709,Modèle!$B$3:$G$34,6,FALSE))*Modèle!$D$35)+0.1</f>
        <v>3.8802866242038214</v>
      </c>
      <c r="O709" s="19" t="str">
        <f>IF(N704&gt;J704,1,"")</f>
        <v/>
      </c>
      <c r="P709" t="str">
        <f>IF(I709&gt;M709,H709,L709)</f>
        <v>Florida</v>
      </c>
      <c r="Q709" t="str">
        <f>IF(J709&gt;N709,H709,L709)</f>
        <v>Florida</v>
      </c>
      <c r="AI709" s="27"/>
      <c r="AJ709" s="26"/>
      <c r="AK709" s="26"/>
      <c r="AL709" s="26"/>
      <c r="AM709" s="26"/>
      <c r="AN709" s="26"/>
    </row>
    <row r="710" spans="1:40">
      <c r="A710" t="str">
        <f>IF(OR(H710=$AA$3,L710=$AA$3),"MATCH","")</f>
        <v/>
      </c>
      <c r="B710" t="str">
        <f>IF(A710="","","LAST "&amp;COUNTIF(A$2:$A710,A710))</f>
        <v/>
      </c>
      <c r="C710" t="str">
        <f>IF(OR(H710=$AA$5,L710=$AA$5),"MATCH","")</f>
        <v/>
      </c>
      <c r="D710" t="str">
        <f>IF(C710="","","LAST "&amp;COUNTIF($C$2:C710,C710))</f>
        <v/>
      </c>
      <c r="E710" s="6">
        <f>IF(AND(OR(H710=$AA$3,H710=$AA$5),AND(OR(L710=$AA$3,L710=$AA$5))),"MATCH",0)</f>
        <v>0</v>
      </c>
      <c r="F710" s="39" t="s">
        <v>91</v>
      </c>
      <c r="G710" s="16">
        <v>44929</v>
      </c>
      <c r="H710" s="6" t="s">
        <v>40</v>
      </c>
      <c r="I710" s="6">
        <v>2</v>
      </c>
      <c r="J710" s="7">
        <v>3.703089171974522</v>
      </c>
      <c r="K710" s="19">
        <f>IF(J710&gt;N710,1,"")</f>
        <v>1</v>
      </c>
      <c r="L710" s="6" t="s">
        <v>19</v>
      </c>
      <c r="M710" s="6" t="s">
        <v>91</v>
      </c>
      <c r="N710" s="7">
        <f>((VLOOKUP(L710,Modèle!$B$3:$G$34,5,FALSE)*VLOOKUP(H710,Modèle!$B$3:$G$34,6,FALSE))*Modèle!$D$35)+0.1</f>
        <v>2.8616560509554132</v>
      </c>
      <c r="O710" s="19" t="str">
        <f>IF(N705&gt;J705,1,"")</f>
        <v/>
      </c>
      <c r="P710" t="str">
        <f>IF(I710&gt;M710,H710,L710)</f>
        <v>Los Angeles</v>
      </c>
      <c r="Q710" t="str">
        <f>IF(J710&gt;N710,H710,L710)</f>
        <v>Dallas</v>
      </c>
      <c r="AI710" s="27"/>
      <c r="AJ710" s="26"/>
      <c r="AK710" s="26"/>
      <c r="AL710" s="26"/>
      <c r="AM710" s="26"/>
      <c r="AN710" s="26"/>
    </row>
    <row r="711" spans="1:40">
      <c r="A711" t="str">
        <f>IF(OR(H711=$AA$3,L711=$AA$3),"MATCH","")</f>
        <v/>
      </c>
      <c r="B711" t="str">
        <f>IF(A711="","","LAST "&amp;COUNTIF(A$2:$A711,A711))</f>
        <v/>
      </c>
      <c r="C711" t="str">
        <f>IF(OR(H711=$AA$5,L711=$AA$5),"MATCH","")</f>
        <v/>
      </c>
      <c r="D711" t="str">
        <f>IF(C711="","","LAST "&amp;COUNTIF($C$2:C711,C711))</f>
        <v/>
      </c>
      <c r="E711" s="6">
        <f>IF(AND(OR(H711=$AA$3,H711=$AA$5),AND(OR(L711=$AA$3,L711=$AA$5))),"MATCH",0)</f>
        <v>0</v>
      </c>
      <c r="F711" s="39" t="s">
        <v>91</v>
      </c>
      <c r="G711" s="16">
        <v>44929</v>
      </c>
      <c r="H711" s="6" t="s">
        <v>25</v>
      </c>
      <c r="I711" s="6">
        <v>3</v>
      </c>
      <c r="J711" s="7">
        <v>2.6599999999999997</v>
      </c>
      <c r="K711" s="19" t="str">
        <f>IF(J711&gt;N711,1,"")</f>
        <v/>
      </c>
      <c r="L711" s="6" t="s">
        <v>21</v>
      </c>
      <c r="M711" s="6" t="s">
        <v>91</v>
      </c>
      <c r="N711" s="7">
        <f>((VLOOKUP(L711,Modèle!$B$3:$G$34,5,FALSE)*VLOOKUP(H711,Modèle!$B$3:$G$34,6,FALSE))*Modèle!$D$35)+0.1</f>
        <v>2.7970700636942674</v>
      </c>
      <c r="O711" s="19" t="str">
        <f>IF(N706&gt;J706,1,"")</f>
        <v/>
      </c>
      <c r="P711" t="str">
        <f>IF(I711&gt;M711,H711,L711)</f>
        <v>N.Y. Rangers</v>
      </c>
      <c r="Q711" t="str">
        <f>IF(J711&gt;N711,H711,L711)</f>
        <v>N.Y. Rangers</v>
      </c>
      <c r="AI711" s="27"/>
      <c r="AJ711" s="26"/>
      <c r="AK711" s="26"/>
      <c r="AL711" s="26"/>
      <c r="AM711" s="26"/>
      <c r="AN711" s="26"/>
    </row>
    <row r="712" spans="1:40">
      <c r="A712" t="str">
        <f>IF(OR(H712=$AA$3,L712=$AA$3),"MATCH","")</f>
        <v/>
      </c>
      <c r="B712" t="str">
        <f>IF(A712="","","LAST "&amp;COUNTIF(A$2:$A712,A712))</f>
        <v/>
      </c>
      <c r="C712" t="str">
        <f>IF(OR(H712=$AA$5,L712=$AA$5),"MATCH","")</f>
        <v/>
      </c>
      <c r="D712" t="str">
        <f>IF(C712="","","LAST "&amp;COUNTIF($C$2:C712,C712))</f>
        <v/>
      </c>
      <c r="E712" s="6">
        <f>IF(AND(OR(H712=$AA$3,H712=$AA$5),AND(OR(L712=$AA$3,L712=$AA$5))),"MATCH",0)</f>
        <v>0</v>
      </c>
      <c r="F712" s="39" t="s">
        <v>91</v>
      </c>
      <c r="G712" s="16">
        <v>44929</v>
      </c>
      <c r="H712" s="6" t="s">
        <v>31</v>
      </c>
      <c r="I712" s="6">
        <v>3</v>
      </c>
      <c r="J712" s="7">
        <v>2.4200636942675153</v>
      </c>
      <c r="K712" s="19" t="str">
        <f>IF(J712&gt;N712,1,"")</f>
        <v/>
      </c>
      <c r="L712" s="6" t="s">
        <v>17</v>
      </c>
      <c r="M712" s="6" t="s">
        <v>91</v>
      </c>
      <c r="N712" s="7">
        <f>((VLOOKUP(L712,Modèle!$B$3:$G$34,5,FALSE)*VLOOKUP(H712,Modèle!$B$3:$G$34,6,FALSE))*Modèle!$D$35)+0.1</f>
        <v>3.3346496815286617</v>
      </c>
      <c r="O712" s="19" t="str">
        <f>IF(N707&gt;J707,1,"")</f>
        <v/>
      </c>
      <c r="P712" t="str">
        <f>IF(I712&gt;M712,H712,L712)</f>
        <v>Nashville</v>
      </c>
      <c r="Q712" t="str">
        <f>IF(J712&gt;N712,H712,L712)</f>
        <v>Nashville</v>
      </c>
      <c r="AI712" s="27"/>
      <c r="AJ712" s="26"/>
      <c r="AK712" s="26"/>
      <c r="AL712" s="26"/>
      <c r="AM712" s="26"/>
      <c r="AN712" s="26"/>
    </row>
    <row r="713" spans="1:40">
      <c r="A713" t="str">
        <f>IF(OR(H713=$AA$3,L713=$AA$3),"MATCH","")</f>
        <v/>
      </c>
      <c r="B713" t="str">
        <f>IF(A713="","","LAST "&amp;COUNTIF(A$2:$A713,A713))</f>
        <v/>
      </c>
      <c r="C713" t="str">
        <f>IF(OR(H713=$AA$5,L713=$AA$5),"MATCH","")</f>
        <v/>
      </c>
      <c r="D713" t="str">
        <f>IF(C713="","","LAST "&amp;COUNTIF($C$2:C713,C713))</f>
        <v/>
      </c>
      <c r="E713" s="6">
        <f>IF(AND(OR(H713=$AA$3,H713=$AA$5),AND(OR(L713=$AA$3,L713=$AA$5))),"MATCH",0)</f>
        <v>0</v>
      </c>
      <c r="F713" s="39" t="s">
        <v>91</v>
      </c>
      <c r="G713" s="16">
        <v>44929</v>
      </c>
      <c r="H713" s="6" t="s">
        <v>24</v>
      </c>
      <c r="I713" s="6">
        <v>0</v>
      </c>
      <c r="J713" s="7">
        <v>2.6682165605095531</v>
      </c>
      <c r="K713" s="19" t="str">
        <f>IF(J713&gt;N713,1,"")</f>
        <v/>
      </c>
      <c r="L713" s="6" t="s">
        <v>34</v>
      </c>
      <c r="M713" s="6" t="s">
        <v>91</v>
      </c>
      <c r="N713" s="7">
        <f>((VLOOKUP(L713,Modèle!$B$3:$G$34,5,FALSE)*VLOOKUP(H713,Modèle!$B$3:$G$34,6,FALSE))*Modèle!$D$35)+0.1</f>
        <v>3.8109872611464968</v>
      </c>
      <c r="O713" s="19" t="str">
        <f>IF(N708&gt;J708,1,"")</f>
        <v/>
      </c>
      <c r="P713" t="str">
        <f>IF(I713&gt;M713,H713,L713)</f>
        <v>Ottawa</v>
      </c>
      <c r="Q713" t="str">
        <f>IF(J713&gt;N713,H713,L713)</f>
        <v>Ottawa</v>
      </c>
      <c r="AI713" s="27"/>
      <c r="AJ713" s="26"/>
      <c r="AK713" s="26"/>
      <c r="AL713" s="26"/>
      <c r="AM713" s="26"/>
      <c r="AN713" s="26"/>
    </row>
    <row r="714" spans="1:40">
      <c r="A714" t="str">
        <f>IF(OR(H714=$AA$3,L714=$AA$3),"MATCH","")</f>
        <v/>
      </c>
      <c r="B714" t="str">
        <f>IF(A714="","","LAST "&amp;COUNTIF(A$2:$A714,A714))</f>
        <v/>
      </c>
      <c r="C714" t="str">
        <f>IF(OR(H714=$AA$5,L714=$AA$5),"MATCH","")</f>
        <v/>
      </c>
      <c r="D714" t="str">
        <f>IF(C714="","","LAST "&amp;COUNTIF($C$2:C714,C714))</f>
        <v/>
      </c>
      <c r="E714" s="6">
        <f>IF(AND(OR(H714=$AA$3,H714=$AA$5),AND(OR(L714=$AA$3,L714=$AA$5))),"MATCH",0)</f>
        <v>0</v>
      </c>
      <c r="F714" s="39" t="s">
        <v>91</v>
      </c>
      <c r="G714" s="16">
        <v>44929</v>
      </c>
      <c r="H714" s="6" t="s">
        <v>47</v>
      </c>
      <c r="I714" s="6">
        <v>6</v>
      </c>
      <c r="J714" s="7">
        <v>2.5979617834394899</v>
      </c>
      <c r="K714" s="19" t="str">
        <f>IF(J714&gt;N714,1,"")</f>
        <v/>
      </c>
      <c r="L714" s="6" t="s">
        <v>30</v>
      </c>
      <c r="M714" s="6" t="s">
        <v>91</v>
      </c>
      <c r="N714" s="7">
        <f>((VLOOKUP(L714,Modèle!$B$3:$G$34,5,FALSE)*VLOOKUP(H714,Modèle!$B$3:$G$34,6,FALSE))*Modèle!$D$35)+0.1</f>
        <v>3.9186624203821649</v>
      </c>
      <c r="O714" s="19">
        <f>IF(N709&gt;J709,1,"")</f>
        <v>1</v>
      </c>
      <c r="P714" t="str">
        <f>IF(I714&gt;M714,H714,L714)</f>
        <v>Toronto</v>
      </c>
      <c r="Q714" t="str">
        <f>IF(J714&gt;N714,H714,L714)</f>
        <v>Toronto</v>
      </c>
      <c r="AI714" s="27"/>
      <c r="AJ714" s="26"/>
      <c r="AK714" s="26"/>
      <c r="AL714" s="26"/>
      <c r="AM714" s="26"/>
      <c r="AN714" s="26"/>
    </row>
    <row r="715" spans="1:40">
      <c r="A715" t="str">
        <f>IF(OR(H715=$AA$3,L715=$AA$3),"MATCH","")</f>
        <v/>
      </c>
      <c r="B715" t="str">
        <f>IF(A715="","","LAST "&amp;COUNTIF(A$2:$A715,A715))</f>
        <v/>
      </c>
      <c r="C715" t="str">
        <f>IF(OR(H715=$AA$5,L715=$AA$5),"MATCH","")</f>
        <v/>
      </c>
      <c r="D715" t="str">
        <f>IF(C715="","","LAST "&amp;COUNTIF($C$2:C715,C715))</f>
        <v/>
      </c>
      <c r="E715" s="6">
        <f>IF(AND(OR(H715=$AA$3,H715=$AA$5),AND(OR(L715=$AA$3,L715=$AA$5))),"MATCH",0)</f>
        <v>0</v>
      </c>
      <c r="F715" s="39" t="s">
        <v>91</v>
      </c>
      <c r="G715" s="16">
        <v>44929</v>
      </c>
      <c r="H715" s="6" t="s">
        <v>39</v>
      </c>
      <c r="I715" s="6">
        <v>6</v>
      </c>
      <c r="J715" s="7">
        <v>3.7798089171974518</v>
      </c>
      <c r="K715" s="19">
        <f>IF(J715&gt;N715,1,"")</f>
        <v>1</v>
      </c>
      <c r="L715" s="6" t="s">
        <v>28</v>
      </c>
      <c r="M715" s="6" t="s">
        <v>91</v>
      </c>
      <c r="N715" s="7">
        <f>((VLOOKUP(L715,Modèle!$B$3:$G$34,5,FALSE)*VLOOKUP(H715,Modèle!$B$3:$G$34,6,FALSE))*Modèle!$D$35)+0.1</f>
        <v>2.9802547770700638</v>
      </c>
      <c r="O715" s="19" t="str">
        <f>IF(N710&gt;J710,1,"")</f>
        <v/>
      </c>
      <c r="P715" t="str">
        <f>IF(I715&gt;M715,H715,L715)</f>
        <v>Vancouver</v>
      </c>
      <c r="Q715" t="str">
        <f>IF(J715&gt;N715,H715,L715)</f>
        <v>N.Y. Islanders</v>
      </c>
      <c r="AI715" s="27"/>
      <c r="AJ715" s="26"/>
      <c r="AK715" s="26"/>
      <c r="AL715" s="26"/>
      <c r="AM715" s="26"/>
      <c r="AN715" s="26"/>
    </row>
    <row r="716" spans="1:40">
      <c r="A716" t="str">
        <f>IF(OR(H716=$AA$3,L716=$AA$3),"MATCH","")</f>
        <v/>
      </c>
      <c r="B716" t="str">
        <f>IF(A716="","","LAST "&amp;COUNTIF(A$2:$A716,A716))</f>
        <v/>
      </c>
      <c r="C716" t="str">
        <f>IF(OR(H716=$AA$5,L716=$AA$5),"MATCH","")</f>
        <v/>
      </c>
      <c r="D716" t="str">
        <f>IF(C716="","","LAST "&amp;COUNTIF($C$2:C716,C716))</f>
        <v/>
      </c>
      <c r="E716" s="6">
        <f>IF(AND(OR(H716=$AA$3,H716=$AA$5),AND(OR(L716=$AA$3,L716=$AA$5))),"MATCH",0)</f>
        <v>0</v>
      </c>
      <c r="F716" s="39" t="s">
        <v>91</v>
      </c>
      <c r="G716" s="16">
        <v>44929</v>
      </c>
      <c r="H716" s="6" t="s">
        <v>35</v>
      </c>
      <c r="I716" s="6">
        <v>5</v>
      </c>
      <c r="J716" s="7">
        <v>3.3313375796178342</v>
      </c>
      <c r="K716" s="19" t="str">
        <f>IF(J716&gt;N716,1,"")</f>
        <v/>
      </c>
      <c r="L716" s="6" t="s">
        <v>33</v>
      </c>
      <c r="M716" s="6" t="s">
        <v>91</v>
      </c>
      <c r="N716" s="7">
        <f>((VLOOKUP(L716,Modèle!$B$3:$G$34,5,FALSE)*VLOOKUP(H716,Modèle!$B$3:$G$34,6,FALSE))*Modèle!$D$35)+0.1</f>
        <v>3.6464968152866244</v>
      </c>
      <c r="O716" s="19">
        <f>IF(N711&gt;J711,1,"")</f>
        <v>1</v>
      </c>
      <c r="P716" t="str">
        <f>IF(I716&gt;M716,H716,L716)</f>
        <v>Washington</v>
      </c>
      <c r="Q716" t="str">
        <f>IF(J716&gt;N716,H716,L716)</f>
        <v>Washington</v>
      </c>
      <c r="AI716" s="27"/>
      <c r="AJ716" s="26"/>
      <c r="AK716" s="26"/>
      <c r="AL716" s="26"/>
      <c r="AM716" s="26"/>
      <c r="AN716" s="26"/>
    </row>
    <row r="717" spans="1:40">
      <c r="A717" t="str">
        <f>IF(OR(H717=$AA$3,L717=$AA$3),"MATCH","")</f>
        <v>MATCH</v>
      </c>
      <c r="B717" t="str">
        <f>IF(A717="","","LAST "&amp;COUNTIF(A$2:$A717,A717))</f>
        <v>LAST 44</v>
      </c>
      <c r="C717" t="str">
        <f>IF(OR(H717=$AA$5,L717=$AA$5),"MATCH","")</f>
        <v/>
      </c>
      <c r="D717" t="str">
        <f>IF(C717="","","LAST "&amp;COUNTIF($C$2:C717,C717))</f>
        <v/>
      </c>
      <c r="E717" s="6">
        <f>IF(AND(OR(H717=$AA$3,H717=$AA$5),AND(OR(L717=$AA$3,L717=$AA$5))),"MATCH",0)</f>
        <v>0</v>
      </c>
      <c r="F717" s="39" t="s">
        <v>91</v>
      </c>
      <c r="G717" s="16">
        <v>44929</v>
      </c>
      <c r="H717" s="6" t="s">
        <v>36</v>
      </c>
      <c r="I717" s="6">
        <v>2</v>
      </c>
      <c r="J717" s="7">
        <v>2.5899999999999994</v>
      </c>
      <c r="K717" s="19" t="str">
        <f>IF(J717&gt;N717,1,"")</f>
        <v/>
      </c>
      <c r="L717" s="6" t="s">
        <v>46</v>
      </c>
      <c r="M717" s="6" t="s">
        <v>91</v>
      </c>
      <c r="N717" s="7">
        <f>((VLOOKUP(L717,Modèle!$B$3:$G$34,5,FALSE)*VLOOKUP(H717,Modèle!$B$3:$G$34,6,FALSE))*Modèle!$D$35)+0.1</f>
        <v>3.2378980891719742</v>
      </c>
      <c r="O717" s="19">
        <f>IF(N712&gt;J712,1,"")</f>
        <v>1</v>
      </c>
      <c r="P717" t="str">
        <f>IF(I717&gt;M717,H717,L717)</f>
        <v>Winnipeg</v>
      </c>
      <c r="Q717" t="str">
        <f>IF(J717&gt;N717,H717,L717)</f>
        <v>Winnipeg</v>
      </c>
      <c r="AI717" s="27"/>
      <c r="AJ717" s="26"/>
      <c r="AK717" s="26"/>
      <c r="AL717" s="26"/>
      <c r="AM717" s="26"/>
      <c r="AN717" s="26"/>
    </row>
    <row r="718" spans="1:40">
      <c r="A718" t="str">
        <f>IF(OR(H718=$AA$3,L718=$AA$3),"MATCH","")</f>
        <v/>
      </c>
      <c r="B718" t="str">
        <f>IF(A718="","","LAST "&amp;COUNTIF(A$2:$A718,A718))</f>
        <v/>
      </c>
      <c r="C718" t="str">
        <f>IF(OR(H718=$AA$5,L718=$AA$5),"MATCH","")</f>
        <v/>
      </c>
      <c r="D718" t="str">
        <f>IF(C718="","","LAST "&amp;COUNTIF($C$2:C718,C718))</f>
        <v/>
      </c>
      <c r="E718" s="6">
        <f>IF(AND(OR(H718=$AA$3,H718=$AA$5),AND(OR(L718=$AA$3,L718=$AA$5))),"MATCH",0)</f>
        <v>0</v>
      </c>
      <c r="F718" s="39" t="s">
        <v>91</v>
      </c>
      <c r="G718" s="16">
        <v>44928</v>
      </c>
      <c r="H718" s="6" t="s">
        <v>42</v>
      </c>
      <c r="I718" s="6">
        <v>4</v>
      </c>
      <c r="J718" s="7">
        <v>3.7625477707006363</v>
      </c>
      <c r="K718" s="19">
        <f>IF(J718&gt;N718,1,"")</f>
        <v>1</v>
      </c>
      <c r="L718" s="6" t="s">
        <v>23</v>
      </c>
      <c r="M718" s="6" t="s">
        <v>91</v>
      </c>
      <c r="N718" s="7">
        <f>((VLOOKUP(L718,Modèle!$B$3:$G$34,5,FALSE)*VLOOKUP(H718,Modèle!$B$3:$G$34,6,FALSE))*Modèle!$D$35)+0.1</f>
        <v>2.3743949044585979</v>
      </c>
      <c r="O718" s="19">
        <f>IF(N713&gt;J713,1,"")</f>
        <v>1</v>
      </c>
      <c r="P718" t="str">
        <f>IF(I718&gt;M718,H718,L718)</f>
        <v>Anaheim</v>
      </c>
      <c r="Q718" t="str">
        <f>IF(J718&gt;N718,H718,L718)</f>
        <v>Philadelphia</v>
      </c>
      <c r="AI718" s="27"/>
      <c r="AJ718" s="26"/>
      <c r="AK718" s="26"/>
      <c r="AL718" s="26"/>
      <c r="AM718" s="26"/>
      <c r="AN718" s="26"/>
    </row>
    <row r="719" spans="1:40">
      <c r="A719" t="str">
        <f>IF(OR(H719=$AA$3,L719=$AA$3),"MATCH","")</f>
        <v/>
      </c>
      <c r="B719" t="str">
        <f>IF(A719="","","LAST "&amp;COUNTIF(A$2:$A719,A719))</f>
        <v/>
      </c>
      <c r="C719" t="str">
        <f>IF(OR(H719=$AA$5,L719=$AA$5),"MATCH","")</f>
        <v/>
      </c>
      <c r="D719" t="str">
        <f>IF(C719="","","LAST "&amp;COUNTIF($C$2:C719,C719))</f>
        <v/>
      </c>
      <c r="E719" s="6">
        <f>IF(AND(OR(H719=$AA$3,H719=$AA$5),AND(OR(L719=$AA$3,L719=$AA$5))),"MATCH",0)</f>
        <v>0</v>
      </c>
      <c r="F719" s="39" t="s">
        <v>91</v>
      </c>
      <c r="G719" s="16">
        <v>44928</v>
      </c>
      <c r="H719" s="6" t="s">
        <v>44</v>
      </c>
      <c r="I719" s="6">
        <v>1</v>
      </c>
      <c r="J719" s="7">
        <v>2.2045541401273878</v>
      </c>
      <c r="K719" s="19" t="str">
        <f>IF(J719&gt;N719,1,"")</f>
        <v/>
      </c>
      <c r="L719" s="6" t="s">
        <v>32</v>
      </c>
      <c r="M719" s="6" t="s">
        <v>91</v>
      </c>
      <c r="N719" s="7">
        <f>((VLOOKUP(L719,Modèle!$B$3:$G$34,5,FALSE)*VLOOKUP(H719,Modèle!$B$3:$G$34,6,FALSE))*Modèle!$D$35)+0.1</f>
        <v>3.7163057324840754</v>
      </c>
      <c r="O719" s="19">
        <f>IF(N714&gt;J714,1,"")</f>
        <v>1</v>
      </c>
      <c r="P719" t="str">
        <f>IF(I719&gt;M719,H719,L719)</f>
        <v>Boston</v>
      </c>
      <c r="Q719" t="str">
        <f>IF(J719&gt;N719,H719,L719)</f>
        <v>Boston</v>
      </c>
      <c r="AI719" s="27"/>
      <c r="AJ719" s="26"/>
      <c r="AK719" s="26"/>
      <c r="AL719" s="26"/>
      <c r="AM719" s="26"/>
      <c r="AN719" s="26"/>
    </row>
    <row r="720" spans="1:40">
      <c r="A720" t="str">
        <f>IF(OR(H720=$AA$3,L720=$AA$3),"MATCH","")</f>
        <v/>
      </c>
      <c r="B720" t="str">
        <f>IF(A720="","","LAST "&amp;COUNTIF(A$2:$A720,A720))</f>
        <v/>
      </c>
      <c r="C720" t="str">
        <f>IF(OR(H720=$AA$5,L720=$AA$5),"MATCH","")</f>
        <v/>
      </c>
      <c r="D720" t="str">
        <f>IF(C720="","","LAST "&amp;COUNTIF($C$2:C720,C720))</f>
        <v/>
      </c>
      <c r="E720" s="6">
        <f>IF(AND(OR(H720=$AA$3,H720=$AA$5),AND(OR(L720=$AA$3,L720=$AA$5))),"MATCH",0)</f>
        <v>0</v>
      </c>
      <c r="F720" s="39" t="s">
        <v>91</v>
      </c>
      <c r="G720" s="16">
        <v>44928</v>
      </c>
      <c r="H720" s="6" t="s">
        <v>18</v>
      </c>
      <c r="I720" s="6">
        <v>3</v>
      </c>
      <c r="J720" s="7">
        <v>2.9471656050955413</v>
      </c>
      <c r="K720" s="19">
        <f>IF(J720&gt;N720,1,"")</f>
        <v>1</v>
      </c>
      <c r="L720" s="6" t="s">
        <v>27</v>
      </c>
      <c r="M720" s="6" t="s">
        <v>91</v>
      </c>
      <c r="N720" s="7">
        <f>((VLOOKUP(L720,Modèle!$B$3:$G$34,5,FALSE)*VLOOKUP(H720,Modèle!$B$3:$G$34,6,FALSE))*Modèle!$D$35)+0.1</f>
        <v>2.795286624203821</v>
      </c>
      <c r="O720" s="19" t="str">
        <f>IF(N715&gt;J715,1,"")</f>
        <v/>
      </c>
      <c r="P720" t="str">
        <f>IF(I720&gt;M720,H720,L720)</f>
        <v>Colorado</v>
      </c>
      <c r="Q720" t="str">
        <f>IF(J720&gt;N720,H720,L720)</f>
        <v>Vegas</v>
      </c>
      <c r="AI720" s="27"/>
      <c r="AJ720" s="26"/>
      <c r="AK720" s="26"/>
      <c r="AL720" s="26"/>
      <c r="AM720" s="26"/>
      <c r="AN720" s="26"/>
    </row>
    <row r="721" spans="1:40">
      <c r="A721" t="str">
        <f>IF(OR(H721=$AA$3,L721=$AA$3),"MATCH","")</f>
        <v/>
      </c>
      <c r="B721" t="str">
        <f>IF(A721="","","LAST "&amp;COUNTIF(A$2:$A721,A721))</f>
        <v/>
      </c>
      <c r="C721" t="str">
        <f>IF(OR(H721=$AA$5,L721=$AA$5),"MATCH","")</f>
        <v/>
      </c>
      <c r="D721" t="str">
        <f>IF(C721="","","LAST "&amp;COUNTIF($C$2:C721,C721))</f>
        <v/>
      </c>
      <c r="E721" s="6">
        <f>IF(AND(OR(H721=$AA$3,H721=$AA$5),AND(OR(L721=$AA$3,L721=$AA$5))),"MATCH",0)</f>
        <v>0</v>
      </c>
      <c r="F721" s="39" t="s">
        <v>91</v>
      </c>
      <c r="G721" s="16">
        <v>44927</v>
      </c>
      <c r="H721" s="6" t="s">
        <v>16</v>
      </c>
      <c r="I721" s="6">
        <v>5</v>
      </c>
      <c r="J721" s="7">
        <v>3.5682165605095539</v>
      </c>
      <c r="K721" s="19">
        <f>IF(J721&gt;N721,1,"")</f>
        <v>1</v>
      </c>
      <c r="L721" s="6" t="s">
        <v>26</v>
      </c>
      <c r="M721" s="6" t="s">
        <v>91</v>
      </c>
      <c r="N721" s="7">
        <f>((VLOOKUP(L721,Modèle!$B$3:$G$34,5,FALSE)*VLOOKUP(H721,Modèle!$B$3:$G$34,6,FALSE))*Modèle!$D$35)+0.1</f>
        <v>2.8202866242038214</v>
      </c>
      <c r="O721" s="19">
        <f>IF(N716&gt;J716,1,"")</f>
        <v>1</v>
      </c>
      <c r="P721" t="str">
        <f>IF(I721&gt;M721,H721,L721)</f>
        <v>Chicago</v>
      </c>
      <c r="Q721" t="str">
        <f>IF(J721&gt;N721,H721,L721)</f>
        <v>San Jose</v>
      </c>
      <c r="AI721" s="27"/>
      <c r="AJ721" s="26"/>
      <c r="AK721" s="26"/>
      <c r="AL721" s="26"/>
      <c r="AM721" s="26"/>
      <c r="AN721" s="26"/>
    </row>
    <row r="722" spans="1:40">
      <c r="A722" t="str">
        <f>IF(OR(H722=$AA$3,L722=$AA$3),"MATCH","")</f>
        <v/>
      </c>
      <c r="B722" t="str">
        <f>IF(A722="","","LAST "&amp;COUNTIF(A$2:$A722,A722))</f>
        <v/>
      </c>
      <c r="C722" t="str">
        <f>IF(OR(H722=$AA$5,L722=$AA$5),"MATCH","")</f>
        <v/>
      </c>
      <c r="D722" t="str">
        <f>IF(C722="","","LAST "&amp;COUNTIF($C$2:C722,C722))</f>
        <v/>
      </c>
      <c r="E722" s="6">
        <f>IF(AND(OR(H722=$AA$3,H722=$AA$5),AND(OR(L722=$AA$3,L722=$AA$5))),"MATCH",0)</f>
        <v>0</v>
      </c>
      <c r="F722" s="39" t="s">
        <v>91</v>
      </c>
      <c r="G722" s="16">
        <v>44927</v>
      </c>
      <c r="H722" s="6" t="s">
        <v>21</v>
      </c>
      <c r="I722" s="6">
        <v>5</v>
      </c>
      <c r="J722" s="7">
        <v>3.4015286624203815</v>
      </c>
      <c r="K722" s="19">
        <f>IF(J722&gt;N722,1,"")</f>
        <v>1</v>
      </c>
      <c r="L722" s="6" t="s">
        <v>38</v>
      </c>
      <c r="M722" s="6" t="s">
        <v>91</v>
      </c>
      <c r="N722" s="7">
        <f>((VLOOKUP(L722,Modèle!$B$3:$G$34,5,FALSE)*VLOOKUP(H722,Modèle!$B$3:$G$34,6,FALSE))*Modèle!$D$35)+0.1</f>
        <v>2.8701273885350318</v>
      </c>
      <c r="O722" s="19">
        <f>IF(N717&gt;J717,1,"")</f>
        <v>1</v>
      </c>
      <c r="P722" t="str">
        <f>IF(I722&gt;M722,H722,L722)</f>
        <v>Florida</v>
      </c>
      <c r="Q722" t="str">
        <f>IF(J722&gt;N722,H722,L722)</f>
        <v>N.Y. Rangers</v>
      </c>
      <c r="AI722" s="27"/>
      <c r="AJ722" s="26"/>
      <c r="AK722" s="26"/>
      <c r="AL722" s="26"/>
      <c r="AM722" s="26"/>
      <c r="AN722" s="26"/>
    </row>
    <row r="723" spans="1:40">
      <c r="A723" t="str">
        <f>IF(OR(H723=$AA$3,L723=$AA$3),"MATCH","")</f>
        <v/>
      </c>
      <c r="B723" t="str">
        <f>IF(A723="","","LAST "&amp;COUNTIF(A$2:$A723,A723))</f>
        <v/>
      </c>
      <c r="C723" t="str">
        <f>IF(OR(H723=$AA$5,L723=$AA$5),"MATCH","")</f>
        <v/>
      </c>
      <c r="D723" t="str">
        <f>IF(C723="","","LAST "&amp;COUNTIF($C$2:C723,C723))</f>
        <v/>
      </c>
      <c r="E723" s="6">
        <f>IF(AND(OR(H723=$AA$3,H723=$AA$5),AND(OR(L723=$AA$3,L723=$AA$5))),"MATCH",0)</f>
        <v>0</v>
      </c>
      <c r="F723" s="39" t="s">
        <v>91</v>
      </c>
      <c r="G723" s="16">
        <v>44927</v>
      </c>
      <c r="H723" s="6" t="s">
        <v>25</v>
      </c>
      <c r="I723" s="6">
        <v>5</v>
      </c>
      <c r="J723" s="7">
        <v>2.5999999999999996</v>
      </c>
      <c r="K723" s="19" t="str">
        <f>IF(J723&gt;N723,1,"")</f>
        <v/>
      </c>
      <c r="L723" s="6" t="s">
        <v>41</v>
      </c>
      <c r="M723" s="6" t="s">
        <v>91</v>
      </c>
      <c r="N723" s="7">
        <f>((VLOOKUP(L723,Modèle!$B$3:$G$34,5,FALSE)*VLOOKUP(H723,Modèle!$B$3:$G$34,6,FALSE))*Modèle!$D$35)+0.1</f>
        <v>3.112866242038216</v>
      </c>
      <c r="O723" s="19" t="str">
        <f>IF(N718&gt;J718,1,"")</f>
        <v/>
      </c>
      <c r="P723" t="str">
        <f>IF(I723&gt;M723,H723,L723)</f>
        <v>New Jersey</v>
      </c>
      <c r="Q723" t="str">
        <f>IF(J723&gt;N723,H723,L723)</f>
        <v>New Jersey</v>
      </c>
      <c r="AI723" s="27"/>
      <c r="AJ723" s="26"/>
      <c r="AK723" s="26"/>
      <c r="AL723" s="26"/>
      <c r="AM723" s="26"/>
      <c r="AN723" s="26"/>
    </row>
    <row r="724" spans="1:40">
      <c r="A724" t="str">
        <f>IF(OR(H724=$AA$3,L724=$AA$3),"MATCH","")</f>
        <v/>
      </c>
      <c r="B724" t="str">
        <f>IF(A724="","","LAST "&amp;COUNTIF(A$2:$A724,A724))</f>
        <v/>
      </c>
      <c r="C724" t="str">
        <f>IF(OR(H724=$AA$5,L724=$AA$5),"MATCH","")</f>
        <v/>
      </c>
      <c r="D724" t="str">
        <f>IF(C724="","","LAST "&amp;COUNTIF($C$2:C724,C724))</f>
        <v/>
      </c>
      <c r="E724" s="6">
        <f>IF(AND(OR(H724=$AA$3,H724=$AA$5),AND(OR(L724=$AA$3,L724=$AA$5))),"MATCH",0)</f>
        <v>0</v>
      </c>
      <c r="F724" s="39" t="s">
        <v>91</v>
      </c>
      <c r="G724" s="16">
        <v>44927</v>
      </c>
      <c r="H724" s="6" t="s">
        <v>35</v>
      </c>
      <c r="I724" s="6">
        <v>1</v>
      </c>
      <c r="J724" s="7">
        <v>3.9348407643312098</v>
      </c>
      <c r="K724" s="19">
        <f>IF(J724&gt;N724,1,"")</f>
        <v>1</v>
      </c>
      <c r="L724" s="6" t="s">
        <v>34</v>
      </c>
      <c r="M724" s="6" t="s">
        <v>91</v>
      </c>
      <c r="N724" s="7">
        <f>((VLOOKUP(L724,Modèle!$B$3:$G$34,5,FALSE)*VLOOKUP(H724,Modèle!$B$3:$G$34,6,FALSE))*Modèle!$D$35)+0.1</f>
        <v>3.3694267515923562</v>
      </c>
      <c r="O724" s="19">
        <f>IF(N719&gt;J719,1,"")</f>
        <v>1</v>
      </c>
      <c r="P724" t="str">
        <f>IF(I724&gt;M724,H724,L724)</f>
        <v>Ottawa</v>
      </c>
      <c r="Q724" t="str">
        <f>IF(J724&gt;N724,H724,L724)</f>
        <v>Buffalo</v>
      </c>
      <c r="AI724" s="27"/>
      <c r="AJ724" s="26"/>
      <c r="AK724" s="26"/>
      <c r="AL724" s="26"/>
      <c r="AM724" s="26"/>
      <c r="AN724" s="26"/>
    </row>
    <row r="725" spans="1:40">
      <c r="A725" t="str">
        <f>IF(OR(H725=$AA$3,L725=$AA$3),"MATCH","")</f>
        <v/>
      </c>
      <c r="B725" t="str">
        <f>IF(A725="","","LAST "&amp;COUNTIF(A$2:$A725,A725))</f>
        <v/>
      </c>
      <c r="C725" t="str">
        <f>IF(OR(H725=$AA$5,L725=$AA$5),"MATCH","")</f>
        <v/>
      </c>
      <c r="D725" t="str">
        <f>IF(C725="","","LAST "&amp;COUNTIF($C$2:C725,C725))</f>
        <v/>
      </c>
      <c r="E725" s="6">
        <f>IF(AND(OR(H725=$AA$3,H725=$AA$5),AND(OR(L725=$AA$3,L725=$AA$5))),"MATCH",0)</f>
        <v>0</v>
      </c>
      <c r="F725" s="39" t="s">
        <v>91</v>
      </c>
      <c r="G725" s="16">
        <v>44927</v>
      </c>
      <c r="H725" s="6" t="s">
        <v>39</v>
      </c>
      <c r="I725" s="6">
        <v>1</v>
      </c>
      <c r="J725" s="7">
        <v>2.9526751592356679</v>
      </c>
      <c r="K725" s="19" t="str">
        <f>IF(J725&gt;N725,1,"")</f>
        <v/>
      </c>
      <c r="L725" s="6" t="s">
        <v>22</v>
      </c>
      <c r="M725" s="6" t="s">
        <v>91</v>
      </c>
      <c r="N725" s="7">
        <f>((VLOOKUP(L725,Modèle!$B$3:$G$34,5,FALSE)*VLOOKUP(H725,Modèle!$B$3:$G$34,6,FALSE))*Modèle!$D$35)+0.1</f>
        <v>3.2852229299363049</v>
      </c>
      <c r="O725" s="19" t="str">
        <f>IF(N720&gt;J720,1,"")</f>
        <v/>
      </c>
      <c r="P725" t="str">
        <f>IF(I725&gt;M725,H725,L725)</f>
        <v>Seattle</v>
      </c>
      <c r="Q725" t="str">
        <f>IF(J725&gt;N725,H725,L725)</f>
        <v>Seattle</v>
      </c>
      <c r="AI725" s="27"/>
      <c r="AJ725" s="26"/>
      <c r="AK725" s="26"/>
      <c r="AL725" s="26"/>
      <c r="AM725" s="26"/>
      <c r="AN725" s="26"/>
    </row>
    <row r="726" spans="1:40">
      <c r="A726" t="str">
        <f>IF(OR(H726=$AA$3,L726=$AA$3),"MATCH","")</f>
        <v/>
      </c>
      <c r="B726" t="str">
        <f>IF(A726="","","LAST "&amp;COUNTIF(A$2:$A726,A726))</f>
        <v/>
      </c>
      <c r="C726" t="str">
        <f>IF(OR(H726=$AA$5,L726=$AA$5),"MATCH","")</f>
        <v/>
      </c>
      <c r="D726" t="str">
        <f>IF(C726="","","LAST "&amp;COUNTIF($C$2:C726,C726))</f>
        <v/>
      </c>
      <c r="E726" s="6">
        <f>IF(AND(OR(H726=$AA$3,H726=$AA$5),AND(OR(L726=$AA$3,L726=$AA$5))),"MATCH",0)</f>
        <v>0</v>
      </c>
      <c r="F726" s="39" t="s">
        <v>91</v>
      </c>
      <c r="G726" s="16">
        <v>44926</v>
      </c>
      <c r="H726" s="6" t="s">
        <v>35</v>
      </c>
      <c r="I726" s="6">
        <v>4</v>
      </c>
      <c r="J726" s="7">
        <v>2.6192038216560505</v>
      </c>
      <c r="K726" s="19" t="str">
        <f>IF(J726&gt;N726,1,"")</f>
        <v/>
      </c>
      <c r="L726" s="6" t="s">
        <v>32</v>
      </c>
      <c r="M726" s="6" t="s">
        <v>91</v>
      </c>
      <c r="N726" s="7">
        <f>((VLOOKUP(L726,Modèle!$B$3:$G$34,5,FALSE)*VLOOKUP(H726,Modèle!$B$3:$G$34,6,FALSE))*Modèle!$D$35)+0.1</f>
        <v>4.2671337579617825</v>
      </c>
      <c r="O726" s="19" t="str">
        <f>IF(N721&gt;J721,1,"")</f>
        <v/>
      </c>
      <c r="P726" t="str">
        <f>IF(I726&gt;M726,H726,L726)</f>
        <v>Boston</v>
      </c>
      <c r="Q726" t="str">
        <f>IF(J726&gt;N726,H726,L726)</f>
        <v>Boston</v>
      </c>
      <c r="AI726" s="27"/>
      <c r="AJ726" s="26"/>
      <c r="AK726" s="26"/>
      <c r="AL726" s="26"/>
      <c r="AM726" s="26"/>
      <c r="AN726" s="26"/>
    </row>
    <row r="727" spans="1:40">
      <c r="A727" t="str">
        <f>IF(OR(H727=$AA$3,L727=$AA$3),"MATCH","")</f>
        <v>MATCH</v>
      </c>
      <c r="B727" t="str">
        <f>IF(A727="","","LAST "&amp;COUNTIF(A$2:$A727,A727))</f>
        <v>LAST 45</v>
      </c>
      <c r="C727" t="str">
        <f>IF(OR(H727=$AA$5,L727=$AA$5),"MATCH","")</f>
        <v/>
      </c>
      <c r="D727" t="str">
        <f>IF(C727="","","LAST "&amp;COUNTIF($C$2:C727,C727))</f>
        <v/>
      </c>
      <c r="E727" s="6">
        <f>IF(AND(OR(H727=$AA$3,H727=$AA$5),AND(OR(L727=$AA$3,L727=$AA$5))),"MATCH",0)</f>
        <v>0</v>
      </c>
      <c r="F727" s="39" t="s">
        <v>91</v>
      </c>
      <c r="G727" s="16">
        <v>44926</v>
      </c>
      <c r="H727" s="6" t="s">
        <v>28</v>
      </c>
      <c r="I727" s="6">
        <v>2</v>
      </c>
      <c r="J727" s="7">
        <v>3.1942675159235669</v>
      </c>
      <c r="K727" s="19" t="str">
        <f>IF(J727&gt;N727,1,"")</f>
        <v/>
      </c>
      <c r="L727" s="6" t="s">
        <v>36</v>
      </c>
      <c r="M727" s="6" t="s">
        <v>91</v>
      </c>
      <c r="N727" s="7">
        <f>((VLOOKUP(L727,Modèle!$B$3:$G$34,5,FALSE)*VLOOKUP(H727,Modèle!$B$3:$G$34,6,FALSE))*Modèle!$D$35)+0.1</f>
        <v>4.0299999999999994</v>
      </c>
      <c r="O727" s="19" t="str">
        <f>IF(N722&gt;J722,1,"")</f>
        <v/>
      </c>
      <c r="P727" t="str">
        <f>IF(I727&gt;M727,H727,L727)</f>
        <v>Calgary</v>
      </c>
      <c r="Q727" t="str">
        <f>IF(J727&gt;N727,H727,L727)</f>
        <v>Calgary</v>
      </c>
      <c r="AI727" s="27"/>
      <c r="AJ727" s="26"/>
      <c r="AK727" s="26"/>
      <c r="AL727" s="26"/>
      <c r="AM727" s="26"/>
      <c r="AN727" s="26"/>
    </row>
    <row r="728" spans="1:40">
      <c r="A728" t="str">
        <f>IF(OR(H728=$AA$3,L728=$AA$3),"MATCH","")</f>
        <v/>
      </c>
      <c r="B728" t="str">
        <f>IF(A728="","","LAST "&amp;COUNTIF(A$2:$A728,A728))</f>
        <v/>
      </c>
      <c r="C728" t="str">
        <f>IF(OR(H728=$AA$5,L728=$AA$5),"MATCH","")</f>
        <v/>
      </c>
      <c r="D728" t="str">
        <f>IF(C728="","","LAST "&amp;COUNTIF($C$2:C728,C728))</f>
        <v/>
      </c>
      <c r="E728" s="6">
        <f>IF(AND(OR(H728=$AA$3,H728=$AA$5),AND(OR(L728=$AA$3,L728=$AA$5))),"MATCH",0)</f>
        <v>0</v>
      </c>
      <c r="F728" s="39" t="s">
        <v>91</v>
      </c>
      <c r="G728" s="16">
        <v>44926</v>
      </c>
      <c r="H728" s="6" t="s">
        <v>30</v>
      </c>
      <c r="I728" s="6">
        <v>6</v>
      </c>
      <c r="J728" s="7">
        <v>3.0102547770700632</v>
      </c>
      <c r="K728" s="19">
        <f>IF(J728&gt;N728,1,"")</f>
        <v>1</v>
      </c>
      <c r="L728" s="6" t="s">
        <v>27</v>
      </c>
      <c r="M728" s="6" t="s">
        <v>91</v>
      </c>
      <c r="N728" s="7">
        <f>((VLOOKUP(L728,Modèle!$B$3:$G$34,5,FALSE)*VLOOKUP(H728,Modèle!$B$3:$G$34,6,FALSE))*Modèle!$D$35)+0.1</f>
        <v>2.6054777070063695</v>
      </c>
      <c r="O728" s="19">
        <f>IF(N723&gt;J723,1,"")</f>
        <v>1</v>
      </c>
      <c r="P728" t="str">
        <f>IF(I728&gt;M728,H728,L728)</f>
        <v>Colorado</v>
      </c>
      <c r="Q728" t="str">
        <f>IF(J728&gt;N728,H728,L728)</f>
        <v>Toronto</v>
      </c>
      <c r="AI728" s="27"/>
      <c r="AJ728" s="26"/>
      <c r="AK728" s="26"/>
      <c r="AL728" s="26"/>
      <c r="AM728" s="26"/>
      <c r="AN728" s="26"/>
    </row>
    <row r="729" spans="1:40">
      <c r="A729" t="str">
        <f>IF(OR(H729=$AA$3,L729=$AA$3),"MATCH","")</f>
        <v/>
      </c>
      <c r="B729" t="str">
        <f>IF(A729="","","LAST "&amp;COUNTIF(A$2:$A729,A729))</f>
        <v/>
      </c>
      <c r="C729" t="str">
        <f>IF(OR(H729=$AA$5,L729=$AA$5),"MATCH","")</f>
        <v/>
      </c>
      <c r="D729" t="str">
        <f>IF(C729="","","LAST "&amp;COUNTIF($C$2:C729,C729))</f>
        <v/>
      </c>
      <c r="E729" s="6">
        <f>IF(AND(OR(H729=$AA$3,H729=$AA$5),AND(OR(L729=$AA$3,L729=$AA$5))),"MATCH",0)</f>
        <v>0</v>
      </c>
      <c r="F729" s="39" t="s">
        <v>91</v>
      </c>
      <c r="G729" s="16">
        <v>44926</v>
      </c>
      <c r="H729" s="6" t="s">
        <v>26</v>
      </c>
      <c r="I729" s="6">
        <v>1</v>
      </c>
      <c r="J729" s="7">
        <v>2.8807324840764328</v>
      </c>
      <c r="K729" s="19" t="str">
        <f>IF(J729&gt;N729,1,"")</f>
        <v/>
      </c>
      <c r="L729" s="6" t="s">
        <v>24</v>
      </c>
      <c r="M729" s="6" t="s">
        <v>91</v>
      </c>
      <c r="N729" s="7">
        <f>((VLOOKUP(L729,Modèle!$B$3:$G$34,5,FALSE)*VLOOKUP(H729,Modèle!$B$3:$G$34,6,FALSE))*Modèle!$D$35)+0.1</f>
        <v>3.1365286624203819</v>
      </c>
      <c r="O729" s="19" t="str">
        <f>IF(N724&gt;J724,1,"")</f>
        <v/>
      </c>
      <c r="P729" t="str">
        <f>IF(I729&gt;M729,H729,L729)</f>
        <v>Columbus</v>
      </c>
      <c r="Q729" t="str">
        <f>IF(J729&gt;N729,H729,L729)</f>
        <v>Columbus</v>
      </c>
      <c r="AI729" s="27"/>
      <c r="AJ729" s="26"/>
      <c r="AK729" s="26"/>
      <c r="AL729" s="26"/>
      <c r="AM729" s="26"/>
      <c r="AN729" s="26"/>
    </row>
    <row r="730" spans="1:40">
      <c r="A730" t="str">
        <f>IF(OR(H730=$AA$3,L730=$AA$3),"MATCH","")</f>
        <v/>
      </c>
      <c r="B730" t="str">
        <f>IF(A730="","","LAST "&amp;COUNTIF(A$2:$A730,A730))</f>
        <v/>
      </c>
      <c r="C730" t="str">
        <f>IF(OR(H730=$AA$5,L730=$AA$5),"MATCH","")</f>
        <v/>
      </c>
      <c r="D730" t="str">
        <f>IF(C730="","","LAST "&amp;COUNTIF($C$2:C730,C730))</f>
        <v/>
      </c>
      <c r="E730" s="6">
        <f>IF(AND(OR(H730=$AA$3,H730=$AA$5),AND(OR(L730=$AA$3,L730=$AA$5))),"MATCH",0)</f>
        <v>0</v>
      </c>
      <c r="F730" s="39" t="s">
        <v>91</v>
      </c>
      <c r="G730" s="16">
        <v>44926</v>
      </c>
      <c r="H730" s="6" t="s">
        <v>16</v>
      </c>
      <c r="I730" s="6">
        <v>2</v>
      </c>
      <c r="J730" s="7">
        <v>2.5583439490445858</v>
      </c>
      <c r="K730" s="19" t="str">
        <f>IF(J730&gt;N730,1,"")</f>
        <v/>
      </c>
      <c r="L730" s="6" t="s">
        <v>40</v>
      </c>
      <c r="M730" s="6" t="s">
        <v>91</v>
      </c>
      <c r="N730" s="7">
        <f>((VLOOKUP(L730,Modèle!$B$3:$G$34,5,FALSE)*VLOOKUP(H730,Modèle!$B$3:$G$34,6,FALSE))*Modèle!$D$35)+0.1</f>
        <v>4.1744904458598713</v>
      </c>
      <c r="O730" s="19">
        <f>IF(N725&gt;J725,1,"")</f>
        <v>1</v>
      </c>
      <c r="P730" t="str">
        <f>IF(I730&gt;M730,H730,L730)</f>
        <v>Dallas</v>
      </c>
      <c r="Q730" t="str">
        <f>IF(J730&gt;N730,H730,L730)</f>
        <v>Dallas</v>
      </c>
      <c r="AI730" s="27"/>
      <c r="AJ730" s="26"/>
      <c r="AK730" s="26"/>
      <c r="AL730" s="26"/>
      <c r="AM730" s="26"/>
      <c r="AN730" s="26"/>
    </row>
    <row r="731" spans="1:40">
      <c r="A731" t="str">
        <f>IF(OR(H731=$AA$3,L731=$AA$3),"MATCH","")</f>
        <v/>
      </c>
      <c r="B731" t="str">
        <f>IF(A731="","","LAST "&amp;COUNTIF(A$2:$A731,A731))</f>
        <v/>
      </c>
      <c r="C731" t="str">
        <f>IF(OR(H731=$AA$5,L731=$AA$5),"MATCH","")</f>
        <v>MATCH</v>
      </c>
      <c r="D731" t="str">
        <f>IF(C731="","","LAST "&amp;COUNTIF($C$2:C731,C731))</f>
        <v>LAST 47</v>
      </c>
      <c r="E731" s="6">
        <f>IF(AND(OR(H731=$AA$3,H731=$AA$5),AND(OR(L731=$AA$3,L731=$AA$5))),"MATCH",0)</f>
        <v>0</v>
      </c>
      <c r="F731" s="39" t="s">
        <v>91</v>
      </c>
      <c r="G731" s="16">
        <v>44926</v>
      </c>
      <c r="H731" s="6" t="s">
        <v>34</v>
      </c>
      <c r="I731" s="6">
        <v>2</v>
      </c>
      <c r="J731" s="7">
        <v>3.1378980891719741</v>
      </c>
      <c r="K731" s="19" t="str">
        <f>IF(J731&gt;N731,1,"")</f>
        <v/>
      </c>
      <c r="L731" s="6" t="s">
        <v>45</v>
      </c>
      <c r="N731" s="7">
        <f>((VLOOKUP(L731,Modèle!$B$3:$G$34,5,FALSE)*VLOOKUP(H731,Modèle!$B$3:$G$34,6,FALSE))*Modèle!$D$35)+0.1</f>
        <v>3.3184713375796169</v>
      </c>
      <c r="O731" s="19">
        <f>IF(N726&gt;J726,1,"")</f>
        <v>1</v>
      </c>
      <c r="P731" t="str">
        <f>IF(I731&gt;M731,H731,L731)</f>
        <v>Ottawa</v>
      </c>
      <c r="Q731" t="str">
        <f>IF(J731&gt;N731,H731,L731)</f>
        <v>Detroit</v>
      </c>
      <c r="AI731" s="27"/>
      <c r="AJ731" s="26"/>
      <c r="AK731" s="26"/>
      <c r="AL731" s="26"/>
      <c r="AM731" s="26"/>
      <c r="AN731" s="26"/>
    </row>
    <row r="732" spans="1:40">
      <c r="A732" t="str">
        <f>IF(OR(H732=$AA$3,L732=$AA$3),"MATCH","")</f>
        <v/>
      </c>
      <c r="B732" t="str">
        <f>IF(A732="","","LAST "&amp;COUNTIF(A$2:$A732,A732))</f>
        <v/>
      </c>
      <c r="C732" t="str">
        <f>IF(OR(H732=$AA$5,L732=$AA$5),"MATCH","")</f>
        <v/>
      </c>
      <c r="D732" t="str">
        <f>IF(C732="","","LAST "&amp;COUNTIF($C$2:C732,C732))</f>
        <v/>
      </c>
      <c r="E732" s="6">
        <f>IF(AND(OR(H732=$AA$3,H732=$AA$5),AND(OR(L732=$AA$3,L732=$AA$5))),"MATCH",0)</f>
        <v>0</v>
      </c>
      <c r="F732" s="39" t="s">
        <v>91</v>
      </c>
      <c r="G732" s="16">
        <v>44926</v>
      </c>
      <c r="H732" s="6" t="s">
        <v>46</v>
      </c>
      <c r="I732" s="6">
        <v>2</v>
      </c>
      <c r="J732" s="7">
        <v>3.4995541401273882</v>
      </c>
      <c r="K732" s="19">
        <f>IF(J732&gt;N732,1,"")</f>
        <v>1</v>
      </c>
      <c r="L732" s="6" t="s">
        <v>29</v>
      </c>
      <c r="N732" s="7">
        <f>((VLOOKUP(L732,Modèle!$B$3:$G$34,5,FALSE)*VLOOKUP(H732,Modèle!$B$3:$G$34,6,FALSE))*Modèle!$D$35)+0.1</f>
        <v>3.1024203821656045</v>
      </c>
      <c r="O732" s="19">
        <f>IF(N727&gt;J727,1,"")</f>
        <v>1</v>
      </c>
      <c r="P732" t="str">
        <f>IF(I732&gt;M732,H732,L732)</f>
        <v>Winnipeg</v>
      </c>
      <c r="Q732" t="str">
        <f>IF(J732&gt;N732,H732,L732)</f>
        <v>Winnipeg</v>
      </c>
      <c r="AI732" s="27"/>
      <c r="AJ732" s="26"/>
      <c r="AK732" s="26"/>
      <c r="AL732" s="26"/>
      <c r="AM732" s="26"/>
      <c r="AN732" s="26"/>
    </row>
    <row r="733" spans="1:40">
      <c r="A733" t="str">
        <f>IF(OR(H733=$AA$3,L733=$AA$3),"MATCH","")</f>
        <v/>
      </c>
      <c r="B733" t="str">
        <f>IF(A733="","","LAST "&amp;COUNTIF(A$2:$A733,A733))</f>
        <v/>
      </c>
      <c r="C733" t="str">
        <f>IF(OR(H733=$AA$5,L733=$AA$5),"MATCH","")</f>
        <v/>
      </c>
      <c r="D733" t="str">
        <f>IF(C733="","","LAST "&amp;COUNTIF($C$2:C733,C733))</f>
        <v/>
      </c>
      <c r="E733" s="6">
        <f>IF(AND(OR(H733=$AA$3,H733=$AA$5),AND(OR(L733=$AA$3,L733=$AA$5))),"MATCH",0)</f>
        <v>0</v>
      </c>
      <c r="F733" s="39" t="s">
        <v>91</v>
      </c>
      <c r="G733" s="16">
        <v>44926</v>
      </c>
      <c r="H733" s="6" t="s">
        <v>42</v>
      </c>
      <c r="I733" s="6">
        <v>4</v>
      </c>
      <c r="J733" s="7">
        <v>3.0661146496815284</v>
      </c>
      <c r="K733" s="19" t="str">
        <f>IF(J733&gt;N733,1,"")</f>
        <v/>
      </c>
      <c r="L733" s="6" t="s">
        <v>19</v>
      </c>
      <c r="N733" s="7">
        <f>((VLOOKUP(L733,Modèle!$B$3:$G$34,5,FALSE)*VLOOKUP(H733,Modèle!$B$3:$G$34,6,FALSE))*Modèle!$D$35)+0.1</f>
        <v>3.38076433121019</v>
      </c>
      <c r="O733" s="19" t="str">
        <f>IF(N728&gt;J728,1,"")</f>
        <v/>
      </c>
      <c r="P733" t="str">
        <f>IF(I733&gt;M733,H733,L733)</f>
        <v>Philadelphia</v>
      </c>
      <c r="Q733" t="str">
        <f>IF(J733&gt;N733,H733,L733)</f>
        <v>Los Angeles</v>
      </c>
      <c r="AI733" s="27"/>
      <c r="AJ733" s="26"/>
      <c r="AK733" s="26"/>
      <c r="AL733" s="26"/>
      <c r="AM733" s="26"/>
      <c r="AN733" s="26"/>
    </row>
    <row r="734" spans="1:40">
      <c r="A734" t="str">
        <f>IF(OR(H734=$AA$3,L734=$AA$3),"MATCH","")</f>
        <v/>
      </c>
      <c r="B734" t="str">
        <f>IF(A734="","","LAST "&amp;COUNTIF(A$2:$A734,A734))</f>
        <v/>
      </c>
      <c r="C734" t="str">
        <f>IF(OR(H734=$AA$5,L734=$AA$5),"MATCH","")</f>
        <v/>
      </c>
      <c r="D734" t="str">
        <f>IF(C734="","","LAST "&amp;COUNTIF($C$2:C734,C734))</f>
        <v/>
      </c>
      <c r="E734" s="6">
        <f>IF(AND(OR(H734=$AA$3,H734=$AA$5),AND(OR(L734=$AA$3,L734=$AA$5))),"MATCH",0)</f>
        <v>0</v>
      </c>
      <c r="F734" s="39" t="s">
        <v>91</v>
      </c>
      <c r="G734" s="16">
        <v>44926</v>
      </c>
      <c r="H734" s="6" t="s">
        <v>37</v>
      </c>
      <c r="I734" s="6">
        <v>5</v>
      </c>
      <c r="J734" s="7">
        <v>3.5671337579617837</v>
      </c>
      <c r="K734" s="19">
        <f>IF(J734&gt;N734,1,"")</f>
        <v>1</v>
      </c>
      <c r="L734" s="6" t="s">
        <v>47</v>
      </c>
      <c r="N734" s="7">
        <f>((VLOOKUP(L734,Modèle!$B$3:$G$34,5,FALSE)*VLOOKUP(H734,Modèle!$B$3:$G$34,6,FALSE))*Modèle!$D$35)+0.1</f>
        <v>2.8160509554140121</v>
      </c>
      <c r="O734" s="19">
        <f>IF(N729&gt;J729,1,"")</f>
        <v>1</v>
      </c>
      <c r="P734" t="str">
        <f>IF(I734&gt;M734,H734,L734)</f>
        <v>Minnesota</v>
      </c>
      <c r="Q734" t="str">
        <f>IF(J734&gt;N734,H734,L734)</f>
        <v>Minnesota</v>
      </c>
      <c r="AI734" s="27"/>
      <c r="AJ734" s="26"/>
      <c r="AK734" s="26"/>
      <c r="AL734" s="26"/>
      <c r="AM734" s="26"/>
      <c r="AN734" s="26"/>
    </row>
    <row r="735" spans="1:40">
      <c r="A735" t="str">
        <f>IF(OR(H735=$AA$3,L735=$AA$3),"MATCH","")</f>
        <v/>
      </c>
      <c r="B735" t="str">
        <f>IF(A735="","","LAST "&amp;COUNTIF(A$2:$A735,A735))</f>
        <v/>
      </c>
      <c r="C735" t="str">
        <f>IF(OR(H735=$AA$5,L735=$AA$5),"MATCH","")</f>
        <v/>
      </c>
      <c r="D735" t="str">
        <f>IF(C735="","","LAST "&amp;COUNTIF($C$2:C735,C735))</f>
        <v/>
      </c>
      <c r="E735" s="6">
        <f>IF(AND(OR(H735=$AA$3,H735=$AA$5),AND(OR(L735=$AA$3,L735=$AA$5))),"MATCH",0)</f>
        <v>0</v>
      </c>
      <c r="F735" s="39" t="s">
        <v>91</v>
      </c>
      <c r="G735" s="16">
        <v>44926</v>
      </c>
      <c r="H735" s="6" t="s">
        <v>43</v>
      </c>
      <c r="I735" s="6">
        <v>3</v>
      </c>
      <c r="J735" s="7">
        <v>2.4727707006369424</v>
      </c>
      <c r="K735" s="19" t="str">
        <f>IF(J735&gt;N735,1,"")</f>
        <v/>
      </c>
      <c r="L735" s="6" t="s">
        <v>20</v>
      </c>
      <c r="N735" s="7">
        <f>((VLOOKUP(L735,Modèle!$B$3:$G$34,5,FALSE)*VLOOKUP(H735,Modèle!$B$3:$G$34,6,FALSE))*Modèle!$D$35)+0.1</f>
        <v>4.2502229299363048</v>
      </c>
      <c r="O735" s="19">
        <f>IF(N730&gt;J730,1,"")</f>
        <v>1</v>
      </c>
      <c r="P735" t="str">
        <f>IF(I735&gt;M735,H735,L735)</f>
        <v>Arizona</v>
      </c>
      <c r="Q735" t="str">
        <f>IF(J735&gt;N735,H735,L735)</f>
        <v>Tampa Bay</v>
      </c>
      <c r="AI735" s="27"/>
      <c r="AJ735" s="26"/>
      <c r="AK735" s="26"/>
      <c r="AL735" s="26"/>
      <c r="AM735" s="26"/>
      <c r="AN735" s="26"/>
    </row>
    <row r="736" spans="1:40">
      <c r="A736" t="str">
        <f>IF(OR(H736=$AA$3,L736=$AA$3),"MATCH","")</f>
        <v/>
      </c>
      <c r="B736" t="str">
        <f>IF(A736="","","LAST "&amp;COUNTIF(A$2:$A736,A736))</f>
        <v/>
      </c>
      <c r="C736" t="str">
        <f>IF(OR(H736=$AA$5,L736=$AA$5),"MATCH","")</f>
        <v/>
      </c>
      <c r="D736" t="str">
        <f>IF(C736="","","LAST "&amp;COUNTIF($C$2:C736,C736))</f>
        <v/>
      </c>
      <c r="E736" s="6">
        <f>IF(AND(OR(H736=$AA$3,H736=$AA$5),AND(OR(L736=$AA$3,L736=$AA$5))),"MATCH",0)</f>
        <v>0</v>
      </c>
      <c r="F736" s="39" t="s">
        <v>91</v>
      </c>
      <c r="G736" s="16">
        <v>44926</v>
      </c>
      <c r="H736" s="6" t="s">
        <v>17</v>
      </c>
      <c r="I736" s="6">
        <v>4</v>
      </c>
      <c r="J736" s="7">
        <v>2.4963057324840756</v>
      </c>
      <c r="K736" s="19" t="str">
        <f>IF(J736&gt;N736,1,"")</f>
        <v/>
      </c>
      <c r="L736" s="6" t="s">
        <v>18</v>
      </c>
      <c r="N736" s="7">
        <f>((VLOOKUP(L736,Modèle!$B$3:$G$34,5,FALSE)*VLOOKUP(H736,Modèle!$B$3:$G$34,6,FALSE))*Modèle!$D$35)+0.1</f>
        <v>3.2033757961783431</v>
      </c>
      <c r="O736" s="19">
        <f>IF(N731&gt;J731,1,"")</f>
        <v>1</v>
      </c>
      <c r="P736" t="str">
        <f>IF(I736&gt;M736,H736,L736)</f>
        <v>Nashville</v>
      </c>
      <c r="Q736" t="str">
        <f>IF(J736&gt;N736,H736,L736)</f>
        <v>Vegas</v>
      </c>
      <c r="AI736" s="27"/>
      <c r="AJ736" s="26"/>
      <c r="AK736" s="26"/>
      <c r="AL736" s="26"/>
      <c r="AM736" s="26"/>
      <c r="AN736" s="26"/>
    </row>
    <row r="737" spans="1:40">
      <c r="A737" t="str">
        <f>IF(OR(H737=$AA$3,L737=$AA$3),"MATCH","")</f>
        <v/>
      </c>
      <c r="B737" t="str">
        <f>IF(A737="","","LAST "&amp;COUNTIF(A$2:$A737,A737))</f>
        <v/>
      </c>
      <c r="C737" t="str">
        <f>IF(OR(H737=$AA$5,L737=$AA$5),"MATCH","")</f>
        <v/>
      </c>
      <c r="D737" t="str">
        <f>IF(C737="","","LAST "&amp;COUNTIF($C$2:C737,C737))</f>
        <v/>
      </c>
      <c r="E737" s="6">
        <f>IF(AND(OR(H737=$AA$3,H737=$AA$5),AND(OR(L737=$AA$3,L737=$AA$5))),"MATCH",0)</f>
        <v>0</v>
      </c>
      <c r="F737" s="39" t="s">
        <v>91</v>
      </c>
      <c r="G737" s="16">
        <v>44926</v>
      </c>
      <c r="H737" s="6" t="s">
        <v>31</v>
      </c>
      <c r="I737" s="6">
        <v>2</v>
      </c>
      <c r="J737" s="7">
        <v>2.2414012738853502</v>
      </c>
      <c r="K737" s="19" t="str">
        <f>IF(J737&gt;N737,1,"")</f>
        <v/>
      </c>
      <c r="L737" s="6" t="s">
        <v>33</v>
      </c>
      <c r="N737" s="7">
        <f>((VLOOKUP(L737,Modèle!$B$3:$G$34,5,FALSE)*VLOOKUP(H737,Modèle!$B$3:$G$34,6,FALSE))*Modèle!$D$35)+0.1</f>
        <v>3.8503184713375793</v>
      </c>
      <c r="O737" s="19" t="str">
        <f>IF(N732&gt;J732,1,"")</f>
        <v/>
      </c>
      <c r="P737" t="str">
        <f>IF(I737&gt;M737,H737,L737)</f>
        <v>Montreal</v>
      </c>
      <c r="Q737" t="str">
        <f>IF(J737&gt;N737,H737,L737)</f>
        <v>Washington</v>
      </c>
      <c r="AI737" s="27"/>
      <c r="AJ737" s="26"/>
      <c r="AK737" s="26"/>
      <c r="AL737" s="26"/>
      <c r="AM737" s="26"/>
      <c r="AN737" s="26"/>
    </row>
    <row r="738" spans="1:40">
      <c r="A738" t="str">
        <f>IF(OR(H738=$AA$3,L738=$AA$3),"MATCH","")</f>
        <v/>
      </c>
      <c r="B738" t="str">
        <f>IF(A738="","","LAST "&amp;COUNTIF(A$2:$A738,A738))</f>
        <v/>
      </c>
      <c r="C738" t="str">
        <f>IF(OR(H738=$AA$5,L738=$AA$5),"MATCH","")</f>
        <v/>
      </c>
      <c r="D738" t="str">
        <f>IF(C738="","","LAST "&amp;COUNTIF($C$2:C738,C738))</f>
        <v/>
      </c>
      <c r="E738" s="6">
        <f>IF(AND(OR(H738=$AA$3,H738=$AA$5),AND(OR(L738=$AA$3,L738=$AA$5))),"MATCH",0)</f>
        <v>0</v>
      </c>
      <c r="F738" s="39" t="s">
        <v>91</v>
      </c>
      <c r="G738" s="16">
        <v>44925</v>
      </c>
      <c r="H738" s="6" t="s">
        <v>17</v>
      </c>
      <c r="I738" s="6">
        <v>6</v>
      </c>
      <c r="J738" s="7">
        <v>3.6565605095541391</v>
      </c>
      <c r="K738" s="19">
        <f>IF(J738&gt;N738,1,"")</f>
        <v>1</v>
      </c>
      <c r="L738" s="6" t="s">
        <v>23</v>
      </c>
      <c r="N738" s="7">
        <f>((VLOOKUP(L738,Modèle!$B$3:$G$34,5,FALSE)*VLOOKUP(H738,Modèle!$B$3:$G$34,6,FALSE))*Modèle!$D$35)+0.1</f>
        <v>2.2448407643312098</v>
      </c>
      <c r="O738" s="19">
        <f>IF(N733&gt;J733,1,"")</f>
        <v>1</v>
      </c>
      <c r="P738" t="str">
        <f>IF(I738&gt;M738,H738,L738)</f>
        <v>Nashville</v>
      </c>
      <c r="Q738" t="str">
        <f>IF(J738&gt;N738,H738,L738)</f>
        <v>Nashville</v>
      </c>
      <c r="AI738" s="27"/>
      <c r="AJ738" s="26"/>
      <c r="AK738" s="26"/>
      <c r="AL738" s="26"/>
      <c r="AM738" s="26"/>
      <c r="AN738" s="26"/>
    </row>
    <row r="739" spans="1:40">
      <c r="A739" t="str">
        <f>IF(OR(H739=$AA$3,L739=$AA$3),"MATCH","")</f>
        <v/>
      </c>
      <c r="B739" t="str">
        <f>IF(A739="","","LAST "&amp;COUNTIF(A$2:$A739,A739))</f>
        <v/>
      </c>
      <c r="C739" t="str">
        <f>IF(OR(H739=$AA$5,L739=$AA$5),"MATCH","")</f>
        <v/>
      </c>
      <c r="D739" t="str">
        <f>IF(C739="","","LAST "&amp;COUNTIF($C$2:C739,C739))</f>
        <v/>
      </c>
      <c r="E739" s="6">
        <f>IF(AND(OR(H739=$AA$3,H739=$AA$5),AND(OR(L739=$AA$3,L739=$AA$5))),"MATCH",0)</f>
        <v>0</v>
      </c>
      <c r="F739" s="39" t="s">
        <v>91</v>
      </c>
      <c r="G739" s="16">
        <v>44925</v>
      </c>
      <c r="H739" s="6" t="s">
        <v>38</v>
      </c>
      <c r="I739" s="6">
        <v>0</v>
      </c>
      <c r="J739" s="7">
        <v>2.7909554140127386</v>
      </c>
      <c r="K739" s="19" t="str">
        <f>IF(J739&gt;N739,1,"")</f>
        <v/>
      </c>
      <c r="L739" s="6" t="s">
        <v>25</v>
      </c>
      <c r="N739" s="7">
        <f>((VLOOKUP(L739,Modèle!$B$3:$G$34,5,FALSE)*VLOOKUP(H739,Modèle!$B$3:$G$34,6,FALSE))*Modèle!$D$35)+0.1</f>
        <v>3.4799999999999995</v>
      </c>
      <c r="O739" s="19" t="str">
        <f>IF(N734&gt;J734,1,"")</f>
        <v/>
      </c>
      <c r="P739" t="str">
        <f>IF(I739&gt;M739,H739,L739)</f>
        <v>Carolina</v>
      </c>
      <c r="Q739" t="str">
        <f>IF(J739&gt;N739,H739,L739)</f>
        <v>Carolina</v>
      </c>
      <c r="AI739" s="27"/>
      <c r="AJ739" s="26"/>
      <c r="AK739" s="26"/>
      <c r="AL739" s="26"/>
      <c r="AM739" s="26"/>
      <c r="AN739" s="26"/>
    </row>
    <row r="740" spans="1:40">
      <c r="A740" t="str">
        <f>IF(OR(H740=$AA$3,L740=$AA$3),"MATCH","")</f>
        <v/>
      </c>
      <c r="B740" t="str">
        <f>IF(A740="","","LAST "&amp;COUNTIF(A$2:$A740,A740))</f>
        <v/>
      </c>
      <c r="C740" t="str">
        <f>IF(OR(H740=$AA$5,L740=$AA$5),"MATCH","")</f>
        <v/>
      </c>
      <c r="D740" t="str">
        <f>IF(C740="","","LAST "&amp;COUNTIF($C$2:C740,C740))</f>
        <v/>
      </c>
      <c r="E740" s="6">
        <f>IF(AND(OR(H740=$AA$3,H740=$AA$5),AND(OR(L740=$AA$3,L740=$AA$5))),"MATCH",0)</f>
        <v>0</v>
      </c>
      <c r="F740" s="39" t="s">
        <v>91</v>
      </c>
      <c r="G740" s="16">
        <v>44925</v>
      </c>
      <c r="H740" s="6" t="s">
        <v>41</v>
      </c>
      <c r="I740" s="6">
        <v>4</v>
      </c>
      <c r="J740" s="7">
        <v>3.3950955414012722</v>
      </c>
      <c r="K740" s="19">
        <f>IF(J740&gt;N740,1,"")</f>
        <v>1</v>
      </c>
      <c r="L740" s="6" t="s">
        <v>44</v>
      </c>
      <c r="N740" s="7">
        <f>((VLOOKUP(L740,Modèle!$B$3:$G$34,5,FALSE)*VLOOKUP(H740,Modèle!$B$3:$G$34,6,FALSE))*Modèle!$D$35)+0.1</f>
        <v>2.7414012738853502</v>
      </c>
      <c r="O740" s="19">
        <f>IF(N735&gt;J735,1,"")</f>
        <v>1</v>
      </c>
      <c r="P740" t="str">
        <f>IF(I740&gt;M740,H740,L740)</f>
        <v>New Jersey</v>
      </c>
      <c r="Q740" t="str">
        <f>IF(J740&gt;N740,H740,L740)</f>
        <v>New Jersey</v>
      </c>
      <c r="AI740" s="27"/>
      <c r="AJ740" s="26"/>
      <c r="AK740" s="26"/>
      <c r="AL740" s="26"/>
      <c r="AM740" s="26"/>
      <c r="AN740" s="26"/>
    </row>
    <row r="741" spans="1:40">
      <c r="A741" t="str">
        <f>IF(OR(H741=$AA$3,L741=$AA$3),"MATCH","")</f>
        <v/>
      </c>
      <c r="B741" t="str">
        <f>IF(A741="","","LAST "&amp;COUNTIF(A$2:$A741,A741))</f>
        <v/>
      </c>
      <c r="C741" t="str">
        <f>IF(OR(H741=$AA$5,L741=$AA$5),"MATCH","")</f>
        <v/>
      </c>
      <c r="D741" t="str">
        <f>IF(C741="","","LAST "&amp;COUNTIF($C$2:C741,C741))</f>
        <v/>
      </c>
      <c r="E741" s="6">
        <f>IF(AND(OR(H741=$AA$3,H741=$AA$5),AND(OR(L741=$AA$3,L741=$AA$5))),"MATCH",0)</f>
        <v>0</v>
      </c>
      <c r="F741" s="39" t="s">
        <v>91</v>
      </c>
      <c r="G741" s="16">
        <v>44925</v>
      </c>
      <c r="H741" s="6" t="s">
        <v>29</v>
      </c>
      <c r="I741" s="6">
        <v>7</v>
      </c>
      <c r="J741" s="7">
        <v>3.5588535031847126</v>
      </c>
      <c r="K741" s="19" t="str">
        <f>IF(J741&gt;N741,1,"")</f>
        <v/>
      </c>
      <c r="L741" s="6" t="s">
        <v>22</v>
      </c>
      <c r="N741" s="7">
        <f>((VLOOKUP(L741,Modèle!$B$3:$G$34,5,FALSE)*VLOOKUP(H741,Modèle!$B$3:$G$34,6,FALSE))*Modèle!$D$35)+0.1</f>
        <v>4.0396178343949041</v>
      </c>
      <c r="O741" s="19">
        <f>IF(N736&gt;J736,1,"")</f>
        <v>1</v>
      </c>
      <c r="P741" t="str">
        <f>IF(I741&gt;M741,H741,L741)</f>
        <v>Edmonton</v>
      </c>
      <c r="Q741" t="str">
        <f>IF(J741&gt;N741,H741,L741)</f>
        <v>Seattle</v>
      </c>
      <c r="AI741" s="27"/>
      <c r="AJ741" s="26"/>
      <c r="AK741" s="26"/>
      <c r="AL741" s="26"/>
      <c r="AM741" s="26"/>
      <c r="AN741" s="26"/>
    </row>
    <row r="742" spans="1:40">
      <c r="A742" t="str">
        <f>IF(OR(H742=$AA$3,L742=$AA$3),"MATCH","")</f>
        <v/>
      </c>
      <c r="B742" t="str">
        <f>IF(A742="","","LAST "&amp;COUNTIF(A$2:$A742,A742))</f>
        <v/>
      </c>
      <c r="C742" t="str">
        <f>IF(OR(H742=$AA$5,L742=$AA$5),"MATCH","")</f>
        <v/>
      </c>
      <c r="D742" t="str">
        <f>IF(C742="","","LAST "&amp;COUNTIF($C$2:C742,C742))</f>
        <v/>
      </c>
      <c r="E742" s="6">
        <f>IF(AND(OR(H742=$AA$3,H742=$AA$5),AND(OR(L742=$AA$3,L742=$AA$5))),"MATCH",0)</f>
        <v>0</v>
      </c>
      <c r="F742" s="39" t="s">
        <v>91</v>
      </c>
      <c r="G742" s="16">
        <v>44924</v>
      </c>
      <c r="H742" s="6" t="s">
        <v>30</v>
      </c>
      <c r="I742" s="6">
        <v>3</v>
      </c>
      <c r="J742" s="7">
        <v>3.8612101910828018</v>
      </c>
      <c r="K742" s="19">
        <f>IF(J742&gt;N742,1,"")</f>
        <v>1</v>
      </c>
      <c r="L742" s="6" t="s">
        <v>43</v>
      </c>
      <c r="N742" s="7">
        <f>((VLOOKUP(L742,Modèle!$B$3:$G$34,5,FALSE)*VLOOKUP(H742,Modèle!$B$3:$G$34,6,FALSE))*Modèle!$D$35)+0.1</f>
        <v>2.3280254777070062</v>
      </c>
      <c r="O742" s="19">
        <f>IF(N737&gt;J737,1,"")</f>
        <v>1</v>
      </c>
      <c r="P742" t="str">
        <f>IF(I742&gt;M742,H742,L742)</f>
        <v>Toronto</v>
      </c>
      <c r="Q742" t="str">
        <f>IF(J742&gt;N742,H742,L742)</f>
        <v>Toronto</v>
      </c>
      <c r="AI742" s="27"/>
      <c r="AJ742" s="26"/>
      <c r="AK742" s="26"/>
      <c r="AL742" s="26"/>
      <c r="AM742" s="26"/>
      <c r="AN742" s="26"/>
    </row>
    <row r="743" spans="1:40">
      <c r="A743" t="str">
        <f>IF(OR(H743=$AA$3,L743=$AA$3),"MATCH","")</f>
        <v/>
      </c>
      <c r="B743" t="str">
        <f>IF(A743="","","LAST "&amp;COUNTIF(A$2:$A743,A743))</f>
        <v/>
      </c>
      <c r="C743" t="str">
        <f>IF(OR(H743=$AA$5,L743=$AA$5),"MATCH","")</f>
        <v>MATCH</v>
      </c>
      <c r="D743" t="str">
        <f>IF(C743="","","LAST "&amp;COUNTIF($C$2:C743,C743))</f>
        <v>LAST 48</v>
      </c>
      <c r="E743" s="6">
        <f>IF(AND(OR(H743=$AA$3,H743=$AA$5),AND(OR(L743=$AA$3,L743=$AA$5))),"MATCH",0)</f>
        <v>0</v>
      </c>
      <c r="F743" s="39" t="s">
        <v>91</v>
      </c>
      <c r="G743" s="16">
        <v>44924</v>
      </c>
      <c r="H743" s="6" t="s">
        <v>45</v>
      </c>
      <c r="I743" s="6">
        <v>3</v>
      </c>
      <c r="J743" s="7">
        <v>3.4356687898089162</v>
      </c>
      <c r="K743" s="19" t="str">
        <f>IF(J743&gt;N743,1,"")</f>
        <v/>
      </c>
      <c r="L743" s="6" t="s">
        <v>35</v>
      </c>
      <c r="N743" s="7">
        <f>((VLOOKUP(L743,Modèle!$B$3:$G$34,5,FALSE)*VLOOKUP(H743,Modèle!$B$3:$G$34,6,FALSE))*Modèle!$D$35)+0.1</f>
        <v>4.1314012738853494</v>
      </c>
      <c r="O743" s="19" t="str">
        <f>IF(N738&gt;J738,1,"")</f>
        <v/>
      </c>
      <c r="P743" t="str">
        <f>IF(I743&gt;M743,H743,L743)</f>
        <v>Detroit</v>
      </c>
      <c r="Q743" t="str">
        <f>IF(J743&gt;N743,H743,L743)</f>
        <v>Buffalo</v>
      </c>
      <c r="AI743" s="27"/>
      <c r="AJ743" s="26"/>
      <c r="AK743" s="26"/>
      <c r="AL743" s="26"/>
      <c r="AM743" s="26"/>
      <c r="AN743" s="26"/>
    </row>
    <row r="744" spans="1:40">
      <c r="A744" t="str">
        <f>IF(OR(H744=$AA$3,L744=$AA$3),"MATCH","")</f>
        <v/>
      </c>
      <c r="B744" t="str">
        <f>IF(A744="","","LAST "&amp;COUNTIF(A$2:$A744,A744))</f>
        <v/>
      </c>
      <c r="C744" t="str">
        <f>IF(OR(H744=$AA$5,L744=$AA$5),"MATCH","")</f>
        <v/>
      </c>
      <c r="D744" t="str">
        <f>IF(C744="","","LAST "&amp;COUNTIF($C$2:C744,C744))</f>
        <v/>
      </c>
      <c r="E744" s="6">
        <f>IF(AND(OR(H744=$AA$3,H744=$AA$5),AND(OR(L744=$AA$3,L744=$AA$5))),"MATCH",0)</f>
        <v>0</v>
      </c>
      <c r="F744" s="39" t="s">
        <v>91</v>
      </c>
      <c r="G744" s="16">
        <v>44924</v>
      </c>
      <c r="H744" s="6" t="s">
        <v>19</v>
      </c>
      <c r="I744" s="6">
        <v>5</v>
      </c>
      <c r="J744" s="7">
        <v>2.9381528662420373</v>
      </c>
      <c r="K744" s="19" t="str">
        <f>IF(J744&gt;N744,1,"")</f>
        <v/>
      </c>
      <c r="L744" s="6" t="s">
        <v>27</v>
      </c>
      <c r="M744" s="6" t="s">
        <v>91</v>
      </c>
      <c r="N744" s="7">
        <f>((VLOOKUP(L744,Modèle!$B$3:$G$34,5,FALSE)*VLOOKUP(H744,Modèle!$B$3:$G$34,6,FALSE))*Modèle!$D$35)+0.1</f>
        <v>3.3172611464968149</v>
      </c>
      <c r="O744" s="19">
        <f>IF(N739&gt;J739,1,"")</f>
        <v>1</v>
      </c>
      <c r="P744" t="str">
        <f>IF(I744&gt;M744,H744,L744)</f>
        <v>Colorado</v>
      </c>
      <c r="Q744" t="str">
        <f>IF(J744&gt;N744,H744,L744)</f>
        <v>Colorado</v>
      </c>
      <c r="AI744" s="27"/>
      <c r="AJ744" s="26"/>
      <c r="AK744" s="26"/>
      <c r="AL744" s="26"/>
      <c r="AM744" s="26"/>
      <c r="AN744" s="26"/>
    </row>
    <row r="745" spans="1:40">
      <c r="A745" t="str">
        <f>IF(OR(H745=$AA$3,L745=$AA$3),"MATCH","")</f>
        <v/>
      </c>
      <c r="B745" t="str">
        <f>IF(A745="","","LAST "&amp;COUNTIF(A$2:$A745,A745))</f>
        <v/>
      </c>
      <c r="C745" t="str">
        <f>IF(OR(H745=$AA$5,L745=$AA$5),"MATCH","")</f>
        <v/>
      </c>
      <c r="D745" t="str">
        <f>IF(C745="","","LAST "&amp;COUNTIF($C$2:C745,C745))</f>
        <v/>
      </c>
      <c r="E745" s="6">
        <f>IF(AND(OR(H745=$AA$3,H745=$AA$5),AND(OR(L745=$AA$3,L745=$AA$5))),"MATCH",0)</f>
        <v>0</v>
      </c>
      <c r="F745" s="39" t="s">
        <v>91</v>
      </c>
      <c r="G745" s="16">
        <v>44924</v>
      </c>
      <c r="H745" s="6" t="s">
        <v>31</v>
      </c>
      <c r="I745" s="6">
        <v>2</v>
      </c>
      <c r="J745" s="7">
        <v>2.7449044585987252</v>
      </c>
      <c r="K745" s="19" t="str">
        <f>IF(J745&gt;N745,1,"")</f>
        <v/>
      </c>
      <c r="L745" s="6" t="s">
        <v>38</v>
      </c>
      <c r="M745" s="6" t="s">
        <v>91</v>
      </c>
      <c r="N745" s="7">
        <f>((VLOOKUP(L745,Modèle!$B$3:$G$34,5,FALSE)*VLOOKUP(H745,Modèle!$B$3:$G$34,6,FALSE))*Modèle!$D$35)+0.1</f>
        <v>3.9323566878980887</v>
      </c>
      <c r="O745" s="19" t="str">
        <f>IF(N740&gt;J740,1,"")</f>
        <v/>
      </c>
      <c r="P745" t="str">
        <f>IF(I745&gt;M745,H745,L745)</f>
        <v>Florida</v>
      </c>
      <c r="Q745" t="str">
        <f>IF(J745&gt;N745,H745,L745)</f>
        <v>Florida</v>
      </c>
      <c r="AI745" s="27"/>
      <c r="AJ745" s="26"/>
      <c r="AK745" s="26"/>
      <c r="AL745" s="26"/>
      <c r="AM745" s="26"/>
      <c r="AN745" s="26"/>
    </row>
    <row r="746" spans="1:40">
      <c r="A746" t="str">
        <f>IF(OR(H746=$AA$3,L746=$AA$3),"MATCH","")</f>
        <v/>
      </c>
      <c r="B746" t="str">
        <f>IF(A746="","","LAST "&amp;COUNTIF(A$2:$A746,A746))</f>
        <v/>
      </c>
      <c r="C746" t="str">
        <f>IF(OR(H746=$AA$5,L746=$AA$5),"MATCH","")</f>
        <v/>
      </c>
      <c r="D746" t="str">
        <f>IF(C746="","","LAST "&amp;COUNTIF($C$2:C746,C746))</f>
        <v/>
      </c>
      <c r="E746" s="6">
        <f>IF(AND(OR(H746=$AA$3,H746=$AA$5),AND(OR(L746=$AA$3,L746=$AA$5))),"MATCH",0)</f>
        <v>0</v>
      </c>
      <c r="F746" s="39" t="s">
        <v>91</v>
      </c>
      <c r="G746" s="16">
        <v>44924</v>
      </c>
      <c r="H746" s="6" t="s">
        <v>40</v>
      </c>
      <c r="I746" s="6">
        <v>4</v>
      </c>
      <c r="J746" s="7">
        <v>3.0149044585987252</v>
      </c>
      <c r="K746" s="19">
        <f>IF(J746&gt;N746,1,"")</f>
        <v>1</v>
      </c>
      <c r="L746" s="6" t="s">
        <v>37</v>
      </c>
      <c r="M746" s="6" t="s">
        <v>91</v>
      </c>
      <c r="N746" s="7">
        <f>((VLOOKUP(L746,Modèle!$B$3:$G$34,5,FALSE)*VLOOKUP(H746,Modèle!$B$3:$G$34,6,FALSE))*Modèle!$D$35)+0.1</f>
        <v>2.7430573248407644</v>
      </c>
      <c r="O746" s="19">
        <f>IF(N741&gt;J741,1,"")</f>
        <v>1</v>
      </c>
      <c r="P746" t="str">
        <f>IF(I746&gt;M746,H746,L746)</f>
        <v>Minnesota</v>
      </c>
      <c r="Q746" t="str">
        <f>IF(J746&gt;N746,H746,L746)</f>
        <v>Dallas</v>
      </c>
      <c r="AI746" s="27"/>
      <c r="AJ746" s="26"/>
      <c r="AK746" s="26"/>
      <c r="AL746" s="26"/>
      <c r="AM746" s="26"/>
      <c r="AN746" s="26"/>
    </row>
    <row r="747" spans="1:40">
      <c r="A747" t="str">
        <f>IF(OR(H747=$AA$3,L747=$AA$3),"MATCH","")</f>
        <v/>
      </c>
      <c r="B747" t="str">
        <f>IF(A747="","","LAST "&amp;COUNTIF(A$2:$A747,A747))</f>
        <v/>
      </c>
      <c r="C747" t="str">
        <f>IF(OR(H747=$AA$5,L747=$AA$5),"MATCH","")</f>
        <v/>
      </c>
      <c r="D747" t="str">
        <f>IF(C747="","","LAST "&amp;COUNTIF($C$2:C747,C747))</f>
        <v/>
      </c>
      <c r="E747" s="6">
        <f>IF(AND(OR(H747=$AA$3,H747=$AA$5),AND(OR(L747=$AA$3,L747=$AA$5))),"MATCH",0)</f>
        <v>0</v>
      </c>
      <c r="F747" s="39" t="s">
        <v>91</v>
      </c>
      <c r="G747" s="16">
        <v>44924</v>
      </c>
      <c r="H747" s="6" t="s">
        <v>24</v>
      </c>
      <c r="I747" s="6">
        <v>1</v>
      </c>
      <c r="J747" s="7">
        <v>2.1771337579617831</v>
      </c>
      <c r="K747" s="19" t="str">
        <f>IF(J747&gt;N747,1,"")</f>
        <v/>
      </c>
      <c r="L747" s="6" t="s">
        <v>39</v>
      </c>
      <c r="M747" s="6" t="s">
        <v>91</v>
      </c>
      <c r="N747" s="7">
        <f>((VLOOKUP(L747,Modèle!$B$3:$G$34,5,FALSE)*VLOOKUP(H747,Modèle!$B$3:$G$34,6,FALSE))*Modèle!$D$35)+0.1</f>
        <v>3.8990445859872609</v>
      </c>
      <c r="O747" s="19" t="str">
        <f>IF(N742&gt;J742,1,"")</f>
        <v/>
      </c>
      <c r="P747" t="str">
        <f>IF(I747&gt;M747,H747,L747)</f>
        <v>N.Y. Islanders</v>
      </c>
      <c r="Q747" t="str">
        <f>IF(J747&gt;N747,H747,L747)</f>
        <v>N.Y. Islanders</v>
      </c>
      <c r="AI747" s="27"/>
      <c r="AJ747" s="26"/>
      <c r="AK747" s="26"/>
      <c r="AL747" s="26"/>
      <c r="AM747" s="26"/>
      <c r="AN747" s="26"/>
    </row>
    <row r="748" spans="1:40">
      <c r="A748" t="str">
        <f>IF(OR(H748=$AA$3,L748=$AA$3),"MATCH","")</f>
        <v/>
      </c>
      <c r="B748" t="str">
        <f>IF(A748="","","LAST "&amp;COUNTIF(A$2:$A748,A748))</f>
        <v/>
      </c>
      <c r="C748" t="str">
        <f>IF(OR(H748=$AA$5,L748=$AA$5),"MATCH","")</f>
        <v/>
      </c>
      <c r="D748" t="str">
        <f>IF(C748="","","LAST "&amp;COUNTIF($C$2:C748,C748))</f>
        <v/>
      </c>
      <c r="E748" s="6">
        <f>IF(AND(OR(H748=$AA$3,H748=$AA$5),AND(OR(L748=$AA$3,L748=$AA$5))),"MATCH",0)</f>
        <v>0</v>
      </c>
      <c r="F748" s="39" t="s">
        <v>91</v>
      </c>
      <c r="G748" s="16">
        <v>44924</v>
      </c>
      <c r="H748" s="6" t="s">
        <v>42</v>
      </c>
      <c r="I748" s="6">
        <v>4</v>
      </c>
      <c r="J748" s="7">
        <v>3.3736305732484073</v>
      </c>
      <c r="K748" s="19">
        <f>IF(J748&gt;N748,1,"")</f>
        <v>1</v>
      </c>
      <c r="L748" s="6" t="s">
        <v>16</v>
      </c>
      <c r="M748" s="6" t="s">
        <v>91</v>
      </c>
      <c r="N748" s="7">
        <f>((VLOOKUP(L748,Modèle!$B$3:$G$34,5,FALSE)*VLOOKUP(H748,Modèle!$B$3:$G$34,6,FALSE))*Modèle!$D$35)+0.1</f>
        <v>3.1392356687898082</v>
      </c>
      <c r="O748" s="19">
        <f>IF(N743&gt;J743,1,"")</f>
        <v>1</v>
      </c>
      <c r="P748" t="str">
        <f>IF(I748&gt;M748,H748,L748)</f>
        <v>San Jose</v>
      </c>
      <c r="Q748" t="str">
        <f>IF(J748&gt;N748,H748,L748)</f>
        <v>Philadelphia</v>
      </c>
      <c r="AI748" s="27"/>
      <c r="AJ748" s="26"/>
      <c r="AK748" s="26"/>
      <c r="AL748" s="26"/>
      <c r="AM748" s="26"/>
      <c r="AN748" s="26"/>
    </row>
    <row r="749" spans="1:40">
      <c r="A749" t="str">
        <f>IF(OR(H749=$AA$3,L749=$AA$3),"MATCH","")</f>
        <v/>
      </c>
      <c r="B749" t="str">
        <f>IF(A749="","","LAST "&amp;COUNTIF(A$2:$A749,A749))</f>
        <v/>
      </c>
      <c r="C749" t="str">
        <f>IF(OR(H749=$AA$5,L749=$AA$5),"MATCH","")</f>
        <v/>
      </c>
      <c r="D749" t="str">
        <f>IF(C749="","","LAST "&amp;COUNTIF($C$2:C749,C749))</f>
        <v/>
      </c>
      <c r="E749" s="6">
        <f>IF(AND(OR(H749=$AA$3,H749=$AA$5),AND(OR(L749=$AA$3,L749=$AA$5))),"MATCH",0)</f>
        <v>0</v>
      </c>
      <c r="F749" s="39" t="s">
        <v>91</v>
      </c>
      <c r="G749" s="16">
        <v>44924</v>
      </c>
      <c r="H749" s="6" t="s">
        <v>26</v>
      </c>
      <c r="I749" s="6">
        <v>1</v>
      </c>
      <c r="J749" s="7">
        <v>2.6181847133757956</v>
      </c>
      <c r="K749" s="19" t="str">
        <f>IF(J749&gt;N749,1,"")</f>
        <v/>
      </c>
      <c r="L749" s="6" t="s">
        <v>47</v>
      </c>
      <c r="M749" s="6" t="s">
        <v>91</v>
      </c>
      <c r="N749" s="7">
        <f>((VLOOKUP(L749,Modèle!$B$3:$G$34,5,FALSE)*VLOOKUP(H749,Modèle!$B$3:$G$34,6,FALSE))*Modèle!$D$35)+0.1</f>
        <v>3.7509235668789809</v>
      </c>
      <c r="O749" s="19">
        <f>IF(N744&gt;J744,1,"")</f>
        <v>1</v>
      </c>
      <c r="P749" t="str">
        <f>IF(I749&gt;M749,H749,L749)</f>
        <v>St. Louis</v>
      </c>
      <c r="Q749" t="str">
        <f>IF(J749&gt;N749,H749,L749)</f>
        <v>St. Louis</v>
      </c>
      <c r="AI749" s="27"/>
      <c r="AJ749" s="26"/>
      <c r="AK749" s="26"/>
      <c r="AL749" s="26"/>
      <c r="AM749" s="26"/>
      <c r="AN749" s="26"/>
    </row>
    <row r="750" spans="1:40">
      <c r="A750" t="str">
        <f>IF(OR(H750=$AA$3,L750=$AA$3),"MATCH","")</f>
        <v/>
      </c>
      <c r="B750" t="str">
        <f>IF(A750="","","LAST "&amp;COUNTIF(A$2:$A750,A750))</f>
        <v/>
      </c>
      <c r="C750" t="str">
        <f>IF(OR(H750=$AA$5,L750=$AA$5),"MATCH","")</f>
        <v/>
      </c>
      <c r="D750" t="str">
        <f>IF(C750="","","LAST "&amp;COUNTIF($C$2:C750,C750))</f>
        <v/>
      </c>
      <c r="E750" s="6">
        <f>IF(AND(OR(H750=$AA$3,H750=$AA$5),AND(OR(L750=$AA$3,L750=$AA$5))),"MATCH",0)</f>
        <v>0</v>
      </c>
      <c r="F750" s="39" t="s">
        <v>91</v>
      </c>
      <c r="G750" s="16">
        <v>44924</v>
      </c>
      <c r="H750" s="6" t="s">
        <v>21</v>
      </c>
      <c r="I750" s="6">
        <v>1</v>
      </c>
      <c r="J750" s="7">
        <v>2.9486624203821652</v>
      </c>
      <c r="K750" s="19" t="str">
        <f>IF(J750&gt;N750,1,"")</f>
        <v/>
      </c>
      <c r="L750" s="6" t="s">
        <v>20</v>
      </c>
      <c r="M750" s="6" t="s">
        <v>91</v>
      </c>
      <c r="N750" s="7">
        <f>((VLOOKUP(L750,Modèle!$B$3:$G$34,5,FALSE)*VLOOKUP(H750,Modèle!$B$3:$G$34,6,FALSE))*Modèle!$D$35)+0.1</f>
        <v>3.1412101910828025</v>
      </c>
      <c r="O750" s="19">
        <f>IF(N745&gt;J745,1,"")</f>
        <v>1</v>
      </c>
      <c r="P750" t="str">
        <f>IF(I750&gt;M750,H750,L750)</f>
        <v>Tampa Bay</v>
      </c>
      <c r="Q750" t="str">
        <f>IF(J750&gt;N750,H750,L750)</f>
        <v>Tampa Bay</v>
      </c>
      <c r="AI750" s="27"/>
      <c r="AJ750" s="26"/>
      <c r="AK750" s="26"/>
      <c r="AL750" s="26"/>
      <c r="AM750" s="26"/>
      <c r="AN750" s="26"/>
    </row>
    <row r="751" spans="1:40">
      <c r="A751" t="str">
        <f>IF(OR(H751=$AA$3,L751=$AA$3),"MATCH","")</f>
        <v/>
      </c>
      <c r="B751" t="str">
        <f>IF(A751="","","LAST "&amp;COUNTIF(A$2:$A751,A751))</f>
        <v/>
      </c>
      <c r="C751" t="str">
        <f>IF(OR(H751=$AA$5,L751=$AA$5),"MATCH","")</f>
        <v/>
      </c>
      <c r="D751" t="str">
        <f>IF(C751="","","LAST "&amp;COUNTIF($C$2:C751,C751))</f>
        <v/>
      </c>
      <c r="E751" s="6">
        <f>IF(AND(OR(H751=$AA$3,H751=$AA$5),AND(OR(L751=$AA$3,L751=$AA$5))),"MATCH",0)</f>
        <v>0</v>
      </c>
      <c r="F751" s="39" t="s">
        <v>91</v>
      </c>
      <c r="G751" s="16">
        <v>44924</v>
      </c>
      <c r="H751" s="6" t="s">
        <v>34</v>
      </c>
      <c r="I751" s="6">
        <v>4</v>
      </c>
      <c r="J751" s="7">
        <v>2.5929936305732477</v>
      </c>
      <c r="K751" s="19" t="str">
        <f>IF(J751&gt;N751,1,"")</f>
        <v/>
      </c>
      <c r="L751" s="6" t="s">
        <v>33</v>
      </c>
      <c r="M751" s="6" t="s">
        <v>91</v>
      </c>
      <c r="N751" s="7">
        <f>((VLOOKUP(L751,Modèle!$B$3:$G$34,5,FALSE)*VLOOKUP(H751,Modèle!$B$3:$G$34,6,FALSE))*Modèle!$D$35)+0.1</f>
        <v>3.422292993630573</v>
      </c>
      <c r="O751" s="19" t="str">
        <f>IF(N746&gt;J746,1,"")</f>
        <v/>
      </c>
      <c r="P751" t="str">
        <f>IF(I751&gt;M751,H751,L751)</f>
        <v>Washington</v>
      </c>
      <c r="Q751" t="str">
        <f>IF(J751&gt;N751,H751,L751)</f>
        <v>Washington</v>
      </c>
      <c r="AI751" s="27"/>
      <c r="AJ751" s="26"/>
      <c r="AK751" s="26"/>
      <c r="AL751" s="26"/>
      <c r="AM751" s="26"/>
      <c r="AN751" s="26"/>
    </row>
    <row r="752" spans="1:40">
      <c r="A752" t="str">
        <f>IF(OR(H752=$AA$3,L752=$AA$3),"MATCH","")</f>
        <v/>
      </c>
      <c r="B752" t="str">
        <f>IF(A752="","","LAST "&amp;COUNTIF(A$2:$A752,A752))</f>
        <v/>
      </c>
      <c r="C752" t="str">
        <f>IF(OR(H752=$AA$5,L752=$AA$5),"MATCH","")</f>
        <v/>
      </c>
      <c r="D752" t="str">
        <f>IF(C752="","","LAST "&amp;COUNTIF($C$2:C752,C752))</f>
        <v/>
      </c>
      <c r="E752" s="6">
        <f>IF(AND(OR(H752=$AA$3,H752=$AA$5),AND(OR(L752=$AA$3,L752=$AA$5))),"MATCH",0)</f>
        <v>0</v>
      </c>
      <c r="F752" s="39" t="s">
        <v>91</v>
      </c>
      <c r="G752" s="16">
        <v>44924</v>
      </c>
      <c r="H752" s="6" t="s">
        <v>28</v>
      </c>
      <c r="I752" s="6">
        <v>2</v>
      </c>
      <c r="J752" s="7">
        <v>2.8044585987261139</v>
      </c>
      <c r="K752" s="19" t="str">
        <f>IF(J752&gt;N752,1,"")</f>
        <v/>
      </c>
      <c r="L752" s="6" t="s">
        <v>46</v>
      </c>
      <c r="M752" s="6" t="s">
        <v>91</v>
      </c>
      <c r="N752" s="7">
        <f>((VLOOKUP(L752,Modèle!$B$3:$G$34,5,FALSE)*VLOOKUP(H752,Modèle!$B$3:$G$34,6,FALSE))*Modèle!$D$35)+0.1</f>
        <v>4.280318471337579</v>
      </c>
      <c r="O752" s="19">
        <f>IF(N747&gt;J747,1,"")</f>
        <v>1</v>
      </c>
      <c r="P752" t="str">
        <f>IF(I752&gt;M752,H752,L752)</f>
        <v>Winnipeg</v>
      </c>
      <c r="Q752" t="str">
        <f>IF(J752&gt;N752,H752,L752)</f>
        <v>Winnipeg</v>
      </c>
      <c r="AI752" s="27"/>
      <c r="AJ752" s="26"/>
      <c r="AK752" s="26"/>
      <c r="AL752" s="26"/>
      <c r="AM752" s="26"/>
      <c r="AN752" s="26"/>
    </row>
    <row r="753" spans="1:40">
      <c r="A753" t="str">
        <f>IF(OR(H753=$AA$3,L753=$AA$3),"MATCH","")</f>
        <v/>
      </c>
      <c r="B753" t="str">
        <f>IF(A753="","","LAST "&amp;COUNTIF(A$2:$A753,A753))</f>
        <v/>
      </c>
      <c r="C753" t="str">
        <f>IF(OR(H753=$AA$5,L753=$AA$5),"MATCH","")</f>
        <v/>
      </c>
      <c r="D753" t="str">
        <f>IF(C753="","","LAST "&amp;COUNTIF($C$2:C753,C753))</f>
        <v/>
      </c>
      <c r="E753" s="6">
        <f>IF(AND(OR(H753=$AA$3,H753=$AA$5),AND(OR(L753=$AA$3,L753=$AA$5))),"MATCH",0)</f>
        <v>0</v>
      </c>
      <c r="F753" s="39" t="s">
        <v>91</v>
      </c>
      <c r="G753" s="16">
        <v>44923</v>
      </c>
      <c r="H753" s="6" t="s">
        <v>18</v>
      </c>
      <c r="I753" s="6">
        <v>2</v>
      </c>
      <c r="J753" s="7">
        <v>4.3322292993630569</v>
      </c>
      <c r="K753" s="19">
        <f>IF(J753&gt;N753,1,"")</f>
        <v>1</v>
      </c>
      <c r="L753" s="6" t="s">
        <v>23</v>
      </c>
      <c r="M753" s="6" t="s">
        <v>91</v>
      </c>
      <c r="N753" s="7">
        <f>((VLOOKUP(L753,Modèle!$B$3:$G$34,5,FALSE)*VLOOKUP(H753,Modèle!$B$3:$G$34,6,FALSE))*Modèle!$D$35)+0.1</f>
        <v>2.1440764331210183</v>
      </c>
      <c r="O753" s="19" t="str">
        <f>IF(N748&gt;J748,1,"")</f>
        <v/>
      </c>
      <c r="P753" t="str">
        <f>IF(I753&gt;M753,H753,L753)</f>
        <v>Anaheim</v>
      </c>
      <c r="Q753" t="str">
        <f>IF(J753&gt;N753,H753,L753)</f>
        <v>Vegas</v>
      </c>
      <c r="AI753" s="27"/>
      <c r="AJ753" s="26"/>
      <c r="AK753" s="26"/>
      <c r="AL753" s="26"/>
      <c r="AM753" s="26"/>
      <c r="AN753" s="26"/>
    </row>
    <row r="754" spans="1:40">
      <c r="A754" t="str">
        <f>IF(OR(H754=$AA$3,L754=$AA$3),"MATCH","")</f>
        <v/>
      </c>
      <c r="B754" t="str">
        <f>IF(A754="","","LAST "&amp;COUNTIF(A$2:$A754,A754))</f>
        <v/>
      </c>
      <c r="C754" t="str">
        <f>IF(OR(H754=$AA$5,L754=$AA$5),"MATCH","")</f>
        <v/>
      </c>
      <c r="D754" t="str">
        <f>IF(C754="","","LAST "&amp;COUNTIF($C$2:C754,C754))</f>
        <v/>
      </c>
      <c r="E754" s="6">
        <f>IF(AND(OR(H754=$AA$3,H754=$AA$5),AND(OR(L754=$AA$3,L754=$AA$5))),"MATCH",0)</f>
        <v>0</v>
      </c>
      <c r="F754" s="39" t="s">
        <v>91</v>
      </c>
      <c r="G754" s="16">
        <v>44923</v>
      </c>
      <c r="H754" s="6" t="s">
        <v>32</v>
      </c>
      <c r="I754" s="6">
        <v>3</v>
      </c>
      <c r="J754" s="7">
        <v>3.1133757961783437</v>
      </c>
      <c r="K754" s="19">
        <f>IF(J754&gt;N754,1,"")</f>
        <v>1</v>
      </c>
      <c r="L754" s="6" t="s">
        <v>41</v>
      </c>
      <c r="M754" s="6" t="s">
        <v>91</v>
      </c>
      <c r="N754" s="7">
        <f>((VLOOKUP(L754,Modèle!$B$3:$G$34,5,FALSE)*VLOOKUP(H754,Modèle!$B$3:$G$34,6,FALSE))*Modèle!$D$35)+0.1</f>
        <v>2.5395222929936296</v>
      </c>
      <c r="O754" s="19">
        <f>IF(N749&gt;J749,1,"")</f>
        <v>1</v>
      </c>
      <c r="P754" t="str">
        <f>IF(I754&gt;M754,H754,L754)</f>
        <v>New Jersey</v>
      </c>
      <c r="Q754" t="str">
        <f>IF(J754&gt;N754,H754,L754)</f>
        <v>Boston</v>
      </c>
      <c r="AI754" s="27"/>
      <c r="AJ754" s="26"/>
      <c r="AK754" s="26"/>
      <c r="AL754" s="26"/>
      <c r="AM754" s="26"/>
      <c r="AN754" s="26"/>
    </row>
    <row r="755" spans="1:40">
      <c r="A755" t="str">
        <f>IF(OR(H755=$AA$3,L755=$AA$3),"MATCH","")</f>
        <v/>
      </c>
      <c r="B755" t="str">
        <f>IF(A755="","","LAST "&amp;COUNTIF(A$2:$A755,A755))</f>
        <v/>
      </c>
      <c r="C755" t="str">
        <f>IF(OR(H755=$AA$5,L755=$AA$5),"MATCH","")</f>
        <v>MATCH</v>
      </c>
      <c r="D755" t="str">
        <f>IF(C755="","","LAST "&amp;COUNTIF($C$2:C755,C755))</f>
        <v>LAST 49</v>
      </c>
      <c r="E755" s="6">
        <f>IF(AND(OR(H755=$AA$3,H755=$AA$5),AND(OR(L755=$AA$3,L755=$AA$5))),"MATCH",0)</f>
        <v>0</v>
      </c>
      <c r="F755" s="39" t="s">
        <v>91</v>
      </c>
      <c r="G755" s="16">
        <v>44923</v>
      </c>
      <c r="H755" s="6" t="s">
        <v>45</v>
      </c>
      <c r="I755" s="6">
        <v>5</v>
      </c>
      <c r="J755" s="7">
        <v>2.9815286624203812</v>
      </c>
      <c r="K755" s="19" t="str">
        <f>IF(J755&gt;N755,1,"")</f>
        <v/>
      </c>
      <c r="L755" s="6" t="s">
        <v>44</v>
      </c>
      <c r="M755" s="6" t="s">
        <v>91</v>
      </c>
      <c r="N755" s="7">
        <f>((VLOOKUP(L755,Modèle!$B$3:$G$34,5,FALSE)*VLOOKUP(H755,Modèle!$B$3:$G$34,6,FALSE))*Modèle!$D$35)+0.1</f>
        <v>3.4931847133757956</v>
      </c>
      <c r="O755" s="19">
        <f>IF(N750&gt;J750,1,"")</f>
        <v>1</v>
      </c>
      <c r="P755" t="str">
        <f>IF(I755&gt;M755,H755,L755)</f>
        <v>Pittsburgh</v>
      </c>
      <c r="Q755" t="str">
        <f>IF(J755&gt;N755,H755,L755)</f>
        <v>Pittsburgh</v>
      </c>
      <c r="AI755" s="27"/>
      <c r="AJ755" s="26"/>
      <c r="AK755" s="26"/>
      <c r="AL755" s="26"/>
      <c r="AM755" s="26"/>
      <c r="AN755" s="26"/>
    </row>
    <row r="756" spans="1:40">
      <c r="A756" t="str">
        <f>IF(OR(H756=$AA$3,L756=$AA$3),"MATCH","")</f>
        <v>MATCH</v>
      </c>
      <c r="B756" t="str">
        <f>IF(A756="","","LAST "&amp;COUNTIF(A$2:$A756,A756))</f>
        <v>LAST 46</v>
      </c>
      <c r="C756" t="str">
        <f>IF(OR(H756=$AA$5,L756=$AA$5),"MATCH","")</f>
        <v/>
      </c>
      <c r="D756" t="str">
        <f>IF(C756="","","LAST "&amp;COUNTIF($C$2:C756,C756))</f>
        <v/>
      </c>
      <c r="E756" s="6">
        <f>IF(AND(OR(H756=$AA$3,H756=$AA$5),AND(OR(L756=$AA$3,L756=$AA$5))),"MATCH",0)</f>
        <v>0</v>
      </c>
      <c r="F756" s="39" t="s">
        <v>91</v>
      </c>
      <c r="G756" s="16">
        <v>44923</v>
      </c>
      <c r="H756" s="6" t="s">
        <v>36</v>
      </c>
      <c r="I756" s="6">
        <v>3</v>
      </c>
      <c r="J756" s="7">
        <v>3.0699999999999994</v>
      </c>
      <c r="K756" s="19" t="str">
        <f>IF(J756&gt;N756,1,"")</f>
        <v/>
      </c>
      <c r="L756" s="6" t="s">
        <v>22</v>
      </c>
      <c r="M756" s="6" t="s">
        <v>91</v>
      </c>
      <c r="N756" s="7">
        <f>((VLOOKUP(L756,Modèle!$B$3:$G$34,5,FALSE)*VLOOKUP(H756,Modèle!$B$3:$G$34,6,FALSE))*Modèle!$D$35)+0.1</f>
        <v>3.6324840764331205</v>
      </c>
      <c r="O756" s="19">
        <f>IF(N751&gt;J751,1,"")</f>
        <v>1</v>
      </c>
      <c r="P756" t="str">
        <f>IF(I756&gt;M756,H756,L756)</f>
        <v>Seattle</v>
      </c>
      <c r="Q756" t="str">
        <f>IF(J756&gt;N756,H756,L756)</f>
        <v>Seattle</v>
      </c>
      <c r="AI756" s="27"/>
      <c r="AJ756" s="26"/>
      <c r="AK756" s="26"/>
      <c r="AL756" s="26"/>
      <c r="AM756" s="26"/>
      <c r="AN756" s="26"/>
    </row>
    <row r="757" spans="1:40">
      <c r="A757" t="str">
        <f>IF(OR(H757=$AA$3,L757=$AA$3),"MATCH","")</f>
        <v/>
      </c>
      <c r="B757" t="str">
        <f>IF(A757="","","LAST "&amp;COUNTIF(A$2:$A757,A757))</f>
        <v/>
      </c>
      <c r="C757" t="str">
        <f>IF(OR(H757=$AA$5,L757=$AA$5),"MATCH","")</f>
        <v/>
      </c>
      <c r="D757" t="str">
        <f>IF(C757="","","LAST "&amp;COUNTIF($C$2:C757,C757))</f>
        <v/>
      </c>
      <c r="E757" s="6">
        <f>IF(AND(OR(H757=$AA$3,H757=$AA$5),AND(OR(L757=$AA$3,L757=$AA$5))),"MATCH",0)</f>
        <v>0</v>
      </c>
      <c r="F757" s="39" t="s">
        <v>91</v>
      </c>
      <c r="G757" s="16">
        <v>44923</v>
      </c>
      <c r="H757" s="6" t="s">
        <v>31</v>
      </c>
      <c r="I757" s="6">
        <v>1</v>
      </c>
      <c r="J757" s="7">
        <v>2.3794585987261141</v>
      </c>
      <c r="K757" s="19" t="str">
        <f>IF(J757&gt;N757,1,"")</f>
        <v/>
      </c>
      <c r="L757" s="6" t="s">
        <v>20</v>
      </c>
      <c r="M757" s="6" t="s">
        <v>91</v>
      </c>
      <c r="N757" s="7">
        <f>((VLOOKUP(L757,Modèle!$B$3:$G$34,5,FALSE)*VLOOKUP(H757,Modèle!$B$3:$G$34,6,FALSE))*Modèle!$D$35)+0.1</f>
        <v>4.3073885350318459</v>
      </c>
      <c r="O757" s="19">
        <f>IF(N752&gt;J752,1,"")</f>
        <v>1</v>
      </c>
      <c r="P757" t="str">
        <f>IF(I757&gt;M757,H757,L757)</f>
        <v>Tampa Bay</v>
      </c>
      <c r="Q757" t="str">
        <f>IF(J757&gt;N757,H757,L757)</f>
        <v>Tampa Bay</v>
      </c>
      <c r="AI757" s="27"/>
      <c r="AJ757" s="26"/>
      <c r="AK757" s="26"/>
      <c r="AL757" s="26"/>
      <c r="AM757" s="26"/>
      <c r="AN757" s="26"/>
    </row>
    <row r="758" spans="1:40">
      <c r="A758" t="str">
        <f>IF(OR(H758=$AA$3,L758=$AA$3),"MATCH","")</f>
        <v/>
      </c>
      <c r="B758" t="str">
        <f>IF(A758="","","LAST "&amp;COUNTIF(A$2:$A758,A758))</f>
        <v/>
      </c>
      <c r="C758" t="str">
        <f>IF(OR(H758=$AA$5,L758=$AA$5),"MATCH","")</f>
        <v/>
      </c>
      <c r="D758" t="str">
        <f>IF(C758="","","LAST "&amp;COUNTIF($C$2:C758,C758))</f>
        <v/>
      </c>
      <c r="E758" s="6">
        <f>IF(AND(OR(H758=$AA$3,H758=$AA$5),AND(OR(L758=$AA$3,L758=$AA$5))),"MATCH",0)</f>
        <v>0</v>
      </c>
      <c r="F758" s="39" t="s">
        <v>91</v>
      </c>
      <c r="G758" s="16">
        <v>44922</v>
      </c>
      <c r="H758" s="6" t="s">
        <v>27</v>
      </c>
      <c r="I758" s="6">
        <v>3</v>
      </c>
      <c r="J758" s="7">
        <v>3.4450318471337575</v>
      </c>
      <c r="K758" s="19">
        <f>IF(J758&gt;N758,1,"")</f>
        <v>1</v>
      </c>
      <c r="L758" s="6" t="s">
        <v>43</v>
      </c>
      <c r="N758" s="7">
        <f>((VLOOKUP(L758,Modèle!$B$3:$G$34,5,FALSE)*VLOOKUP(H758,Modèle!$B$3:$G$34,6,FALSE))*Modèle!$D$35)+0.1</f>
        <v>2.4883757961783433</v>
      </c>
      <c r="O758" s="19" t="str">
        <f>IF(N753&gt;J753,1,"")</f>
        <v/>
      </c>
      <c r="P758" t="str">
        <f>IF(I758&gt;M758,H758,L758)</f>
        <v>Colorado</v>
      </c>
      <c r="Q758" t="str">
        <f>IF(J758&gt;N758,H758,L758)</f>
        <v>Colorado</v>
      </c>
      <c r="AI758" s="27"/>
      <c r="AJ758" s="26"/>
      <c r="AK758" s="26"/>
      <c r="AL758" s="26"/>
      <c r="AM758" s="26"/>
      <c r="AN758" s="26"/>
    </row>
    <row r="759" spans="1:40">
      <c r="A759" t="str">
        <f>IF(OR(H759=$AA$3,L759=$AA$3),"MATCH","")</f>
        <v>MATCH</v>
      </c>
      <c r="B759" t="str">
        <f>IF(A759="","","LAST "&amp;COUNTIF(A$2:$A759,A759))</f>
        <v>LAST 47</v>
      </c>
      <c r="C759" t="str">
        <f>IF(OR(H759=$AA$5,L759=$AA$5),"MATCH","")</f>
        <v/>
      </c>
      <c r="D759" t="str">
        <f>IF(C759="","","LAST "&amp;COUNTIF($C$2:C759,C759))</f>
        <v/>
      </c>
      <c r="E759" s="6">
        <f>IF(AND(OR(H759=$AA$3,H759=$AA$5),AND(OR(L759=$AA$3,L759=$AA$5))),"MATCH",0)</f>
        <v>0</v>
      </c>
      <c r="F759" s="39" t="s">
        <v>91</v>
      </c>
      <c r="G759" s="16">
        <v>44922</v>
      </c>
      <c r="H759" s="6" t="s">
        <v>29</v>
      </c>
      <c r="I759" s="6">
        <v>2</v>
      </c>
      <c r="J759" s="7">
        <v>3.4197452229299361</v>
      </c>
      <c r="K759" s="19">
        <f>IF(J759&gt;N759,1,"")</f>
        <v>1</v>
      </c>
      <c r="L759" s="6" t="s">
        <v>36</v>
      </c>
      <c r="M759" s="6" t="s">
        <v>91</v>
      </c>
      <c r="N759" s="7">
        <f>((VLOOKUP(L759,Modèle!$B$3:$G$34,5,FALSE)*VLOOKUP(H759,Modèle!$B$3:$G$34,6,FALSE))*Modèle!$D$35)+0.1</f>
        <v>3.39</v>
      </c>
      <c r="O759" s="19" t="str">
        <f>IF(N754&gt;J754,1,"")</f>
        <v/>
      </c>
      <c r="P759" t="str">
        <f>IF(I759&gt;M759,H759,L759)</f>
        <v>Calgary</v>
      </c>
      <c r="Q759" t="str">
        <f>IF(J759&gt;N759,H759,L759)</f>
        <v>Edmonton</v>
      </c>
      <c r="AI759" s="27"/>
      <c r="AJ759" s="26"/>
      <c r="AK759" s="26"/>
      <c r="AL759" s="26"/>
      <c r="AM759" s="26"/>
      <c r="AN759" s="26"/>
    </row>
    <row r="760" spans="1:40">
      <c r="A760" t="str">
        <f>IF(OR(H760=$AA$3,L760=$AA$3),"MATCH","")</f>
        <v/>
      </c>
      <c r="B760" t="str">
        <f>IF(A760="","","LAST "&amp;COUNTIF(A$2:$A760,A760))</f>
        <v/>
      </c>
      <c r="C760" t="str">
        <f>IF(OR(H760=$AA$5,L760=$AA$5),"MATCH","")</f>
        <v/>
      </c>
      <c r="D760" t="str">
        <f>IF(C760="","","LAST "&amp;COUNTIF($C$2:C760,C760))</f>
        <v/>
      </c>
      <c r="E760" s="6">
        <f>IF(AND(OR(H760=$AA$3,H760=$AA$5),AND(OR(L760=$AA$3,L760=$AA$5))),"MATCH",0)</f>
        <v>0</v>
      </c>
      <c r="F760" s="39" t="s">
        <v>91</v>
      </c>
      <c r="G760" s="16">
        <v>44922</v>
      </c>
      <c r="H760" s="6" t="s">
        <v>26</v>
      </c>
      <c r="I760" s="6">
        <v>0</v>
      </c>
      <c r="J760" s="7">
        <v>1.9545222929936303</v>
      </c>
      <c r="K760" s="19" t="str">
        <f>IF(J760&gt;N760,1,"")</f>
        <v/>
      </c>
      <c r="L760" s="6" t="s">
        <v>25</v>
      </c>
      <c r="M760" s="6" t="s">
        <v>91</v>
      </c>
      <c r="N760" s="7">
        <f>((VLOOKUP(L760,Modèle!$B$3:$G$34,5,FALSE)*VLOOKUP(H760,Modèle!$B$3:$G$34,6,FALSE))*Modèle!$D$35)+0.1</f>
        <v>3.8099999999999992</v>
      </c>
      <c r="O760" s="19">
        <f>IF(N755&gt;J755,1,"")</f>
        <v>1</v>
      </c>
      <c r="P760" t="str">
        <f>IF(I760&gt;M760,H760,L760)</f>
        <v>Carolina</v>
      </c>
      <c r="Q760" t="str">
        <f>IF(J760&gt;N760,H760,L760)</f>
        <v>Carolina</v>
      </c>
      <c r="AI760" s="27"/>
      <c r="AJ760" s="26"/>
      <c r="AK760" s="26"/>
      <c r="AL760" s="26"/>
      <c r="AM760" s="26"/>
      <c r="AN760" s="26"/>
    </row>
    <row r="761" spans="1:40">
      <c r="A761" t="str">
        <f>IF(OR(H761=$AA$3,L761=$AA$3),"MATCH","")</f>
        <v/>
      </c>
      <c r="B761" t="str">
        <f>IF(A761="","","LAST "&amp;COUNTIF(A$2:$A761,A761))</f>
        <v/>
      </c>
      <c r="C761" t="str">
        <f>IF(OR(H761=$AA$5,L761=$AA$5),"MATCH","")</f>
        <v/>
      </c>
      <c r="D761" t="str">
        <f>IF(C761="","","LAST "&amp;COUNTIF($C$2:C761,C761))</f>
        <v/>
      </c>
      <c r="E761" s="6">
        <f>IF(AND(OR(H761=$AA$3,H761=$AA$5),AND(OR(L761=$AA$3,L761=$AA$5))),"MATCH",0)</f>
        <v>0</v>
      </c>
      <c r="F761" s="39" t="s">
        <v>91</v>
      </c>
      <c r="G761" s="16">
        <v>44922</v>
      </c>
      <c r="H761" s="6" t="s">
        <v>18</v>
      </c>
      <c r="I761" s="6">
        <v>2</v>
      </c>
      <c r="J761" s="7">
        <v>3.5303503184713372</v>
      </c>
      <c r="K761" s="19">
        <f>IF(J761&gt;N761,1,"")</f>
        <v>1</v>
      </c>
      <c r="L761" s="6" t="s">
        <v>19</v>
      </c>
      <c r="M761" s="6" t="s">
        <v>91</v>
      </c>
      <c r="N761" s="7">
        <f>((VLOOKUP(L761,Modèle!$B$3:$G$34,5,FALSE)*VLOOKUP(H761,Modèle!$B$3:$G$34,6,FALSE))*Modèle!$D$35)+0.1</f>
        <v>3.0485350318471327</v>
      </c>
      <c r="O761" s="19">
        <f>IF(N756&gt;J756,1,"")</f>
        <v>1</v>
      </c>
      <c r="P761" t="str">
        <f>IF(I761&gt;M761,H761,L761)</f>
        <v>Los Angeles</v>
      </c>
      <c r="Q761" t="str">
        <f>IF(J761&gt;N761,H761,L761)</f>
        <v>Vegas</v>
      </c>
      <c r="AI761" s="27"/>
      <c r="AJ761" s="26"/>
      <c r="AK761" s="26"/>
      <c r="AL761" s="26"/>
      <c r="AM761" s="26"/>
      <c r="AN761" s="26"/>
    </row>
    <row r="762" spans="1:40">
      <c r="A762" t="str">
        <f>IF(OR(H762=$AA$3,L762=$AA$3),"MATCH","")</f>
        <v/>
      </c>
      <c r="B762" t="str">
        <f>IF(A762="","","LAST "&amp;COUNTIF(A$2:$A762,A762))</f>
        <v/>
      </c>
      <c r="C762" t="str">
        <f>IF(OR(H762=$AA$5,L762=$AA$5),"MATCH","")</f>
        <v/>
      </c>
      <c r="D762" t="str">
        <f>IF(C762="","","LAST "&amp;COUNTIF($C$2:C762,C762))</f>
        <v/>
      </c>
      <c r="E762" s="6">
        <f>IF(AND(OR(H762=$AA$3,H762=$AA$5),AND(OR(L762=$AA$3,L762=$AA$5))),"MATCH",0)</f>
        <v>0</v>
      </c>
      <c r="F762" s="39" t="s">
        <v>91</v>
      </c>
      <c r="G762" s="16">
        <v>44922</v>
      </c>
      <c r="H762" s="6" t="s">
        <v>44</v>
      </c>
      <c r="I762" s="6">
        <v>1</v>
      </c>
      <c r="J762" s="7">
        <v>2.7023566878980887</v>
      </c>
      <c r="K762" s="19" t="str">
        <f>IF(J762&gt;N762,1,"")</f>
        <v/>
      </c>
      <c r="L762" s="6" t="s">
        <v>39</v>
      </c>
      <c r="M762" s="6" t="s">
        <v>91</v>
      </c>
      <c r="N762" s="7">
        <f>((VLOOKUP(L762,Modèle!$B$3:$G$34,5,FALSE)*VLOOKUP(H762,Modèle!$B$3:$G$34,6,FALSE))*Modèle!$D$35)+0.1</f>
        <v>3.0045859872611462</v>
      </c>
      <c r="O762" s="19">
        <f>IF(N757&gt;J757,1,"")</f>
        <v>1</v>
      </c>
      <c r="P762" t="str">
        <f>IF(I762&gt;M762,H762,L762)</f>
        <v>N.Y. Islanders</v>
      </c>
      <c r="Q762" t="str">
        <f>IF(J762&gt;N762,H762,L762)</f>
        <v>N.Y. Islanders</v>
      </c>
      <c r="AI762" s="27"/>
      <c r="AJ762" s="26"/>
      <c r="AK762" s="26"/>
      <c r="AL762" s="26"/>
      <c r="AM762" s="26"/>
      <c r="AN762" s="26"/>
    </row>
    <row r="763" spans="1:40">
      <c r="A763" t="str">
        <f>IF(OR(H763=$AA$3,L763=$AA$3),"MATCH","")</f>
        <v/>
      </c>
      <c r="B763" t="str">
        <f>IF(A763="","","LAST "&amp;COUNTIF(A$2:$A763,A763))</f>
        <v/>
      </c>
      <c r="C763" t="str">
        <f>IF(OR(H763=$AA$5,L763=$AA$5),"MATCH","")</f>
        <v/>
      </c>
      <c r="D763" t="str">
        <f>IF(C763="","","LAST "&amp;COUNTIF($C$2:C763,C763))</f>
        <v/>
      </c>
      <c r="E763" s="6">
        <f>IF(AND(OR(H763=$AA$3,H763=$AA$5),AND(OR(L763=$AA$3,L763=$AA$5))),"MATCH",0)</f>
        <v>0</v>
      </c>
      <c r="F763" s="39" t="s">
        <v>91</v>
      </c>
      <c r="G763" s="16">
        <v>44922</v>
      </c>
      <c r="H763" s="6" t="s">
        <v>33</v>
      </c>
      <c r="I763" s="6">
        <v>1</v>
      </c>
      <c r="J763" s="7">
        <v>2.7108280254777068</v>
      </c>
      <c r="K763" s="19" t="str">
        <f>IF(J763&gt;N763,1,"")</f>
        <v/>
      </c>
      <c r="L763" s="6" t="s">
        <v>21</v>
      </c>
      <c r="M763" s="6" t="s">
        <v>91</v>
      </c>
      <c r="N763" s="7">
        <f>((VLOOKUP(L763,Modèle!$B$3:$G$34,5,FALSE)*VLOOKUP(H763,Modèle!$B$3:$G$34,6,FALSE))*Modèle!$D$35)+0.1</f>
        <v>2.8775796178343946</v>
      </c>
      <c r="O763" s="19" t="str">
        <f>IF(N758&gt;J758,1,"")</f>
        <v/>
      </c>
      <c r="P763" t="str">
        <f>IF(I763&gt;M763,H763,L763)</f>
        <v>N.Y. Rangers</v>
      </c>
      <c r="Q763" t="str">
        <f>IF(J763&gt;N763,H763,L763)</f>
        <v>N.Y. Rangers</v>
      </c>
      <c r="AI763" s="27"/>
      <c r="AJ763" s="26"/>
      <c r="AK763" s="26"/>
      <c r="AL763" s="26"/>
      <c r="AM763" s="26"/>
      <c r="AN763" s="26"/>
    </row>
    <row r="764" spans="1:40">
      <c r="A764" t="str">
        <f>IF(OR(H764=$AA$3,L764=$AA$3),"MATCH","")</f>
        <v/>
      </c>
      <c r="B764" t="str">
        <f>IF(A764="","","LAST "&amp;COUNTIF(A$2:$A764,A764))</f>
        <v/>
      </c>
      <c r="C764" t="str">
        <f>IF(OR(H764=$AA$5,L764=$AA$5),"MATCH","")</f>
        <v/>
      </c>
      <c r="D764" t="str">
        <f>IF(C764="","","LAST "&amp;COUNTIF($C$2:C764,C764))</f>
        <v/>
      </c>
      <c r="E764" s="6">
        <f>IF(AND(OR(H764=$AA$3,H764=$AA$5),AND(OR(L764=$AA$3,L764=$AA$5))),"MATCH",0)</f>
        <v>0</v>
      </c>
      <c r="F764" s="39" t="s">
        <v>91</v>
      </c>
      <c r="G764" s="16">
        <v>44922</v>
      </c>
      <c r="H764" s="6" t="s">
        <v>40</v>
      </c>
      <c r="I764" s="6">
        <v>4</v>
      </c>
      <c r="J764" s="7">
        <v>3.2552229299363056</v>
      </c>
      <c r="K764" s="19">
        <f>IF(J764&gt;N764,1,"")</f>
        <v>1</v>
      </c>
      <c r="L764" s="6" t="s">
        <v>17</v>
      </c>
      <c r="M764" s="6" t="s">
        <v>91</v>
      </c>
      <c r="N764" s="7">
        <f>((VLOOKUP(L764,Modèle!$B$3:$G$34,5,FALSE)*VLOOKUP(H764,Modèle!$B$3:$G$34,6,FALSE))*Modèle!$D$35)+0.1</f>
        <v>2.4380891719745219</v>
      </c>
      <c r="O764" s="19" t="str">
        <f>IF(N759&gt;J759,1,"")</f>
        <v/>
      </c>
      <c r="P764" t="str">
        <f>IF(I764&gt;M764,H764,L764)</f>
        <v>Nashville</v>
      </c>
      <c r="Q764" t="str">
        <f>IF(J764&gt;N764,H764,L764)</f>
        <v>Dallas</v>
      </c>
      <c r="AI764" s="27"/>
      <c r="AJ764" s="26"/>
      <c r="AK764" s="26"/>
      <c r="AL764" s="26"/>
      <c r="AM764" s="26"/>
      <c r="AN764" s="26"/>
    </row>
    <row r="765" spans="1:40">
      <c r="A765" t="str">
        <f>IF(OR(H765=$AA$3,L765=$AA$3),"MATCH","")</f>
        <v/>
      </c>
      <c r="B765" t="str">
        <f>IF(A765="","","LAST "&amp;COUNTIF(A$2:$A765,A765))</f>
        <v/>
      </c>
      <c r="C765" t="str">
        <f>IF(OR(H765=$AA$5,L765=$AA$5),"MATCH","")</f>
        <v/>
      </c>
      <c r="D765" t="str">
        <f>IF(C765="","","LAST "&amp;COUNTIF($C$2:C765,C765))</f>
        <v/>
      </c>
      <c r="E765" s="6">
        <f>IF(AND(OR(H765=$AA$3,H765=$AA$5),AND(OR(L765=$AA$3,L765=$AA$5))),"MATCH",0)</f>
        <v>0</v>
      </c>
      <c r="F765" s="39" t="s">
        <v>91</v>
      </c>
      <c r="G765" s="16">
        <v>44922</v>
      </c>
      <c r="H765" s="6" t="s">
        <v>32</v>
      </c>
      <c r="I765" s="6">
        <v>2</v>
      </c>
      <c r="J765" s="7">
        <v>3.9036942675159225</v>
      </c>
      <c r="K765" s="19">
        <f>IF(J765&gt;N765,1,"")</f>
        <v>1</v>
      </c>
      <c r="L765" s="6" t="s">
        <v>34</v>
      </c>
      <c r="M765" s="6" t="s">
        <v>91</v>
      </c>
      <c r="N765" s="7">
        <f>((VLOOKUP(L765,Modèle!$B$3:$G$34,5,FALSE)*VLOOKUP(H765,Modèle!$B$3:$G$34,6,FALSE))*Modèle!$D$35)+0.1</f>
        <v>2.1386942675159233</v>
      </c>
      <c r="O765" s="19">
        <f>IF(N760&gt;J760,1,"")</f>
        <v>1</v>
      </c>
      <c r="P765" t="str">
        <f>IF(I765&gt;M765,H765,L765)</f>
        <v>Ottawa</v>
      </c>
      <c r="Q765" t="str">
        <f>IF(J765&gt;N765,H765,L765)</f>
        <v>Boston</v>
      </c>
      <c r="AI765" s="27"/>
      <c r="AJ765" s="26"/>
      <c r="AK765" s="26"/>
      <c r="AL765" s="26"/>
      <c r="AM765" s="26"/>
      <c r="AN765" s="26"/>
    </row>
    <row r="766" spans="1:40">
      <c r="A766" t="str">
        <f>IF(OR(H766=$AA$3,L766=$AA$3),"MATCH","")</f>
        <v/>
      </c>
      <c r="B766" t="str">
        <f>IF(A766="","","LAST "&amp;COUNTIF(A$2:$A766,A766))</f>
        <v/>
      </c>
      <c r="C766" t="str">
        <f>IF(OR(H766=$AA$5,L766=$AA$5),"MATCH","")</f>
        <v/>
      </c>
      <c r="D766" t="str">
        <f>IF(C766="","","LAST "&amp;COUNTIF($C$2:C766,C766))</f>
        <v/>
      </c>
      <c r="E766" s="6">
        <f>IF(AND(OR(H766=$AA$3,H766=$AA$5),AND(OR(L766=$AA$3,L766=$AA$5))),"MATCH",0)</f>
        <v>0</v>
      </c>
      <c r="F766" s="39" t="s">
        <v>91</v>
      </c>
      <c r="G766" s="16">
        <v>44922</v>
      </c>
      <c r="H766" s="6" t="s">
        <v>30</v>
      </c>
      <c r="I766" s="6">
        <v>5</v>
      </c>
      <c r="J766" s="7">
        <v>3.8186624203821649</v>
      </c>
      <c r="K766" s="19">
        <f>IF(J766&gt;N766,1,"")</f>
        <v>1</v>
      </c>
      <c r="L766" s="6" t="s">
        <v>47</v>
      </c>
      <c r="M766" s="6" t="s">
        <v>91</v>
      </c>
      <c r="N766" s="7">
        <f>((VLOOKUP(L766,Modèle!$B$3:$G$34,5,FALSE)*VLOOKUP(H766,Modèle!$B$3:$G$34,6,FALSE))*Modèle!$D$35)+0.1</f>
        <v>2.69796178343949</v>
      </c>
      <c r="O766" s="19" t="str">
        <f>IF(N761&gt;J761,1,"")</f>
        <v/>
      </c>
      <c r="P766" t="str">
        <f>IF(I766&gt;M766,H766,L766)</f>
        <v>St. Louis</v>
      </c>
      <c r="Q766" t="str">
        <f>IF(J766&gt;N766,H766,L766)</f>
        <v>Toronto</v>
      </c>
      <c r="AI766" s="27"/>
      <c r="AJ766" s="26"/>
      <c r="AK766" s="26"/>
      <c r="AL766" s="26"/>
      <c r="AM766" s="26"/>
      <c r="AN766" s="26"/>
    </row>
    <row r="767" spans="1:40">
      <c r="A767" t="str">
        <f>IF(OR(H767=$AA$3,L767=$AA$3),"MATCH","")</f>
        <v/>
      </c>
      <c r="B767" t="str">
        <f>IF(A767="","","LAST "&amp;COUNTIF(A$2:$A767,A767))</f>
        <v/>
      </c>
      <c r="C767" t="str">
        <f>IF(OR(H767=$AA$5,L767=$AA$5),"MATCH","")</f>
        <v/>
      </c>
      <c r="D767" t="str">
        <f>IF(C767="","","LAST "&amp;COUNTIF($C$2:C767,C767))</f>
        <v/>
      </c>
      <c r="E767" s="6">
        <f>IF(AND(OR(H767=$AA$3,H767=$AA$5),AND(OR(L767=$AA$3,L767=$AA$5))),"MATCH",0)</f>
        <v>0</v>
      </c>
      <c r="F767" s="39" t="s">
        <v>91</v>
      </c>
      <c r="G767" s="16">
        <v>44922</v>
      </c>
      <c r="H767" s="6" t="s">
        <v>16</v>
      </c>
      <c r="I767" s="6">
        <v>2</v>
      </c>
      <c r="J767" s="7">
        <v>3.7798089171974518</v>
      </c>
      <c r="K767" s="19" t="str">
        <f>IF(J767&gt;N767,1,"")</f>
        <v/>
      </c>
      <c r="L767" s="6" t="s">
        <v>28</v>
      </c>
      <c r="M767" s="6" t="s">
        <v>91</v>
      </c>
      <c r="N767" s="7">
        <f>((VLOOKUP(L767,Modèle!$B$3:$G$34,5,FALSE)*VLOOKUP(H767,Modèle!$B$3:$G$34,6,FALSE))*Modèle!$D$35)+0.1</f>
        <v>4.1388535031847127</v>
      </c>
      <c r="O767" s="19">
        <f>IF(N762&gt;J762,1,"")</f>
        <v>1</v>
      </c>
      <c r="P767" t="str">
        <f>IF(I767&gt;M767,H767,L767)</f>
        <v>Vancouver</v>
      </c>
      <c r="Q767" t="str">
        <f>IF(J767&gt;N767,H767,L767)</f>
        <v>Vancouver</v>
      </c>
      <c r="AI767" s="27"/>
      <c r="AJ767" s="26"/>
      <c r="AK767" s="26"/>
      <c r="AL767" s="26"/>
      <c r="AM767" s="26"/>
      <c r="AN767" s="26"/>
    </row>
    <row r="768" spans="1:40">
      <c r="A768" t="str">
        <f>IF(OR(H768=$AA$3,L768=$AA$3),"MATCH","")</f>
        <v/>
      </c>
      <c r="B768" t="str">
        <f>IF(A768="","","LAST "&amp;COUNTIF(A$2:$A768,A768))</f>
        <v/>
      </c>
      <c r="C768" t="str">
        <f>IF(OR(H768=$AA$5,L768=$AA$5),"MATCH","")</f>
        <v/>
      </c>
      <c r="D768" t="str">
        <f>IF(C768="","","LAST "&amp;COUNTIF($C$2:C768,C768))</f>
        <v/>
      </c>
      <c r="E768" s="6">
        <f>IF(AND(OR(H768=$AA$3,H768=$AA$5),AND(OR(L768=$AA$3,L768=$AA$5))),"MATCH",0)</f>
        <v>0</v>
      </c>
      <c r="F768" s="39" t="s">
        <v>91</v>
      </c>
      <c r="G768" s="16">
        <v>44922</v>
      </c>
      <c r="H768" s="6" t="s">
        <v>37</v>
      </c>
      <c r="I768" s="6">
        <v>4</v>
      </c>
      <c r="J768" s="7">
        <v>2.5735031847133754</v>
      </c>
      <c r="K768" s="19" t="str">
        <f>IF(J768&gt;N768,1,"")</f>
        <v/>
      </c>
      <c r="L768" s="6" t="s">
        <v>46</v>
      </c>
      <c r="M768" s="6" t="s">
        <v>91</v>
      </c>
      <c r="N768" s="7">
        <f>((VLOOKUP(L768,Modèle!$B$3:$G$34,5,FALSE)*VLOOKUP(H768,Modèle!$B$3:$G$34,6,FALSE))*Modèle!$D$35)+0.1</f>
        <v>3.0357961783439484</v>
      </c>
      <c r="O768" s="19">
        <f>IF(N763&gt;J763,1,"")</f>
        <v>1</v>
      </c>
      <c r="P768" t="str">
        <f>IF(I768&gt;M768,H768,L768)</f>
        <v>Winnipeg</v>
      </c>
      <c r="Q768" t="str">
        <f>IF(J768&gt;N768,H768,L768)</f>
        <v>Winnipeg</v>
      </c>
      <c r="AI768" s="27"/>
      <c r="AJ768" s="26"/>
      <c r="AK768" s="26"/>
      <c r="AL768" s="26"/>
      <c r="AM768" s="26"/>
      <c r="AN768" s="26"/>
    </row>
    <row r="769" spans="1:40">
      <c r="A769" t="str">
        <f>IF(OR(H769=$AA$3,L769=$AA$3),"MATCH","")</f>
        <v>MATCH</v>
      </c>
      <c r="B769" t="str">
        <f>IF(A769="","","LAST "&amp;COUNTIF(A$2:$A769,A769))</f>
        <v>LAST 48</v>
      </c>
      <c r="C769" t="str">
        <f>IF(OR(H769=$AA$5,L769=$AA$5),"MATCH","")</f>
        <v/>
      </c>
      <c r="D769" t="str">
        <f>IF(C769="","","LAST "&amp;COUNTIF($C$2:C769,C769))</f>
        <v/>
      </c>
      <c r="E769" s="6">
        <f>IF(AND(OR(H769=$AA$3,H769=$AA$5),AND(OR(L769=$AA$3,L769=$AA$5))),"MATCH",0)</f>
        <v>0</v>
      </c>
      <c r="F769" s="39" t="s">
        <v>91</v>
      </c>
      <c r="G769" s="16">
        <v>44918</v>
      </c>
      <c r="H769" s="6" t="s">
        <v>36</v>
      </c>
      <c r="I769" s="6">
        <v>3</v>
      </c>
      <c r="J769" s="7">
        <v>4.1599999999999993</v>
      </c>
      <c r="K769" s="19">
        <f>IF(J769&gt;N769,1,"")</f>
        <v>1</v>
      </c>
      <c r="L769" s="6" t="s">
        <v>23</v>
      </c>
      <c r="M769" s="6" t="s">
        <v>91</v>
      </c>
      <c r="N769" s="7">
        <f>((VLOOKUP(L769,Modèle!$B$3:$G$34,5,FALSE)*VLOOKUP(H769,Modèle!$B$3:$G$34,6,FALSE))*Modèle!$D$35)+0.1</f>
        <v>2.2232484076433119</v>
      </c>
      <c r="O769" s="19" t="str">
        <f>IF(N764&gt;J764,1,"")</f>
        <v/>
      </c>
      <c r="P769" t="str">
        <f>IF(I769&gt;M769,H769,L769)</f>
        <v>Anaheim</v>
      </c>
      <c r="Q769" t="str">
        <f>IF(J769&gt;N769,H769,L769)</f>
        <v>Calgary</v>
      </c>
      <c r="AI769" s="27"/>
      <c r="AJ769" s="26"/>
      <c r="AK769" s="26"/>
      <c r="AL769" s="26"/>
      <c r="AM769" s="26"/>
      <c r="AN769" s="26"/>
    </row>
    <row r="770" spans="1:40">
      <c r="A770" t="str">
        <f>IF(OR(H770=$AA$3,L770=$AA$3),"MATCH","")</f>
        <v/>
      </c>
      <c r="B770" t="str">
        <f>IF(A770="","","LAST "&amp;COUNTIF(A$2:$A770,A770))</f>
        <v/>
      </c>
      <c r="C770" t="str">
        <f>IF(OR(H770=$AA$5,L770=$AA$5),"MATCH","")</f>
        <v/>
      </c>
      <c r="D770" t="str">
        <f>IF(C770="","","LAST "&amp;COUNTIF($C$2:C770,C770))</f>
        <v/>
      </c>
      <c r="E770" s="6">
        <f>IF(AND(OR(H770=$AA$3,H770=$AA$5),AND(OR(L770=$AA$3,L770=$AA$5))),"MATCH",0)</f>
        <v>0</v>
      </c>
      <c r="F770" s="39" t="s">
        <v>91</v>
      </c>
      <c r="G770" s="16">
        <v>44918</v>
      </c>
      <c r="H770" s="6" t="s">
        <v>19</v>
      </c>
      <c r="I770" s="6">
        <v>1</v>
      </c>
      <c r="J770" s="7">
        <v>3.7687261146496809</v>
      </c>
      <c r="K770" s="19">
        <f>IF(J770&gt;N770,1,"")</f>
        <v>1</v>
      </c>
      <c r="L770" s="6" t="s">
        <v>43</v>
      </c>
      <c r="M770" s="6" t="s">
        <v>91</v>
      </c>
      <c r="N770" s="7">
        <f>((VLOOKUP(L770,Modèle!$B$3:$G$34,5,FALSE)*VLOOKUP(H770,Modèle!$B$3:$G$34,6,FALSE))*Modèle!$D$35)+0.1</f>
        <v>2.9609872611464962</v>
      </c>
      <c r="O770" s="19" t="str">
        <f>IF(N765&gt;J765,1,"")</f>
        <v/>
      </c>
      <c r="P770" t="str">
        <f>IF(I770&gt;M770,H770,L770)</f>
        <v>Arizona</v>
      </c>
      <c r="Q770" t="str">
        <f>IF(J770&gt;N770,H770,L770)</f>
        <v>Los Angeles</v>
      </c>
      <c r="AI770" s="27"/>
      <c r="AJ770" s="26"/>
      <c r="AK770" s="26"/>
      <c r="AL770" s="26"/>
      <c r="AM770" s="26"/>
      <c r="AN770" s="26"/>
    </row>
    <row r="771" spans="1:40">
      <c r="A771" t="str">
        <f>IF(OR(H771=$AA$3,L771=$AA$3),"MATCH","")</f>
        <v/>
      </c>
      <c r="B771" t="str">
        <f>IF(A771="","","LAST "&amp;COUNTIF(A$2:$A771,A771))</f>
        <v/>
      </c>
      <c r="C771" t="str">
        <f>IF(OR(H771=$AA$5,L771=$AA$5),"MATCH","")</f>
        <v/>
      </c>
      <c r="D771" t="str">
        <f>IF(C771="","","LAST "&amp;COUNTIF($C$2:C771,C771))</f>
        <v/>
      </c>
      <c r="E771" s="6">
        <f>IF(AND(OR(H771=$AA$3,H771=$AA$5),AND(OR(L771=$AA$3,L771=$AA$5))),"MATCH",0)</f>
        <v>0</v>
      </c>
      <c r="F771" s="39" t="s">
        <v>91</v>
      </c>
      <c r="G771" s="16">
        <v>44918</v>
      </c>
      <c r="H771" s="6" t="s">
        <v>42</v>
      </c>
      <c r="I771" s="6">
        <v>5</v>
      </c>
      <c r="J771" s="7">
        <v>2.4239490445859868</v>
      </c>
      <c r="K771" s="19" t="str">
        <f>IF(J771&gt;N771,1,"")</f>
        <v/>
      </c>
      <c r="L771" s="6" t="s">
        <v>25</v>
      </c>
      <c r="M771" s="6" t="s">
        <v>91</v>
      </c>
      <c r="N771" s="7">
        <f>((VLOOKUP(L771,Modèle!$B$3:$G$34,5,FALSE)*VLOOKUP(H771,Modèle!$B$3:$G$34,6,FALSE))*Modèle!$D$35)+0.1</f>
        <v>3.2599999999999993</v>
      </c>
      <c r="O771" s="19" t="str">
        <f>IF(N766&gt;J766,1,"")</f>
        <v/>
      </c>
      <c r="P771" t="str">
        <f>IF(I771&gt;M771,H771,L771)</f>
        <v>Carolina</v>
      </c>
      <c r="Q771" t="str">
        <f>IF(J771&gt;N771,H771,L771)</f>
        <v>Carolina</v>
      </c>
      <c r="AI771" s="27"/>
      <c r="AJ771" s="26"/>
      <c r="AK771" s="26"/>
      <c r="AL771" s="26"/>
      <c r="AM771" s="26"/>
      <c r="AN771" s="26"/>
    </row>
    <row r="772" spans="1:40">
      <c r="A772" t="str">
        <f>IF(OR(H772=$AA$3,L772=$AA$3),"MATCH","")</f>
        <v/>
      </c>
      <c r="B772" t="str">
        <f>IF(A772="","","LAST "&amp;COUNTIF(A$2:$A772,A772))</f>
        <v/>
      </c>
      <c r="C772" t="str">
        <f>IF(OR(H772=$AA$5,L772=$AA$5),"MATCH","")</f>
        <v/>
      </c>
      <c r="D772" t="str">
        <f>IF(C772="","","LAST "&amp;COUNTIF($C$2:C772,C772))</f>
        <v/>
      </c>
      <c r="E772" s="6">
        <f>IF(AND(OR(H772=$AA$3,H772=$AA$5),AND(OR(L772=$AA$3,L772=$AA$5))),"MATCH",0)</f>
        <v>0</v>
      </c>
      <c r="F772" s="39" t="s">
        <v>91</v>
      </c>
      <c r="G772" s="16">
        <v>44918</v>
      </c>
      <c r="H772" s="6" t="s">
        <v>24</v>
      </c>
      <c r="I772" s="6">
        <v>2</v>
      </c>
      <c r="J772" s="7">
        <v>3.0365286624203818</v>
      </c>
      <c r="K772" s="19">
        <f>IF(J772&gt;N772,1,"")</f>
        <v>1</v>
      </c>
      <c r="L772" s="6" t="s">
        <v>26</v>
      </c>
      <c r="M772" s="6" t="s">
        <v>91</v>
      </c>
      <c r="N772" s="7">
        <f>((VLOOKUP(L772,Modèle!$B$3:$G$34,5,FALSE)*VLOOKUP(H772,Modèle!$B$3:$G$34,6,FALSE))*Modèle!$D$35)+0.1</f>
        <v>2.9807324840764329</v>
      </c>
      <c r="O772" s="19">
        <f>IF(N767&gt;J767,1,"")</f>
        <v>1</v>
      </c>
      <c r="P772" t="str">
        <f>IF(I772&gt;M772,H772,L772)</f>
        <v>Chicago</v>
      </c>
      <c r="Q772" t="str">
        <f>IF(J772&gt;N772,H772,L772)</f>
        <v>Columbus</v>
      </c>
      <c r="AI772" s="27"/>
      <c r="AJ772" s="26"/>
      <c r="AK772" s="26"/>
      <c r="AL772" s="26"/>
      <c r="AM772" s="26"/>
      <c r="AN772" s="26"/>
    </row>
    <row r="773" spans="1:40">
      <c r="A773" t="str">
        <f>IF(OR(H773=$AA$3,L773=$AA$3),"MATCH","")</f>
        <v/>
      </c>
      <c r="B773" t="str">
        <f>IF(A773="","","LAST "&amp;COUNTIF(A$2:$A773,A773))</f>
        <v/>
      </c>
      <c r="C773" t="str">
        <f>IF(OR(H773=$AA$5,L773=$AA$5),"MATCH","")</f>
        <v/>
      </c>
      <c r="D773" t="str">
        <f>IF(C773="","","LAST "&amp;COUNTIF($C$2:C773,C773))</f>
        <v/>
      </c>
      <c r="E773" s="6">
        <f>IF(AND(OR(H773=$AA$3,H773=$AA$5),AND(OR(L773=$AA$3,L773=$AA$5))),"MATCH",0)</f>
        <v>0</v>
      </c>
      <c r="F773" s="39" t="s">
        <v>91</v>
      </c>
      <c r="G773" s="16">
        <v>44918</v>
      </c>
      <c r="H773" s="6" t="s">
        <v>31</v>
      </c>
      <c r="I773" s="6">
        <v>2</v>
      </c>
      <c r="J773" s="7">
        <v>2.1601910828025477</v>
      </c>
      <c r="K773" s="19" t="str">
        <f>IF(J773&gt;N773,1,"")</f>
        <v/>
      </c>
      <c r="L773" s="6" t="s">
        <v>40</v>
      </c>
      <c r="M773" s="6" t="s">
        <v>91</v>
      </c>
      <c r="N773" s="7">
        <f>((VLOOKUP(L773,Modèle!$B$3:$G$34,5,FALSE)*VLOOKUP(H773,Modèle!$B$3:$G$34,6,FALSE))*Modèle!$D$35)+0.1</f>
        <v>4.1198726114649675</v>
      </c>
      <c r="O773" s="19">
        <f>IF(N768&gt;J768,1,"")</f>
        <v>1</v>
      </c>
      <c r="P773" t="str">
        <f>IF(I773&gt;M773,H773,L773)</f>
        <v>Dallas</v>
      </c>
      <c r="Q773" t="str">
        <f>IF(J773&gt;N773,H773,L773)</f>
        <v>Dallas</v>
      </c>
      <c r="AI773" s="27"/>
      <c r="AJ773" s="26"/>
      <c r="AK773" s="26"/>
      <c r="AL773" s="26"/>
      <c r="AM773" s="26"/>
      <c r="AN773" s="26"/>
    </row>
    <row r="774" spans="1:40">
      <c r="A774" t="str">
        <f>IF(OR(H774=$AA$3,L774=$AA$3),"MATCH","")</f>
        <v/>
      </c>
      <c r="B774" t="str">
        <f>IF(A774="","","LAST "&amp;COUNTIF(A$2:$A774,A774))</f>
        <v/>
      </c>
      <c r="C774" t="str">
        <f>IF(OR(H774=$AA$5,L774=$AA$5),"MATCH","")</f>
        <v/>
      </c>
      <c r="D774" t="str">
        <f>IF(C774="","","LAST "&amp;COUNTIF($C$2:C774,C774))</f>
        <v/>
      </c>
      <c r="E774" s="6">
        <f>IF(AND(OR(H774=$AA$3,H774=$AA$5),AND(OR(L774=$AA$3,L774=$AA$5))),"MATCH",0)</f>
        <v>0</v>
      </c>
      <c r="F774" s="39" t="s">
        <v>91</v>
      </c>
      <c r="G774" s="16">
        <v>44918</v>
      </c>
      <c r="H774" s="6" t="s">
        <v>28</v>
      </c>
      <c r="I774" s="6">
        <v>5</v>
      </c>
      <c r="J774" s="7">
        <v>3.5624203821656049</v>
      </c>
      <c r="K774" s="19" t="str">
        <f>IF(J774&gt;N774,1,"")</f>
        <v/>
      </c>
      <c r="L774" s="6" t="s">
        <v>29</v>
      </c>
      <c r="M774" s="6" t="s">
        <v>91</v>
      </c>
      <c r="N774" s="7">
        <f>((VLOOKUP(L774,Modèle!$B$3:$G$34,5,FALSE)*VLOOKUP(H774,Modèle!$B$3:$G$34,6,FALSE))*Modèle!$D$35)+0.1</f>
        <v>4.655796178343949</v>
      </c>
      <c r="O774" s="19" t="str">
        <f>IF(N769&gt;J769,1,"")</f>
        <v/>
      </c>
      <c r="P774" t="str">
        <f>IF(I774&gt;M774,H774,L774)</f>
        <v>Edmonton</v>
      </c>
      <c r="Q774" t="str">
        <f>IF(J774&gt;N774,H774,L774)</f>
        <v>Edmonton</v>
      </c>
      <c r="AI774" s="27"/>
      <c r="AJ774" s="26"/>
      <c r="AK774" s="26"/>
      <c r="AL774" s="26"/>
      <c r="AM774" s="26"/>
      <c r="AN774" s="26"/>
    </row>
    <row r="775" spans="1:40">
      <c r="A775" t="str">
        <f>IF(OR(H775=$AA$3,L775=$AA$3),"MATCH","")</f>
        <v/>
      </c>
      <c r="B775" t="str">
        <f>IF(A775="","","LAST "&amp;COUNTIF(A$2:$A775,A775))</f>
        <v/>
      </c>
      <c r="C775" t="str">
        <f>IF(OR(H775=$AA$5,L775=$AA$5),"MATCH","")</f>
        <v/>
      </c>
      <c r="D775" t="str">
        <f>IF(C775="","","LAST "&amp;COUNTIF($C$2:C775,C775))</f>
        <v/>
      </c>
      <c r="E775" s="6">
        <f>IF(AND(OR(H775=$AA$3,H775=$AA$5),AND(OR(L775=$AA$3,L775=$AA$5))),"MATCH",0)</f>
        <v>0</v>
      </c>
      <c r="F775" s="39" t="s">
        <v>91</v>
      </c>
      <c r="G775" s="16">
        <v>44918</v>
      </c>
      <c r="H775" s="6" t="s">
        <v>38</v>
      </c>
      <c r="I775" s="6">
        <v>1</v>
      </c>
      <c r="J775" s="7">
        <v>2.7701273885350317</v>
      </c>
      <c r="K775" s="19" t="str">
        <f>IF(J775&gt;N775,1,"")</f>
        <v/>
      </c>
      <c r="L775" s="6" t="s">
        <v>39</v>
      </c>
      <c r="M775" s="6" t="s">
        <v>91</v>
      </c>
      <c r="N775" s="7">
        <f>((VLOOKUP(L775,Modèle!$B$3:$G$34,5,FALSE)*VLOOKUP(H775,Modèle!$B$3:$G$34,6,FALSE))*Modèle!$D$35)+0.1</f>
        <v>3.3508280254777061</v>
      </c>
      <c r="O775" s="19" t="str">
        <f>IF(N770&gt;J770,1,"")</f>
        <v/>
      </c>
      <c r="P775" t="str">
        <f>IF(I775&gt;M775,H775,L775)</f>
        <v>N.Y. Islanders</v>
      </c>
      <c r="Q775" t="str">
        <f>IF(J775&gt;N775,H775,L775)</f>
        <v>N.Y. Islanders</v>
      </c>
      <c r="AI775" s="27"/>
      <c r="AJ775" s="26"/>
      <c r="AK775" s="26"/>
      <c r="AL775" s="26"/>
      <c r="AM775" s="26"/>
      <c r="AN775" s="26"/>
    </row>
    <row r="776" spans="1:40">
      <c r="A776" t="str">
        <f>IF(OR(H776=$AA$3,L776=$AA$3),"MATCH","")</f>
        <v/>
      </c>
      <c r="B776" t="str">
        <f>IF(A776="","","LAST "&amp;COUNTIF(A$2:$A776,A776))</f>
        <v/>
      </c>
      <c r="C776" t="str">
        <f>IF(OR(H776=$AA$5,L776=$AA$5),"MATCH","")</f>
        <v/>
      </c>
      <c r="D776" t="str">
        <f>IF(C776="","","LAST "&amp;COUNTIF($C$2:C776,C776))</f>
        <v/>
      </c>
      <c r="E776" s="6">
        <f>IF(AND(OR(H776=$AA$3,H776=$AA$5),AND(OR(L776=$AA$3,L776=$AA$5))),"MATCH",0)</f>
        <v>0</v>
      </c>
      <c r="F776" s="39" t="s">
        <v>91</v>
      </c>
      <c r="G776" s="16">
        <v>44918</v>
      </c>
      <c r="H776" s="6" t="s">
        <v>27</v>
      </c>
      <c r="I776" s="6">
        <v>3</v>
      </c>
      <c r="J776" s="7">
        <v>2.8281528662420374</v>
      </c>
      <c r="K776" s="19">
        <f>IF(J776&gt;N776,1,"")</f>
        <v>1</v>
      </c>
      <c r="L776" s="6" t="s">
        <v>17</v>
      </c>
      <c r="M776" s="6" t="s">
        <v>91</v>
      </c>
      <c r="N776" s="7">
        <f>((VLOOKUP(L776,Modèle!$B$3:$G$34,5,FALSE)*VLOOKUP(H776,Modèle!$B$3:$G$34,6,FALSE))*Modèle!$D$35)+0.1</f>
        <v>2.5875159235668788</v>
      </c>
      <c r="O776" s="19">
        <f>IF(N771&gt;J771,1,"")</f>
        <v>1</v>
      </c>
      <c r="P776" t="str">
        <f>IF(I776&gt;M776,H776,L776)</f>
        <v>Nashville</v>
      </c>
      <c r="Q776" t="str">
        <f>IF(J776&gt;N776,H776,L776)</f>
        <v>Colorado</v>
      </c>
      <c r="AI776" s="27"/>
      <c r="AJ776" s="26"/>
      <c r="AK776" s="26"/>
      <c r="AL776" s="26"/>
      <c r="AM776" s="26"/>
      <c r="AN776" s="26"/>
    </row>
    <row r="777" spans="1:40">
      <c r="A777" t="str">
        <f>IF(OR(H777=$AA$3,L777=$AA$3),"MATCH","")</f>
        <v/>
      </c>
      <c r="B777" t="str">
        <f>IF(A777="","","LAST "&amp;COUNTIF(A$2:$A777,A777))</f>
        <v/>
      </c>
      <c r="C777" t="str">
        <f>IF(OR(H777=$AA$5,L777=$AA$5),"MATCH","")</f>
        <v/>
      </c>
      <c r="D777" t="str">
        <f>IF(C777="","","LAST "&amp;COUNTIF($C$2:C777,C777))</f>
        <v/>
      </c>
      <c r="E777" s="6">
        <f>IF(AND(OR(H777=$AA$3,H777=$AA$5),AND(OR(L777=$AA$3,L777=$AA$5))),"MATCH",0)</f>
        <v>0</v>
      </c>
      <c r="F777" s="39" t="s">
        <v>91</v>
      </c>
      <c r="G777" s="16">
        <v>44918</v>
      </c>
      <c r="H777" s="6" t="s">
        <v>32</v>
      </c>
      <c r="I777" s="6">
        <v>4</v>
      </c>
      <c r="J777" s="7">
        <v>3.1133757961783437</v>
      </c>
      <c r="K777" s="19">
        <f>IF(J777&gt;N777,1,"")</f>
        <v>1</v>
      </c>
      <c r="L777" s="6" t="s">
        <v>41</v>
      </c>
      <c r="N777" s="7">
        <f>((VLOOKUP(L777,Modèle!$B$3:$G$34,5,FALSE)*VLOOKUP(H777,Modèle!$B$3:$G$34,6,FALSE))*Modèle!$D$35)+0.1</f>
        <v>2.5395222929936296</v>
      </c>
      <c r="O777" s="19" t="str">
        <f>IF(N772&gt;J772,1,"")</f>
        <v/>
      </c>
      <c r="P777" t="str">
        <f>IF(I777&gt;M777,H777,L777)</f>
        <v>Boston</v>
      </c>
      <c r="Q777" t="str">
        <f>IF(J777&gt;N777,H777,L777)</f>
        <v>Boston</v>
      </c>
      <c r="AI777" s="27"/>
      <c r="AJ777" s="26"/>
      <c r="AK777" s="26"/>
      <c r="AL777" s="26"/>
      <c r="AM777" s="26"/>
      <c r="AN777" s="26"/>
    </row>
    <row r="778" spans="1:40">
      <c r="A778" t="str">
        <f>IF(OR(H778=$AA$3,L778=$AA$3),"MATCH","")</f>
        <v/>
      </c>
      <c r="B778" t="str">
        <f>IF(A778="","","LAST "&amp;COUNTIF(A$2:$A778,A778))</f>
        <v/>
      </c>
      <c r="C778" t="str">
        <f>IF(OR(H778=$AA$5,L778=$AA$5),"MATCH","")</f>
        <v/>
      </c>
      <c r="D778" t="str">
        <f>IF(C778="","","LAST "&amp;COUNTIF($C$2:C778,C778))</f>
        <v/>
      </c>
      <c r="E778" s="6">
        <f>IF(AND(OR(H778=$AA$3,H778=$AA$5),AND(OR(L778=$AA$3,L778=$AA$5))),"MATCH",0)</f>
        <v>0</v>
      </c>
      <c r="F778" s="39" t="s">
        <v>91</v>
      </c>
      <c r="G778" s="16">
        <v>44918</v>
      </c>
      <c r="H778" s="6" t="s">
        <v>47</v>
      </c>
      <c r="I778" s="6">
        <v>4</v>
      </c>
      <c r="J778" s="7">
        <v>2.7947770700636934</v>
      </c>
      <c r="K778" s="19" t="str">
        <f>IF(J778&gt;N778,1,"")</f>
        <v/>
      </c>
      <c r="L778" s="6" t="s">
        <v>18</v>
      </c>
      <c r="M778" s="6" t="s">
        <v>91</v>
      </c>
      <c r="N778" s="7">
        <f>((VLOOKUP(L778,Modèle!$B$3:$G$34,5,FALSE)*VLOOKUP(H778,Modèle!$B$3:$G$34,6,FALSE))*Modèle!$D$35)+0.1</f>
        <v>3.8386305732484072</v>
      </c>
      <c r="O778" s="19">
        <f>IF(N773&gt;J773,1,"")</f>
        <v>1</v>
      </c>
      <c r="P778" t="str">
        <f>IF(I778&gt;M778,H778,L778)</f>
        <v>Vegas</v>
      </c>
      <c r="Q778" t="str">
        <f>IF(J778&gt;N778,H778,L778)</f>
        <v>Vegas</v>
      </c>
      <c r="AI778" s="27"/>
      <c r="AJ778" s="26"/>
      <c r="AK778" s="26"/>
      <c r="AL778" s="26"/>
      <c r="AM778" s="26"/>
      <c r="AN778" s="26"/>
    </row>
    <row r="779" spans="1:40">
      <c r="A779" t="str">
        <f>IF(OR(H779=$AA$3,L779=$AA$3),"MATCH","")</f>
        <v/>
      </c>
      <c r="B779" t="str">
        <f>IF(A779="","","LAST "&amp;COUNTIF(A$2:$A779,A779))</f>
        <v/>
      </c>
      <c r="C779" t="str">
        <f>IF(OR(H779=$AA$5,L779=$AA$5),"MATCH","")</f>
        <v/>
      </c>
      <c r="D779" t="str">
        <f>IF(C779="","","LAST "&amp;COUNTIF($C$2:C779,C779))</f>
        <v/>
      </c>
      <c r="E779" s="6">
        <f>IF(AND(OR(H779=$AA$3,H779=$AA$5),AND(OR(L779=$AA$3,L779=$AA$5))),"MATCH",0)</f>
        <v>0</v>
      </c>
      <c r="F779" s="39" t="s">
        <v>91</v>
      </c>
      <c r="G779" s="16">
        <v>44918</v>
      </c>
      <c r="H779" s="6" t="s">
        <v>46</v>
      </c>
      <c r="I779" s="6">
        <v>1</v>
      </c>
      <c r="J779" s="7">
        <v>2.9357961783439483</v>
      </c>
      <c r="K779" s="19">
        <f>IF(J779&gt;N779,1,"")</f>
        <v>1</v>
      </c>
      <c r="L779" s="6" t="s">
        <v>33</v>
      </c>
      <c r="M779" s="6" t="s">
        <v>91</v>
      </c>
      <c r="N779" s="7">
        <f>((VLOOKUP(L779,Modèle!$B$3:$G$34,5,FALSE)*VLOOKUP(H779,Modèle!$B$3:$G$34,6,FALSE))*Modèle!$D$35)+0.1</f>
        <v>2.7394904458598726</v>
      </c>
      <c r="O779" s="19">
        <f>IF(N774&gt;J774,1,"")</f>
        <v>1</v>
      </c>
      <c r="P779" t="str">
        <f>IF(I779&gt;M779,H779,L779)</f>
        <v>Washington</v>
      </c>
      <c r="Q779" t="str">
        <f>IF(J779&gt;N779,H779,L779)</f>
        <v>Winnipeg</v>
      </c>
      <c r="AI779" s="27"/>
      <c r="AJ779" s="26"/>
      <c r="AK779" s="26"/>
      <c r="AL779" s="26"/>
      <c r="AM779" s="26"/>
      <c r="AN779" s="26"/>
    </row>
    <row r="780" spans="1:40">
      <c r="A780" t="str">
        <f>IF(OR(H780=$AA$3,L780=$AA$3),"MATCH","")</f>
        <v/>
      </c>
      <c r="B780" t="str">
        <f>IF(A780="","","LAST "&amp;COUNTIF(A$2:$A780,A780))</f>
        <v/>
      </c>
      <c r="C780" t="str">
        <f>IF(OR(H780=$AA$5,L780=$AA$5),"MATCH","")</f>
        <v/>
      </c>
      <c r="D780" t="str">
        <f>IF(C780="","","LAST "&amp;COUNTIF($C$2:C780,C780))</f>
        <v/>
      </c>
      <c r="E780" s="6">
        <f>IF(AND(OR(H780=$AA$3,H780=$AA$5),AND(OR(L780=$AA$3,L780=$AA$5))),"MATCH",0)</f>
        <v>0</v>
      </c>
      <c r="F780" s="39" t="s">
        <v>91</v>
      </c>
      <c r="G780" s="16">
        <v>44917</v>
      </c>
      <c r="H780" s="6" t="s">
        <v>46</v>
      </c>
      <c r="I780" s="6">
        <v>2</v>
      </c>
      <c r="J780" s="7">
        <v>2.3082165605095533</v>
      </c>
      <c r="K780" s="19" t="str">
        <f>IF(J780&gt;N780,1,"")</f>
        <v/>
      </c>
      <c r="L780" s="6" t="s">
        <v>32</v>
      </c>
      <c r="M780" s="6" t="s">
        <v>91</v>
      </c>
      <c r="N780" s="7">
        <f>((VLOOKUP(L780,Modèle!$B$3:$G$34,5,FALSE)*VLOOKUP(H780,Modèle!$B$3:$G$34,6,FALSE))*Modèle!$D$35)+0.1</f>
        <v>3.2014012738853497</v>
      </c>
      <c r="O780" s="19">
        <f>IF(N775&gt;J775,1,"")</f>
        <v>1</v>
      </c>
      <c r="P780" t="str">
        <f>IF(I780&gt;M780,H780,L780)</f>
        <v>Boston</v>
      </c>
      <c r="Q780" t="str">
        <f>IF(J780&gt;N780,H780,L780)</f>
        <v>Boston</v>
      </c>
      <c r="AI780" s="27"/>
      <c r="AJ780" s="26"/>
      <c r="AK780" s="26"/>
      <c r="AL780" s="26"/>
      <c r="AM780" s="26"/>
      <c r="AN780" s="26"/>
    </row>
    <row r="781" spans="1:40">
      <c r="A781" t="str">
        <f>IF(OR(H781=$AA$3,L781=$AA$3),"MATCH","")</f>
        <v>MATCH</v>
      </c>
      <c r="B781" t="str">
        <f>IF(A781="","","LAST "&amp;COUNTIF(A$2:$A781,A781))</f>
        <v>LAST 49</v>
      </c>
      <c r="C781" t="str">
        <f>IF(OR(H781=$AA$5,L781=$AA$5),"MATCH","")</f>
        <v/>
      </c>
      <c r="D781" t="str">
        <f>IF(C781="","","LAST "&amp;COUNTIF($C$2:C781,C781))</f>
        <v/>
      </c>
      <c r="E781" s="6">
        <f>IF(AND(OR(H781=$AA$3,H781=$AA$5),AND(OR(L781=$AA$3,L781=$AA$5))),"MATCH",0)</f>
        <v>0</v>
      </c>
      <c r="F781" s="39" t="s">
        <v>91</v>
      </c>
      <c r="G781" s="16">
        <v>44917</v>
      </c>
      <c r="H781" s="6" t="s">
        <v>36</v>
      </c>
      <c r="I781" s="6">
        <v>3</v>
      </c>
      <c r="J781" s="7">
        <v>3.3899999999999997</v>
      </c>
      <c r="K781" s="19">
        <f>IF(J781&gt;N781,1,"")</f>
        <v>1</v>
      </c>
      <c r="L781" s="6" t="s">
        <v>19</v>
      </c>
      <c r="M781" s="6" t="s">
        <v>91</v>
      </c>
      <c r="N781" s="7">
        <f>((VLOOKUP(L781,Modèle!$B$3:$G$34,5,FALSE)*VLOOKUP(H781,Modèle!$B$3:$G$34,6,FALSE))*Modèle!$D$35)+0.1</f>
        <v>3.1627388535031842</v>
      </c>
      <c r="O781" s="19" t="str">
        <f>IF(N776&gt;J776,1,"")</f>
        <v/>
      </c>
      <c r="P781" t="str">
        <f>IF(I781&gt;M781,H781,L781)</f>
        <v>Los Angeles</v>
      </c>
      <c r="Q781" t="str">
        <f>IF(J781&gt;N781,H781,L781)</f>
        <v>Calgary</v>
      </c>
      <c r="AI781" s="27"/>
      <c r="AJ781" s="26"/>
      <c r="AK781" s="26"/>
      <c r="AL781" s="26"/>
      <c r="AM781" s="26"/>
      <c r="AN781" s="26"/>
    </row>
    <row r="782" spans="1:40">
      <c r="A782" t="str">
        <f>IF(OR(H782=$AA$3,L782=$AA$3),"MATCH","")</f>
        <v/>
      </c>
      <c r="B782" t="str">
        <f>IF(A782="","","LAST "&amp;COUNTIF(A$2:$A782,A782))</f>
        <v/>
      </c>
      <c r="C782" t="str">
        <f>IF(OR(H782=$AA$5,L782=$AA$5),"MATCH","")</f>
        <v/>
      </c>
      <c r="D782" t="str">
        <f>IF(C782="","","LAST "&amp;COUNTIF($C$2:C782,C782))</f>
        <v/>
      </c>
      <c r="E782" s="6">
        <f>IF(AND(OR(H782=$AA$3,H782=$AA$5),AND(OR(L782=$AA$3,L782=$AA$5))),"MATCH",0)</f>
        <v>0</v>
      </c>
      <c r="F782" s="39" t="s">
        <v>91</v>
      </c>
      <c r="G782" s="16">
        <v>44917</v>
      </c>
      <c r="H782" s="6" t="s">
        <v>39</v>
      </c>
      <c r="I782" s="6">
        <v>3</v>
      </c>
      <c r="J782" s="7">
        <v>2.5583439490445858</v>
      </c>
      <c r="K782" s="19" t="str">
        <f>IF(J782&gt;N782,1,"")</f>
        <v/>
      </c>
      <c r="L782" s="6" t="s">
        <v>21</v>
      </c>
      <c r="M782" s="6" t="s">
        <v>91</v>
      </c>
      <c r="N782" s="7">
        <f>((VLOOKUP(L782,Modèle!$B$3:$G$34,5,FALSE)*VLOOKUP(H782,Modèle!$B$3:$G$34,6,FALSE))*Modèle!$D$35)+0.1</f>
        <v>2.7769426751592357</v>
      </c>
      <c r="O782" s="19" t="str">
        <f>IF(N777&gt;J777,1,"")</f>
        <v/>
      </c>
      <c r="P782" t="str">
        <f>IF(I782&gt;M782,H782,L782)</f>
        <v>N.Y. Rangers</v>
      </c>
      <c r="Q782" t="str">
        <f>IF(J782&gt;N782,H782,L782)</f>
        <v>N.Y. Rangers</v>
      </c>
      <c r="AI782" s="27"/>
      <c r="AJ782" s="26"/>
      <c r="AK782" s="26"/>
      <c r="AL782" s="26"/>
      <c r="AM782" s="26"/>
      <c r="AN782" s="26"/>
    </row>
    <row r="783" spans="1:40">
      <c r="A783" t="str">
        <f>IF(OR(H783=$AA$3,L783=$AA$3),"MATCH","")</f>
        <v/>
      </c>
      <c r="B783" t="str">
        <f>IF(A783="","","LAST "&amp;COUNTIF(A$2:$A783,A783))</f>
        <v/>
      </c>
      <c r="C783" t="str">
        <f>IF(OR(H783=$AA$5,L783=$AA$5),"MATCH","")</f>
        <v/>
      </c>
      <c r="D783" t="str">
        <f>IF(C783="","","LAST "&amp;COUNTIF($C$2:C783,C783))</f>
        <v/>
      </c>
      <c r="E783" s="6">
        <f>IF(AND(OR(H783=$AA$3,H783=$AA$5),AND(OR(L783=$AA$3,L783=$AA$5))),"MATCH",0)</f>
        <v>0</v>
      </c>
      <c r="F783" s="39" t="s">
        <v>91</v>
      </c>
      <c r="G783" s="16">
        <v>44917</v>
      </c>
      <c r="H783" s="6" t="s">
        <v>33</v>
      </c>
      <c r="I783" s="6">
        <v>3</v>
      </c>
      <c r="J783" s="7">
        <v>3.322292993630573</v>
      </c>
      <c r="K783" s="19">
        <f>IF(J783&gt;N783,1,"")</f>
        <v>1</v>
      </c>
      <c r="L783" s="6" t="s">
        <v>34</v>
      </c>
      <c r="M783" s="6" t="s">
        <v>91</v>
      </c>
      <c r="N783" s="7">
        <f>((VLOOKUP(L783,Modèle!$B$3:$G$34,5,FALSE)*VLOOKUP(H783,Modèle!$B$3:$G$34,6,FALSE))*Modèle!$D$35)+0.1</f>
        <v>2.6929936305732478</v>
      </c>
      <c r="O783" s="19">
        <f>IF(N778&gt;J778,1,"")</f>
        <v>1</v>
      </c>
      <c r="P783" t="str">
        <f>IF(I783&gt;M783,H783,L783)</f>
        <v>Ottawa</v>
      </c>
      <c r="Q783" t="str">
        <f>IF(J783&gt;N783,H783,L783)</f>
        <v>Washington</v>
      </c>
      <c r="AI783" s="27"/>
      <c r="AJ783" s="26"/>
      <c r="AK783" s="26"/>
      <c r="AL783" s="26"/>
      <c r="AM783" s="26"/>
      <c r="AN783" s="26"/>
    </row>
    <row r="784" spans="1:40">
      <c r="A784" t="str">
        <f>IF(OR(H784=$AA$3,L784=$AA$3),"MATCH","")</f>
        <v/>
      </c>
      <c r="B784" t="str">
        <f>IF(A784="","","LAST "&amp;COUNTIF(A$2:$A784,A784))</f>
        <v/>
      </c>
      <c r="C784" t="str">
        <f>IF(OR(H784=$AA$5,L784=$AA$5),"MATCH","")</f>
        <v/>
      </c>
      <c r="D784" t="str">
        <f>IF(C784="","","LAST "&amp;COUNTIF($C$2:C784,C784))</f>
        <v/>
      </c>
      <c r="E784" s="6">
        <f>IF(AND(OR(H784=$AA$3,H784=$AA$5),AND(OR(L784=$AA$3,L784=$AA$5))),"MATCH",0)</f>
        <v>0</v>
      </c>
      <c r="F784" s="39" t="s">
        <v>91</v>
      </c>
      <c r="G784" s="16">
        <v>44917</v>
      </c>
      <c r="H784" s="6" t="s">
        <v>25</v>
      </c>
      <c r="I784" s="6">
        <v>4</v>
      </c>
      <c r="J784" s="7">
        <v>3.0199999999999991</v>
      </c>
      <c r="K784" s="19">
        <f>IF(J784&gt;N784,1,"")</f>
        <v>1</v>
      </c>
      <c r="L784" s="6" t="s">
        <v>44</v>
      </c>
      <c r="M784" s="6" t="s">
        <v>91</v>
      </c>
      <c r="N784" s="7">
        <f>((VLOOKUP(L784,Modèle!$B$3:$G$34,5,FALSE)*VLOOKUP(H784,Modèle!$B$3:$G$34,6,FALSE))*Modèle!$D$35)+0.1</f>
        <v>2.8226751592356685</v>
      </c>
      <c r="O784" s="19" t="str">
        <f>IF(N779&gt;J779,1,"")</f>
        <v/>
      </c>
      <c r="P784" t="str">
        <f>IF(I784&gt;M784,H784,L784)</f>
        <v>Pittsburgh</v>
      </c>
      <c r="Q784" t="str">
        <f>IF(J784&gt;N784,H784,L784)</f>
        <v>Carolina</v>
      </c>
      <c r="AI784" s="27"/>
      <c r="AJ784" s="26"/>
      <c r="AK784" s="26"/>
      <c r="AL784" s="26"/>
      <c r="AM784" s="26"/>
      <c r="AN784" s="26"/>
    </row>
    <row r="785" spans="1:40">
      <c r="A785" t="str">
        <f>IF(OR(H785=$AA$3,L785=$AA$3),"MATCH","")</f>
        <v/>
      </c>
      <c r="B785" t="str">
        <f>IF(A785="","","LAST "&amp;COUNTIF(A$2:$A785,A785))</f>
        <v/>
      </c>
      <c r="C785" t="str">
        <f>IF(OR(H785=$AA$5,L785=$AA$5),"MATCH","")</f>
        <v/>
      </c>
      <c r="D785" t="str">
        <f>IF(C785="","","LAST "&amp;COUNTIF($C$2:C785,C785))</f>
        <v/>
      </c>
      <c r="E785" s="6">
        <f>IF(AND(OR(H785=$AA$3,H785=$AA$5),AND(OR(L785=$AA$3,L785=$AA$5))),"MATCH",0)</f>
        <v>0</v>
      </c>
      <c r="F785" s="39" t="s">
        <v>91</v>
      </c>
      <c r="G785" s="16">
        <v>44917</v>
      </c>
      <c r="H785" s="6" t="s">
        <v>37</v>
      </c>
      <c r="I785" s="6">
        <v>2</v>
      </c>
      <c r="J785" s="7">
        <v>3.7062420382165602</v>
      </c>
      <c r="K785" s="19">
        <f>IF(J785&gt;N785,1,"")</f>
        <v>1</v>
      </c>
      <c r="L785" s="6" t="s">
        <v>16</v>
      </c>
      <c r="M785" s="6" t="s">
        <v>91</v>
      </c>
      <c r="N785" s="7">
        <f>((VLOOKUP(L785,Modèle!$B$3:$G$34,5,FALSE)*VLOOKUP(H785,Modèle!$B$3:$G$34,6,FALSE))*Modèle!$D$35)+0.1</f>
        <v>2.7545222929936299</v>
      </c>
      <c r="O785" s="19">
        <f>IF(N780&gt;J780,1,"")</f>
        <v>1</v>
      </c>
      <c r="P785" t="str">
        <f>IF(I785&gt;M785,H785,L785)</f>
        <v>San Jose</v>
      </c>
      <c r="Q785" t="str">
        <f>IF(J785&gt;N785,H785,L785)</f>
        <v>Minnesota</v>
      </c>
      <c r="AI785" s="27"/>
      <c r="AJ785" s="26"/>
      <c r="AK785" s="26"/>
      <c r="AL785" s="26"/>
      <c r="AM785" s="26"/>
      <c r="AN785" s="26"/>
    </row>
    <row r="786" spans="1:40">
      <c r="A786" t="str">
        <f>IF(OR(H786=$AA$3,L786=$AA$3),"MATCH","")</f>
        <v/>
      </c>
      <c r="B786" t="str">
        <f>IF(A786="","","LAST "&amp;COUNTIF(A$2:$A786,A786))</f>
        <v/>
      </c>
      <c r="C786" t="str">
        <f>IF(OR(H786=$AA$5,L786=$AA$5),"MATCH","")</f>
        <v/>
      </c>
      <c r="D786" t="str">
        <f>IF(C786="","","LAST "&amp;COUNTIF($C$2:C786,C786))</f>
        <v/>
      </c>
      <c r="E786" s="6">
        <f>IF(AND(OR(H786=$AA$3,H786=$AA$5),AND(OR(L786=$AA$3,L786=$AA$5))),"MATCH",0)</f>
        <v>0</v>
      </c>
      <c r="F786" s="39" t="s">
        <v>91</v>
      </c>
      <c r="G786" s="16">
        <v>44917</v>
      </c>
      <c r="H786" s="6" t="s">
        <v>42</v>
      </c>
      <c r="I786" s="6">
        <v>3</v>
      </c>
      <c r="J786" s="7">
        <v>2.3877707006369424</v>
      </c>
      <c r="K786" s="19" t="str">
        <f>IF(J786&gt;N786,1,"")</f>
        <v/>
      </c>
      <c r="L786" s="6" t="s">
        <v>30</v>
      </c>
      <c r="M786" s="6" t="s">
        <v>91</v>
      </c>
      <c r="N786" s="7">
        <f>((VLOOKUP(L786,Modèle!$B$3:$G$34,5,FALSE)*VLOOKUP(H786,Modèle!$B$3:$G$34,6,FALSE))*Modèle!$D$35)+0.1</f>
        <v>3.4612738853503173</v>
      </c>
      <c r="O786" s="19" t="str">
        <f>IF(N781&gt;J781,1,"")</f>
        <v/>
      </c>
      <c r="P786" t="str">
        <f>IF(I786&gt;M786,H786,L786)</f>
        <v>Toronto</v>
      </c>
      <c r="Q786" t="str">
        <f>IF(J786&gt;N786,H786,L786)</f>
        <v>Toronto</v>
      </c>
      <c r="AI786" s="27"/>
      <c r="AJ786" s="26"/>
      <c r="AK786" s="26"/>
      <c r="AL786" s="26"/>
      <c r="AM786" s="26"/>
      <c r="AN786" s="26"/>
    </row>
    <row r="787" spans="1:40">
      <c r="A787" t="str">
        <f>IF(OR(H787=$AA$3,L787=$AA$3),"MATCH","")</f>
        <v/>
      </c>
      <c r="B787" t="str">
        <f>IF(A787="","","LAST "&amp;COUNTIF(A$2:$A787,A787))</f>
        <v/>
      </c>
      <c r="C787" t="str">
        <f>IF(OR(H787=$AA$5,L787=$AA$5),"MATCH","")</f>
        <v/>
      </c>
      <c r="D787" t="str">
        <f>IF(C787="","","LAST "&amp;COUNTIF($C$2:C787,C787))</f>
        <v/>
      </c>
      <c r="E787" s="6">
        <f>IF(AND(OR(H787=$AA$3,H787=$AA$5),AND(OR(L787=$AA$3,L787=$AA$5))),"MATCH",0)</f>
        <v>0</v>
      </c>
      <c r="F787" s="39" t="s">
        <v>91</v>
      </c>
      <c r="G787" s="16">
        <v>44917</v>
      </c>
      <c r="H787" s="6" t="s">
        <v>22</v>
      </c>
      <c r="I787" s="6">
        <v>5</v>
      </c>
      <c r="J787" s="7">
        <v>4.7059872611464959</v>
      </c>
      <c r="K787" s="19">
        <f>IF(J787&gt;N787,1,"")</f>
        <v>1</v>
      </c>
      <c r="L787" s="6" t="s">
        <v>28</v>
      </c>
      <c r="M787" s="6" t="s">
        <v>91</v>
      </c>
      <c r="N787" s="7">
        <f>((VLOOKUP(L787,Modèle!$B$3:$G$34,5,FALSE)*VLOOKUP(H787,Modèle!$B$3:$G$34,6,FALSE))*Modèle!$D$35)+0.1</f>
        <v>3.4242038216560506</v>
      </c>
      <c r="O787" s="19">
        <f>IF(N782&gt;J782,1,"")</f>
        <v>1</v>
      </c>
      <c r="P787" t="str">
        <f>IF(I787&gt;M787,H787,L787)</f>
        <v>Vancouver</v>
      </c>
      <c r="Q787" t="str">
        <f>IF(J787&gt;N787,H787,L787)</f>
        <v>Seattle</v>
      </c>
      <c r="AI787" s="27"/>
      <c r="AJ787" s="26"/>
      <c r="AK787" s="26"/>
      <c r="AL787" s="26"/>
      <c r="AM787" s="26"/>
      <c r="AN787" s="26"/>
    </row>
    <row r="788" spans="1:40">
      <c r="A788" t="str">
        <f>IF(OR(H788=$AA$3,L788=$AA$3),"MATCH","")</f>
        <v/>
      </c>
      <c r="B788" t="str">
        <f>IF(A788="","","LAST "&amp;COUNTIF(A$2:$A788,A788))</f>
        <v/>
      </c>
      <c r="C788" t="str">
        <f>IF(OR(H788=$AA$5,L788=$AA$5),"MATCH","")</f>
        <v/>
      </c>
      <c r="D788" t="str">
        <f>IF(C788="","","LAST "&amp;COUNTIF($C$2:C788,C788))</f>
        <v/>
      </c>
      <c r="E788" s="6">
        <f>IF(AND(OR(H788=$AA$3,H788=$AA$5),AND(OR(L788=$AA$3,L788=$AA$5))),"MATCH",0)</f>
        <v>0</v>
      </c>
      <c r="F788" s="39" t="s">
        <v>91</v>
      </c>
      <c r="G788" s="16">
        <v>44916</v>
      </c>
      <c r="H788" s="6" t="s">
        <v>37</v>
      </c>
      <c r="I788" s="6">
        <v>4</v>
      </c>
      <c r="J788" s="7">
        <v>4.1335031847133754</v>
      </c>
      <c r="K788" s="19">
        <f>IF(J788&gt;N788,1,"")</f>
        <v>1</v>
      </c>
      <c r="L788" s="6" t="s">
        <v>23</v>
      </c>
      <c r="M788" s="6" t="s">
        <v>91</v>
      </c>
      <c r="N788" s="7">
        <f>((VLOOKUP(L788,Modèle!$B$3:$G$34,5,FALSE)*VLOOKUP(H788,Modèle!$B$3:$G$34,6,FALSE))*Modèle!$D$35)+0.1</f>
        <v>2.0864968152866235</v>
      </c>
      <c r="O788" s="19" t="str">
        <f>IF(N783&gt;J783,1,"")</f>
        <v/>
      </c>
      <c r="P788" t="str">
        <f>IF(I788&gt;M788,H788,L788)</f>
        <v>Anaheim</v>
      </c>
      <c r="Q788" t="str">
        <f>IF(J788&gt;N788,H788,L788)</f>
        <v>Minnesota</v>
      </c>
      <c r="AI788" s="27"/>
      <c r="AJ788" s="26"/>
      <c r="AK788" s="26"/>
      <c r="AL788" s="26"/>
      <c r="AM788" s="26"/>
      <c r="AN788" s="26"/>
    </row>
    <row r="789" spans="1:40">
      <c r="A789" t="str">
        <f>IF(OR(H789=$AA$3,L789=$AA$3),"MATCH","")</f>
        <v/>
      </c>
      <c r="B789" t="str">
        <f>IF(A789="","","LAST "&amp;COUNTIF(A$2:$A789,A789))</f>
        <v/>
      </c>
      <c r="C789" t="str">
        <f>IF(OR(H789=$AA$5,L789=$AA$5),"MATCH","")</f>
        <v/>
      </c>
      <c r="D789" t="str">
        <f>IF(C789="","","LAST "&amp;COUNTIF($C$2:C789,C789))</f>
        <v/>
      </c>
      <c r="E789" s="6">
        <f>IF(AND(OR(H789=$AA$3,H789=$AA$5),AND(OR(L789=$AA$3,L789=$AA$5))),"MATCH",0)</f>
        <v>0</v>
      </c>
      <c r="F789" s="39" t="s">
        <v>91</v>
      </c>
      <c r="G789" s="16">
        <v>44916</v>
      </c>
      <c r="H789" s="6" t="s">
        <v>17</v>
      </c>
      <c r="I789" s="6">
        <v>4</v>
      </c>
      <c r="J789" s="7">
        <v>3.2610191082802547</v>
      </c>
      <c r="K789" s="19">
        <f>IF(J789&gt;N789,1,"")</f>
        <v>1</v>
      </c>
      <c r="L789" s="6" t="s">
        <v>26</v>
      </c>
      <c r="M789" s="6" t="s">
        <v>91</v>
      </c>
      <c r="N789" s="7">
        <f>((VLOOKUP(L789,Modèle!$B$3:$G$34,5,FALSE)*VLOOKUP(H789,Modèle!$B$3:$G$34,6,FALSE))*Modèle!$D$35)+0.1</f>
        <v>2.2733121019108276</v>
      </c>
      <c r="O789" s="19" t="str">
        <f>IF(N784&gt;J784,1,"")</f>
        <v/>
      </c>
      <c r="P789" t="str">
        <f>IF(I789&gt;M789,H789,L789)</f>
        <v>Chicago</v>
      </c>
      <c r="Q789" t="str">
        <f>IF(J789&gt;N789,H789,L789)</f>
        <v>Nashville</v>
      </c>
      <c r="AI789" s="27"/>
      <c r="AJ789" s="26"/>
      <c r="AK789" s="26"/>
      <c r="AL789" s="26"/>
      <c r="AM789" s="26"/>
      <c r="AN789" s="26"/>
    </row>
    <row r="790" spans="1:40">
      <c r="A790" t="str">
        <f>IF(OR(H790=$AA$3,L790=$AA$3),"MATCH","")</f>
        <v/>
      </c>
      <c r="B790" t="str">
        <f>IF(A790="","","LAST "&amp;COUNTIF(A$2:$A790,A790))</f>
        <v/>
      </c>
      <c r="C790" t="str">
        <f>IF(OR(H790=$AA$5,L790=$AA$5),"MATCH","")</f>
        <v/>
      </c>
      <c r="D790" t="str">
        <f>IF(C790="","","LAST "&amp;COUNTIF($C$2:C790,C790))</f>
        <v/>
      </c>
      <c r="E790" s="6">
        <f>IF(AND(OR(H790=$AA$3,H790=$AA$5),AND(OR(L790=$AA$3,L790=$AA$5))),"MATCH",0)</f>
        <v>0</v>
      </c>
      <c r="F790" s="39" t="s">
        <v>91</v>
      </c>
      <c r="G790" s="16">
        <v>44916</v>
      </c>
      <c r="H790" s="6" t="s">
        <v>31</v>
      </c>
      <c r="I790" s="6">
        <v>1</v>
      </c>
      <c r="J790" s="7">
        <v>2.2982484076433121</v>
      </c>
      <c r="K790" s="19" t="str">
        <f>IF(J790&gt;N790,1,"")</f>
        <v/>
      </c>
      <c r="L790" s="6" t="s">
        <v>27</v>
      </c>
      <c r="M790" s="6" t="s">
        <v>91</v>
      </c>
      <c r="N790" s="7">
        <f>((VLOOKUP(L790,Modèle!$B$3:$G$34,5,FALSE)*VLOOKUP(H790,Modèle!$B$3:$G$34,6,FALSE))*Modèle!$D$35)+0.1</f>
        <v>3.5924840764331201</v>
      </c>
      <c r="O790" s="19" t="str">
        <f>IF(N785&gt;J785,1,"")</f>
        <v/>
      </c>
      <c r="P790" t="str">
        <f>IF(I790&gt;M790,H790,L790)</f>
        <v>Colorado</v>
      </c>
      <c r="Q790" t="str">
        <f>IF(J790&gt;N790,H790,L790)</f>
        <v>Colorado</v>
      </c>
      <c r="AI790" s="27"/>
      <c r="AJ790" s="26"/>
      <c r="AK790" s="26"/>
      <c r="AL790" s="26"/>
      <c r="AM790" s="26"/>
      <c r="AN790" s="26"/>
    </row>
    <row r="791" spans="1:40">
      <c r="A791" t="str">
        <f>IF(OR(H791=$AA$3,L791=$AA$3),"MATCH","")</f>
        <v/>
      </c>
      <c r="B791" t="str">
        <f>IF(A791="","","LAST "&amp;COUNTIF(A$2:$A791,A791))</f>
        <v/>
      </c>
      <c r="C791" t="str">
        <f>IF(OR(H791=$AA$5,L791=$AA$5),"MATCH","")</f>
        <v/>
      </c>
      <c r="D791" t="str">
        <f>IF(C791="","","LAST "&amp;COUNTIF($C$2:C791,C791))</f>
        <v/>
      </c>
      <c r="E791" s="6">
        <f>IF(AND(OR(H791=$AA$3,H791=$AA$5),AND(OR(L791=$AA$3,L791=$AA$5))),"MATCH",0)</f>
        <v>0</v>
      </c>
      <c r="F791" s="39" t="s">
        <v>91</v>
      </c>
      <c r="G791" s="16">
        <v>44916</v>
      </c>
      <c r="H791" s="6" t="s">
        <v>29</v>
      </c>
      <c r="I791" s="6">
        <v>6</v>
      </c>
      <c r="J791" s="7">
        <v>3.0835668789808919</v>
      </c>
      <c r="K791" s="19" t="str">
        <f>IF(J791&gt;N791,1,"")</f>
        <v/>
      </c>
      <c r="L791" s="6" t="s">
        <v>40</v>
      </c>
      <c r="M791" s="6" t="s">
        <v>91</v>
      </c>
      <c r="N791" s="7">
        <f>((VLOOKUP(L791,Modèle!$B$3:$G$34,5,FALSE)*VLOOKUP(H791,Modèle!$B$3:$G$34,6,FALSE))*Modèle!$D$35)+0.1</f>
        <v>3.6938535031847128</v>
      </c>
      <c r="O791" s="19">
        <f>IF(N786&gt;J786,1,"")</f>
        <v>1</v>
      </c>
      <c r="P791" t="str">
        <f>IF(I791&gt;M791,H791,L791)</f>
        <v>Dallas</v>
      </c>
      <c r="Q791" t="str">
        <f>IF(J791&gt;N791,H791,L791)</f>
        <v>Dallas</v>
      </c>
      <c r="AI791" s="27"/>
      <c r="AJ791" s="26"/>
      <c r="AK791" s="26"/>
      <c r="AL791" s="26"/>
      <c r="AM791" s="26"/>
      <c r="AN791" s="26"/>
    </row>
    <row r="792" spans="1:40">
      <c r="A792" t="str">
        <f>IF(OR(H792=$AA$3,L792=$AA$3),"MATCH","")</f>
        <v/>
      </c>
      <c r="B792" t="str">
        <f>IF(A792="","","LAST "&amp;COUNTIF(A$2:$A792,A792))</f>
        <v/>
      </c>
      <c r="C792" t="str">
        <f>IF(OR(H792=$AA$5,L792=$AA$5),"MATCH","")</f>
        <v>MATCH</v>
      </c>
      <c r="D792" t="str">
        <f>IF(C792="","","LAST "&amp;COUNTIF($C$2:C792,C792))</f>
        <v>LAST 50</v>
      </c>
      <c r="E792" s="6">
        <f>IF(AND(OR(H792=$AA$3,H792=$AA$5),AND(OR(L792=$AA$3,L792=$AA$5))),"MATCH",0)</f>
        <v>0</v>
      </c>
      <c r="F792" s="39" t="s">
        <v>91</v>
      </c>
      <c r="G792" s="16">
        <v>44916</v>
      </c>
      <c r="H792" s="6" t="s">
        <v>20</v>
      </c>
      <c r="I792" s="6">
        <v>4</v>
      </c>
      <c r="J792" s="7">
        <v>3.8186624203821644</v>
      </c>
      <c r="K792" s="19">
        <f>IF(J792&gt;N792,1,"")</f>
        <v>1</v>
      </c>
      <c r="L792" s="6" t="s">
        <v>45</v>
      </c>
      <c r="M792" s="6" t="s">
        <v>91</v>
      </c>
      <c r="N792" s="7">
        <f>((VLOOKUP(L792,Modèle!$B$3:$G$34,5,FALSE)*VLOOKUP(H792,Modèle!$B$3:$G$34,6,FALSE))*Modèle!$D$35)+0.1</f>
        <v>2.9926751592356684</v>
      </c>
      <c r="O792" s="19" t="str">
        <f>IF(N787&gt;J787,1,"")</f>
        <v/>
      </c>
      <c r="P792" t="str">
        <f>IF(I792&gt;M792,H792,L792)</f>
        <v>Detroit</v>
      </c>
      <c r="Q792" t="str">
        <f>IF(J792&gt;N792,H792,L792)</f>
        <v>Tampa Bay</v>
      </c>
      <c r="AI792" s="27"/>
      <c r="AJ792" s="26"/>
      <c r="AK792" s="26"/>
      <c r="AL792" s="26"/>
      <c r="AM792" s="26"/>
      <c r="AN792" s="26"/>
    </row>
    <row r="793" spans="1:40">
      <c r="A793" t="str">
        <f>IF(OR(H793=$AA$3,L793=$AA$3),"MATCH","")</f>
        <v/>
      </c>
      <c r="B793" t="str">
        <f>IF(A793="","","LAST "&amp;COUNTIF(A$2:$A793,A793))</f>
        <v/>
      </c>
      <c r="C793" t="str">
        <f>IF(OR(H793=$AA$5,L793=$AA$5),"MATCH","")</f>
        <v/>
      </c>
      <c r="D793" t="str">
        <f>IF(C793="","","LAST "&amp;COUNTIF($C$2:C793,C793))</f>
        <v/>
      </c>
      <c r="E793" s="6">
        <f>IF(AND(OR(H793=$AA$3,H793=$AA$5),AND(OR(L793=$AA$3,L793=$AA$5))),"MATCH",0)</f>
        <v>0</v>
      </c>
      <c r="F793" s="39" t="s">
        <v>91</v>
      </c>
      <c r="G793" s="16">
        <v>44916</v>
      </c>
      <c r="H793" s="6" t="s">
        <v>41</v>
      </c>
      <c r="I793" s="6">
        <v>4</v>
      </c>
      <c r="J793" s="7">
        <v>3.799808917197451</v>
      </c>
      <c r="K793" s="19">
        <f>IF(J793&gt;N793,1,"")</f>
        <v>1</v>
      </c>
      <c r="L793" s="6" t="s">
        <v>38</v>
      </c>
      <c r="M793" s="6" t="s">
        <v>91</v>
      </c>
      <c r="N793" s="7">
        <f>((VLOOKUP(L793,Modèle!$B$3:$G$34,5,FALSE)*VLOOKUP(H793,Modèle!$B$3:$G$34,6,FALSE))*Modèle!$D$35)+0.1</f>
        <v>2.8076433121019111</v>
      </c>
      <c r="O793" s="19" t="str">
        <f>IF(N788&gt;J788,1,"")</f>
        <v/>
      </c>
      <c r="P793" t="str">
        <f>IF(I793&gt;M793,H793,L793)</f>
        <v>Florida</v>
      </c>
      <c r="Q793" t="str">
        <f>IF(J793&gt;N793,H793,L793)</f>
        <v>New Jersey</v>
      </c>
      <c r="AI793" s="27"/>
      <c r="AJ793" s="26"/>
      <c r="AK793" s="26"/>
      <c r="AL793" s="26"/>
      <c r="AM793" s="26"/>
      <c r="AN793" s="26"/>
    </row>
    <row r="794" spans="1:40">
      <c r="A794" t="str">
        <f>IF(OR(H794=$AA$3,L794=$AA$3),"MATCH","")</f>
        <v/>
      </c>
      <c r="B794" t="str">
        <f>IF(A794="","","LAST "&amp;COUNTIF(A$2:$A794,A794))</f>
        <v/>
      </c>
      <c r="C794" t="str">
        <f>IF(OR(H794=$AA$5,L794=$AA$5),"MATCH","")</f>
        <v/>
      </c>
      <c r="D794" t="str">
        <f>IF(C794="","","LAST "&amp;COUNTIF($C$2:C794,C794))</f>
        <v/>
      </c>
      <c r="E794" s="6">
        <f>IF(AND(OR(H794=$AA$3,H794=$AA$5),AND(OR(L794=$AA$3,L794=$AA$5))),"MATCH",0)</f>
        <v>0</v>
      </c>
      <c r="F794" s="39" t="s">
        <v>91</v>
      </c>
      <c r="G794" s="16">
        <v>44916</v>
      </c>
      <c r="H794" s="6" t="s">
        <v>43</v>
      </c>
      <c r="I794" s="6">
        <v>2</v>
      </c>
      <c r="J794" s="7">
        <v>2.3968152866242032</v>
      </c>
      <c r="K794" s="19" t="str">
        <f>IF(J794&gt;N794,1,"")</f>
        <v/>
      </c>
      <c r="L794" s="6" t="s">
        <v>18</v>
      </c>
      <c r="M794" s="6" t="s">
        <v>91</v>
      </c>
      <c r="N794" s="7">
        <f>((VLOOKUP(L794,Modèle!$B$3:$G$34,5,FALSE)*VLOOKUP(H794,Modèle!$B$3:$G$34,6,FALSE))*Modèle!$D$35)+0.1</f>
        <v>3.8802866242038214</v>
      </c>
      <c r="O794" s="19" t="str">
        <f>IF(N789&gt;J789,1,"")</f>
        <v/>
      </c>
      <c r="P794" t="str">
        <f>IF(I794&gt;M794,H794,L794)</f>
        <v>Vegas</v>
      </c>
      <c r="Q794" t="str">
        <f>IF(J794&gt;N794,H794,L794)</f>
        <v>Vegas</v>
      </c>
      <c r="AI794" s="27"/>
      <c r="AJ794" s="26"/>
      <c r="AK794" s="26"/>
      <c r="AL794" s="26"/>
      <c r="AM794" s="26"/>
      <c r="AN794" s="26"/>
    </row>
    <row r="795" spans="1:40">
      <c r="A795" t="str">
        <f>IF(OR(H795=$AA$3,L795=$AA$3),"MATCH","")</f>
        <v/>
      </c>
      <c r="B795" t="str">
        <f>IF(A795="","","LAST "&amp;COUNTIF(A$2:$A795,A795))</f>
        <v/>
      </c>
      <c r="C795" t="str">
        <f>IF(OR(H795=$AA$5,L795=$AA$5),"MATCH","")</f>
        <v/>
      </c>
      <c r="D795" t="str">
        <f>IF(C795="","","LAST "&amp;COUNTIF($C$2:C795,C795))</f>
        <v/>
      </c>
      <c r="E795" s="6">
        <f>IF(AND(OR(H795=$AA$3,H795=$AA$5),AND(OR(L795=$AA$3,L795=$AA$5))),"MATCH",0)</f>
        <v>0</v>
      </c>
      <c r="F795" s="39" t="s">
        <v>91</v>
      </c>
      <c r="G795" s="16">
        <v>44915</v>
      </c>
      <c r="H795" s="6" t="s">
        <v>41</v>
      </c>
      <c r="I795" s="6">
        <v>1</v>
      </c>
      <c r="J795" s="7">
        <v>3.012866242038216</v>
      </c>
      <c r="K795" s="19">
        <f>IF(J795&gt;N795,1,"")</f>
        <v>1</v>
      </c>
      <c r="L795" s="6" t="s">
        <v>25</v>
      </c>
      <c r="M795" s="6" t="s">
        <v>91</v>
      </c>
      <c r="N795" s="7">
        <f>((VLOOKUP(L795,Modèle!$B$3:$G$34,5,FALSE)*VLOOKUP(H795,Modèle!$B$3:$G$34,6,FALSE))*Modèle!$D$35)+0.1</f>
        <v>2.6999999999999997</v>
      </c>
      <c r="O795" s="19">
        <f>IF(N790&gt;J790,1,"")</f>
        <v>1</v>
      </c>
      <c r="P795" t="str">
        <f>IF(I795&gt;M795,H795,L795)</f>
        <v>Carolina</v>
      </c>
      <c r="Q795" t="str">
        <f>IF(J795&gt;N795,H795,L795)</f>
        <v>New Jersey</v>
      </c>
      <c r="AI795" s="27"/>
      <c r="AJ795" s="26"/>
      <c r="AK795" s="26"/>
      <c r="AL795" s="26"/>
      <c r="AM795" s="26"/>
      <c r="AN795" s="26"/>
    </row>
    <row r="796" spans="1:40">
      <c r="A796" t="str">
        <f>IF(OR(H796=$AA$3,L796=$AA$3),"MATCH","")</f>
        <v/>
      </c>
      <c r="B796" t="str">
        <f>IF(A796="","","LAST "&amp;COUNTIF(A$2:$A796,A796))</f>
        <v/>
      </c>
      <c r="C796" t="str">
        <f>IF(OR(H796=$AA$5,L796=$AA$5),"MATCH","")</f>
        <v/>
      </c>
      <c r="D796" t="str">
        <f>IF(C796="","","LAST "&amp;COUNTIF($C$2:C796,C796))</f>
        <v/>
      </c>
      <c r="E796" s="6">
        <f>IF(AND(OR(H796=$AA$3,H796=$AA$5),AND(OR(L796=$AA$3,L796=$AA$5))),"MATCH",0)</f>
        <v>0</v>
      </c>
      <c r="F796" s="39" t="s">
        <v>91</v>
      </c>
      <c r="G796" s="16">
        <v>44915</v>
      </c>
      <c r="H796" s="6" t="s">
        <v>23</v>
      </c>
      <c r="I796" s="6">
        <v>1</v>
      </c>
      <c r="J796" s="7">
        <v>2.4399363057324832</v>
      </c>
      <c r="K796" s="19" t="str">
        <f>IF(J796&gt;N796,1,"")</f>
        <v/>
      </c>
      <c r="L796" s="6" t="s">
        <v>19</v>
      </c>
      <c r="M796" s="6" t="s">
        <v>91</v>
      </c>
      <c r="N796" s="7">
        <f>((VLOOKUP(L796,Modèle!$B$3:$G$34,5,FALSE)*VLOOKUP(H796,Modèle!$B$3:$G$34,6,FALSE))*Modèle!$D$35)+0.1</f>
        <v>4.4189808917197428</v>
      </c>
      <c r="O796" s="19">
        <f>IF(N791&gt;J791,1,"")</f>
        <v>1</v>
      </c>
      <c r="P796" t="str">
        <f>IF(I796&gt;M796,H796,L796)</f>
        <v>Los Angeles</v>
      </c>
      <c r="Q796" t="str">
        <f>IF(J796&gt;N796,H796,L796)</f>
        <v>Los Angeles</v>
      </c>
      <c r="AI796" s="27"/>
      <c r="AJ796" s="26"/>
      <c r="AK796" s="26"/>
      <c r="AL796" s="26"/>
      <c r="AM796" s="26"/>
      <c r="AN796" s="26"/>
    </row>
    <row r="797" spans="1:40">
      <c r="A797" t="str">
        <f>IF(OR(H797=$AA$3,L797=$AA$3),"MATCH","")</f>
        <v/>
      </c>
      <c r="B797" t="str">
        <f>IF(A797="","","LAST "&amp;COUNTIF(A$2:$A797,A797))</f>
        <v/>
      </c>
      <c r="C797" t="str">
        <f>IF(OR(H797=$AA$5,L797=$AA$5),"MATCH","")</f>
        <v/>
      </c>
      <c r="D797" t="str">
        <f>IF(C797="","","LAST "&amp;COUNTIF($C$2:C797,C797))</f>
        <v/>
      </c>
      <c r="E797" s="6">
        <f>IF(AND(OR(H797=$AA$3,H797=$AA$5),AND(OR(L797=$AA$3,L797=$AA$5))),"MATCH",0)</f>
        <v>0</v>
      </c>
      <c r="F797" s="39" t="s">
        <v>91</v>
      </c>
      <c r="G797" s="16">
        <v>44915</v>
      </c>
      <c r="H797" s="6" t="s">
        <v>24</v>
      </c>
      <c r="I797" s="6">
        <v>3</v>
      </c>
      <c r="J797" s="7">
        <v>2.5863694267515913</v>
      </c>
      <c r="K797" s="19" t="str">
        <f>IF(J797&gt;N797,1,"")</f>
        <v/>
      </c>
      <c r="L797" s="6" t="s">
        <v>42</v>
      </c>
      <c r="M797" s="6" t="s">
        <v>91</v>
      </c>
      <c r="N797" s="7">
        <f>((VLOOKUP(L797,Modèle!$B$3:$G$34,5,FALSE)*VLOOKUP(H797,Modèle!$B$3:$G$34,6,FALSE))*Modèle!$D$35)+0.1</f>
        <v>3.6726114649681527</v>
      </c>
      <c r="O797" s="19" t="str">
        <f>IF(N792&gt;J792,1,"")</f>
        <v/>
      </c>
      <c r="P797" t="str">
        <f>IF(I797&gt;M797,H797,L797)</f>
        <v>Philadelphia</v>
      </c>
      <c r="Q797" t="str">
        <f>IF(J797&gt;N797,H797,L797)</f>
        <v>Philadelphia</v>
      </c>
      <c r="AI797" s="27"/>
      <c r="AJ797" s="26"/>
      <c r="AK797" s="26"/>
      <c r="AL797" s="26"/>
      <c r="AM797" s="26"/>
      <c r="AN797" s="26"/>
    </row>
    <row r="798" spans="1:40">
      <c r="A798" t="str">
        <f>IF(OR(H798=$AA$3,L798=$AA$3),"MATCH","")</f>
        <v/>
      </c>
      <c r="B798" t="str">
        <f>IF(A798="","","LAST "&amp;COUNTIF(A$2:$A798,A798))</f>
        <v/>
      </c>
      <c r="C798" t="str">
        <f>IF(OR(H798=$AA$5,L798=$AA$5),"MATCH","")</f>
        <v/>
      </c>
      <c r="D798" t="str">
        <f>IF(C798="","","LAST "&amp;COUNTIF($C$2:C798,C798))</f>
        <v/>
      </c>
      <c r="E798" s="6">
        <f>IF(AND(OR(H798=$AA$3,H798=$AA$5),AND(OR(L798=$AA$3,L798=$AA$5))),"MATCH",0)</f>
        <v>0</v>
      </c>
      <c r="F798" s="39" t="s">
        <v>91</v>
      </c>
      <c r="G798" s="16">
        <v>44915</v>
      </c>
      <c r="H798" s="6" t="s">
        <v>21</v>
      </c>
      <c r="I798" s="6">
        <v>2</v>
      </c>
      <c r="J798" s="7">
        <v>3.0392356687898081</v>
      </c>
      <c r="K798" s="19">
        <f>IF(J798&gt;N798,1,"")</f>
        <v>1</v>
      </c>
      <c r="L798" s="6" t="s">
        <v>44</v>
      </c>
      <c r="M798" s="6" t="s">
        <v>91</v>
      </c>
      <c r="N798" s="7">
        <f>((VLOOKUP(L798,Modèle!$B$3:$G$34,5,FALSE)*VLOOKUP(H798,Modèle!$B$3:$G$34,6,FALSE))*Modèle!$D$35)+0.1</f>
        <v>2.8023566878980888</v>
      </c>
      <c r="O798" s="19" t="str">
        <f>IF(N793&gt;J793,1,"")</f>
        <v/>
      </c>
      <c r="P798" t="str">
        <f>IF(I798&gt;M798,H798,L798)</f>
        <v>Pittsburgh</v>
      </c>
      <c r="Q798" t="str">
        <f>IF(J798&gt;N798,H798,L798)</f>
        <v>N.Y. Rangers</v>
      </c>
      <c r="AI798" s="27"/>
      <c r="AJ798" s="26"/>
      <c r="AK798" s="26"/>
      <c r="AL798" s="26"/>
      <c r="AM798" s="26"/>
      <c r="AN798" s="26"/>
    </row>
    <row r="799" spans="1:40">
      <c r="A799" t="str">
        <f>IF(OR(H799=$AA$3,L799=$AA$3),"MATCH","")</f>
        <v>MATCH</v>
      </c>
      <c r="B799" t="str">
        <f>IF(A799="","","LAST "&amp;COUNTIF(A$2:$A799,A799))</f>
        <v>LAST 50</v>
      </c>
      <c r="C799" t="str">
        <f>IF(OR(H799=$AA$5,L799=$AA$5),"MATCH","")</f>
        <v/>
      </c>
      <c r="D799" t="str">
        <f>IF(C799="","","LAST "&amp;COUNTIF($C$2:C799,C799))</f>
        <v/>
      </c>
      <c r="E799" s="6">
        <f>IF(AND(OR(H799=$AA$3,H799=$AA$5),AND(OR(L799=$AA$3,L799=$AA$5))),"MATCH",0)</f>
        <v>0</v>
      </c>
      <c r="F799" s="39" t="s">
        <v>91</v>
      </c>
      <c r="G799" s="16">
        <v>44915</v>
      </c>
      <c r="H799" s="6" t="s">
        <v>36</v>
      </c>
      <c r="I799" s="6">
        <v>7</v>
      </c>
      <c r="J799" s="7">
        <v>3.73</v>
      </c>
      <c r="K799" s="19">
        <f>IF(J799&gt;N799,1,"")</f>
        <v>1</v>
      </c>
      <c r="L799" s="6" t="s">
        <v>16</v>
      </c>
      <c r="M799" s="6" t="s">
        <v>91</v>
      </c>
      <c r="N799" s="7">
        <f>((VLOOKUP(L799,Modèle!$B$3:$G$34,5,FALSE)*VLOOKUP(H799,Modèle!$B$3:$G$34,6,FALSE))*Modèle!$D$35)+0.1</f>
        <v>2.937261146496815</v>
      </c>
      <c r="O799" s="19">
        <f>IF(N794&gt;J794,1,"")</f>
        <v>1</v>
      </c>
      <c r="P799" t="str">
        <f>IF(I799&gt;M799,H799,L799)</f>
        <v>San Jose</v>
      </c>
      <c r="Q799" t="str">
        <f>IF(J799&gt;N799,H799,L799)</f>
        <v>Calgary</v>
      </c>
      <c r="AI799" s="27"/>
      <c r="AJ799" s="26"/>
      <c r="AK799" s="26"/>
      <c r="AL799" s="26"/>
      <c r="AM799" s="26"/>
      <c r="AN799" s="26"/>
    </row>
    <row r="800" spans="1:40">
      <c r="A800" t="str">
        <f>IF(OR(H800=$AA$3,L800=$AA$3),"MATCH","")</f>
        <v/>
      </c>
      <c r="B800" t="str">
        <f>IF(A800="","","LAST "&amp;COUNTIF(A$2:$A800,A800))</f>
        <v/>
      </c>
      <c r="C800" t="str">
        <f>IF(OR(H800=$AA$5,L800=$AA$5),"MATCH","")</f>
        <v/>
      </c>
      <c r="D800" t="str">
        <f>IF(C800="","","LAST "&amp;COUNTIF($C$2:C800,C800))</f>
        <v/>
      </c>
      <c r="E800" s="6">
        <f>IF(AND(OR(H800=$AA$3,H800=$AA$5),AND(OR(L800=$AA$3,L800=$AA$5))),"MATCH",0)</f>
        <v>0</v>
      </c>
      <c r="F800" s="39" t="s">
        <v>91</v>
      </c>
      <c r="G800" s="16">
        <v>44915</v>
      </c>
      <c r="H800" s="6" t="s">
        <v>47</v>
      </c>
      <c r="I800" s="6">
        <v>2</v>
      </c>
      <c r="J800" s="7">
        <v>3.021114649681528</v>
      </c>
      <c r="K800" s="19" t="str">
        <f>IF(J800&gt;N800,1,"")</f>
        <v/>
      </c>
      <c r="L800" s="6" t="s">
        <v>22</v>
      </c>
      <c r="M800" s="6" t="s">
        <v>91</v>
      </c>
      <c r="N800" s="7">
        <f>((VLOOKUP(L800,Modèle!$B$3:$G$34,5,FALSE)*VLOOKUP(H800,Modèle!$B$3:$G$34,6,FALSE))*Modèle!$D$35)+0.1</f>
        <v>4.3988535031847125</v>
      </c>
      <c r="O800" s="19" t="str">
        <f>IF(N795&gt;J795,1,"")</f>
        <v/>
      </c>
      <c r="P800" t="str">
        <f>IF(I800&gt;M800,H800,L800)</f>
        <v>Seattle</v>
      </c>
      <c r="Q800" t="str">
        <f>IF(J800&gt;N800,H800,L800)</f>
        <v>Seattle</v>
      </c>
      <c r="AI800" s="27"/>
      <c r="AJ800" s="26"/>
      <c r="AK800" s="26"/>
      <c r="AL800" s="26"/>
      <c r="AM800" s="26"/>
      <c r="AN800" s="26"/>
    </row>
    <row r="801" spans="1:40">
      <c r="A801" t="str">
        <f>IF(OR(H801=$AA$3,L801=$AA$3),"MATCH","")</f>
        <v/>
      </c>
      <c r="B801" t="str">
        <f>IF(A801="","","LAST "&amp;COUNTIF(A$2:$A801,A801))</f>
        <v/>
      </c>
      <c r="C801" t="str">
        <f>IF(OR(H801=$AA$5,L801=$AA$5),"MATCH","")</f>
        <v/>
      </c>
      <c r="D801" t="str">
        <f>IF(C801="","","LAST "&amp;COUNTIF($C$2:C801,C801))</f>
        <v/>
      </c>
      <c r="E801" s="6">
        <f>IF(AND(OR(H801=$AA$3,H801=$AA$5),AND(OR(L801=$AA$3,L801=$AA$5))),"MATCH",0)</f>
        <v>0</v>
      </c>
      <c r="F801" s="39" t="s">
        <v>91</v>
      </c>
      <c r="G801" s="16">
        <v>44915</v>
      </c>
      <c r="H801" s="6" t="s">
        <v>20</v>
      </c>
      <c r="I801" s="6">
        <v>1</v>
      </c>
      <c r="J801" s="7">
        <v>3.0183439490445854</v>
      </c>
      <c r="K801" s="19" t="str">
        <f>IF(J801&gt;N801,1,"")</f>
        <v/>
      </c>
      <c r="L801" s="6" t="s">
        <v>30</v>
      </c>
      <c r="M801" s="6" t="s">
        <v>91</v>
      </c>
      <c r="N801" s="7">
        <f>((VLOOKUP(L801,Modèle!$B$3:$G$34,5,FALSE)*VLOOKUP(H801,Modèle!$B$3:$G$34,6,FALSE))*Modèle!$D$35)+0.1</f>
        <v>3.2166242038216555</v>
      </c>
      <c r="O801" s="19">
        <f>IF(N796&gt;J796,1,"")</f>
        <v>1</v>
      </c>
      <c r="P801" t="str">
        <f>IF(I801&gt;M801,H801,L801)</f>
        <v>Toronto</v>
      </c>
      <c r="Q801" t="str">
        <f>IF(J801&gt;N801,H801,L801)</f>
        <v>Toronto</v>
      </c>
      <c r="AI801" s="27"/>
      <c r="AJ801" s="26"/>
      <c r="AK801" s="26"/>
      <c r="AL801" s="26"/>
      <c r="AM801" s="26"/>
      <c r="AN801" s="26"/>
    </row>
    <row r="802" spans="1:40">
      <c r="A802" t="str">
        <f>IF(OR(H802=$AA$3,L802=$AA$3),"MATCH","")</f>
        <v/>
      </c>
      <c r="B802" t="str">
        <f>IF(A802="","","LAST "&amp;COUNTIF(A$2:$A802,A802))</f>
        <v/>
      </c>
      <c r="C802" t="str">
        <f>IF(OR(H802=$AA$5,L802=$AA$5),"MATCH","")</f>
        <v/>
      </c>
      <c r="D802" t="str">
        <f>IF(C802="","","LAST "&amp;COUNTIF($C$2:C802,C802))</f>
        <v/>
      </c>
      <c r="E802" s="6">
        <f>IF(AND(OR(H802=$AA$3,H802=$AA$5),AND(OR(L802=$AA$3,L802=$AA$5))),"MATCH",0)</f>
        <v>0</v>
      </c>
      <c r="F802" s="39" t="s">
        <v>91</v>
      </c>
      <c r="G802" s="16">
        <v>44915</v>
      </c>
      <c r="H802" s="6" t="s">
        <v>34</v>
      </c>
      <c r="I802" s="6">
        <v>1</v>
      </c>
      <c r="J802" s="7">
        <v>2.4332802547770696</v>
      </c>
      <c r="K802" s="19" t="str">
        <f>IF(J802&gt;N802,1,"")</f>
        <v/>
      </c>
      <c r="L802" s="6" t="s">
        <v>46</v>
      </c>
      <c r="M802" s="6" t="s">
        <v>91</v>
      </c>
      <c r="N802" s="7">
        <f>((VLOOKUP(L802,Modèle!$B$3:$G$34,5,FALSE)*VLOOKUP(H802,Modèle!$B$3:$G$34,6,FALSE))*Modèle!$D$35)+0.1</f>
        <v>3.56764331210191</v>
      </c>
      <c r="O802" s="19">
        <f>IF(N797&gt;J797,1,"")</f>
        <v>1</v>
      </c>
      <c r="P802" t="str">
        <f>IF(I802&gt;M802,H802,L802)</f>
        <v>Winnipeg</v>
      </c>
      <c r="Q802" t="str">
        <f>IF(J802&gt;N802,H802,L802)</f>
        <v>Winnipeg</v>
      </c>
      <c r="AI802" s="27"/>
      <c r="AJ802" s="26"/>
      <c r="AK802" s="26"/>
      <c r="AL802" s="26"/>
      <c r="AM802" s="26"/>
      <c r="AN802" s="26"/>
    </row>
    <row r="803" spans="1:40">
      <c r="A803" t="str">
        <f>IF(OR(H803=$AA$3,L803=$AA$3),"MATCH","")</f>
        <v/>
      </c>
      <c r="B803" t="str">
        <f>IF(A803="","","LAST "&amp;COUNTIF(A$2:$A803,A803))</f>
        <v/>
      </c>
      <c r="C803" t="str">
        <f>IF(OR(H803=$AA$5,L803=$AA$5),"MATCH","")</f>
        <v/>
      </c>
      <c r="D803" t="str">
        <f>IF(C803="","","LAST "&amp;COUNTIF($C$2:C803,C803))</f>
        <v/>
      </c>
      <c r="E803" s="6">
        <f>IF(AND(OR(H803=$AA$3,H803=$AA$5),AND(OR(L803=$AA$3,L803=$AA$5))),"MATCH",0)</f>
        <v>0</v>
      </c>
      <c r="F803" s="39" t="s">
        <v>91</v>
      </c>
      <c r="G803" s="16">
        <v>44914</v>
      </c>
      <c r="H803" s="6" t="s">
        <v>31</v>
      </c>
      <c r="I803" s="6">
        <v>3</v>
      </c>
      <c r="J803" s="7">
        <v>2.9479299363057319</v>
      </c>
      <c r="K803" s="19" t="str">
        <f>IF(J803&gt;N803,1,"")</f>
        <v/>
      </c>
      <c r="L803" s="6" t="s">
        <v>43</v>
      </c>
      <c r="M803" s="6" t="s">
        <v>91</v>
      </c>
      <c r="N803" s="7">
        <f>((VLOOKUP(L803,Modèle!$B$3:$G$34,5,FALSE)*VLOOKUP(H803,Modèle!$B$3:$G$34,6,FALSE))*Modèle!$D$35)+0.1</f>
        <v>3.2057324840764325</v>
      </c>
      <c r="O803" s="19" t="str">
        <f>IF(N798&gt;J798,1,"")</f>
        <v/>
      </c>
      <c r="P803" t="str">
        <f>IF(I803&gt;M803,H803,L803)</f>
        <v>Arizona</v>
      </c>
      <c r="Q803" t="str">
        <f>IF(J803&gt;N803,H803,L803)</f>
        <v>Arizona</v>
      </c>
      <c r="AI803" s="27"/>
      <c r="AJ803" s="26"/>
      <c r="AK803" s="26"/>
      <c r="AL803" s="26"/>
      <c r="AM803" s="26"/>
      <c r="AN803" s="26"/>
    </row>
    <row r="804" spans="1:40">
      <c r="A804" t="str">
        <f>IF(OR(H804=$AA$3,L804=$AA$3),"MATCH","")</f>
        <v/>
      </c>
      <c r="B804" t="str">
        <f>IF(A804="","","LAST "&amp;COUNTIF(A$2:$A804,A804))</f>
        <v/>
      </c>
      <c r="C804" t="str">
        <f>IF(OR(H804=$AA$5,L804=$AA$5),"MATCH","")</f>
        <v/>
      </c>
      <c r="D804" t="str">
        <f>IF(C804="","","LAST "&amp;COUNTIF($C$2:C804,C804))</f>
        <v/>
      </c>
      <c r="E804" s="6">
        <f>IF(AND(OR(H804=$AA$3,H804=$AA$5),AND(OR(L804=$AA$3,L804=$AA$5))),"MATCH",0)</f>
        <v>0</v>
      </c>
      <c r="F804" s="39" t="s">
        <v>91</v>
      </c>
      <c r="G804" s="16">
        <v>44914</v>
      </c>
      <c r="H804" s="6" t="s">
        <v>38</v>
      </c>
      <c r="I804" s="6">
        <v>3</v>
      </c>
      <c r="J804" s="7">
        <v>2.2598407643312095</v>
      </c>
      <c r="K804" s="19" t="str">
        <f>IF(J804&gt;N804,1,"")</f>
        <v/>
      </c>
      <c r="L804" s="6" t="s">
        <v>32</v>
      </c>
      <c r="M804" s="6" t="s">
        <v>91</v>
      </c>
      <c r="N804" s="7">
        <f>((VLOOKUP(L804,Modèle!$B$3:$G$34,5,FALSE)*VLOOKUP(H804,Modèle!$B$3:$G$34,6,FALSE))*Modèle!$D$35)+0.1</f>
        <v>4.1473885350318458</v>
      </c>
      <c r="O804" s="19" t="str">
        <f>IF(N799&gt;J799,1,"")</f>
        <v/>
      </c>
      <c r="P804" t="str">
        <f>IF(I804&gt;M804,H804,L804)</f>
        <v>Boston</v>
      </c>
      <c r="Q804" t="str">
        <f>IF(J804&gt;N804,H804,L804)</f>
        <v>Boston</v>
      </c>
      <c r="AI804" s="27"/>
      <c r="AJ804" s="26"/>
      <c r="AK804" s="26"/>
      <c r="AL804" s="26"/>
      <c r="AM804" s="26"/>
      <c r="AN804" s="26"/>
    </row>
    <row r="805" spans="1:40">
      <c r="A805" t="str">
        <f>IF(OR(H805=$AA$3,L805=$AA$3),"MATCH","")</f>
        <v/>
      </c>
      <c r="B805" t="str">
        <f>IF(A805="","","LAST "&amp;COUNTIF(A$2:$A805,A805))</f>
        <v/>
      </c>
      <c r="C805" t="str">
        <f>IF(OR(H805=$AA$5,L805=$AA$5),"MATCH","")</f>
        <v/>
      </c>
      <c r="D805" t="str">
        <f>IF(C805="","","LAST "&amp;COUNTIF($C$2:C805,C805))</f>
        <v/>
      </c>
      <c r="E805" s="6">
        <f>IF(AND(OR(H805=$AA$3,H805=$AA$5),AND(OR(L805=$AA$3,L805=$AA$5))),"MATCH",0)</f>
        <v>0</v>
      </c>
      <c r="F805" s="39" t="s">
        <v>91</v>
      </c>
      <c r="G805" s="16">
        <v>44914</v>
      </c>
      <c r="H805" s="6" t="s">
        <v>39</v>
      </c>
      <c r="I805" s="6">
        <v>0</v>
      </c>
      <c r="J805" s="7">
        <v>2.7218471337579615</v>
      </c>
      <c r="K805" s="19">
        <f>IF(J805&gt;N805,1,"")</f>
        <v>1</v>
      </c>
      <c r="L805" s="6" t="s">
        <v>27</v>
      </c>
      <c r="M805" s="6" t="s">
        <v>91</v>
      </c>
      <c r="N805" s="7">
        <f>((VLOOKUP(L805,Modèle!$B$3:$G$34,5,FALSE)*VLOOKUP(H805,Modèle!$B$3:$G$34,6,FALSE))*Modèle!$D$35)+0.1</f>
        <v>2.6244585987261142</v>
      </c>
      <c r="O805" s="19">
        <f>IF(N800&gt;J800,1,"")</f>
        <v>1</v>
      </c>
      <c r="P805" t="str">
        <f>IF(I805&gt;M805,H805,L805)</f>
        <v>Colorado</v>
      </c>
      <c r="Q805" t="str">
        <f>IF(J805&gt;N805,H805,L805)</f>
        <v>N.Y. Islanders</v>
      </c>
      <c r="AI805" s="27"/>
      <c r="AJ805" s="26"/>
      <c r="AK805" s="26"/>
      <c r="AL805" s="26"/>
      <c r="AM805" s="26"/>
      <c r="AN805" s="26"/>
    </row>
    <row r="806" spans="1:40">
      <c r="A806" t="str">
        <f>IF(OR(H806=$AA$3,L806=$AA$3),"MATCH","")</f>
        <v/>
      </c>
      <c r="B806" t="str">
        <f>IF(A806="","","LAST "&amp;COUNTIF(A$2:$A806,A806))</f>
        <v/>
      </c>
      <c r="C806" t="str">
        <f>IF(OR(H806=$AA$5,L806=$AA$5),"MATCH","")</f>
        <v/>
      </c>
      <c r="D806" t="str">
        <f>IF(C806="","","LAST "&amp;COUNTIF($C$2:C806,C806))</f>
        <v/>
      </c>
      <c r="E806" s="6">
        <f>IF(AND(OR(H806=$AA$3,H806=$AA$5),AND(OR(L806=$AA$3,L806=$AA$5))),"MATCH",0)</f>
        <v>0</v>
      </c>
      <c r="F806" s="39" t="s">
        <v>91</v>
      </c>
      <c r="G806" s="16">
        <v>44914</v>
      </c>
      <c r="H806" s="6" t="s">
        <v>40</v>
      </c>
      <c r="I806" s="6">
        <v>2</v>
      </c>
      <c r="J806" s="7">
        <v>4.3148089171974515</v>
      </c>
      <c r="K806" s="19">
        <f>IF(J806&gt;N806,1,"")</f>
        <v>1</v>
      </c>
      <c r="L806" s="6" t="s">
        <v>24</v>
      </c>
      <c r="M806" s="6" t="s">
        <v>91</v>
      </c>
      <c r="N806" s="7">
        <f>((VLOOKUP(L806,Modèle!$B$3:$G$34,5,FALSE)*VLOOKUP(H806,Modèle!$B$3:$G$34,6,FALSE))*Modèle!$D$35)+0.1</f>
        <v>2.2771337579617832</v>
      </c>
      <c r="O806" s="19">
        <f>IF(N801&gt;J801,1,"")</f>
        <v>1</v>
      </c>
      <c r="P806" t="str">
        <f>IF(I806&gt;M806,H806,L806)</f>
        <v>Columbus</v>
      </c>
      <c r="Q806" t="str">
        <f>IF(J806&gt;N806,H806,L806)</f>
        <v>Dallas</v>
      </c>
      <c r="AI806" s="27"/>
      <c r="AJ806" s="26"/>
      <c r="AK806" s="26"/>
      <c r="AL806" s="26"/>
      <c r="AM806" s="26"/>
      <c r="AN806" s="26"/>
    </row>
    <row r="807" spans="1:40">
      <c r="A807" t="str">
        <f>IF(OR(H807=$AA$3,L807=$AA$3),"MATCH","")</f>
        <v/>
      </c>
      <c r="B807" t="str">
        <f>IF(A807="","","LAST "&amp;COUNTIF(A$2:$A807,A807))</f>
        <v/>
      </c>
      <c r="C807" t="str">
        <f>IF(OR(H807=$AA$5,L807=$AA$5),"MATCH","")</f>
        <v/>
      </c>
      <c r="D807" t="str">
        <f>IF(C807="","","LAST "&amp;COUNTIF($C$2:C807,C807))</f>
        <v/>
      </c>
      <c r="E807" s="6">
        <f>IF(AND(OR(H807=$AA$3,H807=$AA$5),AND(OR(L807=$AA$3,L807=$AA$5))),"MATCH",0)</f>
        <v>0</v>
      </c>
      <c r="F807" s="39" t="s">
        <v>91</v>
      </c>
      <c r="G807" s="16">
        <v>44914</v>
      </c>
      <c r="H807" s="6" t="s">
        <v>29</v>
      </c>
      <c r="I807" s="6">
        <v>3</v>
      </c>
      <c r="J807" s="7">
        <v>3.4545222929936301</v>
      </c>
      <c r="K807" s="19">
        <f>IF(J807&gt;N807,1,"")</f>
        <v>1</v>
      </c>
      <c r="L807" s="6" t="s">
        <v>17</v>
      </c>
      <c r="M807" s="6" t="s">
        <v>91</v>
      </c>
      <c r="N807" s="7">
        <f>((VLOOKUP(L807,Modèle!$B$3:$G$34,5,FALSE)*VLOOKUP(H807,Modèle!$B$3:$G$34,6,FALSE))*Modèle!$D$35)+0.1</f>
        <v>2.9918471337579615</v>
      </c>
      <c r="O807" s="19">
        <f>IF(N802&gt;J802,1,"")</f>
        <v>1</v>
      </c>
      <c r="P807" t="str">
        <f>IF(I807&gt;M807,H807,L807)</f>
        <v>Nashville</v>
      </c>
      <c r="Q807" t="str">
        <f>IF(J807&gt;N807,H807,L807)</f>
        <v>Edmonton</v>
      </c>
      <c r="AI807" s="27"/>
      <c r="AJ807" s="26"/>
      <c r="AK807" s="26"/>
      <c r="AL807" s="26"/>
      <c r="AM807" s="26"/>
      <c r="AN807" s="26"/>
    </row>
    <row r="808" spans="1:40">
      <c r="A808" t="str">
        <f>IF(OR(H808=$AA$3,L808=$AA$3),"MATCH","")</f>
        <v/>
      </c>
      <c r="B808" t="str">
        <f>IF(A808="","","LAST "&amp;COUNTIF(A$2:$A808,A808))</f>
        <v/>
      </c>
      <c r="C808" t="str">
        <f>IF(OR(H808=$AA$5,L808=$AA$5),"MATCH","")</f>
        <v/>
      </c>
      <c r="D808" t="str">
        <f>IF(C808="","","LAST "&amp;COUNTIF($C$2:C808,C808))</f>
        <v/>
      </c>
      <c r="E808" s="6">
        <f>IF(AND(OR(H808=$AA$3,H808=$AA$5),AND(OR(L808=$AA$3,L808=$AA$5))),"MATCH",0)</f>
        <v>0</v>
      </c>
      <c r="F808" s="39" t="s">
        <v>91</v>
      </c>
      <c r="G808" s="16">
        <v>44914</v>
      </c>
      <c r="H808" s="6" t="s">
        <v>47</v>
      </c>
      <c r="I808" s="6">
        <v>5</v>
      </c>
      <c r="J808" s="7">
        <v>3.8674203821656041</v>
      </c>
      <c r="K808" s="19" t="str">
        <f>IF(J808&gt;N808,1,"")</f>
        <v/>
      </c>
      <c r="L808" s="6" t="s">
        <v>28</v>
      </c>
      <c r="N808" s="7">
        <f>((VLOOKUP(L808,Modèle!$B$3:$G$34,5,FALSE)*VLOOKUP(H808,Modèle!$B$3:$G$34,6,FALSE))*Modèle!$D$35)+0.1</f>
        <v>3.9872611464968148</v>
      </c>
      <c r="O808" s="19">
        <f>IF(N803&gt;J803,1,"")</f>
        <v>1</v>
      </c>
      <c r="P808" t="str">
        <f>IF(I808&gt;M808,H808,L808)</f>
        <v>St. Louis</v>
      </c>
      <c r="Q808" t="str">
        <f>IF(J808&gt;N808,H808,L808)</f>
        <v>Vancouver</v>
      </c>
      <c r="AI808" s="27"/>
      <c r="AJ808" s="26"/>
      <c r="AK808" s="26"/>
      <c r="AL808" s="26"/>
      <c r="AM808" s="26"/>
      <c r="AN808" s="26"/>
    </row>
    <row r="809" spans="1:40">
      <c r="A809" t="str">
        <f>IF(OR(H809=$AA$3,L809=$AA$3),"MATCH","")</f>
        <v/>
      </c>
      <c r="B809" t="str">
        <f>IF(A809="","","LAST "&amp;COUNTIF(A$2:$A809,A809))</f>
        <v/>
      </c>
      <c r="C809" t="str">
        <f>IF(OR(H809=$AA$5,L809=$AA$5),"MATCH","")</f>
        <v/>
      </c>
      <c r="D809" t="str">
        <f>IF(C809="","","LAST "&amp;COUNTIF($C$2:C809,C809))</f>
        <v/>
      </c>
      <c r="E809" s="6">
        <f>IF(AND(OR(H809=$AA$3,H809=$AA$5),AND(OR(L809=$AA$3,L809=$AA$5))),"MATCH",0)</f>
        <v>0</v>
      </c>
      <c r="F809" s="39" t="s">
        <v>91</v>
      </c>
      <c r="G809" s="16">
        <v>44914</v>
      </c>
      <c r="H809" s="6" t="s">
        <v>35</v>
      </c>
      <c r="I809" s="6">
        <v>3</v>
      </c>
      <c r="J809" s="7">
        <v>3.4278980891719737</v>
      </c>
      <c r="K809" s="19" t="str">
        <f>IF(J809&gt;N809,1,"")</f>
        <v/>
      </c>
      <c r="L809" s="6" t="s">
        <v>18</v>
      </c>
      <c r="N809" s="7">
        <f>((VLOOKUP(L809,Modèle!$B$3:$G$34,5,FALSE)*VLOOKUP(H809,Modèle!$B$3:$G$34,6,FALSE))*Modèle!$D$35)+0.1</f>
        <v>3.7240764331210183</v>
      </c>
      <c r="O809" s="19">
        <f>IF(N804&gt;J804,1,"")</f>
        <v>1</v>
      </c>
      <c r="P809" t="str">
        <f>IF(I809&gt;M809,H809,L809)</f>
        <v>Buffalo</v>
      </c>
      <c r="Q809" t="str">
        <f>IF(J809&gt;N809,H809,L809)</f>
        <v>Vegas</v>
      </c>
      <c r="AI809" s="27"/>
      <c r="AJ809" s="26"/>
      <c r="AK809" s="26"/>
      <c r="AL809" s="26"/>
      <c r="AM809" s="26"/>
      <c r="AN809" s="26"/>
    </row>
    <row r="810" spans="1:40">
      <c r="A810" t="str">
        <f>IF(OR(H810=$AA$3,L810=$AA$3),"MATCH","")</f>
        <v/>
      </c>
      <c r="B810" t="str">
        <f>IF(A810="","","LAST "&amp;COUNTIF(A$2:$A810,A810))</f>
        <v/>
      </c>
      <c r="C810" t="str">
        <f>IF(OR(H810=$AA$5,L810=$AA$5),"MATCH","")</f>
        <v>MATCH</v>
      </c>
      <c r="D810" t="str">
        <f>IF(C810="","","LAST "&amp;COUNTIF($C$2:C810,C810))</f>
        <v>LAST 51</v>
      </c>
      <c r="E810" s="6">
        <f>IF(AND(OR(H810=$AA$3,H810=$AA$5),AND(OR(L810=$AA$3,L810=$AA$5))),"MATCH",0)</f>
        <v>0</v>
      </c>
      <c r="F810" s="39" t="s">
        <v>91</v>
      </c>
      <c r="G810" s="16">
        <v>44914</v>
      </c>
      <c r="H810" s="6" t="s">
        <v>45</v>
      </c>
      <c r="I810" s="6">
        <v>3</v>
      </c>
      <c r="J810" s="7">
        <v>2.7248407643312094</v>
      </c>
      <c r="K810" s="19" t="str">
        <f>IF(J810&gt;N810,1,"")</f>
        <v/>
      </c>
      <c r="L810" s="6" t="s">
        <v>33</v>
      </c>
      <c r="N810" s="7">
        <f>((VLOOKUP(L810,Modèle!$B$3:$G$34,5,FALSE)*VLOOKUP(H810,Modèle!$B$3:$G$34,6,FALSE))*Modèle!$D$35)+0.1</f>
        <v>3.5038216560509556</v>
      </c>
      <c r="O810" s="19" t="str">
        <f>IF(N805&gt;J805,1,"")</f>
        <v/>
      </c>
      <c r="P810" t="str">
        <f>IF(I810&gt;M810,H810,L810)</f>
        <v>Detroit</v>
      </c>
      <c r="Q810" t="str">
        <f>IF(J810&gt;N810,H810,L810)</f>
        <v>Washington</v>
      </c>
      <c r="AI810" s="27"/>
      <c r="AJ810" s="26"/>
      <c r="AK810" s="26"/>
      <c r="AL810" s="26"/>
      <c r="AM810" s="26"/>
      <c r="AN810" s="26"/>
    </row>
    <row r="811" spans="1:40">
      <c r="A811" t="str">
        <f>IF(OR(H811=$AA$3,L811=$AA$3),"MATCH","")</f>
        <v/>
      </c>
      <c r="B811" t="str">
        <f>IF(A811="","","LAST "&amp;COUNTIF(A$2:$A811,A811))</f>
        <v/>
      </c>
      <c r="C811" t="str">
        <f>IF(OR(H811=$AA$5,L811=$AA$5),"MATCH","")</f>
        <v/>
      </c>
      <c r="D811" t="str">
        <f>IF(C811="","","LAST "&amp;COUNTIF($C$2:C811,C811))</f>
        <v/>
      </c>
      <c r="E811" s="6">
        <f>IF(AND(OR(H811=$AA$3,H811=$AA$5),AND(OR(L811=$AA$3,L811=$AA$5))),"MATCH",0)</f>
        <v>0</v>
      </c>
      <c r="F811" s="39" t="s">
        <v>91</v>
      </c>
      <c r="G811" s="16">
        <v>44913</v>
      </c>
      <c r="H811" s="6" t="s">
        <v>44</v>
      </c>
      <c r="I811" s="6">
        <v>2</v>
      </c>
      <c r="J811" s="7">
        <v>2.7226751592356684</v>
      </c>
      <c r="K811" s="19" t="str">
        <f>IF(J811&gt;N811,1,"")</f>
        <v/>
      </c>
      <c r="L811" s="6" t="s">
        <v>25</v>
      </c>
      <c r="N811" s="7">
        <f>((VLOOKUP(L811,Modèle!$B$3:$G$34,5,FALSE)*VLOOKUP(H811,Modèle!$B$3:$G$34,6,FALSE))*Modèle!$D$35)+0.1</f>
        <v>3.1199999999999992</v>
      </c>
      <c r="O811" s="19" t="str">
        <f>IF(N806&gt;J806,1,"")</f>
        <v/>
      </c>
      <c r="P811" t="str">
        <f>IF(I811&gt;M811,H811,L811)</f>
        <v>Pittsburgh</v>
      </c>
      <c r="Q811" t="str">
        <f>IF(J811&gt;N811,H811,L811)</f>
        <v>Carolina</v>
      </c>
      <c r="AI811" s="27"/>
      <c r="AJ811" s="26"/>
      <c r="AK811" s="26"/>
      <c r="AL811" s="26"/>
      <c r="AM811" s="26"/>
      <c r="AN811" s="26"/>
    </row>
    <row r="812" spans="1:40">
      <c r="A812" t="str">
        <f>IF(OR(H812=$AA$3,L812=$AA$3),"MATCH","")</f>
        <v/>
      </c>
      <c r="B812" t="str">
        <f>IF(A812="","","LAST "&amp;COUNTIF(A$2:$A812,A812))</f>
        <v/>
      </c>
      <c r="C812" t="str">
        <f>IF(OR(H812=$AA$5,L812=$AA$5),"MATCH","")</f>
        <v/>
      </c>
      <c r="D812" t="str">
        <f>IF(C812="","","LAST "&amp;COUNTIF($C$2:C812,C812))</f>
        <v/>
      </c>
      <c r="E812" s="6">
        <f>IF(AND(OR(H812=$AA$3,H812=$AA$5),AND(OR(L812=$AA$3,L812=$AA$5))),"MATCH",0)</f>
        <v>0</v>
      </c>
      <c r="F812" s="39" t="s">
        <v>91</v>
      </c>
      <c r="G812" s="16">
        <v>44913</v>
      </c>
      <c r="H812" s="6" t="s">
        <v>21</v>
      </c>
      <c r="I812" s="6">
        <v>7</v>
      </c>
      <c r="J812" s="7">
        <v>3.7336305732484076</v>
      </c>
      <c r="K812" s="19">
        <f>IF(J812&gt;N812,1,"")</f>
        <v>1</v>
      </c>
      <c r="L812" s="6" t="s">
        <v>26</v>
      </c>
      <c r="N812" s="7">
        <f>((VLOOKUP(L812,Modèle!$B$3:$G$34,5,FALSE)*VLOOKUP(H812,Modèle!$B$3:$G$34,6,FALSE))*Modèle!$D$35)+0.1</f>
        <v>2.0399363057324837</v>
      </c>
      <c r="O812" s="19" t="str">
        <f>IF(N807&gt;J807,1,"")</f>
        <v/>
      </c>
      <c r="P812" t="str">
        <f>IF(I812&gt;M812,H812,L812)</f>
        <v>N.Y. Rangers</v>
      </c>
      <c r="Q812" t="str">
        <f>IF(J812&gt;N812,H812,L812)</f>
        <v>N.Y. Rangers</v>
      </c>
      <c r="AI812" s="27"/>
      <c r="AJ812" s="26"/>
      <c r="AK812" s="26"/>
      <c r="AL812" s="26"/>
      <c r="AM812" s="26"/>
      <c r="AN812" s="26"/>
    </row>
    <row r="813" spans="1:40">
      <c r="A813" t="str">
        <f>IF(OR(H813=$AA$3,L813=$AA$3),"MATCH","")</f>
        <v/>
      </c>
      <c r="B813" t="str">
        <f>IF(A813="","","LAST "&amp;COUNTIF(A$2:$A813,A813))</f>
        <v/>
      </c>
      <c r="C813" t="str">
        <f>IF(OR(H813=$AA$5,L813=$AA$5),"MATCH","")</f>
        <v/>
      </c>
      <c r="D813" t="str">
        <f>IF(C813="","","LAST "&amp;COUNTIF($C$2:C813,C813))</f>
        <v/>
      </c>
      <c r="E813" s="6">
        <f>IF(AND(OR(H813=$AA$3,H813=$AA$5),AND(OR(L813=$AA$3,L813=$AA$5))),"MATCH",0)</f>
        <v>0</v>
      </c>
      <c r="F813" s="39" t="s">
        <v>91</v>
      </c>
      <c r="G813" s="16">
        <v>44913</v>
      </c>
      <c r="H813" s="6" t="s">
        <v>34</v>
      </c>
      <c r="I813" s="6">
        <v>2</v>
      </c>
      <c r="J813" s="7">
        <v>2.5929936305732477</v>
      </c>
      <c r="K813" s="19" t="str">
        <f>IF(J813&gt;N813,1,"")</f>
        <v/>
      </c>
      <c r="L813" s="6" t="s">
        <v>37</v>
      </c>
      <c r="N813" s="7">
        <f>((VLOOKUP(L813,Modèle!$B$3:$G$34,5,FALSE)*VLOOKUP(H813,Modèle!$B$3:$G$34,6,FALSE))*Modèle!$D$35)+0.1</f>
        <v>3.3392356687898088</v>
      </c>
      <c r="O813" s="19">
        <f>IF(N808&gt;J808,1,"")</f>
        <v>1</v>
      </c>
      <c r="P813" t="str">
        <f>IF(I813&gt;M813,H813,L813)</f>
        <v>Ottawa</v>
      </c>
      <c r="Q813" t="str">
        <f>IF(J813&gt;N813,H813,L813)</f>
        <v>Minnesota</v>
      </c>
      <c r="AI813" s="27"/>
      <c r="AJ813" s="26"/>
      <c r="AK813" s="26"/>
      <c r="AL813" s="26"/>
      <c r="AM813" s="26"/>
      <c r="AN813" s="26"/>
    </row>
    <row r="814" spans="1:40">
      <c r="A814" t="str">
        <f>IF(OR(H814=$AA$3,L814=$AA$3),"MATCH","")</f>
        <v>MATCH</v>
      </c>
      <c r="B814" t="str">
        <f>IF(A814="","","LAST "&amp;COUNTIF(A$2:$A814,A814))</f>
        <v>LAST 51</v>
      </c>
      <c r="C814" t="str">
        <f>IF(OR(H814=$AA$5,L814=$AA$5),"MATCH","")</f>
        <v/>
      </c>
      <c r="D814" t="str">
        <f>IF(C814="","","LAST "&amp;COUNTIF($C$2:C814,C814))</f>
        <v/>
      </c>
      <c r="E814" s="6">
        <f>IF(AND(OR(H814=$AA$3,H814=$AA$5),AND(OR(L814=$AA$3,L814=$AA$5))),"MATCH",0)</f>
        <v>0</v>
      </c>
      <c r="F814" s="39" t="s">
        <v>91</v>
      </c>
      <c r="G814" s="16">
        <v>44913</v>
      </c>
      <c r="H814" s="6" t="s">
        <v>36</v>
      </c>
      <c r="I814" s="6">
        <v>5</v>
      </c>
      <c r="J814" s="7">
        <v>3.73</v>
      </c>
      <c r="K814" s="19">
        <f>IF(J814&gt;N814,1,"")</f>
        <v>1</v>
      </c>
      <c r="L814" s="6" t="s">
        <v>16</v>
      </c>
      <c r="N814" s="7">
        <f>((VLOOKUP(L814,Modèle!$B$3:$G$34,5,FALSE)*VLOOKUP(H814,Modèle!$B$3:$G$34,6,FALSE))*Modèle!$D$35)+0.1</f>
        <v>2.937261146496815</v>
      </c>
      <c r="O814" s="19">
        <f>IF(N809&gt;J809,1,"")</f>
        <v>1</v>
      </c>
      <c r="P814" t="str">
        <f>IF(I814&gt;M814,H814,L814)</f>
        <v>Calgary</v>
      </c>
      <c r="Q814" t="str">
        <f>IF(J814&gt;N814,H814,L814)</f>
        <v>Calgary</v>
      </c>
      <c r="AI814" s="27"/>
      <c r="AJ814" s="26"/>
      <c r="AK814" s="26"/>
      <c r="AL814" s="26"/>
      <c r="AM814" s="26"/>
      <c r="AN814" s="26"/>
    </row>
    <row r="815" spans="1:40">
      <c r="A815" t="str">
        <f>IF(OR(H815=$AA$3,L815=$AA$3),"MATCH","")</f>
        <v/>
      </c>
      <c r="B815" t="str">
        <f>IF(A815="","","LAST "&amp;COUNTIF(A$2:$A815,A815))</f>
        <v/>
      </c>
      <c r="C815" t="str">
        <f>IF(OR(H815=$AA$5,L815=$AA$5),"MATCH","")</f>
        <v/>
      </c>
      <c r="D815" t="str">
        <f>IF(C815="","","LAST "&amp;COUNTIF($C$2:C815,C815))</f>
        <v/>
      </c>
      <c r="E815" s="6">
        <f>IF(AND(OR(H815=$AA$3,H815=$AA$5),AND(OR(L815=$AA$3,L815=$AA$5))),"MATCH",0)</f>
        <v>0</v>
      </c>
      <c r="F815" s="39" t="s">
        <v>91</v>
      </c>
      <c r="G815" s="16">
        <v>44913</v>
      </c>
      <c r="H815" s="6" t="s">
        <v>46</v>
      </c>
      <c r="I815" s="6">
        <v>2</v>
      </c>
      <c r="J815" s="7">
        <v>3.2655414012738846</v>
      </c>
      <c r="K815" s="19">
        <f>IF(J815&gt;N815,1,"")</f>
        <v>1</v>
      </c>
      <c r="L815" s="6" t="s">
        <v>22</v>
      </c>
      <c r="N815" s="7">
        <f>((VLOOKUP(L815,Modèle!$B$3:$G$34,5,FALSE)*VLOOKUP(H815,Modèle!$B$3:$G$34,6,FALSE))*Modèle!$D$35)+0.1</f>
        <v>3.2014012738853497</v>
      </c>
      <c r="O815" s="19">
        <f>IF(N810&gt;J810,1,"")</f>
        <v>1</v>
      </c>
      <c r="P815" t="str">
        <f>IF(I815&gt;M815,H815,L815)</f>
        <v>Winnipeg</v>
      </c>
      <c r="Q815" t="str">
        <f>IF(J815&gt;N815,H815,L815)</f>
        <v>Winnipeg</v>
      </c>
      <c r="AI815" s="27"/>
      <c r="AJ815" s="26"/>
      <c r="AK815" s="26"/>
      <c r="AL815" s="26"/>
      <c r="AM815" s="26"/>
      <c r="AN815" s="26"/>
    </row>
    <row r="816" spans="1:40">
      <c r="A816" t="str">
        <f>IF(OR(H816=$AA$3,L816=$AA$3),"MATCH","")</f>
        <v/>
      </c>
      <c r="B816" t="str">
        <f>IF(A816="","","LAST "&amp;COUNTIF(A$2:$A816,A816))</f>
        <v/>
      </c>
      <c r="C816" t="str">
        <f>IF(OR(H816=$AA$5,L816=$AA$5),"MATCH","")</f>
        <v/>
      </c>
      <c r="D816" t="str">
        <f>IF(C816="","","LAST "&amp;COUNTIF($C$2:C816,C816))</f>
        <v/>
      </c>
      <c r="E816" s="6">
        <f>IF(AND(OR(H816=$AA$3,H816=$AA$5),AND(OR(L816=$AA$3,L816=$AA$5))),"MATCH",0)</f>
        <v>0</v>
      </c>
      <c r="F816" s="39" t="s">
        <v>91</v>
      </c>
      <c r="G816" s="16">
        <v>44912</v>
      </c>
      <c r="H816" s="6" t="s">
        <v>35</v>
      </c>
      <c r="I816" s="6">
        <v>5</v>
      </c>
      <c r="J816" s="7">
        <v>4.381433121019108</v>
      </c>
      <c r="K816" s="19">
        <f>IF(J816&gt;N816,1,"")</f>
        <v>1</v>
      </c>
      <c r="L816" s="6" t="s">
        <v>43</v>
      </c>
      <c r="N816" s="7">
        <f>((VLOOKUP(L816,Modèle!$B$3:$G$34,5,FALSE)*VLOOKUP(H816,Modèle!$B$3:$G$34,6,FALSE))*Modèle!$D$35)+0.1</f>
        <v>3.036942675159235</v>
      </c>
      <c r="O816" s="19">
        <f>IF(N811&gt;J811,1,"")</f>
        <v>1</v>
      </c>
      <c r="P816" t="str">
        <f>IF(I816&gt;M816,H816,L816)</f>
        <v>Buffalo</v>
      </c>
      <c r="Q816" t="str">
        <f>IF(J816&gt;N816,H816,L816)</f>
        <v>Buffalo</v>
      </c>
      <c r="AI816" s="27"/>
      <c r="AJ816" s="26"/>
      <c r="AK816" s="26"/>
      <c r="AL816" s="26"/>
      <c r="AM816" s="26"/>
      <c r="AN816" s="26"/>
    </row>
    <row r="817" spans="1:40">
      <c r="A817" t="str">
        <f>IF(OR(H817=$AA$3,L817=$AA$3),"MATCH","")</f>
        <v/>
      </c>
      <c r="B817" t="str">
        <f>IF(A817="","","LAST "&amp;COUNTIF(A$2:$A817,A817))</f>
        <v/>
      </c>
      <c r="C817" t="str">
        <f>IF(OR(H817=$AA$5,L817=$AA$5),"MATCH","")</f>
        <v/>
      </c>
      <c r="D817" t="str">
        <f>IF(C817="","","LAST "&amp;COUNTIF($C$2:C817,C817))</f>
        <v/>
      </c>
      <c r="E817" s="6">
        <f>IF(AND(OR(H817=$AA$3,H817=$AA$5),AND(OR(L817=$AA$3,L817=$AA$5))),"MATCH",0)</f>
        <v>0</v>
      </c>
      <c r="F817" s="39" t="s">
        <v>91</v>
      </c>
      <c r="G817" s="16">
        <v>44912</v>
      </c>
      <c r="H817" s="6" t="s">
        <v>24</v>
      </c>
      <c r="I817" s="6">
        <v>2</v>
      </c>
      <c r="J817" s="7">
        <v>1.7760828025477702</v>
      </c>
      <c r="K817" s="19" t="str">
        <f>IF(J817&gt;N817,1,"")</f>
        <v/>
      </c>
      <c r="L817" s="6" t="s">
        <v>32</v>
      </c>
      <c r="M817" s="6" t="s">
        <v>91</v>
      </c>
      <c r="N817" s="7">
        <f>((VLOOKUP(L817,Modèle!$B$3:$G$34,5,FALSE)*VLOOKUP(H817,Modèle!$B$3:$G$34,6,FALSE))*Modèle!$D$35)+0.1</f>
        <v>4.8299363057324829</v>
      </c>
      <c r="O817" s="19" t="str">
        <f>IF(N812&gt;J812,1,"")</f>
        <v/>
      </c>
      <c r="P817" t="str">
        <f>IF(I817&gt;M817,H817,L817)</f>
        <v>Boston</v>
      </c>
      <c r="Q817" t="str">
        <f>IF(J817&gt;N817,H817,L817)</f>
        <v>Boston</v>
      </c>
      <c r="AI817" s="27"/>
      <c r="AJ817" s="26"/>
      <c r="AK817" s="26"/>
      <c r="AL817" s="26"/>
      <c r="AM817" s="26"/>
      <c r="AN817" s="26"/>
    </row>
    <row r="818" spans="1:40">
      <c r="A818" t="str">
        <f>IF(OR(H818=$AA$3,L818=$AA$3),"MATCH","")</f>
        <v/>
      </c>
      <c r="B818" t="str">
        <f>IF(A818="","","LAST "&amp;COUNTIF(A$2:$A818,A818))</f>
        <v/>
      </c>
      <c r="C818" t="str">
        <f>IF(OR(H818=$AA$5,L818=$AA$5),"MATCH","")</f>
        <v/>
      </c>
      <c r="D818" t="str">
        <f>IF(C818="","","LAST "&amp;COUNTIF($C$2:C818,C818))</f>
        <v/>
      </c>
      <c r="E818" s="6">
        <f>IF(AND(OR(H818=$AA$3,H818=$AA$5),AND(OR(L818=$AA$3,L818=$AA$5))),"MATCH",0)</f>
        <v>0</v>
      </c>
      <c r="F818" s="39" t="s">
        <v>91</v>
      </c>
      <c r="G818" s="16">
        <v>44912</v>
      </c>
      <c r="H818" s="6" t="s">
        <v>40</v>
      </c>
      <c r="I818" s="6">
        <v>4</v>
      </c>
      <c r="J818" s="7">
        <v>2.9275159235668786</v>
      </c>
      <c r="K818" s="19">
        <f>IF(J818&gt;N818,1,"")</f>
        <v>1</v>
      </c>
      <c r="L818" s="6" t="s">
        <v>25</v>
      </c>
      <c r="M818" s="6" t="s">
        <v>91</v>
      </c>
      <c r="N818" s="7">
        <f>((VLOOKUP(L818,Modèle!$B$3:$G$34,5,FALSE)*VLOOKUP(H818,Modèle!$B$3:$G$34,6,FALSE))*Modèle!$D$35)+0.1</f>
        <v>2.76</v>
      </c>
      <c r="O818" s="19">
        <f>IF(N813&gt;J813,1,"")</f>
        <v>1</v>
      </c>
      <c r="P818" t="str">
        <f>IF(I818&gt;M818,H818,L818)</f>
        <v>Carolina</v>
      </c>
      <c r="Q818" t="str">
        <f>IF(J818&gt;N818,H818,L818)</f>
        <v>Dallas</v>
      </c>
      <c r="AI818" s="27"/>
      <c r="AJ818" s="26"/>
      <c r="AK818" s="26"/>
      <c r="AL818" s="26"/>
      <c r="AM818" s="26"/>
      <c r="AN818" s="26"/>
    </row>
    <row r="819" spans="1:40">
      <c r="A819" t="str">
        <f>IF(OR(H819=$AA$3,L819=$AA$3),"MATCH","")</f>
        <v/>
      </c>
      <c r="B819" t="str">
        <f>IF(A819="","","LAST "&amp;COUNTIF(A$2:$A819,A819))</f>
        <v/>
      </c>
      <c r="C819" t="str">
        <f>IF(OR(H819=$AA$5,L819=$AA$5),"MATCH","")</f>
        <v/>
      </c>
      <c r="D819" t="str">
        <f>IF(C819="","","LAST "&amp;COUNTIF($C$2:C819,C819))</f>
        <v/>
      </c>
      <c r="E819" s="6">
        <f>IF(AND(OR(H819=$AA$3,H819=$AA$5),AND(OR(L819=$AA$3,L819=$AA$5))),"MATCH",0)</f>
        <v>0</v>
      </c>
      <c r="F819" s="39" t="s">
        <v>91</v>
      </c>
      <c r="G819" s="16">
        <v>44912</v>
      </c>
      <c r="H819" s="6" t="s">
        <v>17</v>
      </c>
      <c r="I819" s="6">
        <v>1</v>
      </c>
      <c r="J819" s="7">
        <v>2.4875159235668787</v>
      </c>
      <c r="K819" s="19" t="str">
        <f>IF(J819&gt;N819,1,"")</f>
        <v/>
      </c>
      <c r="L819" s="6" t="s">
        <v>27</v>
      </c>
      <c r="M819" s="6" t="s">
        <v>91</v>
      </c>
      <c r="N819" s="7">
        <f>((VLOOKUP(L819,Modèle!$B$3:$G$34,5,FALSE)*VLOOKUP(H819,Modèle!$B$3:$G$34,6,FALSE))*Modèle!$D$35)+0.1</f>
        <v>2.9281528662420375</v>
      </c>
      <c r="O819" s="19" t="str">
        <f>IF(N814&gt;J814,1,"")</f>
        <v/>
      </c>
      <c r="P819" t="str">
        <f>IF(I819&gt;M819,H819,L819)</f>
        <v>Colorado</v>
      </c>
      <c r="Q819" t="str">
        <f>IF(J819&gt;N819,H819,L819)</f>
        <v>Colorado</v>
      </c>
      <c r="AI819" s="27"/>
      <c r="AJ819" s="26"/>
      <c r="AK819" s="26"/>
      <c r="AL819" s="26"/>
      <c r="AM819" s="26"/>
      <c r="AN819" s="26"/>
    </row>
    <row r="820" spans="1:40">
      <c r="A820" t="str">
        <f>IF(OR(H820=$AA$3,L820=$AA$3),"MATCH","")</f>
        <v/>
      </c>
      <c r="B820" t="str">
        <f>IF(A820="","","LAST "&amp;COUNTIF(A$2:$A820,A820))</f>
        <v/>
      </c>
      <c r="C820" t="str">
        <f>IF(OR(H820=$AA$5,L820=$AA$5),"MATCH","")</f>
        <v>MATCH</v>
      </c>
      <c r="D820" t="str">
        <f>IF(C820="","","LAST "&amp;COUNTIF($C$2:C820,C820))</f>
        <v>LAST 52</v>
      </c>
      <c r="E820" s="6">
        <f>IF(AND(OR(H820=$AA$3,H820=$AA$5),AND(OR(L820=$AA$3,L820=$AA$5))),"MATCH",0)</f>
        <v>0</v>
      </c>
      <c r="F820" s="39" t="s">
        <v>91</v>
      </c>
      <c r="G820" s="16">
        <v>44912</v>
      </c>
      <c r="H820" s="6" t="s">
        <v>34</v>
      </c>
      <c r="I820" s="6">
        <v>6</v>
      </c>
      <c r="J820" s="7">
        <v>3.1378980891719741</v>
      </c>
      <c r="K820" s="19" t="str">
        <f>IF(J820&gt;N820,1,"")</f>
        <v/>
      </c>
      <c r="L820" s="6" t="s">
        <v>45</v>
      </c>
      <c r="M820" s="6" t="s">
        <v>91</v>
      </c>
      <c r="N820" s="7">
        <f>((VLOOKUP(L820,Modèle!$B$3:$G$34,5,FALSE)*VLOOKUP(H820,Modèle!$B$3:$G$34,6,FALSE))*Modèle!$D$35)+0.1</f>
        <v>3.3184713375796169</v>
      </c>
      <c r="O820" s="19" t="str">
        <f>IF(N815&gt;J815,1,"")</f>
        <v/>
      </c>
      <c r="P820" t="str">
        <f>IF(I820&gt;M820,H820,L820)</f>
        <v>Detroit</v>
      </c>
      <c r="Q820" t="str">
        <f>IF(J820&gt;N820,H820,L820)</f>
        <v>Detroit</v>
      </c>
      <c r="AI820" s="27"/>
      <c r="AJ820" s="26"/>
      <c r="AK820" s="26"/>
      <c r="AL820" s="26"/>
      <c r="AM820" s="26"/>
      <c r="AN820" s="26"/>
    </row>
    <row r="821" spans="1:40">
      <c r="A821" t="str">
        <f>IF(OR(H821=$AA$3,L821=$AA$3),"MATCH","")</f>
        <v/>
      </c>
      <c r="B821" t="str">
        <f>IF(A821="","","LAST "&amp;COUNTIF(A$2:$A821,A821))</f>
        <v/>
      </c>
      <c r="C821" t="str">
        <f>IF(OR(H821=$AA$5,L821=$AA$5),"MATCH","")</f>
        <v/>
      </c>
      <c r="D821" t="str">
        <f>IF(C821="","","LAST "&amp;COUNTIF($C$2:C821,C821))</f>
        <v/>
      </c>
      <c r="E821" s="6">
        <f>IF(AND(OR(H821=$AA$3,H821=$AA$5),AND(OR(L821=$AA$3,L821=$AA$5))),"MATCH",0)</f>
        <v>0</v>
      </c>
      <c r="F821" s="39" t="s">
        <v>109</v>
      </c>
      <c r="G821" s="16">
        <v>44912</v>
      </c>
      <c r="H821" s="6" t="s">
        <v>23</v>
      </c>
      <c r="I821" s="6">
        <v>4</v>
      </c>
      <c r="J821" s="7">
        <v>2.3679617834394899</v>
      </c>
      <c r="K821" s="19" t="str">
        <f>IF(J821&gt;N821,1,"")</f>
        <v/>
      </c>
      <c r="L821" s="6" t="s">
        <v>29</v>
      </c>
      <c r="M821" s="6" t="s">
        <v>91</v>
      </c>
      <c r="N821" s="7">
        <f>((VLOOKUP(L821,Modèle!$B$3:$G$34,5,FALSE)*VLOOKUP(H821,Modèle!$B$3:$G$34,6,FALSE))*Modèle!$D$35)+0.1</f>
        <v>4.9224203821656047</v>
      </c>
      <c r="O821" s="19" t="str">
        <f>IF(N816&gt;J816,1,"")</f>
        <v/>
      </c>
      <c r="P821" t="str">
        <f>IF(I821&gt;M821,H821,L821)</f>
        <v>Edmonton</v>
      </c>
      <c r="Q821" t="str">
        <f>IF(J821&gt;N821,H821,L821)</f>
        <v>Edmonton</v>
      </c>
      <c r="AI821" s="27"/>
      <c r="AJ821" s="26"/>
      <c r="AK821" s="26"/>
      <c r="AL821" s="26"/>
      <c r="AM821" s="26"/>
      <c r="AN821" s="26"/>
    </row>
    <row r="822" spans="1:40">
      <c r="A822" t="str">
        <f>IF(OR(H822=$AA$3,L822=$AA$3),"MATCH","")</f>
        <v/>
      </c>
      <c r="B822" t="str">
        <f>IF(A822="","","LAST "&amp;COUNTIF(A$2:$A822,A822))</f>
        <v/>
      </c>
      <c r="C822" t="str">
        <f>IF(OR(H822=$AA$5,L822=$AA$5),"MATCH","")</f>
        <v/>
      </c>
      <c r="D822" t="str">
        <f>IF(C822="","","LAST "&amp;COUNTIF($C$2:C822,C822))</f>
        <v/>
      </c>
      <c r="E822" s="6">
        <f>IF(AND(OR(H822=$AA$3,H822=$AA$5),AND(OR(L822=$AA$3,L822=$AA$5))),"MATCH",0)</f>
        <v>0</v>
      </c>
      <c r="F822" s="39" t="s">
        <v>91</v>
      </c>
      <c r="G822" s="16">
        <v>44912</v>
      </c>
      <c r="H822" s="6" t="s">
        <v>16</v>
      </c>
      <c r="I822" s="6">
        <v>2</v>
      </c>
      <c r="J822" s="7">
        <v>3.2604458598726112</v>
      </c>
      <c r="K822" s="19" t="str">
        <f>IF(J822&gt;N822,1,"")</f>
        <v/>
      </c>
      <c r="L822" s="6" t="s">
        <v>19</v>
      </c>
      <c r="M822" s="6" t="s">
        <v>91</v>
      </c>
      <c r="N822" s="7">
        <f>((VLOOKUP(L822,Modèle!$B$3:$G$34,5,FALSE)*VLOOKUP(H822,Modèle!$B$3:$G$34,6,FALSE))*Modèle!$D$35)+0.1</f>
        <v>3.9725477707006358</v>
      </c>
      <c r="O822" s="19">
        <f>IF(N817&gt;J817,1,"")</f>
        <v>1</v>
      </c>
      <c r="P822" t="str">
        <f>IF(I822&gt;M822,H822,L822)</f>
        <v>Los Angeles</v>
      </c>
      <c r="Q822" t="str">
        <f>IF(J822&gt;N822,H822,L822)</f>
        <v>Los Angeles</v>
      </c>
      <c r="AI822" s="27"/>
      <c r="AJ822" s="26"/>
      <c r="AK822" s="26"/>
      <c r="AL822" s="26"/>
      <c r="AM822" s="26"/>
      <c r="AN822" s="26"/>
    </row>
    <row r="823" spans="1:40">
      <c r="A823" t="str">
        <f>IF(OR(H823=$AA$3,L823=$AA$3),"MATCH","")</f>
        <v/>
      </c>
      <c r="B823" t="str">
        <f>IF(A823="","","LAST "&amp;COUNTIF(A$2:$A823,A823))</f>
        <v/>
      </c>
      <c r="C823" t="str">
        <f>IF(OR(H823=$AA$5,L823=$AA$5),"MATCH","")</f>
        <v/>
      </c>
      <c r="D823" t="str">
        <f>IF(C823="","","LAST "&amp;COUNTIF($C$2:C823,C823))</f>
        <v/>
      </c>
      <c r="E823" s="6">
        <f>IF(AND(OR(H823=$AA$3,H823=$AA$5),AND(OR(L823=$AA$3,L823=$AA$5))),"MATCH",0)</f>
        <v>0</v>
      </c>
      <c r="F823" s="39" t="s">
        <v>91</v>
      </c>
      <c r="G823" s="16">
        <v>44912</v>
      </c>
      <c r="H823" s="6" t="s">
        <v>20</v>
      </c>
      <c r="I823" s="6">
        <v>5</v>
      </c>
      <c r="J823" s="7">
        <v>4.2073885350318463</v>
      </c>
      <c r="K823" s="19">
        <f>IF(J823&gt;N823,1,"")</f>
        <v>1</v>
      </c>
      <c r="L823" s="6" t="s">
        <v>31</v>
      </c>
      <c r="N823" s="7">
        <f>((VLOOKUP(L823,Modèle!$B$3:$G$34,5,FALSE)*VLOOKUP(H823,Modèle!$B$3:$G$34,6,FALSE))*Modèle!$D$35)+0.1</f>
        <v>2.4794585987261142</v>
      </c>
      <c r="O823" s="19" t="str">
        <f>IF(N818&gt;J818,1,"")</f>
        <v/>
      </c>
      <c r="P823" t="str">
        <f>IF(I823&gt;M823,H823,L823)</f>
        <v>Tampa Bay</v>
      </c>
      <c r="Q823" t="str">
        <f>IF(J823&gt;N823,H823,L823)</f>
        <v>Tampa Bay</v>
      </c>
      <c r="AI823" s="27"/>
      <c r="AJ823" s="26"/>
      <c r="AK823" s="26"/>
      <c r="AL823" s="26"/>
      <c r="AM823" s="26"/>
      <c r="AN823" s="26"/>
    </row>
    <row r="824" spans="1:40">
      <c r="A824" t="str">
        <f>IF(OR(H824=$AA$3,L824=$AA$3),"MATCH","")</f>
        <v/>
      </c>
      <c r="B824" t="str">
        <f>IF(A824="","","LAST "&amp;COUNTIF(A$2:$A824,A824))</f>
        <v/>
      </c>
      <c r="C824" t="str">
        <f>IF(OR(H824=$AA$5,L824=$AA$5),"MATCH","")</f>
        <v/>
      </c>
      <c r="D824" t="str">
        <f>IF(C824="","","LAST "&amp;COUNTIF($C$2:C824,C824))</f>
        <v/>
      </c>
      <c r="E824" s="6">
        <f>IF(AND(OR(H824=$AA$3,H824=$AA$5),AND(OR(L824=$AA$3,L824=$AA$5))),"MATCH",0)</f>
        <v>0</v>
      </c>
      <c r="F824" s="39" t="s">
        <v>91</v>
      </c>
      <c r="G824" s="16">
        <v>44912</v>
      </c>
      <c r="H824" s="6" t="s">
        <v>38</v>
      </c>
      <c r="I824" s="6">
        <v>4</v>
      </c>
      <c r="J824" s="7">
        <v>2.707643312101911</v>
      </c>
      <c r="K824" s="19" t="str">
        <f>IF(J824&gt;N824,1,"")</f>
        <v/>
      </c>
      <c r="L824" s="6" t="s">
        <v>41</v>
      </c>
      <c r="N824" s="7">
        <f>((VLOOKUP(L824,Modèle!$B$3:$G$34,5,FALSE)*VLOOKUP(H824,Modèle!$B$3:$G$34,6,FALSE))*Modèle!$D$35)+0.1</f>
        <v>3.899808917197451</v>
      </c>
      <c r="O824" s="19">
        <f>IF(N819&gt;J819,1,"")</f>
        <v>1</v>
      </c>
      <c r="P824" t="str">
        <f>IF(I824&gt;M824,H824,L824)</f>
        <v>Florida</v>
      </c>
      <c r="Q824" t="str">
        <f>IF(J824&gt;N824,H824,L824)</f>
        <v>New Jersey</v>
      </c>
      <c r="AI824" s="27"/>
      <c r="AJ824" s="26"/>
      <c r="AK824" s="26"/>
      <c r="AL824" s="26"/>
      <c r="AM824" s="26"/>
      <c r="AN824" s="26"/>
    </row>
    <row r="825" spans="1:40">
      <c r="A825" t="str">
        <f>IF(OR(H825=$AA$3,L825=$AA$3),"MATCH","")</f>
        <v/>
      </c>
      <c r="B825" t="str">
        <f>IF(A825="","","LAST "&amp;COUNTIF(A$2:$A825,A825))</f>
        <v/>
      </c>
      <c r="C825" t="str">
        <f>IF(OR(H825=$AA$5,L825=$AA$5),"MATCH","")</f>
        <v/>
      </c>
      <c r="D825" t="str">
        <f>IF(C825="","","LAST "&amp;COUNTIF($C$2:C825,C825))</f>
        <v/>
      </c>
      <c r="E825" s="6">
        <f>IF(AND(OR(H825=$AA$3,H825=$AA$5),AND(OR(L825=$AA$3,L825=$AA$5))),"MATCH",0)</f>
        <v>0</v>
      </c>
      <c r="F825" s="39" t="s">
        <v>91</v>
      </c>
      <c r="G825" s="16">
        <v>44912</v>
      </c>
      <c r="H825" s="6" t="s">
        <v>21</v>
      </c>
      <c r="I825" s="6">
        <v>6</v>
      </c>
      <c r="J825" s="7">
        <v>3.180127388535031</v>
      </c>
      <c r="K825" s="19">
        <f>IF(J825&gt;N825,1,"")</f>
        <v>1</v>
      </c>
      <c r="L825" s="6" t="s">
        <v>42</v>
      </c>
      <c r="N825" s="7">
        <f>((VLOOKUP(L825,Modèle!$B$3:$G$34,5,FALSE)*VLOOKUP(H825,Modèle!$B$3:$G$34,6,FALSE))*Modèle!$D$35)+0.1</f>
        <v>2.5058598726114645</v>
      </c>
      <c r="O825" s="19">
        <f>IF(N820&gt;J820,1,"")</f>
        <v>1</v>
      </c>
      <c r="P825" t="str">
        <f>IF(I825&gt;M825,H825,L825)</f>
        <v>N.Y. Rangers</v>
      </c>
      <c r="Q825" t="str">
        <f>IF(J825&gt;N825,H825,L825)</f>
        <v>N.Y. Rangers</v>
      </c>
      <c r="AI825" s="27"/>
      <c r="AJ825" s="26"/>
      <c r="AK825" s="26"/>
      <c r="AL825" s="26"/>
      <c r="AM825" s="26"/>
      <c r="AN825" s="26"/>
    </row>
    <row r="826" spans="1:40">
      <c r="A826" t="str">
        <f>IF(OR(H826=$AA$3,L826=$AA$3),"MATCH","")</f>
        <v/>
      </c>
      <c r="B826" t="str">
        <f>IF(A826="","","LAST "&amp;COUNTIF(A$2:$A826,A826))</f>
        <v/>
      </c>
      <c r="C826" t="str">
        <f>IF(OR(H826=$AA$5,L826=$AA$5),"MATCH","")</f>
        <v/>
      </c>
      <c r="D826" t="str">
        <f>IF(C826="","","LAST "&amp;COUNTIF($C$2:C826,C826))</f>
        <v/>
      </c>
      <c r="E826" s="6">
        <f>IF(AND(OR(H826=$AA$3,H826=$AA$5),AND(OR(L826=$AA$3,L826=$AA$5))),"MATCH",0)</f>
        <v>0</v>
      </c>
      <c r="F826" s="39" t="s">
        <v>91</v>
      </c>
      <c r="G826" s="16">
        <v>44912</v>
      </c>
      <c r="H826" s="6" t="s">
        <v>46</v>
      </c>
      <c r="I826" s="6">
        <v>5</v>
      </c>
      <c r="J826" s="7">
        <v>4.1803184713375794</v>
      </c>
      <c r="K826" s="19">
        <f>IF(J826&gt;N826,1,"")</f>
        <v>1</v>
      </c>
      <c r="L826" s="6" t="s">
        <v>28</v>
      </c>
      <c r="M826" s="6" t="s">
        <v>91</v>
      </c>
      <c r="N826" s="7">
        <f>((VLOOKUP(L826,Modèle!$B$3:$G$34,5,FALSE)*VLOOKUP(H826,Modèle!$B$3:$G$34,6,FALSE))*Modèle!$D$35)+0.1</f>
        <v>2.904458598726114</v>
      </c>
      <c r="O826" s="19">
        <f>IF(N821&gt;J821,1,"")</f>
        <v>1</v>
      </c>
      <c r="P826" t="str">
        <f>IF(I826&gt;M826,H826,L826)</f>
        <v>Vancouver</v>
      </c>
      <c r="Q826" t="str">
        <f>IF(J826&gt;N826,H826,L826)</f>
        <v>Winnipeg</v>
      </c>
      <c r="AI826" s="27"/>
      <c r="AJ826" s="26"/>
      <c r="AK826" s="26"/>
      <c r="AL826" s="26"/>
      <c r="AM826" s="26"/>
      <c r="AN826" s="26"/>
    </row>
    <row r="827" spans="1:40">
      <c r="A827" t="str">
        <f>IF(OR(H827=$AA$3,L827=$AA$3),"MATCH","")</f>
        <v/>
      </c>
      <c r="B827" t="str">
        <f>IF(A827="","","LAST "&amp;COUNTIF(A$2:$A827,A827))</f>
        <v/>
      </c>
      <c r="C827" t="str">
        <f>IF(OR(H827=$AA$5,L827=$AA$5),"MATCH","")</f>
        <v/>
      </c>
      <c r="D827" t="str">
        <f>IF(C827="","","LAST "&amp;COUNTIF($C$2:C827,C827))</f>
        <v/>
      </c>
      <c r="E827" s="6">
        <f>IF(AND(OR(H827=$AA$3,H827=$AA$5),AND(OR(L827=$AA$3,L827=$AA$5))),"MATCH",0)</f>
        <v>0</v>
      </c>
      <c r="F827" s="39" t="s">
        <v>91</v>
      </c>
      <c r="G827" s="16">
        <v>44912</v>
      </c>
      <c r="H827" s="6" t="s">
        <v>39</v>
      </c>
      <c r="I827" s="6">
        <v>5</v>
      </c>
      <c r="J827" s="7">
        <v>2.7314649681528658</v>
      </c>
      <c r="K827" s="19" t="str">
        <f>IF(J827&gt;N827,1,"")</f>
        <v/>
      </c>
      <c r="L827" s="6" t="s">
        <v>18</v>
      </c>
      <c r="M827" s="6" t="s">
        <v>91</v>
      </c>
      <c r="N827" s="7">
        <f>((VLOOKUP(L827,Modèle!$B$3:$G$34,5,FALSE)*VLOOKUP(H827,Modèle!$B$3:$G$34,6,FALSE))*Modèle!$D$35)+0.1</f>
        <v>2.8701273885350318</v>
      </c>
      <c r="O827" s="19">
        <f>IF(N822&gt;J822,1,"")</f>
        <v>1</v>
      </c>
      <c r="P827" t="str">
        <f>IF(I827&gt;M827,H827,L827)</f>
        <v>Vegas</v>
      </c>
      <c r="Q827" t="str">
        <f>IF(J827&gt;N827,H827,L827)</f>
        <v>Vegas</v>
      </c>
      <c r="AI827" s="27"/>
      <c r="AJ827" s="26"/>
      <c r="AK827" s="26"/>
      <c r="AL827" s="26"/>
      <c r="AM827" s="26"/>
      <c r="AN827" s="26"/>
    </row>
    <row r="828" spans="1:40">
      <c r="A828" t="str">
        <f>IF(OR(H828=$AA$3,L828=$AA$3),"MATCH","")</f>
        <v/>
      </c>
      <c r="B828" t="str">
        <f>IF(A828="","","LAST "&amp;COUNTIF(A$2:$A828,A828))</f>
        <v/>
      </c>
      <c r="C828" t="str">
        <f>IF(OR(H828=$AA$5,L828=$AA$5),"MATCH","")</f>
        <v/>
      </c>
      <c r="D828" t="str">
        <f>IF(C828="","","LAST "&amp;COUNTIF($C$2:C828,C828))</f>
        <v/>
      </c>
      <c r="E828" s="6">
        <f>IF(AND(OR(H828=$AA$3,H828=$AA$5),AND(OR(L828=$AA$3,L828=$AA$5))),"MATCH",0)</f>
        <v>0</v>
      </c>
      <c r="F828" s="39" t="s">
        <v>91</v>
      </c>
      <c r="G828" s="16">
        <v>44912</v>
      </c>
      <c r="H828" s="6" t="s">
        <v>30</v>
      </c>
      <c r="I828" s="6">
        <v>2</v>
      </c>
      <c r="J828" s="7">
        <v>2.9357961783439483</v>
      </c>
      <c r="K828" s="19">
        <f>IF(J828&gt;N828,1,"")</f>
        <v>1</v>
      </c>
      <c r="L828" s="6" t="s">
        <v>33</v>
      </c>
      <c r="N828" s="7">
        <f>((VLOOKUP(L828,Modèle!$B$3:$G$34,5,FALSE)*VLOOKUP(H828,Modèle!$B$3:$G$34,6,FALSE))*Modèle!$D$35)+0.1</f>
        <v>2.7904458598726118</v>
      </c>
      <c r="O828" s="19" t="str">
        <f>IF(N823&gt;J823,1,"")</f>
        <v/>
      </c>
      <c r="P828" t="str">
        <f>IF(I828&gt;M828,H828,L828)</f>
        <v>Toronto</v>
      </c>
      <c r="Q828" t="str">
        <f>IF(J828&gt;N828,H828,L828)</f>
        <v>Toronto</v>
      </c>
      <c r="AI828" s="27"/>
      <c r="AJ828" s="26"/>
      <c r="AK828" s="26"/>
      <c r="AL828" s="26"/>
      <c r="AM828" s="26"/>
      <c r="AN828" s="26"/>
    </row>
    <row r="829" spans="1:40">
      <c r="A829" t="str">
        <f>IF(OR(H829=$AA$3,L829=$AA$3),"MATCH","")</f>
        <v/>
      </c>
      <c r="B829" t="str">
        <f>IF(A829="","","LAST "&amp;COUNTIF(A$2:$A829,A829))</f>
        <v/>
      </c>
      <c r="C829" t="str">
        <f>IF(OR(H829=$AA$5,L829=$AA$5),"MATCH","")</f>
        <v/>
      </c>
      <c r="D829" t="str">
        <f>IF(C829="","","LAST "&amp;COUNTIF($C$2:C829,C829))</f>
        <v/>
      </c>
      <c r="E829" s="6">
        <f>IF(AND(OR(H829=$AA$3,H829=$AA$5),AND(OR(L829=$AA$3,L829=$AA$5))),"MATCH",0)</f>
        <v>0</v>
      </c>
      <c r="F829" s="39" t="s">
        <v>91</v>
      </c>
      <c r="G829" s="16">
        <v>44911</v>
      </c>
      <c r="H829" s="6" t="s">
        <v>39</v>
      </c>
      <c r="I829" s="6">
        <v>4</v>
      </c>
      <c r="J829" s="7">
        <v>3.491273885350318</v>
      </c>
      <c r="K829" s="19">
        <f>IF(J829&gt;N829,1,"")</f>
        <v>1</v>
      </c>
      <c r="L829" s="6" t="s">
        <v>43</v>
      </c>
      <c r="M829" s="6" t="s">
        <v>91</v>
      </c>
      <c r="N829" s="7">
        <f>((VLOOKUP(L829,Modèle!$B$3:$G$34,5,FALSE)*VLOOKUP(H829,Modèle!$B$3:$G$34,6,FALSE))*Modèle!$D$35)+0.1</f>
        <v>2.3449044585987258</v>
      </c>
      <c r="O829" s="19">
        <f>IF(N824&gt;J824,1,"")</f>
        <v>1</v>
      </c>
      <c r="P829" t="str">
        <f>IF(I829&gt;M829,H829,L829)</f>
        <v>Arizona</v>
      </c>
      <c r="Q829" t="str">
        <f>IF(J829&gt;N829,H829,L829)</f>
        <v>N.Y. Islanders</v>
      </c>
      <c r="AI829" s="27"/>
      <c r="AJ829" s="26"/>
      <c r="AK829" s="26"/>
      <c r="AL829" s="26"/>
      <c r="AM829" s="26"/>
      <c r="AN829" s="26"/>
    </row>
    <row r="830" spans="1:40">
      <c r="A830" t="str">
        <f>IF(OR(H830=$AA$3,L830=$AA$3),"MATCH","")</f>
        <v>MATCH</v>
      </c>
      <c r="B830" t="str">
        <f>IF(A830="","","LAST "&amp;COUNTIF(A$2:$A830,A830))</f>
        <v>LAST 52</v>
      </c>
      <c r="C830" t="str">
        <f>IF(OR(H830=$AA$5,L830=$AA$5),"MATCH","")</f>
        <v/>
      </c>
      <c r="D830" t="str">
        <f>IF(C830="","","LAST "&amp;COUNTIF($C$2:C830,C830))</f>
        <v/>
      </c>
      <c r="E830" s="6">
        <f>IF(AND(OR(H830=$AA$3,H830=$AA$5),AND(OR(L830=$AA$3,L830=$AA$5))),"MATCH",0)</f>
        <v>0</v>
      </c>
      <c r="F830" s="39" t="s">
        <v>91</v>
      </c>
      <c r="G830" s="16">
        <v>44911</v>
      </c>
      <c r="H830" s="6" t="s">
        <v>47</v>
      </c>
      <c r="I830" s="6">
        <v>5</v>
      </c>
      <c r="J830" s="7">
        <v>2.9030254777070059</v>
      </c>
      <c r="K830" s="19" t="str">
        <f>IF(J830&gt;N830,1,"")</f>
        <v/>
      </c>
      <c r="L830" s="6" t="s">
        <v>36</v>
      </c>
      <c r="M830" s="6" t="s">
        <v>91</v>
      </c>
      <c r="N830" s="7">
        <f>((VLOOKUP(L830,Modèle!$B$3:$G$34,5,FALSE)*VLOOKUP(H830,Modèle!$B$3:$G$34,6,FALSE))*Modèle!$D$35)+0.1</f>
        <v>3.69</v>
      </c>
      <c r="O830" s="19" t="str">
        <f>IF(N825&gt;J825,1,"")</f>
        <v/>
      </c>
      <c r="P830" t="str">
        <f>IF(I830&gt;M830,H830,L830)</f>
        <v>Calgary</v>
      </c>
      <c r="Q830" t="str">
        <f>IF(J830&gt;N830,H830,L830)</f>
        <v>Calgary</v>
      </c>
      <c r="AI830" s="27"/>
      <c r="AJ830" s="26"/>
      <c r="AK830" s="26"/>
      <c r="AL830" s="26"/>
      <c r="AM830" s="26"/>
      <c r="AN830" s="26"/>
    </row>
    <row r="831" spans="1:40">
      <c r="A831" t="str">
        <f>IF(OR(H831=$AA$3,L831=$AA$3),"MATCH","")</f>
        <v/>
      </c>
      <c r="B831" t="str">
        <f>IF(A831="","","LAST "&amp;COUNTIF(A$2:$A831,A831))</f>
        <v/>
      </c>
      <c r="C831" t="str">
        <f>IF(OR(H831=$AA$5,L831=$AA$5),"MATCH","")</f>
        <v/>
      </c>
      <c r="D831" t="str">
        <f>IF(C831="","","LAST "&amp;COUNTIF($C$2:C831,C831))</f>
        <v/>
      </c>
      <c r="E831" s="6">
        <f>IF(AND(OR(H831=$AA$3,H831=$AA$5),AND(OR(L831=$AA$3,L831=$AA$5))),"MATCH",0)</f>
        <v>0</v>
      </c>
      <c r="F831" s="39" t="s">
        <v>91</v>
      </c>
      <c r="G831" s="16">
        <v>44911</v>
      </c>
      <c r="H831" s="6" t="s">
        <v>26</v>
      </c>
      <c r="I831" s="6">
        <v>1</v>
      </c>
      <c r="J831" s="7">
        <v>2.012866242038216</v>
      </c>
      <c r="K831" s="19" t="str">
        <f>IF(J831&gt;N831,1,"")</f>
        <v/>
      </c>
      <c r="L831" s="6" t="s">
        <v>37</v>
      </c>
      <c r="M831" s="6" t="s">
        <v>91</v>
      </c>
      <c r="N831" s="7">
        <f>((VLOOKUP(L831,Modèle!$B$3:$G$34,5,FALSE)*VLOOKUP(H831,Modèle!$B$3:$G$34,6,FALSE))*Modèle!$D$35)+0.1</f>
        <v>3.7863694267515919</v>
      </c>
      <c r="O831" s="19" t="str">
        <f>IF(N826&gt;J826,1,"")</f>
        <v/>
      </c>
      <c r="P831" t="str">
        <f>IF(I831&gt;M831,H831,L831)</f>
        <v>Minnesota</v>
      </c>
      <c r="Q831" t="str">
        <f>IF(J831&gt;N831,H831,L831)</f>
        <v>Minnesota</v>
      </c>
      <c r="AI831" s="27"/>
      <c r="AJ831" s="26"/>
      <c r="AK831" s="26"/>
      <c r="AL831" s="26"/>
      <c r="AM831" s="26"/>
      <c r="AN831" s="26"/>
    </row>
    <row r="832" spans="1:40">
      <c r="A832" t="str">
        <f>IF(OR(H832=$AA$3,L832=$AA$3),"MATCH","")</f>
        <v/>
      </c>
      <c r="B832" t="str">
        <f>IF(A832="","","LAST "&amp;COUNTIF(A$2:$A832,A832))</f>
        <v/>
      </c>
      <c r="C832" t="str">
        <f>IF(OR(H832=$AA$5,L832=$AA$5),"MATCH","")</f>
        <v/>
      </c>
      <c r="D832" t="str">
        <f>IF(C832="","","LAST "&amp;COUNTIF($C$2:C832,C832))</f>
        <v/>
      </c>
      <c r="E832" s="6">
        <f>IF(AND(OR(H832=$AA$3,H832=$AA$5),AND(OR(L832=$AA$3,L832=$AA$5))),"MATCH",0)</f>
        <v>0</v>
      </c>
      <c r="F832" s="39" t="s">
        <v>91</v>
      </c>
      <c r="G832" s="16">
        <v>44910</v>
      </c>
      <c r="H832" s="6" t="s">
        <v>19</v>
      </c>
      <c r="I832" s="6">
        <v>3</v>
      </c>
      <c r="J832" s="7">
        <v>2.2529299363057316</v>
      </c>
      <c r="K832" s="19" t="str">
        <f>IF(J832&gt;N832,1,"")</f>
        <v/>
      </c>
      <c r="L832" s="6" t="s">
        <v>32</v>
      </c>
      <c r="M832" s="6" t="s">
        <v>91</v>
      </c>
      <c r="N832" s="7">
        <f>((VLOOKUP(L832,Modèle!$B$3:$G$34,5,FALSE)*VLOOKUP(H832,Modèle!$B$3:$G$34,6,FALSE))*Modèle!$D$35)+0.1</f>
        <v>4.1593630573248399</v>
      </c>
      <c r="O832" s="19">
        <f>IF(N827&gt;J827,1,"")</f>
        <v>1</v>
      </c>
      <c r="P832" t="str">
        <f>IF(I832&gt;M832,H832,L832)</f>
        <v>Boston</v>
      </c>
      <c r="Q832" t="str">
        <f>IF(J832&gt;N832,H832,L832)</f>
        <v>Boston</v>
      </c>
      <c r="AI832" s="27"/>
      <c r="AJ832" s="26"/>
      <c r="AK832" s="26"/>
      <c r="AL832" s="26"/>
      <c r="AM832" s="26"/>
      <c r="AN832" s="26"/>
    </row>
    <row r="833" spans="1:40">
      <c r="A833" t="str">
        <f>IF(OR(H833=$AA$3,L833=$AA$3),"MATCH","")</f>
        <v/>
      </c>
      <c r="B833" t="str">
        <f>IF(A833="","","LAST "&amp;COUNTIF(A$2:$A833,A833))</f>
        <v/>
      </c>
      <c r="C833" t="str">
        <f>IF(OR(H833=$AA$5,L833=$AA$5),"MATCH","")</f>
        <v/>
      </c>
      <c r="D833" t="str">
        <f>IF(C833="","","LAST "&amp;COUNTIF($C$2:C833,C833))</f>
        <v/>
      </c>
      <c r="E833" s="6">
        <f>IF(AND(OR(H833=$AA$3,H833=$AA$5),AND(OR(L833=$AA$3,L833=$AA$5))),"MATCH",0)</f>
        <v>0</v>
      </c>
      <c r="F833" s="39" t="s">
        <v>91</v>
      </c>
      <c r="G833" s="16">
        <v>44910</v>
      </c>
      <c r="H833" s="6" t="s">
        <v>22</v>
      </c>
      <c r="I833" s="6">
        <v>2</v>
      </c>
      <c r="J833" s="7">
        <v>3.2091719745222926</v>
      </c>
      <c r="K833" s="19">
        <f>IF(J833&gt;N833,1,"")</f>
        <v>1</v>
      </c>
      <c r="L833" s="6" t="s">
        <v>25</v>
      </c>
      <c r="M833" s="6" t="s">
        <v>91</v>
      </c>
      <c r="N833" s="7">
        <f>((VLOOKUP(L833,Modèle!$B$3:$G$34,5,FALSE)*VLOOKUP(H833,Modèle!$B$3:$G$34,6,FALSE))*Modèle!$D$35)+0.1</f>
        <v>3.1699999999999995</v>
      </c>
      <c r="O833" s="19" t="str">
        <f>IF(N828&gt;J828,1,"")</f>
        <v/>
      </c>
      <c r="P833" t="str">
        <f>IF(I833&gt;M833,H833,L833)</f>
        <v>Carolina</v>
      </c>
      <c r="Q833" t="str">
        <f>IF(J833&gt;N833,H833,L833)</f>
        <v>Seattle</v>
      </c>
      <c r="AI833" s="27"/>
      <c r="AJ833" s="26"/>
      <c r="AK833" s="26"/>
      <c r="AL833" s="26"/>
      <c r="AM833" s="26"/>
      <c r="AN833" s="26"/>
    </row>
    <row r="834" spans="1:40">
      <c r="A834" t="str">
        <f>IF(OR(H834=$AA$3,L834=$AA$3),"MATCH","")</f>
        <v/>
      </c>
      <c r="B834" t="str">
        <f>IF(A834="","","LAST "&amp;COUNTIF(A$2:$A834,A834))</f>
        <v/>
      </c>
      <c r="C834" t="str">
        <f>IF(OR(H834=$AA$5,L834=$AA$5),"MATCH","")</f>
        <v/>
      </c>
      <c r="D834" t="str">
        <f>IF(C834="","","LAST "&amp;COUNTIF($C$2:C834,C834))</f>
        <v/>
      </c>
      <c r="E834" s="6">
        <f>IF(AND(OR(H834=$AA$3,H834=$AA$5),AND(OR(L834=$AA$3,L834=$AA$5))),"MATCH",0)</f>
        <v>0</v>
      </c>
      <c r="F834" s="39" t="s">
        <v>91</v>
      </c>
      <c r="G834" s="16">
        <v>44910</v>
      </c>
      <c r="H834" s="6" t="s">
        <v>18</v>
      </c>
      <c r="I834" s="6">
        <v>4</v>
      </c>
      <c r="J834" s="7">
        <v>3.8635987261146489</v>
      </c>
      <c r="K834" s="19">
        <f>IF(J834&gt;N834,1,"")</f>
        <v>1</v>
      </c>
      <c r="L834" s="6" t="s">
        <v>26</v>
      </c>
      <c r="M834" s="6" t="s">
        <v>91</v>
      </c>
      <c r="N834" s="7">
        <f>((VLOOKUP(L834,Modèle!$B$3:$G$34,5,FALSE)*VLOOKUP(H834,Modèle!$B$3:$G$34,6,FALSE))*Modèle!$D$35)+0.1</f>
        <v>2.1712101910828019</v>
      </c>
      <c r="O834" s="19" t="str">
        <f>IF(N829&gt;J829,1,"")</f>
        <v/>
      </c>
      <c r="P834" t="str">
        <f>IF(I834&gt;M834,H834,L834)</f>
        <v>Chicago</v>
      </c>
      <c r="Q834" t="str">
        <f>IF(J834&gt;N834,H834,L834)</f>
        <v>Vegas</v>
      </c>
      <c r="AI834" s="27"/>
      <c r="AJ834" s="26"/>
      <c r="AK834" s="26"/>
      <c r="AL834" s="26"/>
      <c r="AM834" s="26"/>
      <c r="AN834" s="26"/>
    </row>
    <row r="835" spans="1:40">
      <c r="A835" t="str">
        <f>IF(OR(H835=$AA$3,L835=$AA$3),"MATCH","")</f>
        <v/>
      </c>
      <c r="B835" t="str">
        <f>IF(A835="","","LAST "&amp;COUNTIF(A$2:$A835,A835))</f>
        <v/>
      </c>
      <c r="C835" t="str">
        <f>IF(OR(H835=$AA$5,L835=$AA$5),"MATCH","")</f>
        <v/>
      </c>
      <c r="D835" t="str">
        <f>IF(C835="","","LAST "&amp;COUNTIF($C$2:C835,C835))</f>
        <v/>
      </c>
      <c r="E835" s="6">
        <f>IF(AND(OR(H835=$AA$3,H835=$AA$5),AND(OR(L835=$AA$3,L835=$AA$5))),"MATCH",0)</f>
        <v>0</v>
      </c>
      <c r="F835" s="39" t="s">
        <v>91</v>
      </c>
      <c r="G835" s="16">
        <v>44910</v>
      </c>
      <c r="H835" s="6" t="s">
        <v>35</v>
      </c>
      <c r="I835" s="6">
        <v>4</v>
      </c>
      <c r="J835" s="7">
        <v>3.4158280254777069</v>
      </c>
      <c r="K835" s="19">
        <f>IF(J835&gt;N835,1,"")</f>
        <v>1</v>
      </c>
      <c r="L835" s="6" t="s">
        <v>27</v>
      </c>
      <c r="M835" s="6" t="s">
        <v>91</v>
      </c>
      <c r="N835" s="7">
        <f>((VLOOKUP(L835,Modèle!$B$3:$G$34,5,FALSE)*VLOOKUP(H835,Modèle!$B$3:$G$34,6,FALSE))*Modèle!$D$35)+0.1</f>
        <v>3.4026751592356681</v>
      </c>
      <c r="O835" s="19">
        <f>IF(N830&gt;J830,1,"")</f>
        <v>1</v>
      </c>
      <c r="P835" t="str">
        <f>IF(I835&gt;M835,H835,L835)</f>
        <v>Colorado</v>
      </c>
      <c r="Q835" t="str">
        <f>IF(J835&gt;N835,H835,L835)</f>
        <v>Buffalo</v>
      </c>
      <c r="AI835" s="27"/>
      <c r="AJ835" s="26"/>
      <c r="AK835" s="26"/>
      <c r="AL835" s="26"/>
      <c r="AM835" s="26"/>
      <c r="AN835" s="26"/>
    </row>
    <row r="836" spans="1:40">
      <c r="A836" t="str">
        <f>IF(OR(H836=$AA$3,L836=$AA$3),"MATCH","")</f>
        <v/>
      </c>
      <c r="B836" t="str">
        <f>IF(A836="","","LAST "&amp;COUNTIF(A$2:$A836,A836))</f>
        <v/>
      </c>
      <c r="C836" t="str">
        <f>IF(OR(H836=$AA$5,L836=$AA$5),"MATCH","")</f>
        <v/>
      </c>
      <c r="D836" t="str">
        <f>IF(C836="","","LAST "&amp;COUNTIF($C$2:C836,C836))</f>
        <v/>
      </c>
      <c r="E836" s="6">
        <f>IF(AND(OR(H836=$AA$3,H836=$AA$5),AND(OR(L836=$AA$3,L836=$AA$5))),"MATCH",0)</f>
        <v>0</v>
      </c>
      <c r="F836" s="39" t="s">
        <v>91</v>
      </c>
      <c r="G836" s="16">
        <v>44910</v>
      </c>
      <c r="H836" s="6" t="s">
        <v>47</v>
      </c>
      <c r="I836" s="6">
        <v>4</v>
      </c>
      <c r="J836" s="7">
        <v>3.2376114649681527</v>
      </c>
      <c r="K836" s="19" t="str">
        <f>IF(J836&gt;N836,1,"")</f>
        <v/>
      </c>
      <c r="L836" s="6" t="s">
        <v>29</v>
      </c>
      <c r="M836" s="6" t="s">
        <v>91</v>
      </c>
      <c r="N836" s="7">
        <f>((VLOOKUP(L836,Modèle!$B$3:$G$34,5,FALSE)*VLOOKUP(H836,Modèle!$B$3:$G$34,6,FALSE))*Modèle!$D$35)+0.1</f>
        <v>4.2616560509554136</v>
      </c>
      <c r="O836" s="19">
        <f>IF(N831&gt;J831,1,"")</f>
        <v>1</v>
      </c>
      <c r="P836" t="str">
        <f>IF(I836&gt;M836,H836,L836)</f>
        <v>Edmonton</v>
      </c>
      <c r="Q836" t="str">
        <f>IF(J836&gt;N836,H836,L836)</f>
        <v>Edmonton</v>
      </c>
      <c r="AI836" s="27"/>
      <c r="AJ836" s="26"/>
      <c r="AK836" s="26"/>
      <c r="AL836" s="26"/>
      <c r="AM836" s="26"/>
      <c r="AN836" s="26"/>
    </row>
    <row r="837" spans="1:40">
      <c r="A837" t="str">
        <f>IF(OR(H837=$AA$3,L837=$AA$3),"MATCH","")</f>
        <v/>
      </c>
      <c r="B837" t="str">
        <f>IF(A837="","","LAST "&amp;COUNTIF(A$2:$A837,A837))</f>
        <v/>
      </c>
      <c r="C837" t="str">
        <f>IF(OR(H837=$AA$5,L837=$AA$5),"MATCH","")</f>
        <v/>
      </c>
      <c r="D837" t="str">
        <f>IF(C837="","","LAST "&amp;COUNTIF($C$2:C837,C837))</f>
        <v/>
      </c>
      <c r="E837" s="6">
        <f>IF(AND(OR(H837=$AA$3,H837=$AA$5),AND(OR(L837=$AA$3,L837=$AA$5))),"MATCH",0)</f>
        <v>0</v>
      </c>
      <c r="F837" s="39" t="s">
        <v>91</v>
      </c>
      <c r="G837" s="16">
        <v>44910</v>
      </c>
      <c r="H837" s="6" t="s">
        <v>44</v>
      </c>
      <c r="I837" s="6">
        <v>4</v>
      </c>
      <c r="J837" s="7">
        <v>3.4338216560509545</v>
      </c>
      <c r="K837" s="19">
        <f>IF(J837&gt;N837,1,"")</f>
        <v>1</v>
      </c>
      <c r="L837" s="6" t="s">
        <v>38</v>
      </c>
      <c r="M837" s="6" t="s">
        <v>91</v>
      </c>
      <c r="N837" s="7">
        <f>((VLOOKUP(L837,Modèle!$B$3:$G$34,5,FALSE)*VLOOKUP(H837,Modèle!$B$3:$G$34,6,FALSE))*Modèle!$D$35)+0.1</f>
        <v>3.2450318471337574</v>
      </c>
      <c r="O837" s="19">
        <f>IF(N832&gt;J832,1,"")</f>
        <v>1</v>
      </c>
      <c r="P837" t="str">
        <f>IF(I837&gt;M837,H837,L837)</f>
        <v>Florida</v>
      </c>
      <c r="Q837" t="str">
        <f>IF(J837&gt;N837,H837,L837)</f>
        <v>Pittsburgh</v>
      </c>
      <c r="AI837" s="27"/>
      <c r="AJ837" s="26"/>
      <c r="AK837" s="26"/>
      <c r="AL837" s="26"/>
      <c r="AM837" s="26"/>
      <c r="AN837" s="26"/>
    </row>
    <row r="838" spans="1:40">
      <c r="A838" t="str">
        <f>IF(OR(H838=$AA$3,L838=$AA$3),"MATCH","")</f>
        <v/>
      </c>
      <c r="B838" t="str">
        <f>IF(A838="","","LAST "&amp;COUNTIF(A$2:$A838,A838))</f>
        <v/>
      </c>
      <c r="C838" t="str">
        <f>IF(OR(H838=$AA$5,L838=$AA$5),"MATCH","")</f>
        <v/>
      </c>
      <c r="D838" t="str">
        <f>IF(C838="","","LAST "&amp;COUNTIF($C$2:C838,C838))</f>
        <v/>
      </c>
      <c r="E838" s="6">
        <f>IF(AND(OR(H838=$AA$3,H838=$AA$5),AND(OR(L838=$AA$3,L838=$AA$5))),"MATCH",0)</f>
        <v>0</v>
      </c>
      <c r="F838" s="39" t="s">
        <v>91</v>
      </c>
      <c r="G838" s="16">
        <v>44910</v>
      </c>
      <c r="H838" s="6" t="s">
        <v>23</v>
      </c>
      <c r="I838" s="6">
        <v>5</v>
      </c>
      <c r="J838" s="7">
        <v>2.6486624203821649</v>
      </c>
      <c r="K838" s="19" t="str">
        <f>IF(J838&gt;N838,1,"")</f>
        <v/>
      </c>
      <c r="L838" s="6" t="s">
        <v>31</v>
      </c>
      <c r="M838" s="6" t="s">
        <v>91</v>
      </c>
      <c r="N838" s="7">
        <f>((VLOOKUP(L838,Modèle!$B$3:$G$34,5,FALSE)*VLOOKUP(H838,Modèle!$B$3:$G$34,6,FALSE))*Modèle!$D$35)+0.1</f>
        <v>3.4783439490445853</v>
      </c>
      <c r="O838" s="19" t="str">
        <f>IF(N833&gt;J833,1,"")</f>
        <v/>
      </c>
      <c r="P838" t="str">
        <f>IF(I838&gt;M838,H838,L838)</f>
        <v>Montreal</v>
      </c>
      <c r="Q838" t="str">
        <f>IF(J838&gt;N838,H838,L838)</f>
        <v>Montreal</v>
      </c>
      <c r="AI838" s="27"/>
      <c r="AJ838" s="26"/>
      <c r="AK838" s="26"/>
      <c r="AL838" s="26"/>
      <c r="AM838" s="26"/>
      <c r="AN838" s="26"/>
    </row>
    <row r="839" spans="1:40">
      <c r="A839" t="str">
        <f>IF(OR(H839=$AA$3,L839=$AA$3),"MATCH","")</f>
        <v/>
      </c>
      <c r="B839" t="str">
        <f>IF(A839="","","LAST "&amp;COUNTIF(A$2:$A839,A839))</f>
        <v/>
      </c>
      <c r="C839" t="str">
        <f>IF(OR(H839=$AA$5,L839=$AA$5),"MATCH","")</f>
        <v/>
      </c>
      <c r="D839" t="str">
        <f>IF(C839="","","LAST "&amp;COUNTIF($C$2:C839,C839))</f>
        <v/>
      </c>
      <c r="E839" s="6">
        <f>IF(AND(OR(H839=$AA$3,H839=$AA$5),AND(OR(L839=$AA$3,L839=$AA$5))),"MATCH",0)</f>
        <v>0</v>
      </c>
      <c r="F839" s="39" t="s">
        <v>91</v>
      </c>
      <c r="G839" s="16">
        <v>44910</v>
      </c>
      <c r="H839" s="6" t="s">
        <v>30</v>
      </c>
      <c r="I839" s="6">
        <v>1</v>
      </c>
      <c r="J839" s="7">
        <v>2.8294267515923561</v>
      </c>
      <c r="K839" s="19">
        <f>IF(J839&gt;N839,1,"")</f>
        <v>1</v>
      </c>
      <c r="L839" s="6" t="s">
        <v>21</v>
      </c>
      <c r="M839" s="6" t="s">
        <v>91</v>
      </c>
      <c r="N839" s="7">
        <f>((VLOOKUP(L839,Modèle!$B$3:$G$34,5,FALSE)*VLOOKUP(H839,Modèle!$B$3:$G$34,6,FALSE))*Modèle!$D$35)+0.1</f>
        <v>2.7568152866242035</v>
      </c>
      <c r="O839" s="19" t="str">
        <f>IF(N834&gt;J834,1,"")</f>
        <v/>
      </c>
      <c r="P839" t="str">
        <f>IF(I839&gt;M839,H839,L839)</f>
        <v>N.Y. Rangers</v>
      </c>
      <c r="Q839" t="str">
        <f>IF(J839&gt;N839,H839,L839)</f>
        <v>Toronto</v>
      </c>
      <c r="AI839" s="27"/>
      <c r="AJ839" s="26"/>
      <c r="AK839" s="26"/>
      <c r="AL839" s="26"/>
      <c r="AM839" s="26"/>
      <c r="AN839" s="26"/>
    </row>
    <row r="840" spans="1:40">
      <c r="A840" t="str">
        <f>IF(OR(H840=$AA$3,L840=$AA$3),"MATCH","")</f>
        <v/>
      </c>
      <c r="B840" t="str">
        <f>IF(A840="","","LAST "&amp;COUNTIF(A$2:$A840,A840))</f>
        <v/>
      </c>
      <c r="C840" t="str">
        <f>IF(OR(H840=$AA$5,L840=$AA$5),"MATCH","")</f>
        <v/>
      </c>
      <c r="D840" t="str">
        <f>IF(C840="","","LAST "&amp;COUNTIF($C$2:C840,C840))</f>
        <v/>
      </c>
      <c r="E840" s="6">
        <f>IF(AND(OR(H840=$AA$3,H840=$AA$5),AND(OR(L840=$AA$3,L840=$AA$5))),"MATCH",0)</f>
        <v>0</v>
      </c>
      <c r="F840" s="39" t="s">
        <v>91</v>
      </c>
      <c r="G840" s="16">
        <v>44910</v>
      </c>
      <c r="H840" s="6" t="s">
        <v>42</v>
      </c>
      <c r="I840" s="6">
        <v>2</v>
      </c>
      <c r="J840" s="7">
        <v>2.351592356687898</v>
      </c>
      <c r="K840" s="19" t="str">
        <f>IF(J840&gt;N840,1,"")</f>
        <v/>
      </c>
      <c r="L840" s="6" t="s">
        <v>41</v>
      </c>
      <c r="M840" s="6" t="s">
        <v>91</v>
      </c>
      <c r="N840" s="7">
        <f>((VLOOKUP(L840,Modèle!$B$3:$G$34,5,FALSE)*VLOOKUP(H840,Modèle!$B$3:$G$34,6,FALSE))*Modèle!$D$35)+0.1</f>
        <v>3.6524840764331197</v>
      </c>
      <c r="O840" s="19" t="str">
        <f>IF(N835&gt;J835,1,"")</f>
        <v/>
      </c>
      <c r="P840" t="str">
        <f>IF(I840&gt;M840,H840,L840)</f>
        <v>New Jersey</v>
      </c>
      <c r="Q840" t="str">
        <f>IF(J840&gt;N840,H840,L840)</f>
        <v>New Jersey</v>
      </c>
      <c r="AI840" s="27"/>
      <c r="AJ840" s="26"/>
      <c r="AK840" s="26"/>
      <c r="AL840" s="26"/>
      <c r="AM840" s="26"/>
      <c r="AN840" s="26"/>
    </row>
    <row r="841" spans="1:40">
      <c r="A841" t="str">
        <f>IF(OR(H841=$AA$3,L841=$AA$3),"MATCH","")</f>
        <v/>
      </c>
      <c r="B841" t="str">
        <f>IF(A841="","","LAST "&amp;COUNTIF(A$2:$A841,A841))</f>
        <v/>
      </c>
      <c r="C841" t="str">
        <f>IF(OR(H841=$AA$5,L841=$AA$5),"MATCH","")</f>
        <v/>
      </c>
      <c r="D841" t="str">
        <f>IF(C841="","","LAST "&amp;COUNTIF($C$2:C841,C841))</f>
        <v/>
      </c>
      <c r="E841" s="6">
        <f>IF(AND(OR(H841=$AA$3,H841=$AA$5),AND(OR(L841=$AA$3,L841=$AA$5))),"MATCH",0)</f>
        <v>0</v>
      </c>
      <c r="F841" s="39" t="s">
        <v>91</v>
      </c>
      <c r="G841" s="16">
        <v>44910</v>
      </c>
      <c r="H841" s="6" t="s">
        <v>24</v>
      </c>
      <c r="I841" s="6">
        <v>1</v>
      </c>
      <c r="J841" s="7">
        <v>2.3981210191082796</v>
      </c>
      <c r="K841" s="19" t="str">
        <f>IF(J841&gt;N841,1,"")</f>
        <v/>
      </c>
      <c r="L841" s="6" t="s">
        <v>20</v>
      </c>
      <c r="M841" s="6" t="s">
        <v>91</v>
      </c>
      <c r="N841" s="7">
        <f>((VLOOKUP(L841,Modèle!$B$3:$G$34,5,FALSE)*VLOOKUP(H841,Modèle!$B$3:$G$34,6,FALSE))*Modèle!$D$35)+0.1</f>
        <v>4.61608280254777</v>
      </c>
      <c r="O841" s="19">
        <f>IF(N836&gt;J836,1,"")</f>
        <v>1</v>
      </c>
      <c r="P841" t="str">
        <f>IF(I841&gt;M841,H841,L841)</f>
        <v>Tampa Bay</v>
      </c>
      <c r="Q841" t="str">
        <f>IF(J841&gt;N841,H841,L841)</f>
        <v>Tampa Bay</v>
      </c>
      <c r="AI841" s="27"/>
      <c r="AJ841" s="26"/>
      <c r="AK841" s="26"/>
      <c r="AL841" s="26"/>
      <c r="AM841" s="26"/>
      <c r="AN841" s="26"/>
    </row>
    <row r="842" spans="1:40">
      <c r="A842" t="str">
        <f>IF(OR(H842=$AA$3,L842=$AA$3),"MATCH","")</f>
        <v/>
      </c>
      <c r="B842" t="str">
        <f>IF(A842="","","LAST "&amp;COUNTIF(A$2:$A842,A842))</f>
        <v/>
      </c>
      <c r="C842" t="str">
        <f>IF(OR(H842=$AA$5,L842=$AA$5),"MATCH","")</f>
        <v/>
      </c>
      <c r="D842" t="str">
        <f>IF(C842="","","LAST "&amp;COUNTIF($C$2:C842,C842))</f>
        <v/>
      </c>
      <c r="E842" s="6">
        <f>IF(AND(OR(H842=$AA$3,H842=$AA$5),AND(OR(L842=$AA$3,L842=$AA$5))),"MATCH",0)</f>
        <v>0</v>
      </c>
      <c r="F842" s="39" t="s">
        <v>91</v>
      </c>
      <c r="G842" s="16">
        <v>44910</v>
      </c>
      <c r="H842" s="6" t="s">
        <v>40</v>
      </c>
      <c r="I842" s="6">
        <v>2</v>
      </c>
      <c r="J842" s="7">
        <v>3.0149044585987252</v>
      </c>
      <c r="K842" s="19">
        <f>IF(J842&gt;N842,1,"")</f>
        <v>1</v>
      </c>
      <c r="L842" s="6" t="s">
        <v>33</v>
      </c>
      <c r="M842" s="6" t="s">
        <v>91</v>
      </c>
      <c r="N842" s="7">
        <f>((VLOOKUP(L842,Modèle!$B$3:$G$34,5,FALSE)*VLOOKUP(H842,Modèle!$B$3:$G$34,6,FALSE))*Modèle!$D$35)+0.1</f>
        <v>2.8108280254777069</v>
      </c>
      <c r="O842" s="19" t="str">
        <f>IF(N837&gt;J837,1,"")</f>
        <v/>
      </c>
      <c r="P842" t="str">
        <f>IF(I842&gt;M842,H842,L842)</f>
        <v>Washington</v>
      </c>
      <c r="Q842" t="str">
        <f>IF(J842&gt;N842,H842,L842)</f>
        <v>Dallas</v>
      </c>
      <c r="AI842" s="27"/>
      <c r="AJ842" s="26"/>
      <c r="AK842" s="26"/>
      <c r="AL842" s="26"/>
      <c r="AM842" s="26"/>
      <c r="AN842" s="26"/>
    </row>
    <row r="843" spans="1:40">
      <c r="A843" t="str">
        <f>IF(OR(H843=$AA$3,L843=$AA$3),"MATCH","")</f>
        <v/>
      </c>
      <c r="B843" t="str">
        <f>IF(A843="","","LAST "&amp;COUNTIF(A$2:$A843,A843))</f>
        <v/>
      </c>
      <c r="C843" t="str">
        <f>IF(OR(H843=$AA$5,L843=$AA$5),"MATCH","")</f>
        <v/>
      </c>
      <c r="D843" t="str">
        <f>IF(C843="","","LAST "&amp;COUNTIF($C$2:C843,C843))</f>
        <v/>
      </c>
      <c r="E843" s="6">
        <f>IF(AND(OR(H843=$AA$3,H843=$AA$5),AND(OR(L843=$AA$3,L843=$AA$5))),"MATCH",0)</f>
        <v>0</v>
      </c>
      <c r="F843" s="39" t="s">
        <v>91</v>
      </c>
      <c r="G843" s="16">
        <v>44910</v>
      </c>
      <c r="H843" s="6" t="s">
        <v>17</v>
      </c>
      <c r="I843" s="6">
        <v>1</v>
      </c>
      <c r="J843" s="7">
        <v>2.2765605095541392</v>
      </c>
      <c r="K843" s="19" t="str">
        <f>IF(J843&gt;N843,1,"")</f>
        <v/>
      </c>
      <c r="L843" s="6" t="s">
        <v>46</v>
      </c>
      <c r="M843" s="6" t="s">
        <v>91</v>
      </c>
      <c r="N843" s="7">
        <f>((VLOOKUP(L843,Modèle!$B$3:$G$34,5,FALSE)*VLOOKUP(H843,Modèle!$B$3:$G$34,6,FALSE))*Modèle!$D$35)+0.1</f>
        <v>3.2698089171974516</v>
      </c>
      <c r="O843" s="19">
        <f>IF(N838&gt;J838,1,"")</f>
        <v>1</v>
      </c>
      <c r="P843" t="str">
        <f>IF(I843&gt;M843,H843,L843)</f>
        <v>Winnipeg</v>
      </c>
      <c r="Q843" t="str">
        <f>IF(J843&gt;N843,H843,L843)</f>
        <v>Winnipeg</v>
      </c>
      <c r="AI843" s="27"/>
      <c r="AJ843" s="26"/>
      <c r="AK843" s="26"/>
      <c r="AL843" s="26"/>
      <c r="AM843" s="26"/>
      <c r="AN843" s="26"/>
    </row>
    <row r="844" spans="1:40">
      <c r="A844" t="str">
        <f>IF(OR(H844=$AA$3,L844=$AA$3),"MATCH","")</f>
        <v>MATCH</v>
      </c>
      <c r="B844" t="str">
        <f>IF(A844="","","LAST "&amp;COUNTIF(A$2:$A844,A844))</f>
        <v>LAST 53</v>
      </c>
      <c r="C844" t="str">
        <f>IF(OR(H844=$AA$5,L844=$AA$5),"MATCH","")</f>
        <v/>
      </c>
      <c r="D844" t="str">
        <f>IF(C844="","","LAST "&amp;COUNTIF($C$2:C844,C844))</f>
        <v/>
      </c>
      <c r="E844" s="6">
        <f>IF(AND(OR(H844=$AA$3,H844=$AA$5),AND(OR(L844=$AA$3,L844=$AA$5))),"MATCH",0)</f>
        <v>0</v>
      </c>
      <c r="F844" s="39" t="s">
        <v>91</v>
      </c>
      <c r="G844" s="16">
        <v>44909</v>
      </c>
      <c r="H844" s="6" t="s">
        <v>28</v>
      </c>
      <c r="I844" s="6">
        <v>4</v>
      </c>
      <c r="J844" s="7">
        <v>3.1942675159235669</v>
      </c>
      <c r="K844" s="19" t="str">
        <f>IF(J844&gt;N844,1,"")</f>
        <v/>
      </c>
      <c r="L844" s="6" t="s">
        <v>36</v>
      </c>
      <c r="M844" s="6" t="s">
        <v>91</v>
      </c>
      <c r="N844" s="7">
        <f>((VLOOKUP(L844,Modèle!$B$3:$G$34,5,FALSE)*VLOOKUP(H844,Modèle!$B$3:$G$34,6,FALSE))*Modèle!$D$35)+0.1</f>
        <v>4.0299999999999994</v>
      </c>
      <c r="O844" s="19" t="str">
        <f>IF(N839&gt;J839,1,"")</f>
        <v/>
      </c>
      <c r="P844" t="str">
        <f>IF(I844&gt;M844,H844,L844)</f>
        <v>Calgary</v>
      </c>
      <c r="Q844" t="str">
        <f>IF(J844&gt;N844,H844,L844)</f>
        <v>Calgary</v>
      </c>
      <c r="AI844" s="27"/>
      <c r="AJ844" s="26"/>
      <c r="AK844" s="26"/>
      <c r="AL844" s="26"/>
      <c r="AM844" s="26"/>
      <c r="AN844" s="26"/>
    </row>
    <row r="845" spans="1:40">
      <c r="A845" t="str">
        <f>IF(OR(H845=$AA$3,L845=$AA$3),"MATCH","")</f>
        <v/>
      </c>
      <c r="B845" t="str">
        <f>IF(A845="","","LAST "&amp;COUNTIF(A$2:$A845,A845))</f>
        <v/>
      </c>
      <c r="C845" t="str">
        <f>IF(OR(H845=$AA$5,L845=$AA$5),"MATCH","")</f>
        <v>MATCH</v>
      </c>
      <c r="D845" t="str">
        <f>IF(C845="","","LAST "&amp;COUNTIF($C$2:C845,C845))</f>
        <v>LAST 53</v>
      </c>
      <c r="E845" s="6">
        <f>IF(AND(OR(H845=$AA$3,H845=$AA$5),AND(OR(L845=$AA$3,L845=$AA$5))),"MATCH",0)</f>
        <v>0</v>
      </c>
      <c r="F845" s="39" t="s">
        <v>91</v>
      </c>
      <c r="G845" s="16">
        <v>44909</v>
      </c>
      <c r="H845" s="6" t="s">
        <v>45</v>
      </c>
      <c r="I845" s="6">
        <v>1</v>
      </c>
      <c r="J845" s="7">
        <v>2.7248407643312094</v>
      </c>
      <c r="K845" s="19" t="str">
        <f>IF(J845&gt;N845,1,"")</f>
        <v/>
      </c>
      <c r="L845" s="6" t="s">
        <v>37</v>
      </c>
      <c r="M845" s="6" t="s">
        <v>91</v>
      </c>
      <c r="N845" s="7">
        <f>((VLOOKUP(L845,Modèle!$B$3:$G$34,5,FALSE)*VLOOKUP(H845,Modèle!$B$3:$G$34,6,FALSE))*Modèle!$D$35)+0.1</f>
        <v>3.4187261146496812</v>
      </c>
      <c r="O845" s="19">
        <f>IF(N840&gt;J840,1,"")</f>
        <v>1</v>
      </c>
      <c r="P845" t="str">
        <f>IF(I845&gt;M845,H845,L845)</f>
        <v>Minnesota</v>
      </c>
      <c r="Q845" t="str">
        <f>IF(J845&gt;N845,H845,L845)</f>
        <v>Minnesota</v>
      </c>
      <c r="AI845" s="27"/>
      <c r="AJ845" s="26"/>
      <c r="AK845" s="26"/>
      <c r="AL845" s="26"/>
      <c r="AM845" s="26"/>
      <c r="AN845" s="26"/>
    </row>
    <row r="846" spans="1:40">
      <c r="A846" t="str">
        <f>IF(OR(H846=$AA$3,L846=$AA$3),"MATCH","")</f>
        <v/>
      </c>
      <c r="B846" t="str">
        <f>IF(A846="","","LAST "&amp;COUNTIF(A$2:$A846,A846))</f>
        <v/>
      </c>
      <c r="C846" t="str">
        <f>IF(OR(H846=$AA$5,L846=$AA$5),"MATCH","")</f>
        <v/>
      </c>
      <c r="D846" t="str">
        <f>IF(C846="","","LAST "&amp;COUNTIF($C$2:C846,C846))</f>
        <v/>
      </c>
      <c r="E846" s="6">
        <f>IF(AND(OR(H846=$AA$3,H846=$AA$5),AND(OR(L846=$AA$3,L846=$AA$5))),"MATCH",0)</f>
        <v>0</v>
      </c>
      <c r="F846" s="39" t="s">
        <v>91</v>
      </c>
      <c r="G846" s="16">
        <v>44909</v>
      </c>
      <c r="H846" s="6" t="s">
        <v>31</v>
      </c>
      <c r="I846" s="6">
        <v>2</v>
      </c>
      <c r="J846" s="7">
        <v>2.6474522292993625</v>
      </c>
      <c r="K846" s="19" t="str">
        <f>IF(J846&gt;N846,1,"")</f>
        <v/>
      </c>
      <c r="L846" s="6" t="s">
        <v>34</v>
      </c>
      <c r="M846" s="6" t="s">
        <v>91</v>
      </c>
      <c r="N846" s="7">
        <f>((VLOOKUP(L846,Modèle!$B$3:$G$34,5,FALSE)*VLOOKUP(H846,Modèle!$B$3:$G$34,6,FALSE))*Modèle!$D$35)+0.1</f>
        <v>3.5573248407643305</v>
      </c>
      <c r="O846" s="19">
        <f>IF(N841&gt;J841,1,"")</f>
        <v>1</v>
      </c>
      <c r="P846" t="str">
        <f>IF(I846&gt;M846,H846,L846)</f>
        <v>Ottawa</v>
      </c>
      <c r="Q846" t="str">
        <f>IF(J846&gt;N846,H846,L846)</f>
        <v>Ottawa</v>
      </c>
      <c r="AI846" s="27"/>
      <c r="AJ846" s="26"/>
      <c r="AK846" s="26"/>
      <c r="AL846" s="26"/>
      <c r="AM846" s="26"/>
      <c r="AN846" s="26"/>
    </row>
    <row r="847" spans="1:40">
      <c r="A847" t="str">
        <f>IF(OR(H847=$AA$3,L847=$AA$3),"MATCH","")</f>
        <v/>
      </c>
      <c r="B847" t="str">
        <f>IF(A847="","","LAST "&amp;COUNTIF(A$2:$A847,A847))</f>
        <v/>
      </c>
      <c r="C847" t="str">
        <f>IF(OR(H847=$AA$5,L847=$AA$5),"MATCH","")</f>
        <v/>
      </c>
      <c r="D847" t="str">
        <f>IF(C847="","","LAST "&amp;COUNTIF($C$2:C847,C847))</f>
        <v/>
      </c>
      <c r="E847" s="6">
        <f>IF(AND(OR(H847=$AA$3,H847=$AA$5),AND(OR(L847=$AA$3,L847=$AA$5))),"MATCH",0)</f>
        <v>0</v>
      </c>
      <c r="F847" s="39" t="s">
        <v>91</v>
      </c>
      <c r="G847" s="16">
        <v>44908</v>
      </c>
      <c r="H847" s="6" t="s">
        <v>39</v>
      </c>
      <c r="I847" s="6">
        <v>3</v>
      </c>
      <c r="J847" s="7">
        <v>2.0870700636942674</v>
      </c>
      <c r="K847" s="19" t="str">
        <f>IF(J847&gt;N847,1,"")</f>
        <v/>
      </c>
      <c r="L847" s="6" t="s">
        <v>32</v>
      </c>
      <c r="M847" s="6" t="s">
        <v>91</v>
      </c>
      <c r="N847" s="7">
        <f>((VLOOKUP(L847,Modèle!$B$3:$G$34,5,FALSE)*VLOOKUP(H847,Modèle!$B$3:$G$34,6,FALSE))*Modèle!$D$35)+0.1</f>
        <v>3.2852229299363049</v>
      </c>
      <c r="O847" s="19" t="str">
        <f>IF(N842&gt;J842,1,"")</f>
        <v/>
      </c>
      <c r="P847" t="str">
        <f>IF(I847&gt;M847,H847,L847)</f>
        <v>Boston</v>
      </c>
      <c r="Q847" t="str">
        <f>IF(J847&gt;N847,H847,L847)</f>
        <v>Boston</v>
      </c>
      <c r="AI847" s="27"/>
      <c r="AJ847" s="26"/>
      <c r="AK847" s="26"/>
      <c r="AL847" s="26"/>
      <c r="AM847" s="26"/>
      <c r="AN847" s="26"/>
    </row>
    <row r="848" spans="1:40">
      <c r="A848" t="str">
        <f>IF(OR(H848=$AA$3,L848=$AA$3),"MATCH","")</f>
        <v/>
      </c>
      <c r="B848" t="str">
        <f>IF(A848="","","LAST "&amp;COUNTIF(A$2:$A848,A848))</f>
        <v/>
      </c>
      <c r="C848" t="str">
        <f>IF(OR(H848=$AA$5,L848=$AA$5),"MATCH","")</f>
        <v/>
      </c>
      <c r="D848" t="str">
        <f>IF(C848="","","LAST "&amp;COUNTIF($C$2:C848,C848))</f>
        <v/>
      </c>
      <c r="E848" s="6">
        <f>IF(AND(OR(H848=$AA$3,H848=$AA$5),AND(OR(L848=$AA$3,L848=$AA$5))),"MATCH",0)</f>
        <v>0</v>
      </c>
      <c r="F848" s="39" t="s">
        <v>91</v>
      </c>
      <c r="G848" s="16">
        <v>44908</v>
      </c>
      <c r="H848" s="6" t="s">
        <v>19</v>
      </c>
      <c r="I848" s="6">
        <v>0</v>
      </c>
      <c r="J848" s="7">
        <v>3.6129936305732473</v>
      </c>
      <c r="K848" s="19" t="str">
        <f>IF(J848&gt;N848,1,"")</f>
        <v/>
      </c>
      <c r="L848" s="6" t="s">
        <v>35</v>
      </c>
      <c r="M848" s="6" t="s">
        <v>91</v>
      </c>
      <c r="N848" s="7">
        <f>((VLOOKUP(L848,Modèle!$B$3:$G$34,5,FALSE)*VLOOKUP(H848,Modèle!$B$3:$G$34,6,FALSE))*Modèle!$D$35)+0.1</f>
        <v>4.1917515923566873</v>
      </c>
      <c r="O848" s="19">
        <f>IF(N843&gt;J843,1,"")</f>
        <v>1</v>
      </c>
      <c r="P848" t="str">
        <f>IF(I848&gt;M848,H848,L848)</f>
        <v>Buffalo</v>
      </c>
      <c r="Q848" t="str">
        <f>IF(J848&gt;N848,H848,L848)</f>
        <v>Buffalo</v>
      </c>
      <c r="AI848" s="27"/>
      <c r="AJ848" s="26"/>
      <c r="AK848" s="26"/>
      <c r="AL848" s="26"/>
      <c r="AM848" s="26"/>
      <c r="AN848" s="26"/>
    </row>
    <row r="849" spans="1:40">
      <c r="A849" t="str">
        <f>IF(OR(H849=$AA$3,L849=$AA$3),"MATCH","")</f>
        <v/>
      </c>
      <c r="B849" t="str">
        <f>IF(A849="","","LAST "&amp;COUNTIF(A$2:$A849,A849))</f>
        <v/>
      </c>
      <c r="C849" t="str">
        <f>IF(OR(H849=$AA$5,L849=$AA$5),"MATCH","")</f>
        <v/>
      </c>
      <c r="D849" t="str">
        <f>IF(C849="","","LAST "&amp;COUNTIF($C$2:C849,C849))</f>
        <v/>
      </c>
      <c r="E849" s="6">
        <f>IF(AND(OR(H849=$AA$3,H849=$AA$5),AND(OR(L849=$AA$3,L849=$AA$5))),"MATCH",0)</f>
        <v>0</v>
      </c>
      <c r="F849" s="39" t="s">
        <v>91</v>
      </c>
      <c r="G849" s="16">
        <v>44908</v>
      </c>
      <c r="H849" s="6" t="s">
        <v>33</v>
      </c>
      <c r="I849" s="6">
        <v>7</v>
      </c>
      <c r="J849" s="7">
        <v>3.780891719745223</v>
      </c>
      <c r="K849" s="19">
        <f>IF(J849&gt;N849,1,"")</f>
        <v>1</v>
      </c>
      <c r="L849" s="6" t="s">
        <v>26</v>
      </c>
      <c r="M849" s="6" t="s">
        <v>91</v>
      </c>
      <c r="N849" s="7">
        <f>((VLOOKUP(L849,Modèle!$B$3:$G$34,5,FALSE)*VLOOKUP(H849,Modèle!$B$3:$G$34,6,FALSE))*Modèle!$D$35)+0.1</f>
        <v>2.112866242038216</v>
      </c>
      <c r="O849" s="19">
        <f>IF(N844&gt;J844,1,"")</f>
        <v>1</v>
      </c>
      <c r="P849" t="str">
        <f>IF(I849&gt;M849,H849,L849)</f>
        <v>Chicago</v>
      </c>
      <c r="Q849" t="str">
        <f>IF(J849&gt;N849,H849,L849)</f>
        <v>Washington</v>
      </c>
      <c r="AI849" s="27"/>
      <c r="AJ849" s="26"/>
      <c r="AK849" s="26"/>
      <c r="AL849" s="26"/>
      <c r="AM849" s="26"/>
      <c r="AN849" s="26"/>
    </row>
    <row r="850" spans="1:40">
      <c r="A850" t="str">
        <f>IF(OR(H850=$AA$3,L850=$AA$3),"MATCH","")</f>
        <v/>
      </c>
      <c r="B850" t="str">
        <f>IF(A850="","","LAST "&amp;COUNTIF(A$2:$A850,A850))</f>
        <v/>
      </c>
      <c r="C850" t="str">
        <f>IF(OR(H850=$AA$5,L850=$AA$5),"MATCH","")</f>
        <v/>
      </c>
      <c r="D850" t="str">
        <f>IF(C850="","","LAST "&amp;COUNTIF($C$2:C850,C850))</f>
        <v/>
      </c>
      <c r="E850" s="6">
        <f>IF(AND(OR(H850=$AA$3,H850=$AA$5),AND(OR(L850=$AA$3,L850=$AA$5))),"MATCH",0)</f>
        <v>0</v>
      </c>
      <c r="F850" s="39" t="s">
        <v>91</v>
      </c>
      <c r="G850" s="16">
        <v>44908</v>
      </c>
      <c r="H850" s="6" t="s">
        <v>42</v>
      </c>
      <c r="I850" s="6">
        <v>2</v>
      </c>
      <c r="J850" s="7">
        <v>2.5596178343949041</v>
      </c>
      <c r="K850" s="19" t="str">
        <f>IF(J850&gt;N850,1,"")</f>
        <v/>
      </c>
      <c r="L850" s="6" t="s">
        <v>27</v>
      </c>
      <c r="M850" s="6" t="s">
        <v>91</v>
      </c>
      <c r="N850" s="7">
        <f>((VLOOKUP(L850,Modèle!$B$3:$G$34,5,FALSE)*VLOOKUP(H850,Modèle!$B$3:$G$34,6,FALSE))*Modèle!$D$35)+0.1</f>
        <v>3.0989808917197443</v>
      </c>
      <c r="O850" s="19">
        <f>IF(N845&gt;J845,1,"")</f>
        <v>1</v>
      </c>
      <c r="P850" t="str">
        <f>IF(I850&gt;M850,H850,L850)</f>
        <v>Colorado</v>
      </c>
      <c r="Q850" t="str">
        <f>IF(J850&gt;N850,H850,L850)</f>
        <v>Colorado</v>
      </c>
      <c r="AI850" s="27"/>
      <c r="AJ850" s="26"/>
      <c r="AK850" s="26"/>
      <c r="AL850" s="26"/>
      <c r="AM850" s="26"/>
      <c r="AN850" s="26"/>
    </row>
    <row r="851" spans="1:40">
      <c r="A851" t="str">
        <f>IF(OR(H851=$AA$3,L851=$AA$3),"MATCH","")</f>
        <v/>
      </c>
      <c r="B851" t="str">
        <f>IF(A851="","","LAST "&amp;COUNTIF(A$2:$A851,A851))</f>
        <v/>
      </c>
      <c r="C851" t="str">
        <f>IF(OR(H851=$AA$5,L851=$AA$5),"MATCH","")</f>
        <v>MATCH</v>
      </c>
      <c r="D851" t="str">
        <f>IF(C851="","","LAST "&amp;COUNTIF($C$2:C851,C851))</f>
        <v>LAST 54</v>
      </c>
      <c r="E851" s="6">
        <f>IF(AND(OR(H851=$AA$3,H851=$AA$5),AND(OR(L851=$AA$3,L851=$AA$5))),"MATCH",0)</f>
        <v>0</v>
      </c>
      <c r="F851" s="39" t="s">
        <v>91</v>
      </c>
      <c r="G851" s="16">
        <v>44908</v>
      </c>
      <c r="H851" s="6" t="s">
        <v>25</v>
      </c>
      <c r="I851" s="6">
        <v>1</v>
      </c>
      <c r="J851" s="7">
        <v>3.339999999999999</v>
      </c>
      <c r="K851" s="19">
        <f>IF(J851&gt;N851,1,"")</f>
        <v>1</v>
      </c>
      <c r="L851" s="6" t="s">
        <v>45</v>
      </c>
      <c r="M851" s="6" t="s">
        <v>91</v>
      </c>
      <c r="N851" s="7">
        <f>((VLOOKUP(L851,Modèle!$B$3:$G$34,5,FALSE)*VLOOKUP(H851,Modèle!$B$3:$G$34,6,FALSE))*Modèle!$D$35)+0.1</f>
        <v>2.7458598726114647</v>
      </c>
      <c r="O851" s="19">
        <f>IF(N846&gt;J846,1,"")</f>
        <v>1</v>
      </c>
      <c r="P851" t="str">
        <f>IF(I851&gt;M851,H851,L851)</f>
        <v>Detroit</v>
      </c>
      <c r="Q851" t="str">
        <f>IF(J851&gt;N851,H851,L851)</f>
        <v>Carolina</v>
      </c>
      <c r="AI851" s="27"/>
      <c r="AJ851" s="26"/>
      <c r="AK851" s="26"/>
      <c r="AL851" s="26"/>
      <c r="AM851" s="26"/>
      <c r="AN851" s="26"/>
    </row>
    <row r="852" spans="1:40">
      <c r="A852" t="str">
        <f>IF(OR(H852=$AA$3,L852=$AA$3),"MATCH","")</f>
        <v/>
      </c>
      <c r="B852" t="str">
        <f>IF(A852="","","LAST "&amp;COUNTIF(A$2:$A852,A852))</f>
        <v/>
      </c>
      <c r="C852" t="str">
        <f>IF(OR(H852=$AA$5,L852=$AA$5),"MATCH","")</f>
        <v/>
      </c>
      <c r="D852" t="str">
        <f>IF(C852="","","LAST "&amp;COUNTIF($C$2:C852,C852))</f>
        <v/>
      </c>
      <c r="E852" s="6">
        <f>IF(AND(OR(H852=$AA$3,H852=$AA$5),AND(OR(L852=$AA$3,L852=$AA$5))),"MATCH",0)</f>
        <v>0</v>
      </c>
      <c r="F852" s="39" t="s">
        <v>91</v>
      </c>
      <c r="G852" s="16">
        <v>44908</v>
      </c>
      <c r="H852" s="6" t="s">
        <v>24</v>
      </c>
      <c r="I852" s="6">
        <v>0</v>
      </c>
      <c r="J852" s="7">
        <v>2.7664331210191073</v>
      </c>
      <c r="K852" s="19" t="str">
        <f>IF(J852&gt;N852,1,"")</f>
        <v/>
      </c>
      <c r="L852" s="6" t="s">
        <v>38</v>
      </c>
      <c r="M852" s="6" t="s">
        <v>91</v>
      </c>
      <c r="N852" s="7">
        <f>((VLOOKUP(L852,Modèle!$B$3:$G$34,5,FALSE)*VLOOKUP(H852,Modèle!$B$3:$G$34,6,FALSE))*Modèle!$D$35)+0.1</f>
        <v>4.2135350318471332</v>
      </c>
      <c r="O852" s="19">
        <f>IF(N847&gt;J847,1,"")</f>
        <v>1</v>
      </c>
      <c r="P852" t="str">
        <f>IF(I852&gt;M852,H852,L852)</f>
        <v>Florida</v>
      </c>
      <c r="Q852" t="str">
        <f>IF(J852&gt;N852,H852,L852)</f>
        <v>Florida</v>
      </c>
      <c r="AI852" s="27"/>
      <c r="AJ852" s="26"/>
      <c r="AK852" s="26"/>
      <c r="AL852" s="26"/>
      <c r="AM852" s="26"/>
      <c r="AN852" s="26"/>
    </row>
    <row r="853" spans="1:40">
      <c r="A853" t="str">
        <f>IF(OR(H853=$AA$3,L853=$AA$3),"MATCH","")</f>
        <v/>
      </c>
      <c r="B853" t="str">
        <f>IF(A853="","","LAST "&amp;COUNTIF(A$2:$A853,A853))</f>
        <v/>
      </c>
      <c r="C853" t="str">
        <f>IF(OR(H853=$AA$5,L853=$AA$5),"MATCH","")</f>
        <v/>
      </c>
      <c r="D853" t="str">
        <f>IF(C853="","","LAST "&amp;COUNTIF($C$2:C853,C853))</f>
        <v/>
      </c>
      <c r="E853" s="6">
        <f>IF(AND(OR(H853=$AA$3,H853=$AA$5),AND(OR(L853=$AA$3,L853=$AA$5))),"MATCH",0)</f>
        <v>0</v>
      </c>
      <c r="F853" s="39" t="s">
        <v>91</v>
      </c>
      <c r="G853" s="16">
        <v>44908</v>
      </c>
      <c r="H853" s="6" t="s">
        <v>29</v>
      </c>
      <c r="I853" s="6">
        <v>6</v>
      </c>
      <c r="J853" s="7">
        <v>3.4545222929936301</v>
      </c>
      <c r="K853" s="19">
        <f>IF(J853&gt;N853,1,"")</f>
        <v>1</v>
      </c>
      <c r="L853" s="6" t="s">
        <v>17</v>
      </c>
      <c r="M853" s="6" t="s">
        <v>91</v>
      </c>
      <c r="N853" s="7">
        <f>((VLOOKUP(L853,Modèle!$B$3:$G$34,5,FALSE)*VLOOKUP(H853,Modèle!$B$3:$G$34,6,FALSE))*Modèle!$D$35)+0.1</f>
        <v>2.9918471337579615</v>
      </c>
      <c r="O853" s="19">
        <f>IF(N848&gt;J848,1,"")</f>
        <v>1</v>
      </c>
      <c r="P853" t="str">
        <f>IF(I853&gt;M853,H853,L853)</f>
        <v>Nashville</v>
      </c>
      <c r="Q853" t="str">
        <f>IF(J853&gt;N853,H853,L853)</f>
        <v>Edmonton</v>
      </c>
      <c r="AI853" s="27"/>
      <c r="AJ853" s="26"/>
      <c r="AK853" s="26"/>
      <c r="AL853" s="26"/>
      <c r="AM853" s="26"/>
      <c r="AN853" s="26"/>
    </row>
    <row r="854" spans="1:40">
      <c r="A854" t="str">
        <f>IF(OR(H854=$AA$3,L854=$AA$3),"MATCH","")</f>
        <v/>
      </c>
      <c r="B854" t="str">
        <f>IF(A854="","","LAST "&amp;COUNTIF(A$2:$A854,A854))</f>
        <v/>
      </c>
      <c r="C854" t="str">
        <f>IF(OR(H854=$AA$5,L854=$AA$5),"MATCH","")</f>
        <v/>
      </c>
      <c r="D854" t="str">
        <f>IF(C854="","","LAST "&amp;COUNTIF($C$2:C854,C854))</f>
        <v/>
      </c>
      <c r="E854" s="6">
        <f>IF(AND(OR(H854=$AA$3,H854=$AA$5),AND(OR(L854=$AA$3,L854=$AA$5))),"MATCH",0)</f>
        <v>0</v>
      </c>
      <c r="F854" s="39" t="s">
        <v>91</v>
      </c>
      <c r="G854" s="16">
        <v>44908</v>
      </c>
      <c r="H854" s="6" t="s">
        <v>40</v>
      </c>
      <c r="I854" s="6">
        <v>4</v>
      </c>
      <c r="J854" s="7">
        <v>2.8401273885350315</v>
      </c>
      <c r="K854" s="19" t="str">
        <f>IF(J854&gt;N854,1,"")</f>
        <v/>
      </c>
      <c r="L854" s="6" t="s">
        <v>41</v>
      </c>
      <c r="N854" s="7">
        <f>((VLOOKUP(L854,Modèle!$B$3:$G$34,5,FALSE)*VLOOKUP(H854,Modèle!$B$3:$G$34,6,FALSE))*Modèle!$D$35)+0.1</f>
        <v>3.0903821656050949</v>
      </c>
      <c r="O854" s="19" t="str">
        <f>IF(N849&gt;J849,1,"")</f>
        <v/>
      </c>
      <c r="P854" t="str">
        <f>IF(I854&gt;M854,H854,L854)</f>
        <v>Dallas</v>
      </c>
      <c r="Q854" t="str">
        <f>IF(J854&gt;N854,H854,L854)</f>
        <v>New Jersey</v>
      </c>
      <c r="AI854" s="27"/>
      <c r="AJ854" s="26"/>
      <c r="AK854" s="26"/>
      <c r="AL854" s="26"/>
      <c r="AM854" s="26"/>
      <c r="AN854" s="26"/>
    </row>
    <row r="855" spans="1:40">
      <c r="A855" t="str">
        <f>IF(OR(H855=$AA$3,L855=$AA$3),"MATCH","")</f>
        <v/>
      </c>
      <c r="B855" t="str">
        <f>IF(A855="","","LAST "&amp;COUNTIF(A$2:$A855,A855))</f>
        <v/>
      </c>
      <c r="C855" t="str">
        <f>IF(OR(H855=$AA$5,L855=$AA$5),"MATCH","")</f>
        <v/>
      </c>
      <c r="D855" t="str">
        <f>IF(C855="","","LAST "&amp;COUNTIF($C$2:C855,C855))</f>
        <v/>
      </c>
      <c r="E855" s="6">
        <f>IF(AND(OR(H855=$AA$3,H855=$AA$5),AND(OR(L855=$AA$3,L855=$AA$5))),"MATCH",0)</f>
        <v>0</v>
      </c>
      <c r="F855" s="39" t="s">
        <v>91</v>
      </c>
      <c r="G855" s="16">
        <v>44908</v>
      </c>
      <c r="H855" s="6" t="s">
        <v>43</v>
      </c>
      <c r="I855" s="6">
        <v>2</v>
      </c>
      <c r="J855" s="7">
        <v>3.1479299363057316</v>
      </c>
      <c r="K855" s="19" t="str">
        <f>IF(J855&gt;N855,1,"")</f>
        <v/>
      </c>
      <c r="L855" s="6" t="s">
        <v>16</v>
      </c>
      <c r="M855" s="6" t="s">
        <v>91</v>
      </c>
      <c r="N855" s="7">
        <f>((VLOOKUP(L855,Modèle!$B$3:$G$34,5,FALSE)*VLOOKUP(H855,Modèle!$B$3:$G$34,6,FALSE))*Modèle!$D$35)+0.1</f>
        <v>3.5912738853503181</v>
      </c>
      <c r="O855" s="19">
        <f>IF(N850&gt;J850,1,"")</f>
        <v>1</v>
      </c>
      <c r="P855" t="str">
        <f>IF(I855&gt;M855,H855,L855)</f>
        <v>San Jose</v>
      </c>
      <c r="Q855" t="str">
        <f>IF(J855&gt;N855,H855,L855)</f>
        <v>San Jose</v>
      </c>
      <c r="AI855" s="27"/>
      <c r="AJ855" s="26"/>
      <c r="AK855" s="26"/>
      <c r="AL855" s="26"/>
      <c r="AM855" s="26"/>
      <c r="AN855" s="26"/>
    </row>
    <row r="856" spans="1:40">
      <c r="A856" t="str">
        <f>IF(OR(H856=$AA$3,L856=$AA$3),"MATCH","")</f>
        <v/>
      </c>
      <c r="B856" t="str">
        <f>IF(A856="","","LAST "&amp;COUNTIF(A$2:$A856,A856))</f>
        <v/>
      </c>
      <c r="C856" t="str">
        <f>IF(OR(H856=$AA$5,L856=$AA$5),"MATCH","")</f>
        <v/>
      </c>
      <c r="D856" t="str">
        <f>IF(C856="","","LAST "&amp;COUNTIF($C$2:C856,C856))</f>
        <v/>
      </c>
      <c r="E856" s="6">
        <f>IF(AND(OR(H856=$AA$3,H856=$AA$5),AND(OR(L856=$AA$3,L856=$AA$5))),"MATCH",0)</f>
        <v>0</v>
      </c>
      <c r="F856" s="39" t="s">
        <v>91</v>
      </c>
      <c r="G856" s="16">
        <v>44908</v>
      </c>
      <c r="H856" s="6" t="s">
        <v>22</v>
      </c>
      <c r="I856" s="6">
        <v>2</v>
      </c>
      <c r="J856" s="7">
        <v>3.5085350318471331</v>
      </c>
      <c r="K856" s="19" t="str">
        <f>IF(J856&gt;N856,1,"")</f>
        <v/>
      </c>
      <c r="L856" s="6" t="s">
        <v>20</v>
      </c>
      <c r="M856" s="6" t="s">
        <v>91</v>
      </c>
      <c r="N856" s="7">
        <f>((VLOOKUP(L856,Modèle!$B$3:$G$34,5,FALSE)*VLOOKUP(H856,Modèle!$B$3:$G$34,6,FALSE))*Modèle!$D$35)+0.1</f>
        <v>3.6099681528662413</v>
      </c>
      <c r="O856" s="19" t="str">
        <f>IF(N851&gt;J851,1,"")</f>
        <v/>
      </c>
      <c r="P856" t="str">
        <f>IF(I856&gt;M856,H856,L856)</f>
        <v>Tampa Bay</v>
      </c>
      <c r="Q856" t="str">
        <f>IF(J856&gt;N856,H856,L856)</f>
        <v>Tampa Bay</v>
      </c>
      <c r="AI856" s="27"/>
      <c r="AJ856" s="26"/>
      <c r="AK856" s="26"/>
      <c r="AL856" s="26"/>
      <c r="AM856" s="26"/>
      <c r="AN856" s="26"/>
    </row>
    <row r="857" spans="1:40">
      <c r="A857" t="str">
        <f>IF(OR(H857=$AA$3,L857=$AA$3),"MATCH","")</f>
        <v/>
      </c>
      <c r="B857" t="str">
        <f>IF(A857="","","LAST "&amp;COUNTIF(A$2:$A857,A857))</f>
        <v/>
      </c>
      <c r="C857" t="str">
        <f>IF(OR(H857=$AA$5,L857=$AA$5),"MATCH","")</f>
        <v/>
      </c>
      <c r="D857" t="str">
        <f>IF(C857="","","LAST "&amp;COUNTIF($C$2:C857,C857))</f>
        <v/>
      </c>
      <c r="E857" s="6">
        <f>IF(AND(OR(H857=$AA$3,H857=$AA$5),AND(OR(L857=$AA$3,L857=$AA$5))),"MATCH",0)</f>
        <v>0</v>
      </c>
      <c r="F857" s="39" t="s">
        <v>91</v>
      </c>
      <c r="G857" s="16">
        <v>44908</v>
      </c>
      <c r="H857" s="6" t="s">
        <v>23</v>
      </c>
      <c r="I857" s="6">
        <v>0</v>
      </c>
      <c r="J857" s="7">
        <v>1.9001273885350314</v>
      </c>
      <c r="K857" s="19" t="str">
        <f>IF(J857&gt;N857,1,"")</f>
        <v/>
      </c>
      <c r="L857" s="6" t="s">
        <v>30</v>
      </c>
      <c r="M857" s="6" t="s">
        <v>91</v>
      </c>
      <c r="N857" s="7">
        <f>((VLOOKUP(L857,Modèle!$B$3:$G$34,5,FALSE)*VLOOKUP(H857,Modèle!$B$3:$G$34,6,FALSE))*Modèle!$D$35)+0.1</f>
        <v>4.5249681528662409</v>
      </c>
      <c r="O857" s="19">
        <f>IF(N852&gt;J852,1,"")</f>
        <v>1</v>
      </c>
      <c r="P857" t="str">
        <f>IF(I857&gt;M857,H857,L857)</f>
        <v>Toronto</v>
      </c>
      <c r="Q857" t="str">
        <f>IF(J857&gt;N857,H857,L857)</f>
        <v>Toronto</v>
      </c>
      <c r="AI857" s="27"/>
      <c r="AJ857" s="26"/>
      <c r="AK857" s="26"/>
      <c r="AL857" s="26"/>
      <c r="AM857" s="26"/>
      <c r="AN857" s="26"/>
    </row>
    <row r="858" spans="1:40">
      <c r="A858" t="str">
        <f>IF(OR(H858=$AA$3,L858=$AA$3),"MATCH","")</f>
        <v/>
      </c>
      <c r="B858" t="str">
        <f>IF(A858="","","LAST "&amp;COUNTIF(A$2:$A858,A858))</f>
        <v/>
      </c>
      <c r="C858" t="str">
        <f>IF(OR(H858=$AA$5,L858=$AA$5),"MATCH","")</f>
        <v/>
      </c>
      <c r="D858" t="str">
        <f>IF(C858="","","LAST "&amp;COUNTIF($C$2:C858,C858))</f>
        <v/>
      </c>
      <c r="E858" s="6">
        <f>IF(AND(OR(H858=$AA$3,H858=$AA$5),AND(OR(L858=$AA$3,L858=$AA$5))),"MATCH",0)</f>
        <v>0</v>
      </c>
      <c r="F858" s="39" t="s">
        <v>91</v>
      </c>
      <c r="G858" s="16">
        <v>44908</v>
      </c>
      <c r="H858" s="6" t="s">
        <v>18</v>
      </c>
      <c r="I858" s="6">
        <v>6</v>
      </c>
      <c r="J858" s="7">
        <v>2.6972292993630571</v>
      </c>
      <c r="K858" s="19" t="str">
        <f>IF(J858&gt;N858,1,"")</f>
        <v/>
      </c>
      <c r="L858" s="6" t="s">
        <v>46</v>
      </c>
      <c r="M858" s="6" t="s">
        <v>91</v>
      </c>
      <c r="N858" s="7">
        <f>((VLOOKUP(L858,Modèle!$B$3:$G$34,5,FALSE)*VLOOKUP(H858,Modèle!$B$3:$G$34,6,FALSE))*Modèle!$D$35)+0.1</f>
        <v>3.1208917197452219</v>
      </c>
      <c r="O858" s="19" t="str">
        <f>IF(N853&gt;J853,1,"")</f>
        <v/>
      </c>
      <c r="P858" t="str">
        <f>IF(I858&gt;M858,H858,L858)</f>
        <v>Winnipeg</v>
      </c>
      <c r="Q858" t="str">
        <f>IF(J858&gt;N858,H858,L858)</f>
        <v>Winnipeg</v>
      </c>
      <c r="AI858" s="27"/>
      <c r="AJ858" s="26"/>
      <c r="AK858" s="26"/>
      <c r="AL858" s="26"/>
      <c r="AM858" s="26"/>
      <c r="AN858" s="26"/>
    </row>
    <row r="859" spans="1:40">
      <c r="A859" t="str">
        <f>IF(OR(H859=$AA$3,L859=$AA$3),"MATCH","")</f>
        <v/>
      </c>
      <c r="B859" t="str">
        <f>IF(A859="","","LAST "&amp;COUNTIF(A$2:$A859,A859))</f>
        <v/>
      </c>
      <c r="C859" t="str">
        <f>IF(OR(H859=$AA$5,L859=$AA$5),"MATCH","")</f>
        <v/>
      </c>
      <c r="D859" t="str">
        <f>IF(C859="","","LAST "&amp;COUNTIF($C$2:C859,C859))</f>
        <v/>
      </c>
      <c r="E859" s="6">
        <f>IF(AND(OR(H859=$AA$3,H859=$AA$5),AND(OR(L859=$AA$3,L859=$AA$5))),"MATCH",0)</f>
        <v>0</v>
      </c>
      <c r="F859" s="39" t="s">
        <v>91</v>
      </c>
      <c r="G859" s="16">
        <v>44907</v>
      </c>
      <c r="H859" s="6" t="s">
        <v>29</v>
      </c>
      <c r="I859" s="6">
        <v>1</v>
      </c>
      <c r="J859" s="7">
        <v>3.1994904458598721</v>
      </c>
      <c r="K859" s="19" t="str">
        <f>IF(J859&gt;N859,1,"")</f>
        <v/>
      </c>
      <c r="L859" s="6" t="s">
        <v>37</v>
      </c>
      <c r="M859" s="6" t="s">
        <v>91</v>
      </c>
      <c r="N859" s="7">
        <f>((VLOOKUP(L859,Modèle!$B$3:$G$34,5,FALSE)*VLOOKUP(H859,Modèle!$B$3:$G$34,6,FALSE))*Modèle!$D$35)+0.1</f>
        <v>3.3690445859872615</v>
      </c>
      <c r="O859" s="19">
        <f>IF(N854&gt;J854,1,"")</f>
        <v>1</v>
      </c>
      <c r="P859" t="str">
        <f>IF(I859&gt;M859,H859,L859)</f>
        <v>Minnesota</v>
      </c>
      <c r="Q859" t="str">
        <f>IF(J859&gt;N859,H859,L859)</f>
        <v>Minnesota</v>
      </c>
      <c r="AI859" s="27"/>
      <c r="AJ859" s="26"/>
      <c r="AK859" s="26"/>
      <c r="AL859" s="26"/>
      <c r="AM859" s="26"/>
      <c r="AN859" s="26"/>
    </row>
    <row r="860" spans="1:40">
      <c r="A860" t="str">
        <f>IF(OR(H860=$AA$3,L860=$AA$3),"MATCH","")</f>
        <v>MATCH</v>
      </c>
      <c r="B860" t="str">
        <f>IF(A860="","","LAST "&amp;COUNTIF(A$2:$A860,A860))</f>
        <v>LAST 54</v>
      </c>
      <c r="C860" t="str">
        <f>IF(OR(H860=$AA$5,L860=$AA$5),"MATCH","")</f>
        <v/>
      </c>
      <c r="D860" t="str">
        <f>IF(C860="","","LAST "&amp;COUNTIF($C$2:C860,C860))</f>
        <v/>
      </c>
      <c r="E860" s="6">
        <f>IF(AND(OR(H860=$AA$3,H860=$AA$5),AND(OR(L860=$AA$3,L860=$AA$5))),"MATCH",0)</f>
        <v>0</v>
      </c>
      <c r="F860" s="39" t="s">
        <v>91</v>
      </c>
      <c r="G860" s="16">
        <v>44907</v>
      </c>
      <c r="H860" s="6" t="s">
        <v>36</v>
      </c>
      <c r="I860" s="6">
        <v>1</v>
      </c>
      <c r="J860" s="7">
        <v>3.6799999999999993</v>
      </c>
      <c r="K860" s="19">
        <f>IF(J860&gt;N860,1,"")</f>
        <v>1</v>
      </c>
      <c r="L860" s="6" t="s">
        <v>31</v>
      </c>
      <c r="M860" s="6" t="s">
        <v>91</v>
      </c>
      <c r="N860" s="7">
        <f>((VLOOKUP(L860,Modèle!$B$3:$G$34,5,FALSE)*VLOOKUP(H860,Modèle!$B$3:$G$34,6,FALSE))*Modèle!$D$35)+0.1</f>
        <v>2.4957006369426749</v>
      </c>
      <c r="O860" s="19">
        <f>IF(N855&gt;J855,1,"")</f>
        <v>1</v>
      </c>
      <c r="P860" t="str">
        <f>IF(I860&gt;M860,H860,L860)</f>
        <v>Montreal</v>
      </c>
      <c r="Q860" t="str">
        <f>IF(J860&gt;N860,H860,L860)</f>
        <v>Calgary</v>
      </c>
      <c r="AI860" s="27"/>
      <c r="AJ860" s="26"/>
      <c r="AK860" s="26"/>
      <c r="AL860" s="26"/>
      <c r="AM860" s="26"/>
      <c r="AN860" s="26"/>
    </row>
    <row r="861" spans="1:40">
      <c r="A861" t="str">
        <f>IF(OR(H861=$AA$3,L861=$AA$3),"MATCH","")</f>
        <v/>
      </c>
      <c r="B861" t="str">
        <f>IF(A861="","","LAST "&amp;COUNTIF(A$2:$A861,A861))</f>
        <v/>
      </c>
      <c r="C861" t="str">
        <f>IF(OR(H861=$AA$5,L861=$AA$5),"MATCH","")</f>
        <v/>
      </c>
      <c r="D861" t="str">
        <f>IF(C861="","","LAST "&amp;COUNTIF($C$2:C861,C861))</f>
        <v/>
      </c>
      <c r="E861" s="6">
        <f>IF(AND(OR(H861=$AA$3,H861=$AA$5),AND(OR(L861=$AA$3,L861=$AA$5))),"MATCH",0)</f>
        <v>0</v>
      </c>
      <c r="F861" s="39" t="s">
        <v>91</v>
      </c>
      <c r="G861" s="16">
        <v>44907</v>
      </c>
      <c r="H861" s="6" t="s">
        <v>41</v>
      </c>
      <c r="I861" s="6">
        <v>3</v>
      </c>
      <c r="J861" s="7">
        <v>2.9903821656050948</v>
      </c>
      <c r="K861" s="19">
        <f>IF(J861&gt;N861,1,"")</f>
        <v>1</v>
      </c>
      <c r="L861" s="6" t="s">
        <v>21</v>
      </c>
      <c r="N861" s="7">
        <f>((VLOOKUP(L861,Modèle!$B$3:$G$34,5,FALSE)*VLOOKUP(H861,Modèle!$B$3:$G$34,6,FALSE))*Modèle!$D$35)+0.1</f>
        <v>2.7165605095541401</v>
      </c>
      <c r="O861" s="19">
        <f>IF(N856&gt;J856,1,"")</f>
        <v>1</v>
      </c>
      <c r="P861" t="str">
        <f>IF(I861&gt;M861,H861,L861)</f>
        <v>New Jersey</v>
      </c>
      <c r="Q861" t="str">
        <f>IF(J861&gt;N861,H861,L861)</f>
        <v>New Jersey</v>
      </c>
      <c r="AI861" s="27"/>
      <c r="AJ861" s="26"/>
      <c r="AK861" s="26"/>
      <c r="AL861" s="26"/>
      <c r="AM861" s="26"/>
      <c r="AN861" s="26"/>
    </row>
    <row r="862" spans="1:40">
      <c r="A862" t="str">
        <f>IF(OR(H862=$AA$3,L862=$AA$3),"MATCH","")</f>
        <v/>
      </c>
      <c r="B862" t="str">
        <f>IF(A862="","","LAST "&amp;COUNTIF(A$2:$A862,A862))</f>
        <v/>
      </c>
      <c r="C862" t="str">
        <f>IF(OR(H862=$AA$5,L862=$AA$5),"MATCH","")</f>
        <v/>
      </c>
      <c r="D862" t="str">
        <f>IF(C862="","","LAST "&amp;COUNTIF($C$2:C862,C862))</f>
        <v/>
      </c>
      <c r="E862" s="6">
        <f>IF(AND(OR(H862=$AA$3,H862=$AA$5),AND(OR(L862=$AA$3,L862=$AA$5))),"MATCH",0)</f>
        <v>0</v>
      </c>
      <c r="F862" s="39" t="s">
        <v>91</v>
      </c>
      <c r="G862" s="16">
        <v>44907</v>
      </c>
      <c r="H862" s="6" t="s">
        <v>23</v>
      </c>
      <c r="I862" s="6">
        <v>0</v>
      </c>
      <c r="J862" s="7">
        <v>2.3463694267515915</v>
      </c>
      <c r="K862" s="19" t="str">
        <f>IF(J862&gt;N862,1,"")</f>
        <v/>
      </c>
      <c r="L862" s="6" t="s">
        <v>34</v>
      </c>
      <c r="M862" s="6" t="s">
        <v>91</v>
      </c>
      <c r="N862" s="7">
        <f>((VLOOKUP(L862,Modèle!$B$3:$G$34,5,FALSE)*VLOOKUP(H862,Modèle!$B$3:$G$34,6,FALSE))*Modèle!$D$35)+0.1</f>
        <v>4.0082802547770688</v>
      </c>
      <c r="O862" s="19">
        <f>IF(N857&gt;J857,1,"")</f>
        <v>1</v>
      </c>
      <c r="P862" t="str">
        <f>IF(I862&gt;M862,H862,L862)</f>
        <v>Ottawa</v>
      </c>
      <c r="Q862" t="str">
        <f>IF(J862&gt;N862,H862,L862)</f>
        <v>Ottawa</v>
      </c>
      <c r="AI862" s="27"/>
      <c r="AJ862" s="26"/>
      <c r="AK862" s="26"/>
      <c r="AL862" s="26"/>
      <c r="AM862" s="26"/>
      <c r="AN862" s="26"/>
    </row>
    <row r="863" spans="1:40">
      <c r="A863" t="str">
        <f>IF(OR(H863=$AA$3,L863=$AA$3),"MATCH","")</f>
        <v/>
      </c>
      <c r="B863" t="str">
        <f>IF(A863="","","LAST "&amp;COUNTIF(A$2:$A863,A863))</f>
        <v/>
      </c>
      <c r="C863" t="str">
        <f>IF(OR(H863=$AA$5,L863=$AA$5),"MATCH","")</f>
        <v/>
      </c>
      <c r="D863" t="str">
        <f>IF(C863="","","LAST "&amp;COUNTIF($C$2:C863,C863))</f>
        <v/>
      </c>
      <c r="E863" s="6">
        <f>IF(AND(OR(H863=$AA$3,H863=$AA$5),AND(OR(L863=$AA$3,L863=$AA$5))),"MATCH",0)</f>
        <v>0</v>
      </c>
      <c r="F863" s="39" t="s">
        <v>91</v>
      </c>
      <c r="G863" s="16">
        <v>44907</v>
      </c>
      <c r="H863" s="6" t="s">
        <v>40</v>
      </c>
      <c r="I863" s="6">
        <v>1</v>
      </c>
      <c r="J863" s="7">
        <v>3.2989171974522287</v>
      </c>
      <c r="K863" s="19">
        <f>IF(J863&gt;N863,1,"")</f>
        <v>1</v>
      </c>
      <c r="L863" s="6" t="s">
        <v>44</v>
      </c>
      <c r="M863" s="6" t="s">
        <v>91</v>
      </c>
      <c r="N863" s="7">
        <f>((VLOOKUP(L863,Modèle!$B$3:$G$34,5,FALSE)*VLOOKUP(H863,Modèle!$B$3:$G$34,6,FALSE))*Modèle!$D$35)+0.1</f>
        <v>2.8023566878980888</v>
      </c>
      <c r="O863" s="19">
        <f>IF(N858&gt;J858,1,"")</f>
        <v>1</v>
      </c>
      <c r="P863" t="str">
        <f>IF(I863&gt;M863,H863,L863)</f>
        <v>Pittsburgh</v>
      </c>
      <c r="Q863" t="str">
        <f>IF(J863&gt;N863,H863,L863)</f>
        <v>Dallas</v>
      </c>
      <c r="AI863" s="27"/>
      <c r="AJ863" s="26"/>
      <c r="AK863" s="26"/>
      <c r="AL863" s="26"/>
      <c r="AM863" s="26"/>
      <c r="AN863" s="26"/>
    </row>
    <row r="864" spans="1:40">
      <c r="A864" t="str">
        <f>IF(OR(H864=$AA$3,L864=$AA$3),"MATCH","")</f>
        <v/>
      </c>
      <c r="B864" t="str">
        <f>IF(A864="","","LAST "&amp;COUNTIF(A$2:$A864,A864))</f>
        <v/>
      </c>
      <c r="C864" t="str">
        <f>IF(OR(H864=$AA$5,L864=$AA$5),"MATCH","")</f>
        <v/>
      </c>
      <c r="D864" t="str">
        <f>IF(C864="","","LAST "&amp;COUNTIF($C$2:C864,C864))</f>
        <v/>
      </c>
      <c r="E864" s="6">
        <f>IF(AND(OR(H864=$AA$3,H864=$AA$5),AND(OR(L864=$AA$3,L864=$AA$5))),"MATCH",0)</f>
        <v>0</v>
      </c>
      <c r="F864" s="39" t="s">
        <v>91</v>
      </c>
      <c r="G864" s="16">
        <v>44907</v>
      </c>
      <c r="H864" s="6" t="s">
        <v>17</v>
      </c>
      <c r="I864" s="6">
        <v>0</v>
      </c>
      <c r="J864" s="7">
        <v>3.1555414012738847</v>
      </c>
      <c r="K864" s="19">
        <f>IF(J864&gt;N864,1,"")</f>
        <v>1</v>
      </c>
      <c r="L864" s="6" t="s">
        <v>47</v>
      </c>
      <c r="M864" s="6" t="s">
        <v>91</v>
      </c>
      <c r="N864" s="7">
        <f>((VLOOKUP(L864,Modèle!$B$3:$G$34,5,FALSE)*VLOOKUP(H864,Modèle!$B$3:$G$34,6,FALSE))*Modèle!$D$35)+0.1</f>
        <v>3.0325477707006363</v>
      </c>
      <c r="O864" s="19">
        <f>IF(N859&gt;J859,1,"")</f>
        <v>1</v>
      </c>
      <c r="P864" t="str">
        <f>IF(I864&gt;M864,H864,L864)</f>
        <v>St. Louis</v>
      </c>
      <c r="Q864" t="str">
        <f>IF(J864&gt;N864,H864,L864)</f>
        <v>Nashville</v>
      </c>
      <c r="AI864" s="27"/>
      <c r="AJ864" s="26"/>
      <c r="AK864" s="26"/>
      <c r="AL864" s="26"/>
      <c r="AM864" s="26"/>
      <c r="AN864" s="26"/>
    </row>
    <row r="865" spans="1:40">
      <c r="A865" t="str">
        <f>IF(OR(H865=$AA$3,L865=$AA$3),"MATCH","")</f>
        <v/>
      </c>
      <c r="B865" t="str">
        <f>IF(A865="","","LAST "&amp;COUNTIF(A$2:$A865,A865))</f>
        <v/>
      </c>
      <c r="C865" t="str">
        <f>IF(OR(H865=$AA$5,L865=$AA$5),"MATCH","")</f>
        <v/>
      </c>
      <c r="D865" t="str">
        <f>IF(C865="","","LAST "&amp;COUNTIF($C$2:C865,C865))</f>
        <v/>
      </c>
      <c r="E865" s="6">
        <f>IF(AND(OR(H865=$AA$3,H865=$AA$5),AND(OR(L865=$AA$3,L865=$AA$5))),"MATCH",0)</f>
        <v>0</v>
      </c>
      <c r="F865" s="39" t="s">
        <v>91</v>
      </c>
      <c r="G865" s="16">
        <v>44906</v>
      </c>
      <c r="H865" s="6" t="s">
        <v>42</v>
      </c>
      <c r="I865" s="6">
        <v>4</v>
      </c>
      <c r="J865" s="7">
        <v>3.2831847133757961</v>
      </c>
      <c r="K865" s="19">
        <f>IF(J865&gt;N865,1,"")</f>
        <v>1</v>
      </c>
      <c r="L865" s="6" t="s">
        <v>43</v>
      </c>
      <c r="M865" s="6" t="s">
        <v>91</v>
      </c>
      <c r="N865" s="7">
        <f>((VLOOKUP(L865,Modèle!$B$3:$G$34,5,FALSE)*VLOOKUP(H865,Modèle!$B$3:$G$34,6,FALSE))*Modèle!$D$35)+0.1</f>
        <v>2.7668789808917191</v>
      </c>
      <c r="O865" s="19" t="str">
        <f>IF(N860&gt;J860,1,"")</f>
        <v/>
      </c>
      <c r="P865" t="str">
        <f>IF(I865&gt;M865,H865,L865)</f>
        <v>Arizona</v>
      </c>
      <c r="Q865" t="str">
        <f>IF(J865&gt;N865,H865,L865)</f>
        <v>Philadelphia</v>
      </c>
      <c r="AI865" s="27"/>
      <c r="AJ865" s="26"/>
      <c r="AK865" s="26"/>
      <c r="AL865" s="26"/>
      <c r="AM865" s="26"/>
      <c r="AN865" s="26"/>
    </row>
    <row r="866" spans="1:40">
      <c r="A866" t="str">
        <f>IF(OR(H866=$AA$3,L866=$AA$3),"MATCH","")</f>
        <v/>
      </c>
      <c r="B866" t="str">
        <f>IF(A866="","","LAST "&amp;COUNTIF(A$2:$A866,A866))</f>
        <v/>
      </c>
      <c r="C866" t="str">
        <f>IF(OR(H866=$AA$5,L866=$AA$5),"MATCH","")</f>
        <v/>
      </c>
      <c r="D866" t="str">
        <f>IF(C866="","","LAST "&amp;COUNTIF($C$2:C866,C866))</f>
        <v/>
      </c>
      <c r="E866" s="6">
        <f>IF(AND(OR(H866=$AA$3,H866=$AA$5),AND(OR(L866=$AA$3,L866=$AA$5))),"MATCH",0)</f>
        <v>0</v>
      </c>
      <c r="F866" s="39" t="s">
        <v>91</v>
      </c>
      <c r="G866" s="16">
        <v>44906</v>
      </c>
      <c r="H866" s="6" t="s">
        <v>19</v>
      </c>
      <c r="I866" s="6">
        <v>5</v>
      </c>
      <c r="J866" s="7">
        <v>4.1009554140127378</v>
      </c>
      <c r="K866" s="19">
        <f>IF(J866&gt;N866,1,"")</f>
        <v>1</v>
      </c>
      <c r="L866" s="6" t="s">
        <v>24</v>
      </c>
      <c r="M866" s="6" t="s">
        <v>91</v>
      </c>
      <c r="N866" s="7">
        <f>((VLOOKUP(L866,Modèle!$B$3:$G$34,5,FALSE)*VLOOKUP(H866,Modèle!$B$3:$G$34,6,FALSE))*Modèle!$D$35)+0.1</f>
        <v>2.874617834394904</v>
      </c>
      <c r="O866" s="19" t="str">
        <f>IF(N861&gt;J861,1,"")</f>
        <v/>
      </c>
      <c r="P866" t="str">
        <f>IF(I866&gt;M866,H866,L866)</f>
        <v>Columbus</v>
      </c>
      <c r="Q866" t="str">
        <f>IF(J866&gt;N866,H866,L866)</f>
        <v>Los Angeles</v>
      </c>
      <c r="AI866" s="27"/>
      <c r="AJ866" s="26"/>
      <c r="AK866" s="26"/>
      <c r="AL866" s="26"/>
      <c r="AM866" s="26"/>
      <c r="AN866" s="26"/>
    </row>
    <row r="867" spans="1:40">
      <c r="A867" t="str">
        <f>IF(OR(H867=$AA$3,L867=$AA$3),"MATCH","")</f>
        <v/>
      </c>
      <c r="B867" t="str">
        <f>IF(A867="","","LAST "&amp;COUNTIF(A$2:$A867,A867))</f>
        <v/>
      </c>
      <c r="C867" t="str">
        <f>IF(OR(H867=$AA$5,L867=$AA$5),"MATCH","")</f>
        <v/>
      </c>
      <c r="D867" t="str">
        <f>IF(C867="","","LAST "&amp;COUNTIF($C$2:C867,C867))</f>
        <v/>
      </c>
      <c r="E867" s="6">
        <f>IF(AND(OR(H867=$AA$3,H867=$AA$5),AND(OR(L867=$AA$3,L867=$AA$5))),"MATCH",0)</f>
        <v>0</v>
      </c>
      <c r="F867" s="39" t="s">
        <v>91</v>
      </c>
      <c r="G867" s="16">
        <v>44906</v>
      </c>
      <c r="H867" s="6" t="s">
        <v>22</v>
      </c>
      <c r="I867" s="6">
        <v>5</v>
      </c>
      <c r="J867" s="7">
        <v>4.0473885350318461</v>
      </c>
      <c r="K867" s="19">
        <f>IF(J867&gt;N867,1,"")</f>
        <v>1</v>
      </c>
      <c r="L867" s="6" t="s">
        <v>38</v>
      </c>
      <c r="M867" s="6" t="s">
        <v>91</v>
      </c>
      <c r="N867" s="7">
        <f>((VLOOKUP(L867,Modèle!$B$3:$G$34,5,FALSE)*VLOOKUP(H867,Modèle!$B$3:$G$34,6,FALSE))*Modèle!$D$35)+0.1</f>
        <v>3.2971019108280251</v>
      </c>
      <c r="O867" s="19">
        <f>IF(N862&gt;J862,1,"")</f>
        <v>1</v>
      </c>
      <c r="P867" t="str">
        <f>IF(I867&gt;M867,H867,L867)</f>
        <v>Florida</v>
      </c>
      <c r="Q867" t="str">
        <f>IF(J867&gt;N867,H867,L867)</f>
        <v>Seattle</v>
      </c>
      <c r="AI867" s="27"/>
      <c r="AJ867" s="26"/>
      <c r="AK867" s="26"/>
      <c r="AL867" s="26"/>
      <c r="AM867" s="26"/>
      <c r="AN867" s="26"/>
    </row>
    <row r="868" spans="1:40">
      <c r="A868" t="str">
        <f>IF(OR(H868=$AA$3,L868=$AA$3),"MATCH","")</f>
        <v/>
      </c>
      <c r="B868" t="str">
        <f>IF(A868="","","LAST "&amp;COUNTIF(A$2:$A868,A868))</f>
        <v/>
      </c>
      <c r="C868" t="str">
        <f>IF(OR(H868=$AA$5,L868=$AA$5),"MATCH","")</f>
        <v/>
      </c>
      <c r="D868" t="str">
        <f>IF(C868="","","LAST "&amp;COUNTIF($C$2:C868,C868))</f>
        <v/>
      </c>
      <c r="E868" s="6">
        <f>IF(AND(OR(H868=$AA$3,H868=$AA$5),AND(OR(L868=$AA$3,L868=$AA$5))),"MATCH",0)</f>
        <v>0</v>
      </c>
      <c r="F868" s="39" t="s">
        <v>91</v>
      </c>
      <c r="G868" s="16">
        <v>44906</v>
      </c>
      <c r="H868" s="6" t="s">
        <v>27</v>
      </c>
      <c r="I868" s="6">
        <v>3</v>
      </c>
      <c r="J868" s="7">
        <v>3.4070700636942668</v>
      </c>
      <c r="K868" s="19">
        <f>IF(J868&gt;N868,1,"")</f>
        <v>1</v>
      </c>
      <c r="L868" s="6" t="s">
        <v>47</v>
      </c>
      <c r="M868" s="6" t="s">
        <v>91</v>
      </c>
      <c r="N868" s="7">
        <f>((VLOOKUP(L868,Modèle!$B$3:$G$34,5,FALSE)*VLOOKUP(H868,Modèle!$B$3:$G$34,6,FALSE))*Modèle!$D$35)+0.1</f>
        <v>2.8849363057324839</v>
      </c>
      <c r="O868" s="19" t="str">
        <f>IF(N863&gt;J863,1,"")</f>
        <v/>
      </c>
      <c r="P868" t="str">
        <f>IF(I868&gt;M868,H868,L868)</f>
        <v>St. Louis</v>
      </c>
      <c r="Q868" t="str">
        <f>IF(J868&gt;N868,H868,L868)</f>
        <v>Colorado</v>
      </c>
      <c r="AI868" s="27"/>
      <c r="AJ868" s="26"/>
      <c r="AK868" s="26"/>
      <c r="AL868" s="26"/>
      <c r="AM868" s="26"/>
      <c r="AN868" s="26"/>
    </row>
    <row r="869" spans="1:40">
      <c r="A869" t="str">
        <f>IF(OR(H869=$AA$3,L869=$AA$3),"MATCH","")</f>
        <v/>
      </c>
      <c r="B869" t="str">
        <f>IF(A869="","","LAST "&amp;COUNTIF(A$2:$A869,A869))</f>
        <v/>
      </c>
      <c r="C869" t="str">
        <f>IF(OR(H869=$AA$5,L869=$AA$5),"MATCH","")</f>
        <v/>
      </c>
      <c r="D869" t="str">
        <f>IF(C869="","","LAST "&amp;COUNTIF($C$2:C869,C869))</f>
        <v/>
      </c>
      <c r="E869" s="6">
        <f>IF(AND(OR(H869=$AA$3,H869=$AA$5),AND(OR(L869=$AA$3,L869=$AA$5))),"MATCH",0)</f>
        <v>0</v>
      </c>
      <c r="F869" s="39" t="s">
        <v>91</v>
      </c>
      <c r="G869" s="16">
        <v>44906</v>
      </c>
      <c r="H869" s="6" t="s">
        <v>32</v>
      </c>
      <c r="I869" s="6">
        <v>3</v>
      </c>
      <c r="J869" s="7">
        <v>3.4007643312101896</v>
      </c>
      <c r="K869" s="19">
        <f>IF(J869&gt;N869,1,"")</f>
        <v>1</v>
      </c>
      <c r="L869" s="6" t="s">
        <v>18</v>
      </c>
      <c r="N869" s="7">
        <f>((VLOOKUP(L869,Modèle!$B$3:$G$34,5,FALSE)*VLOOKUP(H869,Modèle!$B$3:$G$34,6,FALSE))*Modèle!$D$35)+0.1</f>
        <v>2.3598407643312096</v>
      </c>
      <c r="O869" s="19" t="str">
        <f>IF(N864&gt;J864,1,"")</f>
        <v/>
      </c>
      <c r="P869" t="str">
        <f>IF(I869&gt;M869,H869,L869)</f>
        <v>Boston</v>
      </c>
      <c r="Q869" t="str">
        <f>IF(J869&gt;N869,H869,L869)</f>
        <v>Boston</v>
      </c>
      <c r="AI869" s="27"/>
      <c r="AJ869" s="26"/>
      <c r="AK869" s="26"/>
      <c r="AL869" s="26"/>
      <c r="AM869" s="26"/>
      <c r="AN869" s="26"/>
    </row>
    <row r="870" spans="1:40">
      <c r="A870" t="str">
        <f>IF(OR(H870=$AA$3,L870=$AA$3),"MATCH","")</f>
        <v/>
      </c>
      <c r="B870" t="str">
        <f>IF(A870="","","LAST "&amp;COUNTIF(A$2:$A870,A870))</f>
        <v/>
      </c>
      <c r="C870" t="str">
        <f>IF(OR(H870=$AA$5,L870=$AA$5),"MATCH","")</f>
        <v/>
      </c>
      <c r="D870" t="str">
        <f>IF(C870="","","LAST "&amp;COUNTIF($C$2:C870,C870))</f>
        <v/>
      </c>
      <c r="E870" s="6">
        <f>IF(AND(OR(H870=$AA$3,H870=$AA$5),AND(OR(L870=$AA$3,L870=$AA$5))),"MATCH",0)</f>
        <v>0</v>
      </c>
      <c r="F870" s="39" t="s">
        <v>91</v>
      </c>
      <c r="G870" s="16">
        <v>44906</v>
      </c>
      <c r="H870" s="6" t="s">
        <v>33</v>
      </c>
      <c r="I870" s="6">
        <v>5</v>
      </c>
      <c r="J870" s="7">
        <v>2.6394904458598725</v>
      </c>
      <c r="K870" s="19" t="str">
        <f>IF(J870&gt;N870,1,"")</f>
        <v/>
      </c>
      <c r="L870" s="6" t="s">
        <v>46</v>
      </c>
      <c r="N870" s="7">
        <f>((VLOOKUP(L870,Modèle!$B$3:$G$34,5,FALSE)*VLOOKUP(H870,Modèle!$B$3:$G$34,6,FALSE))*Modèle!$D$35)+0.1</f>
        <v>3.0357961783439484</v>
      </c>
      <c r="O870" s="19" t="str">
        <f>IF(N865&gt;J865,1,"")</f>
        <v/>
      </c>
      <c r="P870" t="str">
        <f>IF(I870&gt;M870,H870,L870)</f>
        <v>Washington</v>
      </c>
      <c r="Q870" t="str">
        <f>IF(J870&gt;N870,H870,L870)</f>
        <v>Winnipeg</v>
      </c>
      <c r="AI870" s="27"/>
      <c r="AJ870" s="26"/>
      <c r="AK870" s="26"/>
      <c r="AL870" s="26"/>
      <c r="AM870" s="26"/>
      <c r="AN870" s="26"/>
    </row>
    <row r="871" spans="1:40">
      <c r="A871" t="str">
        <f>IF(OR(H871=$AA$3,L871=$AA$3),"MATCH","")</f>
        <v/>
      </c>
      <c r="B871" t="str">
        <f>IF(A871="","","LAST "&amp;COUNTIF(A$2:$A871,A871))</f>
        <v/>
      </c>
      <c r="C871" t="str">
        <f>IF(OR(H871=$AA$5,L871=$AA$5),"MATCH","")</f>
        <v>MATCH</v>
      </c>
      <c r="D871" t="str">
        <f>IF(C871="","","LAST "&amp;COUNTIF($C$2:C871,C871))</f>
        <v>LAST 55</v>
      </c>
      <c r="E871" s="6">
        <f>IF(AND(OR(H871=$AA$3,H871=$AA$5),AND(OR(L871=$AA$3,L871=$AA$5))),"MATCH",0)</f>
        <v>0</v>
      </c>
      <c r="F871" s="39" t="s">
        <v>91</v>
      </c>
      <c r="G871" s="16">
        <v>44905</v>
      </c>
      <c r="H871" s="6" t="s">
        <v>45</v>
      </c>
      <c r="I871" s="6">
        <v>2</v>
      </c>
      <c r="J871" s="7">
        <v>2.6261146496815284</v>
      </c>
      <c r="K871" s="19" t="str">
        <f>IF(J871&gt;N871,1,"")</f>
        <v/>
      </c>
      <c r="L871" s="6" t="s">
        <v>40</v>
      </c>
      <c r="N871" s="7">
        <f>((VLOOKUP(L871,Modèle!$B$3:$G$34,5,FALSE)*VLOOKUP(H871,Modèle!$B$3:$G$34,6,FALSE))*Modèle!$D$35)+0.1</f>
        <v>3.748471337579617</v>
      </c>
      <c r="O871" s="19" t="str">
        <f>IF(N866&gt;J866,1,"")</f>
        <v/>
      </c>
      <c r="P871" t="str">
        <f>IF(I871&gt;M871,H871,L871)</f>
        <v>Detroit</v>
      </c>
      <c r="Q871" t="str">
        <f>IF(J871&gt;N871,H871,L871)</f>
        <v>Dallas</v>
      </c>
      <c r="AI871" s="27"/>
      <c r="AJ871" s="26"/>
      <c r="AK871" s="26"/>
      <c r="AL871" s="26"/>
      <c r="AM871" s="26"/>
      <c r="AN871" s="26"/>
    </row>
    <row r="872" spans="1:40">
      <c r="A872" t="str">
        <f>IF(OR(H872=$AA$3,L872=$AA$3),"MATCH","")</f>
        <v/>
      </c>
      <c r="B872" t="str">
        <f>IF(A872="","","LAST "&amp;COUNTIF(A$2:$A872,A872))</f>
        <v/>
      </c>
      <c r="C872" t="str">
        <f>IF(OR(H872=$AA$5,L872=$AA$5),"MATCH","")</f>
        <v/>
      </c>
      <c r="D872" t="str">
        <f>IF(C872="","","LAST "&amp;COUNTIF($C$2:C872,C872))</f>
        <v/>
      </c>
      <c r="E872" s="6">
        <f>IF(AND(OR(H872=$AA$3,H872=$AA$5),AND(OR(L872=$AA$3,L872=$AA$5))),"MATCH",0)</f>
        <v>0</v>
      </c>
      <c r="F872" s="39" t="s">
        <v>91</v>
      </c>
      <c r="G872" s="16">
        <v>44905</v>
      </c>
      <c r="H872" s="6" t="s">
        <v>19</v>
      </c>
      <c r="I872" s="6">
        <v>4</v>
      </c>
      <c r="J872" s="7">
        <v>3.8206369426751574</v>
      </c>
      <c r="K872" s="19">
        <f>IF(J872&gt;N872,1,"")</f>
        <v>1</v>
      </c>
      <c r="L872" s="6" t="s">
        <v>31</v>
      </c>
      <c r="N872" s="7">
        <f>((VLOOKUP(L872,Modèle!$B$3:$G$34,5,FALSE)*VLOOKUP(H872,Modèle!$B$3:$G$34,6,FALSE))*Modèle!$D$35)+0.1</f>
        <v>2.8530254777070061</v>
      </c>
      <c r="O872" s="19" t="str">
        <f>IF(N867&gt;J867,1,"")</f>
        <v/>
      </c>
      <c r="P872" t="str">
        <f>IF(I872&gt;M872,H872,L872)</f>
        <v>Los Angeles</v>
      </c>
      <c r="Q872" t="str">
        <f>IF(J872&gt;N872,H872,L872)</f>
        <v>Los Angeles</v>
      </c>
      <c r="AI872" s="27"/>
      <c r="AJ872" s="26"/>
      <c r="AK872" s="26"/>
      <c r="AL872" s="26"/>
      <c r="AM872" s="26"/>
      <c r="AN872" s="26"/>
    </row>
    <row r="873" spans="1:40">
      <c r="A873" t="str">
        <f>IF(OR(H873=$AA$3,L873=$AA$3),"MATCH","")</f>
        <v/>
      </c>
      <c r="B873" t="str">
        <f>IF(A873="","","LAST "&amp;COUNTIF(A$2:$A873,A873))</f>
        <v/>
      </c>
      <c r="C873" t="str">
        <f>IF(OR(H873=$AA$5,L873=$AA$5),"MATCH","")</f>
        <v/>
      </c>
      <c r="D873" t="str">
        <f>IF(C873="","","LAST "&amp;COUNTIF($C$2:C873,C873))</f>
        <v/>
      </c>
      <c r="E873" s="6">
        <f>IF(AND(OR(H873=$AA$3,H873=$AA$5),AND(OR(L873=$AA$3,L873=$AA$5))),"MATCH",0)</f>
        <v>0</v>
      </c>
      <c r="F873" s="39" t="s">
        <v>91</v>
      </c>
      <c r="G873" s="16">
        <v>44905</v>
      </c>
      <c r="H873" s="6" t="s">
        <v>25</v>
      </c>
      <c r="I873" s="6">
        <v>3</v>
      </c>
      <c r="J873" s="7">
        <v>2.6599999999999997</v>
      </c>
      <c r="K873" s="19" t="str">
        <f>IF(J873&gt;N873,1,"")</f>
        <v/>
      </c>
      <c r="L873" s="6" t="s">
        <v>39</v>
      </c>
      <c r="N873" s="7">
        <f>((VLOOKUP(L873,Modèle!$B$3:$G$34,5,FALSE)*VLOOKUP(H873,Modèle!$B$3:$G$34,6,FALSE))*Modèle!$D$35)+0.1</f>
        <v>2.6775796178343949</v>
      </c>
      <c r="O873" s="19" t="str">
        <f>IF(N868&gt;J868,1,"")</f>
        <v/>
      </c>
      <c r="P873" t="str">
        <f>IF(I873&gt;M873,H873,L873)</f>
        <v>Carolina</v>
      </c>
      <c r="Q873" t="str">
        <f>IF(J873&gt;N873,H873,L873)</f>
        <v>N.Y. Islanders</v>
      </c>
      <c r="AI873" s="27"/>
      <c r="AJ873" s="26"/>
      <c r="AK873" s="26"/>
      <c r="AL873" s="26"/>
      <c r="AM873" s="26"/>
      <c r="AN873" s="26"/>
    </row>
    <row r="874" spans="1:40">
      <c r="A874" t="str">
        <f>IF(OR(H874=$AA$3,L874=$AA$3),"MATCH","")</f>
        <v/>
      </c>
      <c r="B874" t="str">
        <f>IF(A874="","","LAST "&amp;COUNTIF(A$2:$A874,A874))</f>
        <v/>
      </c>
      <c r="C874" t="str">
        <f>IF(OR(H874=$AA$5,L874=$AA$5),"MATCH","")</f>
        <v/>
      </c>
      <c r="D874" t="str">
        <f>IF(C874="","","LAST "&amp;COUNTIF($C$2:C874,C874))</f>
        <v/>
      </c>
      <c r="E874" s="6">
        <f>IF(AND(OR(H874=$AA$3,H874=$AA$5),AND(OR(L874=$AA$3,L874=$AA$5))),"MATCH",0)</f>
        <v>0</v>
      </c>
      <c r="F874" s="39" t="s">
        <v>91</v>
      </c>
      <c r="G874" s="16">
        <v>44905</v>
      </c>
      <c r="H874" s="6" t="s">
        <v>34</v>
      </c>
      <c r="I874" s="6">
        <v>3</v>
      </c>
      <c r="J874" s="7">
        <v>2.7996815286624197</v>
      </c>
      <c r="K874" s="19" t="str">
        <f>IF(J874&gt;N874,1,"")</f>
        <v/>
      </c>
      <c r="L874" s="6" t="s">
        <v>17</v>
      </c>
      <c r="M874" s="6" t="s">
        <v>91</v>
      </c>
      <c r="N874" s="7">
        <f>((VLOOKUP(L874,Modèle!$B$3:$G$34,5,FALSE)*VLOOKUP(H874,Modèle!$B$3:$G$34,6,FALSE))*Modèle!$D$35)+0.1</f>
        <v>2.9654777070063689</v>
      </c>
      <c r="O874" s="19" t="str">
        <f>IF(N869&gt;J869,1,"")</f>
        <v/>
      </c>
      <c r="P874" t="str">
        <f>IF(I874&gt;M874,H874,L874)</f>
        <v>Nashville</v>
      </c>
      <c r="Q874" t="str">
        <f>IF(J874&gt;N874,H874,L874)</f>
        <v>Nashville</v>
      </c>
      <c r="AI874" s="27"/>
      <c r="AJ874" s="26"/>
      <c r="AK874" s="26"/>
      <c r="AL874" s="26"/>
      <c r="AM874" s="26"/>
      <c r="AN874" s="26"/>
    </row>
    <row r="875" spans="1:40">
      <c r="A875" t="str">
        <f>IF(OR(H875=$AA$3,L875=$AA$3),"MATCH","")</f>
        <v/>
      </c>
      <c r="B875" t="str">
        <f>IF(A875="","","LAST "&amp;COUNTIF(A$2:$A875,A875))</f>
        <v/>
      </c>
      <c r="C875" t="str">
        <f>IF(OR(H875=$AA$5,L875=$AA$5),"MATCH","")</f>
        <v/>
      </c>
      <c r="D875" t="str">
        <f>IF(C875="","","LAST "&amp;COUNTIF($C$2:C875,C875))</f>
        <v/>
      </c>
      <c r="E875" s="6">
        <f>IF(AND(OR(H875=$AA$3,H875=$AA$5),AND(OR(L875=$AA$3,L875=$AA$5))),"MATCH",0)</f>
        <v>0</v>
      </c>
      <c r="F875" s="39" t="s">
        <v>91</v>
      </c>
      <c r="G875" s="16">
        <v>44905</v>
      </c>
      <c r="H875" s="6" t="s">
        <v>35</v>
      </c>
      <c r="I875" s="6">
        <v>1</v>
      </c>
      <c r="J875" s="7">
        <v>3.6451592356687894</v>
      </c>
      <c r="K875" s="19">
        <f>IF(J875&gt;N875,1,"")</f>
        <v>1</v>
      </c>
      <c r="L875" s="6" t="s">
        <v>44</v>
      </c>
      <c r="M875" s="6" t="s">
        <v>91</v>
      </c>
      <c r="N875" s="7">
        <f>((VLOOKUP(L875,Modèle!$B$3:$G$34,5,FALSE)*VLOOKUP(H875,Modèle!$B$3:$G$34,6,FALSE))*Modèle!$D$35)+0.1</f>
        <v>3.6354140127388526</v>
      </c>
      <c r="O875" s="19">
        <f>IF(N870&gt;J870,1,"")</f>
        <v>1</v>
      </c>
      <c r="P875" t="str">
        <f>IF(I875&gt;M875,H875,L875)</f>
        <v>Pittsburgh</v>
      </c>
      <c r="Q875" t="str">
        <f>IF(J875&gt;N875,H875,L875)</f>
        <v>Buffalo</v>
      </c>
      <c r="AI875" s="27"/>
      <c r="AJ875" s="26"/>
      <c r="AK875" s="26"/>
      <c r="AL875" s="26"/>
      <c r="AM875" s="26"/>
      <c r="AN875" s="26"/>
    </row>
    <row r="876" spans="1:40">
      <c r="A876" t="str">
        <f>IF(OR(H876=$AA$3,L876=$AA$3),"MATCH","")</f>
        <v/>
      </c>
      <c r="B876" t="str">
        <f>IF(A876="","","LAST "&amp;COUNTIF(A$2:$A876,A876))</f>
        <v/>
      </c>
      <c r="C876" t="str">
        <f>IF(OR(H876=$AA$5,L876=$AA$5),"MATCH","")</f>
        <v/>
      </c>
      <c r="D876" t="str">
        <f>IF(C876="","","LAST "&amp;COUNTIF($C$2:C876,C876))</f>
        <v/>
      </c>
      <c r="E876" s="6">
        <f>IF(AND(OR(H876=$AA$3,H876=$AA$5),AND(OR(L876=$AA$3,L876=$AA$5))),"MATCH",0)</f>
        <v>0</v>
      </c>
      <c r="F876" s="39" t="s">
        <v>91</v>
      </c>
      <c r="G876" s="16">
        <v>44905</v>
      </c>
      <c r="H876" s="6" t="s">
        <v>38</v>
      </c>
      <c r="I876" s="6">
        <v>1</v>
      </c>
      <c r="J876" s="7">
        <v>3.0513057324840762</v>
      </c>
      <c r="K876" s="19" t="str">
        <f>IF(J876&gt;N876,1,"")</f>
        <v/>
      </c>
      <c r="L876" s="6" t="s">
        <v>20</v>
      </c>
      <c r="M876" s="6" t="s">
        <v>91</v>
      </c>
      <c r="N876" s="7">
        <f>((VLOOKUP(L876,Modèle!$B$3:$G$34,5,FALSE)*VLOOKUP(H876,Modèle!$B$3:$G$34,6,FALSE))*Modèle!$D$35)+0.1</f>
        <v>3.9643949044585978</v>
      </c>
      <c r="O876" s="19">
        <f>IF(N871&gt;J871,1,"")</f>
        <v>1</v>
      </c>
      <c r="P876" t="str">
        <f>IF(I876&gt;M876,H876,L876)</f>
        <v>Tampa Bay</v>
      </c>
      <c r="Q876" t="str">
        <f>IF(J876&gt;N876,H876,L876)</f>
        <v>Tampa Bay</v>
      </c>
      <c r="AI876" s="27"/>
      <c r="AJ876" s="26"/>
      <c r="AK876" s="26"/>
      <c r="AL876" s="26"/>
      <c r="AM876" s="26"/>
      <c r="AN876" s="26"/>
    </row>
    <row r="877" spans="1:40">
      <c r="A877" t="str">
        <f>IF(OR(H877=$AA$3,L877=$AA$3),"MATCH","")</f>
        <v>MATCH</v>
      </c>
      <c r="B877" t="str">
        <f>IF(A877="","","LAST "&amp;COUNTIF(A$2:$A877,A877))</f>
        <v>LAST 55</v>
      </c>
      <c r="C877" t="str">
        <f>IF(OR(H877=$AA$5,L877=$AA$5),"MATCH","")</f>
        <v/>
      </c>
      <c r="D877" t="str">
        <f>IF(C877="","","LAST "&amp;COUNTIF($C$2:C877,C877))</f>
        <v/>
      </c>
      <c r="E877" s="6">
        <f>IF(AND(OR(H877=$AA$3,H877=$AA$5),AND(OR(L877=$AA$3,L877=$AA$5))),"MATCH",0)</f>
        <v>0</v>
      </c>
      <c r="F877" s="39" t="s">
        <v>91</v>
      </c>
      <c r="G877" s="16">
        <v>44905</v>
      </c>
      <c r="H877" s="6" t="s">
        <v>36</v>
      </c>
      <c r="I877" s="6">
        <v>4</v>
      </c>
      <c r="J877" s="7">
        <v>2.6399999999999997</v>
      </c>
      <c r="K877" s="19" t="str">
        <f>IF(J877&gt;N877,1,"")</f>
        <v/>
      </c>
      <c r="L877" s="6" t="s">
        <v>30</v>
      </c>
      <c r="M877" s="6" t="s">
        <v>91</v>
      </c>
      <c r="N877" s="7">
        <f>((VLOOKUP(L877,Modèle!$B$3:$G$34,5,FALSE)*VLOOKUP(H877,Modèle!$B$3:$G$34,6,FALSE))*Modèle!$D$35)+0.1</f>
        <v>3.2378980891719742</v>
      </c>
      <c r="O877" s="19" t="str">
        <f>IF(N872&gt;J872,1,"")</f>
        <v/>
      </c>
      <c r="P877" t="str">
        <f>IF(I877&gt;M877,H877,L877)</f>
        <v>Toronto</v>
      </c>
      <c r="Q877" t="str">
        <f>IF(J877&gt;N877,H877,L877)</f>
        <v>Toronto</v>
      </c>
      <c r="AI877" s="27"/>
      <c r="AJ877" s="26"/>
      <c r="AK877" s="26"/>
      <c r="AL877" s="26"/>
      <c r="AM877" s="26"/>
      <c r="AN877" s="26"/>
    </row>
    <row r="878" spans="1:40">
      <c r="A878" t="str">
        <f>IF(OR(H878=$AA$3,L878=$AA$3),"MATCH","")</f>
        <v/>
      </c>
      <c r="B878" t="str">
        <f>IF(A878="","","LAST "&amp;COUNTIF(A$2:$A878,A878))</f>
        <v/>
      </c>
      <c r="C878" t="str">
        <f>IF(OR(H878=$AA$5,L878=$AA$5),"MATCH","")</f>
        <v/>
      </c>
      <c r="D878" t="str">
        <f>IF(C878="","","LAST "&amp;COUNTIF($C$2:C878,C878))</f>
        <v/>
      </c>
      <c r="E878" s="6">
        <f>IF(AND(OR(H878=$AA$3,H878=$AA$5),AND(OR(L878=$AA$3,L878=$AA$5))),"MATCH",0)</f>
        <v>0</v>
      </c>
      <c r="F878" s="39" t="s">
        <v>91</v>
      </c>
      <c r="G878" s="16">
        <v>44905</v>
      </c>
      <c r="H878" s="6" t="s">
        <v>37</v>
      </c>
      <c r="I878" s="6">
        <v>3</v>
      </c>
      <c r="J878" s="7">
        <v>3.9049681528662417</v>
      </c>
      <c r="K878" s="19">
        <f>IF(J878&gt;N878,1,"")</f>
        <v>1</v>
      </c>
      <c r="L878" s="6" t="s">
        <v>28</v>
      </c>
      <c r="M878" s="6" t="s">
        <v>91</v>
      </c>
      <c r="N878" s="7">
        <f>((VLOOKUP(L878,Modèle!$B$3:$G$34,5,FALSE)*VLOOKUP(H878,Modèle!$B$3:$G$34,6,FALSE))*Modèle!$D$35)+0.1</f>
        <v>3.0885350318471332</v>
      </c>
      <c r="O878" s="19">
        <f>IF(N873&gt;J873,1,"")</f>
        <v>1</v>
      </c>
      <c r="P878" t="str">
        <f>IF(I878&gt;M878,H878,L878)</f>
        <v>Vancouver</v>
      </c>
      <c r="Q878" t="str">
        <f>IF(J878&gt;N878,H878,L878)</f>
        <v>Minnesota</v>
      </c>
      <c r="AI878" s="27"/>
      <c r="AJ878" s="26"/>
      <c r="AK878" s="26"/>
      <c r="AL878" s="26"/>
      <c r="AM878" s="26"/>
      <c r="AN878" s="26"/>
    </row>
    <row r="879" spans="1:40">
      <c r="A879" t="str">
        <f>IF(OR(H879=$AA$3,L879=$AA$3),"MATCH","")</f>
        <v/>
      </c>
      <c r="B879" t="str">
        <f>IF(A879="","","LAST "&amp;COUNTIF(A$2:$A879,A879))</f>
        <v/>
      </c>
      <c r="C879" t="str">
        <f>IF(OR(H879=$AA$5,L879=$AA$5),"MATCH","")</f>
        <v/>
      </c>
      <c r="D879" t="str">
        <f>IF(C879="","","LAST "&amp;COUNTIF($C$2:C879,C879))</f>
        <v/>
      </c>
      <c r="E879" s="6">
        <f>IF(AND(OR(H879=$AA$3,H879=$AA$5),AND(OR(L879=$AA$3,L879=$AA$5))),"MATCH",0)</f>
        <v>0</v>
      </c>
      <c r="F879" s="39" t="s">
        <v>91</v>
      </c>
      <c r="G879" s="16">
        <v>44904</v>
      </c>
      <c r="H879" s="6" t="s">
        <v>16</v>
      </c>
      <c r="I879" s="6">
        <v>6</v>
      </c>
      <c r="J879" s="7">
        <v>4.0010191082802544</v>
      </c>
      <c r="K879" s="19">
        <f>IF(J879&gt;N879,1,"")</f>
        <v>1</v>
      </c>
      <c r="L879" s="6" t="s">
        <v>23</v>
      </c>
      <c r="M879" s="6" t="s">
        <v>91</v>
      </c>
      <c r="N879" s="7">
        <f>((VLOOKUP(L879,Modèle!$B$3:$G$34,5,FALSE)*VLOOKUP(H879,Modèle!$B$3:$G$34,6,FALSE))*Modèle!$D$35)+0.1</f>
        <v>2.7846496815286619</v>
      </c>
      <c r="O879" s="19">
        <f>IF(N874&gt;J874,1,"")</f>
        <v>1</v>
      </c>
      <c r="P879" t="str">
        <f>IF(I879&gt;M879,H879,L879)</f>
        <v>Anaheim</v>
      </c>
      <c r="Q879" t="str">
        <f>IF(J879&gt;N879,H879,L879)</f>
        <v>San Jose</v>
      </c>
      <c r="AI879" s="27"/>
      <c r="AJ879" s="26"/>
      <c r="AK879" s="26"/>
      <c r="AL879" s="26"/>
      <c r="AM879" s="26"/>
      <c r="AN879" s="26"/>
    </row>
    <row r="880" spans="1:40">
      <c r="A880" t="str">
        <f>IF(OR(H880=$AA$3,L880=$AA$3),"MATCH","")</f>
        <v/>
      </c>
      <c r="B880" t="str">
        <f>IF(A880="","","LAST "&amp;COUNTIF(A$2:$A880,A880))</f>
        <v/>
      </c>
      <c r="C880" t="str">
        <f>IF(OR(H880=$AA$5,L880=$AA$5),"MATCH","")</f>
        <v/>
      </c>
      <c r="D880" t="str">
        <f>IF(C880="","","LAST "&amp;COUNTIF($C$2:C880,C880))</f>
        <v/>
      </c>
      <c r="E880" s="6">
        <f>IF(AND(OR(H880=$AA$3,H880=$AA$5),AND(OR(L880=$AA$3,L880=$AA$5))),"MATCH",0)</f>
        <v>0</v>
      </c>
      <c r="F880" s="39" t="s">
        <v>91</v>
      </c>
      <c r="G880" s="16">
        <v>44904</v>
      </c>
      <c r="H880" s="6" t="s">
        <v>32</v>
      </c>
      <c r="I880" s="6">
        <v>3</v>
      </c>
      <c r="J880" s="7">
        <v>4.3467515923566866</v>
      </c>
      <c r="K880" s="19">
        <f>IF(J880&gt;N880,1,"")</f>
        <v>1</v>
      </c>
      <c r="L880" s="6" t="s">
        <v>43</v>
      </c>
      <c r="M880" s="6" t="s">
        <v>91</v>
      </c>
      <c r="N880" s="7">
        <f>((VLOOKUP(L880,Modèle!$B$3:$G$34,5,FALSE)*VLOOKUP(H880,Modèle!$B$3:$G$34,6,FALSE))*Modèle!$D$35)+0.1</f>
        <v>1.931369426751592</v>
      </c>
      <c r="O880" s="19" t="str">
        <f>IF(N875&gt;J875,1,"")</f>
        <v/>
      </c>
      <c r="P880" t="str">
        <f>IF(I880&gt;M880,H880,L880)</f>
        <v>Arizona</v>
      </c>
      <c r="Q880" t="str">
        <f>IF(J880&gt;N880,H880,L880)</f>
        <v>Boston</v>
      </c>
      <c r="AI880" s="27"/>
      <c r="AJ880" s="26"/>
      <c r="AK880" s="26"/>
      <c r="AL880" s="26"/>
      <c r="AM880" s="26"/>
      <c r="AN880" s="26"/>
    </row>
    <row r="881" spans="1:40">
      <c r="A881" t="str">
        <f>IF(OR(H881=$AA$3,L881=$AA$3),"MATCH","")</f>
        <v/>
      </c>
      <c r="B881" t="str">
        <f>IF(A881="","","LAST "&amp;COUNTIF(A$2:$A881,A881))</f>
        <v/>
      </c>
      <c r="C881" t="str">
        <f>IF(OR(H881=$AA$5,L881=$AA$5),"MATCH","")</f>
        <v/>
      </c>
      <c r="D881" t="str">
        <f>IF(C881="","","LAST "&amp;COUNTIF($C$2:C881,C881))</f>
        <v/>
      </c>
      <c r="E881" s="6">
        <f>IF(AND(OR(H881=$AA$3,H881=$AA$5),AND(OR(L881=$AA$3,L881=$AA$5))),"MATCH",0)</f>
        <v>0</v>
      </c>
      <c r="F881" s="39" t="s">
        <v>91</v>
      </c>
      <c r="G881" s="16">
        <v>44904</v>
      </c>
      <c r="H881" s="6" t="s">
        <v>44</v>
      </c>
      <c r="I881" s="6">
        <v>4</v>
      </c>
      <c r="J881" s="7">
        <v>3.5354140127388525</v>
      </c>
      <c r="K881" s="19" t="str">
        <f>IF(J881&gt;N881,1,"")</f>
        <v/>
      </c>
      <c r="L881" s="6" t="s">
        <v>35</v>
      </c>
      <c r="M881" s="6" t="s">
        <v>91</v>
      </c>
      <c r="N881" s="7">
        <f>((VLOOKUP(L881,Modèle!$B$3:$G$34,5,FALSE)*VLOOKUP(H881,Modèle!$B$3:$G$34,6,FALSE))*Modèle!$D$35)+0.1</f>
        <v>3.7451592356687895</v>
      </c>
      <c r="O881" s="19">
        <f>IF(N876&gt;J876,1,"")</f>
        <v>1</v>
      </c>
      <c r="P881" t="str">
        <f>IF(I881&gt;M881,H881,L881)</f>
        <v>Buffalo</v>
      </c>
      <c r="Q881" t="str">
        <f>IF(J881&gt;N881,H881,L881)</f>
        <v>Buffalo</v>
      </c>
      <c r="AI881" s="27"/>
      <c r="AJ881" s="26"/>
      <c r="AK881" s="26"/>
      <c r="AL881" s="26"/>
      <c r="AM881" s="26"/>
      <c r="AN881" s="26"/>
    </row>
    <row r="882" spans="1:40">
      <c r="A882" t="str">
        <f>IF(OR(H882=$AA$3,L882=$AA$3),"MATCH","")</f>
        <v/>
      </c>
      <c r="B882" t="str">
        <f>IF(A882="","","LAST "&amp;COUNTIF(A$2:$A882,A882))</f>
        <v/>
      </c>
      <c r="C882" t="str">
        <f>IF(OR(H882=$AA$5,L882=$AA$5),"MATCH","")</f>
        <v/>
      </c>
      <c r="D882" t="str">
        <f>IF(C882="","","LAST "&amp;COUNTIF($C$2:C882,C882))</f>
        <v/>
      </c>
      <c r="E882" s="6">
        <f>IF(AND(OR(H882=$AA$3,H882=$AA$5),AND(OR(L882=$AA$3,L882=$AA$5))),"MATCH",0)</f>
        <v>0</v>
      </c>
      <c r="F882" s="39" t="s">
        <v>91</v>
      </c>
      <c r="G882" s="16">
        <v>44904</v>
      </c>
      <c r="H882" s="6" t="s">
        <v>46</v>
      </c>
      <c r="I882" s="6">
        <v>3</v>
      </c>
      <c r="J882" s="7">
        <v>3.9463057324840758</v>
      </c>
      <c r="K882" s="19">
        <f>IF(J882&gt;N882,1,"")</f>
        <v>1</v>
      </c>
      <c r="L882" s="6" t="s">
        <v>26</v>
      </c>
      <c r="N882" s="7">
        <f>((VLOOKUP(L882,Modèle!$B$3:$G$34,5,FALSE)*VLOOKUP(H882,Modèle!$B$3:$G$34,6,FALSE))*Modèle!$D$35)+0.1</f>
        <v>1.9888853503184711</v>
      </c>
      <c r="O882" s="19">
        <f>IF(N877&gt;J877,1,"")</f>
        <v>1</v>
      </c>
      <c r="P882" t="str">
        <f>IF(I882&gt;M882,H882,L882)</f>
        <v>Winnipeg</v>
      </c>
      <c r="Q882" t="str">
        <f>IF(J882&gt;N882,H882,L882)</f>
        <v>Winnipeg</v>
      </c>
      <c r="AI882" s="27"/>
      <c r="AJ882" s="26"/>
      <c r="AK882" s="26"/>
      <c r="AL882" s="26"/>
      <c r="AM882" s="26"/>
      <c r="AN882" s="26"/>
    </row>
    <row r="883" spans="1:40">
      <c r="A883" t="str">
        <f>IF(OR(H883=$AA$3,L883=$AA$3),"MATCH","")</f>
        <v/>
      </c>
      <c r="B883" t="str">
        <f>IF(A883="","","LAST "&amp;COUNTIF(A$2:$A883,A883))</f>
        <v/>
      </c>
      <c r="C883" t="str">
        <f>IF(OR(H883=$AA$5,L883=$AA$5),"MATCH","")</f>
        <v/>
      </c>
      <c r="D883" t="str">
        <f>IF(C883="","","LAST "&amp;COUNTIF($C$2:C883,C883))</f>
        <v/>
      </c>
      <c r="E883" s="6">
        <f>IF(AND(OR(H883=$AA$3,H883=$AA$5),AND(OR(L883=$AA$3,L883=$AA$5))),"MATCH",0)</f>
        <v>0</v>
      </c>
      <c r="F883" s="39" t="s">
        <v>91</v>
      </c>
      <c r="G883" s="16">
        <v>44904</v>
      </c>
      <c r="H883" s="6" t="s">
        <v>21</v>
      </c>
      <c r="I883" s="6">
        <v>2</v>
      </c>
      <c r="J883" s="7">
        <v>2.8480254777070062</v>
      </c>
      <c r="K883" s="19">
        <f>IF(J883&gt;N883,1,"")</f>
        <v>1</v>
      </c>
      <c r="L883" s="6" t="s">
        <v>27</v>
      </c>
      <c r="N883" s="7">
        <f>((VLOOKUP(L883,Modèle!$B$3:$G$34,5,FALSE)*VLOOKUP(H883,Modèle!$B$3:$G$34,6,FALSE))*Modèle!$D$35)+0.1</f>
        <v>2.6244585987261142</v>
      </c>
      <c r="O883" s="19" t="str">
        <f>IF(N878&gt;J878,1,"")</f>
        <v/>
      </c>
      <c r="P883" t="str">
        <f>IF(I883&gt;M883,H883,L883)</f>
        <v>N.Y. Rangers</v>
      </c>
      <c r="Q883" t="str">
        <f>IF(J883&gt;N883,H883,L883)</f>
        <v>N.Y. Rangers</v>
      </c>
      <c r="AI883" s="27"/>
      <c r="AJ883" s="26"/>
      <c r="AK883" s="26"/>
      <c r="AL883" s="26"/>
      <c r="AM883" s="26"/>
      <c r="AN883" s="26"/>
    </row>
    <row r="884" spans="1:40">
      <c r="A884" t="str">
        <f>IF(OR(H884=$AA$3,L884=$AA$3),"MATCH","")</f>
        <v>MATCH</v>
      </c>
      <c r="B884" t="str">
        <f>IF(A884="","","LAST "&amp;COUNTIF(A$2:$A884,A884))</f>
        <v>LAST 56</v>
      </c>
      <c r="C884" t="str">
        <f>IF(OR(H884=$AA$5,L884=$AA$5),"MATCH","")</f>
        <v/>
      </c>
      <c r="D884" t="str">
        <f>IF(C884="","","LAST "&amp;COUNTIF($C$2:C884,C884))</f>
        <v/>
      </c>
      <c r="E884" s="6">
        <f>IF(AND(OR(H884=$AA$3,H884=$AA$5),AND(OR(L884=$AA$3,L884=$AA$5))),"MATCH",0)</f>
        <v>0</v>
      </c>
      <c r="F884" s="39" t="s">
        <v>91</v>
      </c>
      <c r="G884" s="16">
        <v>44904</v>
      </c>
      <c r="H884" s="6" t="s">
        <v>36</v>
      </c>
      <c r="I884" s="6">
        <v>1</v>
      </c>
      <c r="J884" s="7">
        <v>3.9499999999999993</v>
      </c>
      <c r="K884" s="19">
        <f>IF(J884&gt;N884,1,"")</f>
        <v>1</v>
      </c>
      <c r="L884" s="6" t="s">
        <v>24</v>
      </c>
      <c r="N884" s="7">
        <f>((VLOOKUP(L884,Modèle!$B$3:$G$34,5,FALSE)*VLOOKUP(H884,Modèle!$B$3:$G$34,6,FALSE))*Modèle!$D$35)+0.1</f>
        <v>2.514490445859872</v>
      </c>
      <c r="O884" s="19" t="str">
        <f>IF(N879&gt;J879,1,"")</f>
        <v/>
      </c>
      <c r="P884" t="str">
        <f>IF(I884&gt;M884,H884,L884)</f>
        <v>Calgary</v>
      </c>
      <c r="Q884" t="str">
        <f>IF(J884&gt;N884,H884,L884)</f>
        <v>Calgary</v>
      </c>
      <c r="AI884" s="27"/>
      <c r="AJ884" s="26"/>
      <c r="AK884" s="26"/>
      <c r="AL884" s="26"/>
      <c r="AM884" s="26"/>
      <c r="AN884" s="26"/>
    </row>
    <row r="885" spans="1:40">
      <c r="A885" t="str">
        <f>IF(OR(H885=$AA$3,L885=$AA$3),"MATCH","")</f>
        <v/>
      </c>
      <c r="B885" t="str">
        <f>IF(A885="","","LAST "&amp;COUNTIF(A$2:$A885,A885))</f>
        <v/>
      </c>
      <c r="C885" t="str">
        <f>IF(OR(H885=$AA$5,L885=$AA$5),"MATCH","")</f>
        <v/>
      </c>
      <c r="D885" t="str">
        <f>IF(C885="","","LAST "&amp;COUNTIF($C$2:C885,C885))</f>
        <v/>
      </c>
      <c r="E885" s="6">
        <f>IF(AND(OR(H885=$AA$3,H885=$AA$5),AND(OR(L885=$AA$3,L885=$AA$5))),"MATCH",0)</f>
        <v>0</v>
      </c>
      <c r="F885" s="39" t="s">
        <v>91</v>
      </c>
      <c r="G885" s="16">
        <v>44904</v>
      </c>
      <c r="H885" s="6" t="s">
        <v>37</v>
      </c>
      <c r="I885" s="6">
        <v>2</v>
      </c>
      <c r="J885" s="7">
        <v>3.2690445859872614</v>
      </c>
      <c r="K885" s="19" t="str">
        <f>IF(J885&gt;N885,1,"")</f>
        <v/>
      </c>
      <c r="L885" s="6" t="s">
        <v>29</v>
      </c>
      <c r="M885" s="6" t="s">
        <v>91</v>
      </c>
      <c r="N885" s="7">
        <f>((VLOOKUP(L885,Modèle!$B$3:$G$34,5,FALSE)*VLOOKUP(H885,Modèle!$B$3:$G$34,6,FALSE))*Modèle!$D$35)+0.1</f>
        <v>3.2994904458598722</v>
      </c>
      <c r="O885" s="19" t="str">
        <f>IF(N880&gt;J880,1,"")</f>
        <v/>
      </c>
      <c r="P885" t="str">
        <f>IF(I885&gt;M885,H885,L885)</f>
        <v>Edmonton</v>
      </c>
      <c r="Q885" t="str">
        <f>IF(J885&gt;N885,H885,L885)</f>
        <v>Edmonton</v>
      </c>
      <c r="AI885" s="27"/>
      <c r="AJ885" s="26"/>
      <c r="AK885" s="26"/>
      <c r="AL885" s="26"/>
      <c r="AM885" s="26"/>
      <c r="AN885" s="26"/>
    </row>
    <row r="886" spans="1:40">
      <c r="A886" t="str">
        <f>IF(OR(H886=$AA$3,L886=$AA$3),"MATCH","")</f>
        <v/>
      </c>
      <c r="B886" t="str">
        <f>IF(A886="","","LAST "&amp;COUNTIF(A$2:$A886,A886))</f>
        <v/>
      </c>
      <c r="C886" t="str">
        <f>IF(OR(H886=$AA$5,L886=$AA$5),"MATCH","")</f>
        <v/>
      </c>
      <c r="D886" t="str">
        <f>IF(C886="","","LAST "&amp;COUNTIF($C$2:C886,C886))</f>
        <v/>
      </c>
      <c r="E886" s="6">
        <f>IF(AND(OR(H886=$AA$3,H886=$AA$5),AND(OR(L886=$AA$3,L886=$AA$5))),"MATCH",0)</f>
        <v>0</v>
      </c>
      <c r="F886" s="39" t="s">
        <v>91</v>
      </c>
      <c r="G886" s="16">
        <v>44904</v>
      </c>
      <c r="H886" s="6" t="s">
        <v>39</v>
      </c>
      <c r="I886" s="6">
        <v>6</v>
      </c>
      <c r="J886" s="7">
        <v>2.5006369426751589</v>
      </c>
      <c r="K886" s="19" t="str">
        <f>IF(J886&gt;N886,1,"")</f>
        <v/>
      </c>
      <c r="L886" s="6" t="s">
        <v>41</v>
      </c>
      <c r="M886" s="6" t="s">
        <v>91</v>
      </c>
      <c r="N886" s="7">
        <f>((VLOOKUP(L886,Modèle!$B$3:$G$34,5,FALSE)*VLOOKUP(H886,Modèle!$B$3:$G$34,6,FALSE))*Modèle!$D$35)+0.1</f>
        <v>3.0903821656050949</v>
      </c>
      <c r="O886" s="19">
        <f>IF(N881&gt;J881,1,"")</f>
        <v>1</v>
      </c>
      <c r="P886" t="str">
        <f>IF(I886&gt;M886,H886,L886)</f>
        <v>New Jersey</v>
      </c>
      <c r="Q886" t="str">
        <f>IF(J886&gt;N886,H886,L886)</f>
        <v>New Jersey</v>
      </c>
      <c r="AI886" s="27"/>
      <c r="AJ886" s="26"/>
      <c r="AK886" s="26"/>
      <c r="AL886" s="26"/>
      <c r="AM886" s="26"/>
      <c r="AN886" s="26"/>
    </row>
    <row r="887" spans="1:40">
      <c r="A887" t="str">
        <f>IF(OR(H887=$AA$3,L887=$AA$3),"MATCH","")</f>
        <v/>
      </c>
      <c r="B887" t="str">
        <f>IF(A887="","","LAST "&amp;COUNTIF(A$2:$A887,A887))</f>
        <v/>
      </c>
      <c r="C887" t="str">
        <f>IF(OR(H887=$AA$5,L887=$AA$5),"MATCH","")</f>
        <v/>
      </c>
      <c r="D887" t="str">
        <f>IF(C887="","","LAST "&amp;COUNTIF($C$2:C887,C887))</f>
        <v/>
      </c>
      <c r="E887" s="6">
        <f>IF(AND(OR(H887=$AA$3,H887=$AA$5),AND(OR(L887=$AA$3,L887=$AA$5))),"MATCH",0)</f>
        <v>0</v>
      </c>
      <c r="F887" s="39" t="s">
        <v>91</v>
      </c>
      <c r="G887" s="16">
        <v>44904</v>
      </c>
      <c r="H887" s="6" t="s">
        <v>42</v>
      </c>
      <c r="I887" s="6">
        <v>1</v>
      </c>
      <c r="J887" s="7">
        <v>2.5686624203821649</v>
      </c>
      <c r="K887" s="19" t="str">
        <f>IF(J887&gt;N887,1,"")</f>
        <v/>
      </c>
      <c r="L887" s="6" t="s">
        <v>18</v>
      </c>
      <c r="N887" s="7">
        <f>((VLOOKUP(L887,Modèle!$B$3:$G$34,5,FALSE)*VLOOKUP(H887,Modèle!$B$3:$G$34,6,FALSE))*Modèle!$D$35)+0.1</f>
        <v>3.3908280254777066</v>
      </c>
      <c r="O887" s="19" t="str">
        <f>IF(N882&gt;J882,1,"")</f>
        <v/>
      </c>
      <c r="P887" t="str">
        <f>IF(I887&gt;M887,H887,L887)</f>
        <v>Philadelphia</v>
      </c>
      <c r="Q887" t="str">
        <f>IF(J887&gt;N887,H887,L887)</f>
        <v>Vegas</v>
      </c>
      <c r="AI887" s="27"/>
      <c r="AJ887" s="26"/>
      <c r="AK887" s="26"/>
      <c r="AL887" s="26"/>
      <c r="AM887" s="26"/>
      <c r="AN887" s="26"/>
    </row>
    <row r="888" spans="1:40">
      <c r="A888" t="str">
        <f>IF(OR(H888=$AA$3,L888=$AA$3),"MATCH","")</f>
        <v/>
      </c>
      <c r="B888" t="str">
        <f>IF(A888="","","LAST "&amp;COUNTIF(A$2:$A888,A888))</f>
        <v/>
      </c>
      <c r="C888" t="str">
        <f>IF(OR(H888=$AA$5,L888=$AA$5),"MATCH","")</f>
        <v/>
      </c>
      <c r="D888" t="str">
        <f>IF(C888="","","LAST "&amp;COUNTIF($C$2:C888,C888))</f>
        <v/>
      </c>
      <c r="E888" s="6">
        <f>IF(AND(OR(H888=$AA$3,H888=$AA$5),AND(OR(L888=$AA$3,L888=$AA$5))),"MATCH",0)</f>
        <v>0</v>
      </c>
      <c r="F888" s="39" t="s">
        <v>91</v>
      </c>
      <c r="G888" s="16">
        <v>44904</v>
      </c>
      <c r="H888" s="6" t="s">
        <v>22</v>
      </c>
      <c r="I888" s="6">
        <v>1</v>
      </c>
      <c r="J888" s="7">
        <v>3.3049681528662411</v>
      </c>
      <c r="K888" s="19">
        <f>IF(J888&gt;N888,1,"")</f>
        <v>1</v>
      </c>
      <c r="L888" s="6" t="s">
        <v>33</v>
      </c>
      <c r="N888" s="7">
        <f>((VLOOKUP(L888,Modèle!$B$3:$G$34,5,FALSE)*VLOOKUP(H888,Modèle!$B$3:$G$34,6,FALSE))*Modèle!$D$35)+0.1</f>
        <v>3.2286624203821654</v>
      </c>
      <c r="O888" s="19" t="str">
        <f>IF(N883&gt;J883,1,"")</f>
        <v/>
      </c>
      <c r="P888" t="str">
        <f>IF(I888&gt;M888,H888,L888)</f>
        <v>Seattle</v>
      </c>
      <c r="Q888" t="str">
        <f>IF(J888&gt;N888,H888,L888)</f>
        <v>Seattle</v>
      </c>
      <c r="AI888" s="27"/>
      <c r="AJ888" s="26"/>
      <c r="AK888" s="26"/>
      <c r="AL888" s="26"/>
      <c r="AM888" s="26"/>
      <c r="AN888" s="26"/>
    </row>
    <row r="889" spans="1:40">
      <c r="A889" t="str">
        <f>IF(OR(H889=$AA$3,L889=$AA$3),"MATCH","")</f>
        <v/>
      </c>
      <c r="B889" t="str">
        <f>IF(A889="","","LAST "&amp;COUNTIF(A$2:$A889,A889))</f>
        <v/>
      </c>
      <c r="C889" t="str">
        <f>IF(OR(H889=$AA$5,L889=$AA$5),"MATCH","")</f>
        <v/>
      </c>
      <c r="D889" t="str">
        <f>IF(C889="","","LAST "&amp;COUNTIF($C$2:C889,C889))</f>
        <v/>
      </c>
      <c r="E889" s="6">
        <f>IF(AND(OR(H889=$AA$3,H889=$AA$5),AND(OR(L889=$AA$3,L889=$AA$5))),"MATCH",0)</f>
        <v>0</v>
      </c>
      <c r="F889" s="39" t="s">
        <v>91</v>
      </c>
      <c r="G889" s="16">
        <v>44903</v>
      </c>
      <c r="H889" s="6" t="s">
        <v>34</v>
      </c>
      <c r="I889" s="6">
        <v>3</v>
      </c>
      <c r="J889" s="7">
        <v>2.499044585987261</v>
      </c>
      <c r="K889" s="19" t="str">
        <f>IF(J889&gt;N889,1,"")</f>
        <v/>
      </c>
      <c r="L889" s="6" t="s">
        <v>40</v>
      </c>
      <c r="N889" s="7">
        <f>((VLOOKUP(L889,Modèle!$B$3:$G$34,5,FALSE)*VLOOKUP(H889,Modèle!$B$3:$G$34,6,FALSE))*Modèle!$D$35)+0.1</f>
        <v>3.66108280254777</v>
      </c>
      <c r="O889" s="19" t="str">
        <f>IF(N884&gt;J884,1,"")</f>
        <v/>
      </c>
      <c r="P889" t="str">
        <f>IF(I889&gt;M889,H889,L889)</f>
        <v>Ottawa</v>
      </c>
      <c r="Q889" t="str">
        <f>IF(J889&gt;N889,H889,L889)</f>
        <v>Dallas</v>
      </c>
      <c r="AI889" s="27"/>
      <c r="AJ889" s="26"/>
      <c r="AK889" s="26"/>
      <c r="AL889" s="26"/>
      <c r="AM889" s="26"/>
      <c r="AN889" s="26"/>
    </row>
    <row r="890" spans="1:40">
      <c r="A890" t="str">
        <f>IF(OR(H890=$AA$3,L890=$AA$3),"MATCH","")</f>
        <v/>
      </c>
      <c r="B890" t="str">
        <f>IF(A890="","","LAST "&amp;COUNTIF(A$2:$A890,A890))</f>
        <v/>
      </c>
      <c r="C890" t="str">
        <f>IF(OR(H890=$AA$5,L890=$AA$5),"MATCH","")</f>
        <v>MATCH</v>
      </c>
      <c r="D890" t="str">
        <f>IF(C890="","","LAST "&amp;COUNTIF($C$2:C890,C890))</f>
        <v>LAST 56</v>
      </c>
      <c r="E890" s="6">
        <f>IF(AND(OR(H890=$AA$3,H890=$AA$5),AND(OR(L890=$AA$3,L890=$AA$5))),"MATCH",0)</f>
        <v>0</v>
      </c>
      <c r="F890" s="39" t="s">
        <v>91</v>
      </c>
      <c r="G890" s="16">
        <v>44903</v>
      </c>
      <c r="H890" s="6" t="s">
        <v>45</v>
      </c>
      <c r="I890" s="6">
        <v>1</v>
      </c>
      <c r="J890" s="7">
        <v>3.3369426751592348</v>
      </c>
      <c r="K890" s="19" t="str">
        <f>IF(J890&gt;N890,1,"")</f>
        <v/>
      </c>
      <c r="L890" s="6" t="s">
        <v>38</v>
      </c>
      <c r="N890" s="7">
        <f>((VLOOKUP(L890,Modèle!$B$3:$G$34,5,FALSE)*VLOOKUP(H890,Modèle!$B$3:$G$34,6,FALSE))*Modèle!$D$35)+0.1</f>
        <v>3.5782802547770691</v>
      </c>
      <c r="O890" s="19">
        <f>IF(N885&gt;J885,1,"")</f>
        <v>1</v>
      </c>
      <c r="P890" t="str">
        <f>IF(I890&gt;M890,H890,L890)</f>
        <v>Detroit</v>
      </c>
      <c r="Q890" t="str">
        <f>IF(J890&gt;N890,H890,L890)</f>
        <v>Florida</v>
      </c>
      <c r="AI890" s="27"/>
      <c r="AJ890" s="26"/>
      <c r="AK890" s="26"/>
      <c r="AL890" s="26"/>
      <c r="AM890" s="26"/>
      <c r="AN890" s="26"/>
    </row>
    <row r="891" spans="1:40">
      <c r="A891" t="str">
        <f>IF(OR(H891=$AA$3,L891=$AA$3),"MATCH","")</f>
        <v/>
      </c>
      <c r="B891" t="str">
        <f>IF(A891="","","LAST "&amp;COUNTIF(A$2:$A891,A891))</f>
        <v/>
      </c>
      <c r="C891" t="str">
        <f>IF(OR(H891=$AA$5,L891=$AA$5),"MATCH","")</f>
        <v/>
      </c>
      <c r="D891" t="str">
        <f>IF(C891="","","LAST "&amp;COUNTIF($C$2:C891,C891))</f>
        <v/>
      </c>
      <c r="E891" s="6">
        <f>IF(AND(OR(H891=$AA$3,H891=$AA$5),AND(OR(L891=$AA$3,L891=$AA$5))),"MATCH",0)</f>
        <v>0</v>
      </c>
      <c r="F891" s="39" t="s">
        <v>91</v>
      </c>
      <c r="G891" s="16">
        <v>44903</v>
      </c>
      <c r="H891" s="6" t="s">
        <v>46</v>
      </c>
      <c r="I891" s="6">
        <v>5</v>
      </c>
      <c r="J891" s="7">
        <v>3.8186624203821649</v>
      </c>
      <c r="K891" s="19">
        <f>IF(J891&gt;N891,1,"")</f>
        <v>1</v>
      </c>
      <c r="L891" s="6" t="s">
        <v>47</v>
      </c>
      <c r="N891" s="7">
        <f>((VLOOKUP(L891,Modèle!$B$3:$G$34,5,FALSE)*VLOOKUP(H891,Modèle!$B$3:$G$34,6,FALSE))*Modèle!$D$35)+0.1</f>
        <v>2.6487579617834389</v>
      </c>
      <c r="O891" s="19">
        <f>IF(N886&gt;J886,1,"")</f>
        <v>1</v>
      </c>
      <c r="P891" t="str">
        <f>IF(I891&gt;M891,H891,L891)</f>
        <v>Winnipeg</v>
      </c>
      <c r="Q891" t="str">
        <f>IF(J891&gt;N891,H891,L891)</f>
        <v>Winnipeg</v>
      </c>
      <c r="AI891" s="27"/>
      <c r="AJ891" s="26"/>
      <c r="AK891" s="26"/>
      <c r="AL891" s="26"/>
      <c r="AM891" s="26"/>
      <c r="AN891" s="26"/>
    </row>
    <row r="892" spans="1:40">
      <c r="A892" t="str">
        <f>IF(OR(H892=$AA$3,L892=$AA$3),"MATCH","")</f>
        <v/>
      </c>
      <c r="B892" t="str">
        <f>IF(A892="","","LAST "&amp;COUNTIF(A$2:$A892,A892))</f>
        <v/>
      </c>
      <c r="C892" t="str">
        <f>IF(OR(H892=$AA$5,L892=$AA$5),"MATCH","")</f>
        <v/>
      </c>
      <c r="D892" t="str">
        <f>IF(C892="","","LAST "&amp;COUNTIF($C$2:C892,C892))</f>
        <v/>
      </c>
      <c r="E892" s="6">
        <f>IF(AND(OR(H892=$AA$3,H892=$AA$5),AND(OR(L892=$AA$3,L892=$AA$5))),"MATCH",0)</f>
        <v>0</v>
      </c>
      <c r="F892" s="39" t="s">
        <v>91</v>
      </c>
      <c r="G892" s="16">
        <v>44903</v>
      </c>
      <c r="H892" s="6" t="s">
        <v>17</v>
      </c>
      <c r="I892" s="6">
        <v>2</v>
      </c>
      <c r="J892" s="7">
        <v>2.575414012738853</v>
      </c>
      <c r="K892" s="19" t="str">
        <f>IF(J892&gt;N892,1,"")</f>
        <v/>
      </c>
      <c r="L892" s="6" t="s">
        <v>20</v>
      </c>
      <c r="N892" s="7">
        <f>((VLOOKUP(L892,Modèle!$B$3:$G$34,5,FALSE)*VLOOKUP(H892,Modèle!$B$3:$G$34,6,FALSE))*Modèle!$D$35)+0.1</f>
        <v>3.5070700636942669</v>
      </c>
      <c r="O892" s="19">
        <f>IF(N887&gt;J887,1,"")</f>
        <v>1</v>
      </c>
      <c r="P892" t="str">
        <f>IF(I892&gt;M892,H892,L892)</f>
        <v>Nashville</v>
      </c>
      <c r="Q892" t="str">
        <f>IF(J892&gt;N892,H892,L892)</f>
        <v>Tampa Bay</v>
      </c>
      <c r="AI892" s="27"/>
      <c r="AJ892" s="26"/>
      <c r="AK892" s="26"/>
      <c r="AL892" s="26"/>
      <c r="AM892" s="26"/>
      <c r="AN892" s="26"/>
    </row>
    <row r="893" spans="1:40">
      <c r="A893" t="str">
        <f>IF(OR(H893=$AA$3,L893=$AA$3),"MATCH","")</f>
        <v/>
      </c>
      <c r="B893" t="str">
        <f>IF(A893="","","LAST "&amp;COUNTIF(A$2:$A893,A893))</f>
        <v/>
      </c>
      <c r="C893" t="str">
        <f>IF(OR(H893=$AA$5,L893=$AA$5),"MATCH","")</f>
        <v/>
      </c>
      <c r="D893" t="str">
        <f>IF(C893="","","LAST "&amp;COUNTIF($C$2:C893,C893))</f>
        <v/>
      </c>
      <c r="E893" s="6">
        <f>IF(AND(OR(H893=$AA$3,H893=$AA$5),AND(OR(L893=$AA$3,L893=$AA$5))),"MATCH",0)</f>
        <v>0</v>
      </c>
      <c r="F893" s="39" t="s">
        <v>91</v>
      </c>
      <c r="G893" s="16">
        <v>44903</v>
      </c>
      <c r="H893" s="6" t="s">
        <v>19</v>
      </c>
      <c r="I893" s="6">
        <v>0</v>
      </c>
      <c r="J893" s="7">
        <v>2.7408917197452225</v>
      </c>
      <c r="K893" s="19" t="str">
        <f>IF(J893&gt;N893,1,"")</f>
        <v/>
      </c>
      <c r="L893" s="6" t="s">
        <v>30</v>
      </c>
      <c r="N893" s="7">
        <f>((VLOOKUP(L893,Modèle!$B$3:$G$34,5,FALSE)*VLOOKUP(H893,Modèle!$B$3:$G$34,6,FALSE))*Modèle!$D$35)+0.1</f>
        <v>3.7059235668789801</v>
      </c>
      <c r="O893" s="19" t="str">
        <f>IF(N888&gt;J888,1,"")</f>
        <v/>
      </c>
      <c r="P893" t="str">
        <f>IF(I893&gt;M893,H893,L893)</f>
        <v>Toronto</v>
      </c>
      <c r="Q893" t="str">
        <f>IF(J893&gt;N893,H893,L893)</f>
        <v>Toronto</v>
      </c>
      <c r="AI893" s="27"/>
      <c r="AJ893" s="26"/>
      <c r="AK893" s="26"/>
      <c r="AL893" s="26"/>
      <c r="AM893" s="26"/>
      <c r="AN893" s="26"/>
    </row>
    <row r="894" spans="1:40">
      <c r="A894" t="str">
        <f>IF(OR(H894=$AA$3,L894=$AA$3),"MATCH","")</f>
        <v>MATCH</v>
      </c>
      <c r="B894" t="str">
        <f>IF(A894="","","LAST "&amp;COUNTIF(A$2:$A894,A894))</f>
        <v>LAST 57</v>
      </c>
      <c r="C894" t="str">
        <f>IF(OR(H894=$AA$5,L894=$AA$5),"MATCH","")</f>
        <v/>
      </c>
      <c r="D894" t="str">
        <f>IF(C894="","","LAST "&amp;COUNTIF($C$2:C894,C894))</f>
        <v/>
      </c>
      <c r="E894" s="6">
        <f>IF(AND(OR(H894=$AA$3,H894=$AA$5),AND(OR(L894=$AA$3,L894=$AA$5))),"MATCH",0)</f>
        <v>0</v>
      </c>
      <c r="F894" s="39" t="s">
        <v>91</v>
      </c>
      <c r="G894" s="16">
        <v>44902</v>
      </c>
      <c r="H894" s="6" t="s">
        <v>37</v>
      </c>
      <c r="I894" s="6">
        <v>3</v>
      </c>
      <c r="J894" s="7">
        <v>2.9312101910828026</v>
      </c>
      <c r="K894" s="19">
        <f>IF(J894&gt;N894,1,"")</f>
        <v>1</v>
      </c>
      <c r="L894" s="6" t="s">
        <v>36</v>
      </c>
      <c r="N894" s="7">
        <f>((VLOOKUP(L894,Modèle!$B$3:$G$34,5,FALSE)*VLOOKUP(H894,Modèle!$B$3:$G$34,6,FALSE))*Modèle!$D$35)+0.1</f>
        <v>2.86</v>
      </c>
      <c r="O894" s="19">
        <f>IF(N889&gt;J889,1,"")</f>
        <v>1</v>
      </c>
      <c r="P894" t="str">
        <f>IF(I894&gt;M894,H894,L894)</f>
        <v>Minnesota</v>
      </c>
      <c r="Q894" t="str">
        <f>IF(J894&gt;N894,H894,L894)</f>
        <v>Minnesota</v>
      </c>
      <c r="AI894" s="27"/>
      <c r="AJ894" s="26"/>
      <c r="AK894" s="26"/>
      <c r="AL894" s="26"/>
      <c r="AM894" s="26"/>
      <c r="AN894" s="26"/>
    </row>
    <row r="895" spans="1:40">
      <c r="A895" t="str">
        <f>IF(OR(H895=$AA$3,L895=$AA$3),"MATCH","")</f>
        <v/>
      </c>
      <c r="B895" t="str">
        <f>IF(A895="","","LAST "&amp;COUNTIF(A$2:$A895,A895))</f>
        <v/>
      </c>
      <c r="C895" t="str">
        <f>IF(OR(H895=$AA$5,L895=$AA$5),"MATCH","")</f>
        <v/>
      </c>
      <c r="D895" t="str">
        <f>IF(C895="","","LAST "&amp;COUNTIF($C$2:C895,C895))</f>
        <v/>
      </c>
      <c r="E895" s="6">
        <f>IF(AND(OR(H895=$AA$3,H895=$AA$5),AND(OR(L895=$AA$3,L895=$AA$5))),"MATCH",0)</f>
        <v>0</v>
      </c>
      <c r="F895" s="39" t="s">
        <v>91</v>
      </c>
      <c r="G895" s="16">
        <v>44902</v>
      </c>
      <c r="H895" s="6" t="s">
        <v>32</v>
      </c>
      <c r="I895" s="6">
        <v>4</v>
      </c>
      <c r="J895" s="7">
        <v>3.3887898089171968</v>
      </c>
      <c r="K895" s="19">
        <f>IF(J895&gt;N895,1,"")</f>
        <v>1</v>
      </c>
      <c r="L895" s="6" t="s">
        <v>27</v>
      </c>
      <c r="N895" s="7">
        <f>((VLOOKUP(L895,Modèle!$B$3:$G$34,5,FALSE)*VLOOKUP(H895,Modèle!$B$3:$G$34,6,FALSE))*Modèle!$D$35)+0.1</f>
        <v>2.1594267515923562</v>
      </c>
      <c r="O895" s="19">
        <f>IF(N890&gt;J890,1,"")</f>
        <v>1</v>
      </c>
      <c r="P895" t="str">
        <f>IF(I895&gt;M895,H895,L895)</f>
        <v>Boston</v>
      </c>
      <c r="Q895" t="str">
        <f>IF(J895&gt;N895,H895,L895)</f>
        <v>Boston</v>
      </c>
      <c r="AI895" s="27"/>
      <c r="AJ895" s="26"/>
      <c r="AK895" s="26"/>
      <c r="AL895" s="26"/>
      <c r="AM895" s="26"/>
      <c r="AN895" s="26"/>
    </row>
    <row r="896" spans="1:40">
      <c r="A896" t="str">
        <f>IF(OR(H896=$AA$3,L896=$AA$3),"MATCH","")</f>
        <v/>
      </c>
      <c r="B896" t="str">
        <f>IF(A896="","","LAST "&amp;COUNTIF(A$2:$A896,A896))</f>
        <v/>
      </c>
      <c r="C896" t="str">
        <f>IF(OR(H896=$AA$5,L896=$AA$5),"MATCH","")</f>
        <v/>
      </c>
      <c r="D896" t="str">
        <f>IF(C896="","","LAST "&amp;COUNTIF($C$2:C896,C896))</f>
        <v/>
      </c>
      <c r="E896" s="6">
        <f>IF(AND(OR(H896=$AA$3,H896=$AA$5),AND(OR(L896=$AA$3,L896=$AA$5))),"MATCH",0)</f>
        <v>0</v>
      </c>
      <c r="F896" s="39" t="s">
        <v>91</v>
      </c>
      <c r="G896" s="16">
        <v>44902</v>
      </c>
      <c r="H896" s="6" t="s">
        <v>35</v>
      </c>
      <c r="I896" s="6">
        <v>9</v>
      </c>
      <c r="J896" s="7">
        <v>4.7676751592356688</v>
      </c>
      <c r="K896" s="19">
        <f>IF(J896&gt;N896,1,"")</f>
        <v>1</v>
      </c>
      <c r="L896" s="6" t="s">
        <v>24</v>
      </c>
      <c r="N896" s="7">
        <f>((VLOOKUP(L896,Modèle!$B$3:$G$34,5,FALSE)*VLOOKUP(H896,Modèle!$B$3:$G$34,6,FALSE))*Modèle!$D$35)+0.1</f>
        <v>2.9482802547770692</v>
      </c>
      <c r="O896" s="19" t="str">
        <f>IF(N891&gt;J891,1,"")</f>
        <v/>
      </c>
      <c r="P896" t="str">
        <f>IF(I896&gt;M896,H896,L896)</f>
        <v>Buffalo</v>
      </c>
      <c r="Q896" t="str">
        <f>IF(J896&gt;N896,H896,L896)</f>
        <v>Buffalo</v>
      </c>
      <c r="AI896" s="27"/>
      <c r="AJ896" s="26"/>
      <c r="AK896" s="26"/>
      <c r="AL896" s="26"/>
      <c r="AM896" s="26"/>
      <c r="AN896" s="26"/>
    </row>
    <row r="897" spans="1:40">
      <c r="A897" t="str">
        <f>IF(OR(H897=$AA$3,L897=$AA$3),"MATCH","")</f>
        <v/>
      </c>
      <c r="B897" t="str">
        <f>IF(A897="","","LAST "&amp;COUNTIF(A$2:$A897,A897))</f>
        <v/>
      </c>
      <c r="C897" t="str">
        <f>IF(OR(H897=$AA$5,L897=$AA$5),"MATCH","")</f>
        <v/>
      </c>
      <c r="D897" t="str">
        <f>IF(C897="","","LAST "&amp;COUNTIF($C$2:C897,C897))</f>
        <v/>
      </c>
      <c r="E897" s="6">
        <f>IF(AND(OR(H897=$AA$3,H897=$AA$5),AND(OR(L897=$AA$3,L897=$AA$5))),"MATCH",0)</f>
        <v>0</v>
      </c>
      <c r="F897" s="39" t="s">
        <v>91</v>
      </c>
      <c r="G897" s="16">
        <v>44902</v>
      </c>
      <c r="H897" s="6" t="s">
        <v>43</v>
      </c>
      <c r="I897" s="6">
        <v>2</v>
      </c>
      <c r="J897" s="7">
        <v>2.7765923566878974</v>
      </c>
      <c r="K897" s="19" t="str">
        <f>IF(J897&gt;N897,1,"")</f>
        <v/>
      </c>
      <c r="L897" s="6" t="s">
        <v>29</v>
      </c>
      <c r="N897" s="7">
        <f>((VLOOKUP(L897,Modèle!$B$3:$G$34,5,FALSE)*VLOOKUP(H897,Modèle!$B$3:$G$34,6,FALSE))*Modèle!$D$35)+0.1</f>
        <v>4.3080254777070062</v>
      </c>
      <c r="O897" s="19">
        <f>IF(N892&gt;J892,1,"")</f>
        <v>1</v>
      </c>
      <c r="P897" t="str">
        <f>IF(I897&gt;M897,H897,L897)</f>
        <v>Arizona</v>
      </c>
      <c r="Q897" t="str">
        <f>IF(J897&gt;N897,H897,L897)</f>
        <v>Edmonton</v>
      </c>
      <c r="AI897" s="27"/>
      <c r="AJ897" s="26"/>
      <c r="AK897" s="26"/>
      <c r="AL897" s="26"/>
      <c r="AM897" s="26"/>
      <c r="AN897" s="26"/>
    </row>
    <row r="898" spans="1:40">
      <c r="A898" t="str">
        <f>IF(OR(H898=$AA$3,L898=$AA$3),"MATCH","")</f>
        <v/>
      </c>
      <c r="B898" t="str">
        <f>IF(A898="","","LAST "&amp;COUNTIF(A$2:$A898,A898))</f>
        <v/>
      </c>
      <c r="C898" t="str">
        <f>IF(OR(H898=$AA$5,L898=$AA$5),"MATCH","")</f>
        <v/>
      </c>
      <c r="D898" t="str">
        <f>IF(C898="","","LAST "&amp;COUNTIF($C$2:C898,C898))</f>
        <v/>
      </c>
      <c r="E898" s="6">
        <f>IF(AND(OR(H898=$AA$3,H898=$AA$5),AND(OR(L898=$AA$3,L898=$AA$5))),"MATCH",0)</f>
        <v>0</v>
      </c>
      <c r="F898" s="39" t="s">
        <v>91</v>
      </c>
      <c r="G898" s="16">
        <v>44902</v>
      </c>
      <c r="H898" s="6" t="s">
        <v>33</v>
      </c>
      <c r="I898" s="6">
        <v>4</v>
      </c>
      <c r="J898" s="7">
        <v>3.2203821656050953</v>
      </c>
      <c r="K898" s="19">
        <f>IF(J898&gt;N898,1,"")</f>
        <v>1</v>
      </c>
      <c r="L898" s="6" t="s">
        <v>42</v>
      </c>
      <c r="N898" s="7">
        <f>((VLOOKUP(L898,Modèle!$B$3:$G$34,5,FALSE)*VLOOKUP(H898,Modèle!$B$3:$G$34,6,FALSE))*Modèle!$D$35)+0.1</f>
        <v>2.5963057324840757</v>
      </c>
      <c r="O898" s="19">
        <f>IF(N893&gt;J893,1,"")</f>
        <v>1</v>
      </c>
      <c r="P898" t="str">
        <f>IF(I898&gt;M898,H898,L898)</f>
        <v>Washington</v>
      </c>
      <c r="Q898" t="str">
        <f>IF(J898&gt;N898,H898,L898)</f>
        <v>Washington</v>
      </c>
      <c r="AI898" s="27"/>
      <c r="AJ898" s="26"/>
      <c r="AK898" s="26"/>
      <c r="AL898" s="26"/>
      <c r="AM898" s="26"/>
      <c r="AN898" s="26"/>
    </row>
    <row r="899" spans="1:40">
      <c r="A899" t="str">
        <f>IF(OR(H899=$AA$3,L899=$AA$3),"MATCH","")</f>
        <v/>
      </c>
      <c r="B899" t="str">
        <f>IF(A899="","","LAST "&amp;COUNTIF(A$2:$A899,A899))</f>
        <v/>
      </c>
      <c r="C899" t="str">
        <f>IF(OR(H899=$AA$5,L899=$AA$5),"MATCH","")</f>
        <v/>
      </c>
      <c r="D899" t="str">
        <f>IF(C899="","","LAST "&amp;COUNTIF($C$2:C899,C899))</f>
        <v/>
      </c>
      <c r="E899" s="6">
        <f>IF(AND(OR(H899=$AA$3,H899=$AA$5),AND(OR(L899=$AA$3,L899=$AA$5))),"MATCH",0)</f>
        <v>0</v>
      </c>
      <c r="F899" s="39" t="s">
        <v>91</v>
      </c>
      <c r="G899" s="16">
        <v>44902</v>
      </c>
      <c r="H899" s="6" t="s">
        <v>28</v>
      </c>
      <c r="I899" s="6">
        <v>6</v>
      </c>
      <c r="J899" s="7">
        <v>4.038853503184713</v>
      </c>
      <c r="K899" s="19">
        <f>IF(J899&gt;N899,1,"")</f>
        <v>1</v>
      </c>
      <c r="L899" s="6" t="s">
        <v>16</v>
      </c>
      <c r="N899" s="7">
        <f>((VLOOKUP(L899,Modèle!$B$3:$G$34,5,FALSE)*VLOOKUP(H899,Modèle!$B$3:$G$34,6,FALSE))*Modèle!$D$35)+0.1</f>
        <v>3.8798089171974519</v>
      </c>
      <c r="O899" s="19" t="str">
        <f>IF(N894&gt;J894,1,"")</f>
        <v/>
      </c>
      <c r="P899" t="str">
        <f>IF(I899&gt;M899,H899,L899)</f>
        <v>Vancouver</v>
      </c>
      <c r="Q899" t="str">
        <f>IF(J899&gt;N899,H899,L899)</f>
        <v>Vancouver</v>
      </c>
      <c r="AI899" s="27"/>
      <c r="AJ899" s="26"/>
      <c r="AK899" s="26"/>
      <c r="AL899" s="26"/>
      <c r="AM899" s="26"/>
      <c r="AN899" s="26"/>
    </row>
    <row r="900" spans="1:40">
      <c r="A900" t="str">
        <f>IF(OR(H900=$AA$3,L900=$AA$3),"MATCH","")</f>
        <v/>
      </c>
      <c r="B900" t="str">
        <f>IF(A900="","","LAST "&amp;COUNTIF(A$2:$A900,A900))</f>
        <v/>
      </c>
      <c r="C900" t="str">
        <f>IF(OR(H900=$AA$5,L900=$AA$5),"MATCH","")</f>
        <v/>
      </c>
      <c r="D900" t="str">
        <f>IF(C900="","","LAST "&amp;COUNTIF($C$2:C900,C900))</f>
        <v/>
      </c>
      <c r="E900" s="6">
        <f>IF(AND(OR(H900=$AA$3,H900=$AA$5),AND(OR(L900=$AA$3,L900=$AA$5))),"MATCH",0)</f>
        <v>0</v>
      </c>
      <c r="F900" s="39" t="s">
        <v>91</v>
      </c>
      <c r="G900" s="16">
        <v>44902</v>
      </c>
      <c r="H900" s="6" t="s">
        <v>21</v>
      </c>
      <c r="I900" s="6">
        <v>5</v>
      </c>
      <c r="J900" s="7">
        <v>2.8580891719745218</v>
      </c>
      <c r="K900" s="19" t="str">
        <f>IF(J900&gt;N900,1,"")</f>
        <v/>
      </c>
      <c r="L900" s="6" t="s">
        <v>18</v>
      </c>
      <c r="N900" s="7">
        <f>((VLOOKUP(L900,Modèle!$B$3:$G$34,5,FALSE)*VLOOKUP(H900,Modèle!$B$3:$G$34,6,FALSE))*Modèle!$D$35)+0.1</f>
        <v>2.8701273885350318</v>
      </c>
      <c r="O900" s="19" t="str">
        <f>IF(N895&gt;J895,1,"")</f>
        <v/>
      </c>
      <c r="P900" t="str">
        <f>IF(I900&gt;M900,H900,L900)</f>
        <v>N.Y. Rangers</v>
      </c>
      <c r="Q900" t="str">
        <f>IF(J900&gt;N900,H900,L900)</f>
        <v>Vegas</v>
      </c>
      <c r="AI900" s="27"/>
      <c r="AJ900" s="26"/>
      <c r="AK900" s="26"/>
      <c r="AL900" s="26"/>
      <c r="AM900" s="26"/>
      <c r="AN900" s="26"/>
    </row>
    <row r="901" spans="1:40">
      <c r="A901" t="str">
        <f>IF(OR(H901=$AA$3,L901=$AA$3),"MATCH","")</f>
        <v/>
      </c>
      <c r="B901" t="str">
        <f>IF(A901="","","LAST "&amp;COUNTIF(A$2:$A901,A901))</f>
        <v/>
      </c>
      <c r="C901" t="str">
        <f>IF(OR(H901=$AA$5,L901=$AA$5),"MATCH","")</f>
        <v/>
      </c>
      <c r="D901" t="str">
        <f>IF(C901="","","LAST "&amp;COUNTIF($C$2:C901,C901))</f>
        <v/>
      </c>
      <c r="E901" s="6">
        <f>IF(AND(OR(H901=$AA$3,H901=$AA$5),AND(OR(L901=$AA$3,L901=$AA$5))),"MATCH",0)</f>
        <v>0</v>
      </c>
      <c r="F901" s="39" t="s">
        <v>91</v>
      </c>
      <c r="G901" s="16">
        <v>44901</v>
      </c>
      <c r="H901" s="6" t="s">
        <v>25</v>
      </c>
      <c r="I901" s="6">
        <v>3</v>
      </c>
      <c r="J901" s="7">
        <v>4.1599999999999993</v>
      </c>
      <c r="K901" s="19">
        <f>IF(J901&gt;N901,1,"")</f>
        <v>1</v>
      </c>
      <c r="L901" s="6" t="s">
        <v>23</v>
      </c>
      <c r="N901" s="7">
        <f>((VLOOKUP(L901,Modèle!$B$3:$G$34,5,FALSE)*VLOOKUP(H901,Modèle!$B$3:$G$34,6,FALSE))*Modèle!$D$35)+0.1</f>
        <v>2.0289171974522286</v>
      </c>
      <c r="O901" s="19" t="str">
        <f>IF(N896&gt;J896,1,"")</f>
        <v/>
      </c>
      <c r="P901" t="str">
        <f>IF(I901&gt;M901,H901,L901)</f>
        <v>Carolina</v>
      </c>
      <c r="Q901" t="str">
        <f>IF(J901&gt;N901,H901,L901)</f>
        <v>Carolina</v>
      </c>
      <c r="AI901" s="27"/>
      <c r="AJ901" s="26"/>
      <c r="AK901" s="26"/>
      <c r="AL901" s="26"/>
      <c r="AM901" s="26"/>
      <c r="AN901" s="26"/>
    </row>
    <row r="902" spans="1:40">
      <c r="A902" t="str">
        <f>IF(OR(H902=$AA$3,L902=$AA$3),"MATCH","")</f>
        <v/>
      </c>
      <c r="B902" t="str">
        <f>IF(A902="","","LAST "&amp;COUNTIF(A$2:$A902,A902))</f>
        <v/>
      </c>
      <c r="C902" t="str">
        <f>IF(OR(H902=$AA$5,L902=$AA$5),"MATCH","")</f>
        <v/>
      </c>
      <c r="D902" t="str">
        <f>IF(C902="","","LAST "&amp;COUNTIF($C$2:C902,C902))</f>
        <v/>
      </c>
      <c r="E902" s="6">
        <f>IF(AND(OR(H902=$AA$3,H902=$AA$5),AND(OR(L902=$AA$3,L902=$AA$5))),"MATCH",0)</f>
        <v>0</v>
      </c>
      <c r="F902" s="39" t="s">
        <v>91</v>
      </c>
      <c r="G902" s="16">
        <v>44901</v>
      </c>
      <c r="H902" s="6" t="s">
        <v>30</v>
      </c>
      <c r="I902" s="6">
        <v>4</v>
      </c>
      <c r="J902" s="7">
        <v>2.8294267515923561</v>
      </c>
      <c r="K902" s="19" t="str">
        <f>IF(J902&gt;N902,1,"")</f>
        <v/>
      </c>
      <c r="L902" s="6" t="s">
        <v>40</v>
      </c>
      <c r="N902" s="7">
        <f>((VLOOKUP(L902,Modèle!$B$3:$G$34,5,FALSE)*VLOOKUP(H902,Modèle!$B$3:$G$34,6,FALSE))*Modèle!$D$35)+0.1</f>
        <v>2.9838216560509556</v>
      </c>
      <c r="O902" s="19">
        <f>IF(N897&gt;J897,1,"")</f>
        <v>1</v>
      </c>
      <c r="P902" t="str">
        <f>IF(I902&gt;M902,H902,L902)</f>
        <v>Toronto</v>
      </c>
      <c r="Q902" t="str">
        <f>IF(J902&gt;N902,H902,L902)</f>
        <v>Dallas</v>
      </c>
      <c r="AI902" s="27"/>
      <c r="AJ902" s="26"/>
      <c r="AK902" s="26"/>
      <c r="AL902" s="26"/>
      <c r="AM902" s="26"/>
      <c r="AN902" s="26"/>
    </row>
    <row r="903" spans="1:40">
      <c r="A903" t="str">
        <f>IF(OR(H903=$AA$3,L903=$AA$3),"MATCH","")</f>
        <v/>
      </c>
      <c r="B903" t="str">
        <f>IF(A903="","","LAST "&amp;COUNTIF(A$2:$A903,A903))</f>
        <v/>
      </c>
      <c r="C903" t="str">
        <f>IF(OR(H903=$AA$5,L903=$AA$5),"MATCH","")</f>
        <v/>
      </c>
      <c r="D903" t="str">
        <f>IF(C903="","","LAST "&amp;COUNTIF($C$2:C903,C903))</f>
        <v/>
      </c>
      <c r="E903" s="6">
        <f>IF(AND(OR(H903=$AA$3,H903=$AA$5),AND(OR(L903=$AA$3,L903=$AA$5))),"MATCH",0)</f>
        <v>0</v>
      </c>
      <c r="F903" s="39" t="s">
        <v>91</v>
      </c>
      <c r="G903" s="16">
        <v>44901</v>
      </c>
      <c r="H903" s="6" t="s">
        <v>47</v>
      </c>
      <c r="I903" s="6">
        <v>7</v>
      </c>
      <c r="J903" s="7">
        <v>2.6176433121019107</v>
      </c>
      <c r="K903" s="19" t="str">
        <f>IF(J903&gt;N903,1,"")</f>
        <v/>
      </c>
      <c r="L903" s="6" t="s">
        <v>39</v>
      </c>
      <c r="N903" s="7">
        <f>((VLOOKUP(L903,Modèle!$B$3:$G$34,5,FALSE)*VLOOKUP(H903,Modèle!$B$3:$G$34,6,FALSE))*Modèle!$D$35)+0.1</f>
        <v>3.5528025477707001</v>
      </c>
      <c r="O903" s="19" t="str">
        <f>IF(N898&gt;J898,1,"")</f>
        <v/>
      </c>
      <c r="P903" t="str">
        <f>IF(I903&gt;M903,H903,L903)</f>
        <v>St. Louis</v>
      </c>
      <c r="Q903" t="str">
        <f>IF(J903&gt;N903,H903,L903)</f>
        <v>N.Y. Islanders</v>
      </c>
      <c r="AI903" s="27"/>
      <c r="AJ903" s="26"/>
      <c r="AK903" s="26"/>
      <c r="AL903" s="26"/>
      <c r="AM903" s="26"/>
      <c r="AN903" s="26"/>
    </row>
    <row r="904" spans="1:40">
      <c r="A904" t="str">
        <f>IF(OR(H904=$AA$3,L904=$AA$3),"MATCH","")</f>
        <v/>
      </c>
      <c r="B904" t="str">
        <f>IF(A904="","","LAST "&amp;COUNTIF(A$2:$A904,A904))</f>
        <v/>
      </c>
      <c r="C904" t="str">
        <f>IF(OR(H904=$AA$5,L904=$AA$5),"MATCH","")</f>
        <v/>
      </c>
      <c r="D904" t="str">
        <f>IF(C904="","","LAST "&amp;COUNTIF($C$2:C904,C904))</f>
        <v/>
      </c>
      <c r="E904" s="6">
        <f>IF(AND(OR(H904=$AA$3,H904=$AA$5),AND(OR(L904=$AA$3,L904=$AA$5))),"MATCH",0)</f>
        <v>0</v>
      </c>
      <c r="F904" s="39" t="s">
        <v>91</v>
      </c>
      <c r="G904" s="16">
        <v>44901</v>
      </c>
      <c r="H904" s="6" t="s">
        <v>26</v>
      </c>
      <c r="I904" s="6">
        <v>0</v>
      </c>
      <c r="J904" s="7">
        <v>1.8961783439490445</v>
      </c>
      <c r="K904" s="19" t="str">
        <f>IF(J904&gt;N904,1,"")</f>
        <v/>
      </c>
      <c r="L904" s="6" t="s">
        <v>41</v>
      </c>
      <c r="N904" s="7">
        <f>((VLOOKUP(L904,Modèle!$B$3:$G$34,5,FALSE)*VLOOKUP(H904,Modèle!$B$3:$G$34,6,FALSE))*Modèle!$D$35)+0.1</f>
        <v>4.2707961783439474</v>
      </c>
      <c r="O904" s="19" t="str">
        <f>IF(N899&gt;J899,1,"")</f>
        <v/>
      </c>
      <c r="P904" t="str">
        <f>IF(I904&gt;M904,H904,L904)</f>
        <v>New Jersey</v>
      </c>
      <c r="Q904" t="str">
        <f>IF(J904&gt;N904,H904,L904)</f>
        <v>New Jersey</v>
      </c>
      <c r="AI904" s="27"/>
      <c r="AJ904" s="26"/>
      <c r="AK904" s="26"/>
      <c r="AL904" s="26"/>
      <c r="AM904" s="26"/>
      <c r="AN904" s="26"/>
    </row>
    <row r="905" spans="1:40">
      <c r="A905" t="str">
        <f>IF(OR(H905=$AA$3,L905=$AA$3),"MATCH","")</f>
        <v/>
      </c>
      <c r="B905" t="str">
        <f>IF(A905="","","LAST "&amp;COUNTIF(A$2:$A905,A905))</f>
        <v/>
      </c>
      <c r="C905" t="str">
        <f>IF(OR(H905=$AA$5,L905=$AA$5),"MATCH","")</f>
        <v/>
      </c>
      <c r="D905" t="str">
        <f>IF(C905="","","LAST "&amp;COUNTIF($C$2:C905,C905))</f>
        <v/>
      </c>
      <c r="E905" s="6">
        <f>IF(AND(OR(H905=$AA$3,H905=$AA$5),AND(OR(L905=$AA$3,L905=$AA$5))),"MATCH",0)</f>
        <v>0</v>
      </c>
      <c r="F905" s="39" t="s">
        <v>91</v>
      </c>
      <c r="G905" s="16">
        <v>44901</v>
      </c>
      <c r="H905" s="6" t="s">
        <v>19</v>
      </c>
      <c r="I905" s="6">
        <v>5</v>
      </c>
      <c r="J905" s="7">
        <v>3.3845859872611452</v>
      </c>
      <c r="K905" s="19">
        <f>IF(J905&gt;N905,1,"")</f>
        <v>1</v>
      </c>
      <c r="L905" s="6" t="s">
        <v>34</v>
      </c>
      <c r="N905" s="7">
        <f>((VLOOKUP(L905,Modèle!$B$3:$G$34,5,FALSE)*VLOOKUP(H905,Modèle!$B$3:$G$34,6,FALSE))*Modèle!$D$35)+0.1</f>
        <v>3.284872611464968</v>
      </c>
      <c r="O905" s="19">
        <f>IF(N900&gt;J900,1,"")</f>
        <v>1</v>
      </c>
      <c r="P905" t="str">
        <f>IF(I905&gt;M905,H905,L905)</f>
        <v>Los Angeles</v>
      </c>
      <c r="Q905" t="str">
        <f>IF(J905&gt;N905,H905,L905)</f>
        <v>Los Angeles</v>
      </c>
      <c r="AI905" s="27"/>
      <c r="AJ905" s="26"/>
      <c r="AK905" s="26"/>
      <c r="AL905" s="26"/>
      <c r="AM905" s="26"/>
      <c r="AN905" s="26"/>
    </row>
    <row r="906" spans="1:40">
      <c r="A906" t="str">
        <f>IF(OR(H906=$AA$3,L906=$AA$3),"MATCH","")</f>
        <v/>
      </c>
      <c r="B906" t="str">
        <f>IF(A906="","","LAST "&amp;COUNTIF(A$2:$A906,A906))</f>
        <v/>
      </c>
      <c r="C906" t="str">
        <f>IF(OR(H906=$AA$5,L906=$AA$5),"MATCH","")</f>
        <v/>
      </c>
      <c r="D906" t="str">
        <f>IF(C906="","","LAST "&amp;COUNTIF($C$2:C906,C906))</f>
        <v/>
      </c>
      <c r="E906" s="6">
        <f>IF(AND(OR(H906=$AA$3,H906=$AA$5),AND(OR(L906=$AA$3,L906=$AA$5))),"MATCH",0)</f>
        <v>0</v>
      </c>
      <c r="F906" s="39" t="s">
        <v>91</v>
      </c>
      <c r="G906" s="16">
        <v>44901</v>
      </c>
      <c r="H906" s="6" t="s">
        <v>24</v>
      </c>
      <c r="I906" s="6">
        <v>1</v>
      </c>
      <c r="J906" s="7">
        <v>2.4717834394904452</v>
      </c>
      <c r="K906" s="19" t="str">
        <f>IF(J906&gt;N906,1,"")</f>
        <v/>
      </c>
      <c r="L906" s="6" t="s">
        <v>44</v>
      </c>
      <c r="N906" s="7">
        <f>((VLOOKUP(L906,Modèle!$B$3:$G$34,5,FALSE)*VLOOKUP(H906,Modèle!$B$3:$G$34,6,FALSE))*Modèle!$D$35)+0.1</f>
        <v>4.1128980891719733</v>
      </c>
      <c r="O906" s="19" t="str">
        <f>IF(N901&gt;J901,1,"")</f>
        <v/>
      </c>
      <c r="P906" t="str">
        <f>IF(I906&gt;M906,H906,L906)</f>
        <v>Columbus</v>
      </c>
      <c r="Q906" t="str">
        <f>IF(J906&gt;N906,H906,L906)</f>
        <v>Pittsburgh</v>
      </c>
      <c r="AI906" s="27"/>
      <c r="AJ906" s="26"/>
      <c r="AK906" s="26"/>
      <c r="AL906" s="26"/>
      <c r="AM906" s="26"/>
      <c r="AN906" s="26"/>
    </row>
    <row r="907" spans="1:40">
      <c r="A907" t="str">
        <f>IF(OR(H907=$AA$3,L907=$AA$3),"MATCH","")</f>
        <v/>
      </c>
      <c r="B907" t="str">
        <f>IF(A907="","","LAST "&amp;COUNTIF(A$2:$A907,A907))</f>
        <v/>
      </c>
      <c r="C907" t="str">
        <f>IF(OR(H907=$AA$5,L907=$AA$5),"MATCH","")</f>
        <v/>
      </c>
      <c r="D907" t="str">
        <f>IF(C907="","","LAST "&amp;COUNTIF($C$2:C907,C907))</f>
        <v/>
      </c>
      <c r="E907" s="6">
        <f>IF(AND(OR(H907=$AA$3,H907=$AA$5),AND(OR(L907=$AA$3,L907=$AA$5))),"MATCH",0)</f>
        <v>0</v>
      </c>
      <c r="F907" s="39" t="s">
        <v>91</v>
      </c>
      <c r="G907" s="16">
        <v>44901</v>
      </c>
      <c r="H907" s="6" t="s">
        <v>31</v>
      </c>
      <c r="I907" s="6">
        <v>4</v>
      </c>
      <c r="J907" s="7">
        <v>2.4931528662420375</v>
      </c>
      <c r="K907" s="19" t="str">
        <f>IF(J907&gt;N907,1,"")</f>
        <v/>
      </c>
      <c r="L907" s="6" t="s">
        <v>22</v>
      </c>
      <c r="N907" s="7">
        <f>((VLOOKUP(L907,Modèle!$B$3:$G$34,5,FALSE)*VLOOKUP(H907,Modèle!$B$3:$G$34,6,FALSE))*Modèle!$D$35)+0.1</f>
        <v>4.5066242038216542</v>
      </c>
      <c r="O907" s="19">
        <f>IF(N902&gt;J902,1,"")</f>
        <v>1</v>
      </c>
      <c r="P907" t="str">
        <f>IF(I907&gt;M907,H907,L907)</f>
        <v>Montreal</v>
      </c>
      <c r="Q907" t="str">
        <f>IF(J907&gt;N907,H907,L907)</f>
        <v>Seattle</v>
      </c>
      <c r="AI907" s="27"/>
      <c r="AJ907" s="26"/>
      <c r="AK907" s="26"/>
      <c r="AL907" s="26"/>
      <c r="AM907" s="26"/>
      <c r="AN907" s="26"/>
    </row>
    <row r="908" spans="1:40">
      <c r="A908" t="str">
        <f>IF(OR(H908=$AA$3,L908=$AA$3),"MATCH","")</f>
        <v/>
      </c>
      <c r="B908" t="str">
        <f>IF(A908="","","LAST "&amp;COUNTIF(A$2:$A908,A908))</f>
        <v/>
      </c>
      <c r="C908" t="str">
        <f>IF(OR(H908=$AA$5,L908=$AA$5),"MATCH","")</f>
        <v>MATCH</v>
      </c>
      <c r="D908" t="str">
        <f>IF(C908="","","LAST "&amp;COUNTIF($C$2:C908,C908))</f>
        <v>LAST 57</v>
      </c>
      <c r="E908" s="6">
        <f>IF(AND(OR(H908=$AA$3,H908=$AA$5),AND(OR(L908=$AA$3,L908=$AA$5))),"MATCH",0)</f>
        <v>0</v>
      </c>
      <c r="F908" s="39" t="s">
        <v>91</v>
      </c>
      <c r="G908" s="16">
        <v>44901</v>
      </c>
      <c r="H908" s="6" t="s">
        <v>45</v>
      </c>
      <c r="I908" s="6">
        <v>4</v>
      </c>
      <c r="J908" s="7">
        <v>2.8926751592356683</v>
      </c>
      <c r="K908" s="19" t="str">
        <f>IF(J908&gt;N908,1,"")</f>
        <v/>
      </c>
      <c r="L908" s="6" t="s">
        <v>20</v>
      </c>
      <c r="N908" s="7">
        <f>((VLOOKUP(L908,Modèle!$B$3:$G$34,5,FALSE)*VLOOKUP(H908,Modèle!$B$3:$G$34,6,FALSE))*Modèle!$D$35)+0.1</f>
        <v>3.9186624203821645</v>
      </c>
      <c r="O908" s="19">
        <f>IF(N903&gt;J903,1,"")</f>
        <v>1</v>
      </c>
      <c r="P908" t="str">
        <f>IF(I908&gt;M908,H908,L908)</f>
        <v>Detroit</v>
      </c>
      <c r="Q908" t="str">
        <f>IF(J908&gt;N908,H908,L908)</f>
        <v>Tampa Bay</v>
      </c>
      <c r="AI908" s="27"/>
      <c r="AJ908" s="26"/>
      <c r="AK908" s="26"/>
      <c r="AL908" s="26"/>
      <c r="AM908" s="26"/>
      <c r="AN908" s="26"/>
    </row>
    <row r="909" spans="1:40">
      <c r="A909" t="str">
        <f>IF(OR(H909=$AA$3,L909=$AA$3),"MATCH","")</f>
        <v/>
      </c>
      <c r="B909" t="str">
        <f>IF(A909="","","LAST "&amp;COUNTIF(A$2:$A909,A909))</f>
        <v/>
      </c>
      <c r="C909" t="str">
        <f>IF(OR(H909=$AA$5,L909=$AA$5),"MATCH","")</f>
        <v/>
      </c>
      <c r="D909" t="str">
        <f>IF(C909="","","LAST "&amp;COUNTIF($C$2:C909,C909))</f>
        <v/>
      </c>
      <c r="E909" s="6">
        <f>IF(AND(OR(H909=$AA$3,H909=$AA$5),AND(OR(L909=$AA$3,L909=$AA$5))),"MATCH",0)</f>
        <v>0</v>
      </c>
      <c r="F909" s="39" t="s">
        <v>91</v>
      </c>
      <c r="G909" s="16">
        <v>44901</v>
      </c>
      <c r="H909" s="6" t="s">
        <v>38</v>
      </c>
      <c r="I909" s="6">
        <v>2</v>
      </c>
      <c r="J909" s="7">
        <v>2.6972292993630571</v>
      </c>
      <c r="K909" s="19" t="str">
        <f>IF(J909&gt;N909,1,"")</f>
        <v/>
      </c>
      <c r="L909" s="6" t="s">
        <v>46</v>
      </c>
      <c r="N909" s="7">
        <f>((VLOOKUP(L909,Modèle!$B$3:$G$34,5,FALSE)*VLOOKUP(H909,Modèle!$B$3:$G$34,6,FALSE))*Modèle!$D$35)+0.1</f>
        <v>3.6952866242038205</v>
      </c>
      <c r="O909" s="19">
        <f>IF(N904&gt;J904,1,"")</f>
        <v>1</v>
      </c>
      <c r="P909" t="str">
        <f>IF(I909&gt;M909,H909,L909)</f>
        <v>Florida</v>
      </c>
      <c r="Q909" t="str">
        <f>IF(J909&gt;N909,H909,L909)</f>
        <v>Winnipeg</v>
      </c>
      <c r="AI909" s="27"/>
      <c r="AJ909" s="26"/>
      <c r="AK909" s="26"/>
      <c r="AL909" s="26"/>
      <c r="AM909" s="26"/>
      <c r="AN909" s="26"/>
    </row>
    <row r="910" spans="1:40">
      <c r="A910" t="str">
        <f>IF(OR(H910=$AA$3,L910=$AA$3),"MATCH","")</f>
        <v/>
      </c>
      <c r="B910" t="str">
        <f>IF(A910="","","LAST "&amp;COUNTIF(A$2:$A910,A910))</f>
        <v/>
      </c>
      <c r="C910" t="str">
        <f>IF(OR(H910=$AA$5,L910=$AA$5),"MATCH","")</f>
        <v/>
      </c>
      <c r="D910" t="str">
        <f>IF(C910="","","LAST "&amp;COUNTIF($C$2:C910,C910))</f>
        <v/>
      </c>
      <c r="E910" s="6">
        <f>IF(AND(OR(H910=$AA$3,H910=$AA$5),AND(OR(L910=$AA$3,L910=$AA$5))),"MATCH",0)</f>
        <v>0</v>
      </c>
      <c r="F910" s="39" t="s">
        <v>91</v>
      </c>
      <c r="G910" s="16">
        <v>44900</v>
      </c>
      <c r="H910" s="6" t="s">
        <v>18</v>
      </c>
      <c r="I910" s="6">
        <v>4</v>
      </c>
      <c r="J910" s="7">
        <v>2.2598407643312095</v>
      </c>
      <c r="K910" s="19" t="str">
        <f>IF(J910&gt;N910,1,"")</f>
        <v/>
      </c>
      <c r="L910" s="6" t="s">
        <v>32</v>
      </c>
      <c r="N910" s="7">
        <f>((VLOOKUP(L910,Modèle!$B$3:$G$34,5,FALSE)*VLOOKUP(H910,Modèle!$B$3:$G$34,6,FALSE))*Modèle!$D$35)+0.1</f>
        <v>3.5007643312101897</v>
      </c>
      <c r="O910" s="19" t="str">
        <f>IF(N905&gt;J905,1,"")</f>
        <v/>
      </c>
      <c r="P910" t="str">
        <f>IF(I910&gt;M910,H910,L910)</f>
        <v>Vegas</v>
      </c>
      <c r="Q910" t="str">
        <f>IF(J910&gt;N910,H910,L910)</f>
        <v>Boston</v>
      </c>
      <c r="AI910" s="27"/>
      <c r="AJ910" s="26"/>
      <c r="AK910" s="26"/>
      <c r="AL910" s="26"/>
      <c r="AM910" s="26"/>
      <c r="AN910" s="26"/>
    </row>
    <row r="911" spans="1:40">
      <c r="A911" t="str">
        <f>IF(OR(H911=$AA$3,L911=$AA$3),"MATCH","")</f>
        <v>MATCH</v>
      </c>
      <c r="B911" t="str">
        <f>IF(A911="","","LAST "&amp;COUNTIF(A$2:$A911,A911))</f>
        <v>LAST 58</v>
      </c>
      <c r="C911" t="str">
        <f>IF(OR(H911=$AA$5,L911=$AA$5),"MATCH","")</f>
        <v/>
      </c>
      <c r="D911" t="str">
        <f>IF(C911="","","LAST "&amp;COUNTIF($C$2:C911,C911))</f>
        <v/>
      </c>
      <c r="E911" s="6">
        <f>IF(AND(OR(H911=$AA$3,H911=$AA$5),AND(OR(L911=$AA$3,L911=$AA$5))),"MATCH",0)</f>
        <v>0</v>
      </c>
      <c r="F911" s="39" t="s">
        <v>91</v>
      </c>
      <c r="G911" s="16">
        <v>44900</v>
      </c>
      <c r="H911" s="6" t="s">
        <v>43</v>
      </c>
      <c r="I911" s="6">
        <v>2</v>
      </c>
      <c r="J911" s="7">
        <v>2.489649681528662</v>
      </c>
      <c r="K911" s="19" t="str">
        <f>IF(J911&gt;N911,1,"")</f>
        <v/>
      </c>
      <c r="L911" s="6" t="s">
        <v>36</v>
      </c>
      <c r="N911" s="7">
        <f>((VLOOKUP(L911,Modèle!$B$3:$G$34,5,FALSE)*VLOOKUP(H911,Modèle!$B$3:$G$34,6,FALSE))*Modèle!$D$35)+0.1</f>
        <v>3.73</v>
      </c>
      <c r="O911" s="19">
        <f>IF(N906&gt;J906,1,"")</f>
        <v>1</v>
      </c>
      <c r="P911" t="str">
        <f>IF(I911&gt;M911,H911,L911)</f>
        <v>Arizona</v>
      </c>
      <c r="Q911" t="str">
        <f>IF(J911&gt;N911,H911,L911)</f>
        <v>Calgary</v>
      </c>
      <c r="AI911" s="27"/>
      <c r="AJ911" s="26"/>
      <c r="AK911" s="26"/>
      <c r="AL911" s="26"/>
      <c r="AM911" s="26"/>
      <c r="AN911" s="26"/>
    </row>
    <row r="912" spans="1:40">
      <c r="A912" t="str">
        <f>IF(OR(H912=$AA$3,L912=$AA$3),"MATCH","")</f>
        <v/>
      </c>
      <c r="B912" t="str">
        <f>IF(A912="","","LAST "&amp;COUNTIF(A$2:$A912,A912))</f>
        <v/>
      </c>
      <c r="C912" t="str">
        <f>IF(OR(H912=$AA$5,L912=$AA$5),"MATCH","")</f>
        <v/>
      </c>
      <c r="D912" t="str">
        <f>IF(C912="","","LAST "&amp;COUNTIF($C$2:C912,C912))</f>
        <v/>
      </c>
      <c r="E912" s="6">
        <f>IF(AND(OR(H912=$AA$3,H912=$AA$5),AND(OR(L912=$AA$3,L912=$AA$5))),"MATCH",0)</f>
        <v>0</v>
      </c>
      <c r="F912" s="39" t="s">
        <v>91</v>
      </c>
      <c r="G912" s="16">
        <v>44900</v>
      </c>
      <c r="H912" s="6" t="s">
        <v>33</v>
      </c>
      <c r="I912" s="6">
        <v>3</v>
      </c>
      <c r="J912" s="7">
        <v>3.3528662420382167</v>
      </c>
      <c r="K912" s="19">
        <f>IF(J912&gt;N912,1,"")</f>
        <v>1</v>
      </c>
      <c r="L912" s="6" t="s">
        <v>29</v>
      </c>
      <c r="N912" s="7">
        <f>((VLOOKUP(L912,Modèle!$B$3:$G$34,5,FALSE)*VLOOKUP(H912,Modèle!$B$3:$G$34,6,FALSE))*Modèle!$D$35)+0.1</f>
        <v>3.2994904458598722</v>
      </c>
      <c r="O912" s="19">
        <f>IF(N907&gt;J907,1,"")</f>
        <v>1</v>
      </c>
      <c r="P912" t="str">
        <f>IF(I912&gt;M912,H912,L912)</f>
        <v>Washington</v>
      </c>
      <c r="Q912" t="str">
        <f>IF(J912&gt;N912,H912,L912)</f>
        <v>Washington</v>
      </c>
      <c r="AI912" s="27"/>
      <c r="AJ912" s="26"/>
      <c r="AK912" s="26"/>
      <c r="AL912" s="26"/>
      <c r="AM912" s="26"/>
      <c r="AN912" s="26"/>
    </row>
    <row r="913" spans="1:40">
      <c r="A913" t="str">
        <f>IF(OR(H913=$AA$3,L913=$AA$3),"MATCH","")</f>
        <v/>
      </c>
      <c r="B913" t="str">
        <f>IF(A913="","","LAST "&amp;COUNTIF(A$2:$A913,A913))</f>
        <v/>
      </c>
      <c r="C913" t="str">
        <f>IF(OR(H913=$AA$5,L913=$AA$5),"MATCH","")</f>
        <v/>
      </c>
      <c r="D913" t="str">
        <f>IF(C913="","","LAST "&amp;COUNTIF($C$2:C913,C913))</f>
        <v/>
      </c>
      <c r="E913" s="6">
        <f>IF(AND(OR(H913=$AA$3,H913=$AA$5),AND(OR(L913=$AA$3,L913=$AA$5))),"MATCH",0)</f>
        <v>0</v>
      </c>
      <c r="F913" s="39" t="s">
        <v>91</v>
      </c>
      <c r="G913" s="16">
        <v>44900</v>
      </c>
      <c r="H913" s="6" t="s">
        <v>47</v>
      </c>
      <c r="I913" s="6">
        <v>4</v>
      </c>
      <c r="J913" s="7">
        <v>2.6176433121019107</v>
      </c>
      <c r="K913" s="19" t="str">
        <f>IF(J913&gt;N913,1,"")</f>
        <v/>
      </c>
      <c r="L913" s="6" t="s">
        <v>21</v>
      </c>
      <c r="N913" s="7">
        <f>((VLOOKUP(L913,Modèle!$B$3:$G$34,5,FALSE)*VLOOKUP(H913,Modèle!$B$3:$G$34,6,FALSE))*Modèle!$D$35)+0.1</f>
        <v>3.7128662420382166</v>
      </c>
      <c r="O913" s="19">
        <f>IF(N908&gt;J908,1,"")</f>
        <v>1</v>
      </c>
      <c r="P913" t="str">
        <f>IF(I913&gt;M913,H913,L913)</f>
        <v>St. Louis</v>
      </c>
      <c r="Q913" t="str">
        <f>IF(J913&gt;N913,H913,L913)</f>
        <v>N.Y. Rangers</v>
      </c>
      <c r="AI913" s="27"/>
      <c r="AJ913" s="26"/>
      <c r="AK913" s="26"/>
      <c r="AL913" s="26"/>
      <c r="AM913" s="26"/>
      <c r="AN913" s="26"/>
    </row>
    <row r="914" spans="1:40">
      <c r="A914" t="str">
        <f>IF(OR(H914=$AA$3,L914=$AA$3),"MATCH","")</f>
        <v/>
      </c>
      <c r="B914" t="str">
        <f>IF(A914="","","LAST "&amp;COUNTIF(A$2:$A914,A914))</f>
        <v/>
      </c>
      <c r="C914" t="str">
        <f>IF(OR(H914=$AA$5,L914=$AA$5),"MATCH","")</f>
        <v/>
      </c>
      <c r="D914" t="str">
        <f>IF(C914="","","LAST "&amp;COUNTIF($C$2:C914,C914))</f>
        <v/>
      </c>
      <c r="E914" s="6">
        <f>IF(AND(OR(H914=$AA$3,H914=$AA$5),AND(OR(L914=$AA$3,L914=$AA$5))),"MATCH",0)</f>
        <v>0</v>
      </c>
      <c r="F914" s="39" t="s">
        <v>91</v>
      </c>
      <c r="G914" s="16">
        <v>44900</v>
      </c>
      <c r="H914" s="6" t="s">
        <v>27</v>
      </c>
      <c r="I914" s="6">
        <v>3</v>
      </c>
      <c r="J914" s="7">
        <v>2.9989808917197442</v>
      </c>
      <c r="K914" s="19">
        <f>IF(J914&gt;N914,1,"")</f>
        <v>1</v>
      </c>
      <c r="L914" s="6" t="s">
        <v>42</v>
      </c>
      <c r="N914" s="7">
        <f>((VLOOKUP(L914,Modèle!$B$3:$G$34,5,FALSE)*VLOOKUP(H914,Modèle!$B$3:$G$34,6,FALSE))*Modèle!$D$35)+0.1</f>
        <v>2.6596178343949042</v>
      </c>
      <c r="O914" s="19">
        <f>IF(N909&gt;J909,1,"")</f>
        <v>1</v>
      </c>
      <c r="P914" t="str">
        <f>IF(I914&gt;M914,H914,L914)</f>
        <v>Colorado</v>
      </c>
      <c r="Q914" t="str">
        <f>IF(J914&gt;N914,H914,L914)</f>
        <v>Colorado</v>
      </c>
      <c r="AI914" s="27"/>
      <c r="AJ914" s="26"/>
      <c r="AK914" s="26"/>
      <c r="AL914" s="26"/>
      <c r="AM914" s="26"/>
      <c r="AN914" s="26"/>
    </row>
    <row r="915" spans="1:40">
      <c r="A915" t="str">
        <f>IF(OR(H915=$AA$3,L915=$AA$3),"MATCH","")</f>
        <v/>
      </c>
      <c r="B915" t="str">
        <f>IF(A915="","","LAST "&amp;COUNTIF(A$2:$A915,A915))</f>
        <v/>
      </c>
      <c r="C915" t="str">
        <f>IF(OR(H915=$AA$5,L915=$AA$5),"MATCH","")</f>
        <v/>
      </c>
      <c r="D915" t="str">
        <f>IF(C915="","","LAST "&amp;COUNTIF($C$2:C915,C915))</f>
        <v/>
      </c>
      <c r="E915" s="6">
        <f>IF(AND(OR(H915=$AA$3,H915=$AA$5),AND(OR(L915=$AA$3,L915=$AA$5))),"MATCH",0)</f>
        <v>0</v>
      </c>
      <c r="F915" s="39" t="s">
        <v>91</v>
      </c>
      <c r="G915" s="16">
        <v>44900</v>
      </c>
      <c r="H915" s="6" t="s">
        <v>31</v>
      </c>
      <c r="I915" s="6">
        <v>6</v>
      </c>
      <c r="J915" s="7">
        <v>3.1915605095541397</v>
      </c>
      <c r="K915" s="19" t="str">
        <f>IF(J915&gt;N915,1,"")</f>
        <v/>
      </c>
      <c r="L915" s="6" t="s">
        <v>28</v>
      </c>
      <c r="N915" s="7">
        <f>((VLOOKUP(L915,Modèle!$B$3:$G$34,5,FALSE)*VLOOKUP(H915,Modèle!$B$3:$G$34,6,FALSE))*Modèle!$D$35)+0.1</f>
        <v>4.084713375796178</v>
      </c>
      <c r="O915" s="19">
        <f>IF(N910&gt;J910,1,"")</f>
        <v>1</v>
      </c>
      <c r="P915" t="str">
        <f>IF(I915&gt;M915,H915,L915)</f>
        <v>Montreal</v>
      </c>
      <c r="Q915" t="str">
        <f>IF(J915&gt;N915,H915,L915)</f>
        <v>Vancouver</v>
      </c>
      <c r="AI915" s="27"/>
      <c r="AJ915" s="26"/>
      <c r="AK915" s="26"/>
      <c r="AL915" s="26"/>
      <c r="AM915" s="26"/>
      <c r="AN915" s="26"/>
    </row>
    <row r="916" spans="1:40">
      <c r="A916" t="str">
        <f>IF(OR(H916=$AA$3,L916=$AA$3),"MATCH","")</f>
        <v/>
      </c>
      <c r="B916" t="str">
        <f>IF(A916="","","LAST "&amp;COUNTIF(A$2:$A916,A916))</f>
        <v/>
      </c>
      <c r="C916" t="str">
        <f>IF(OR(H916=$AA$5,L916=$AA$5),"MATCH","")</f>
        <v/>
      </c>
      <c r="D916" t="str">
        <f>IF(C916="","","LAST "&amp;COUNTIF($C$2:C916,C916))</f>
        <v/>
      </c>
      <c r="E916" s="6">
        <f>IF(AND(OR(H916=$AA$3,H916=$AA$5),AND(OR(L916=$AA$3,L916=$AA$5))),"MATCH",0)</f>
        <v>0</v>
      </c>
      <c r="F916" s="39" t="s">
        <v>91</v>
      </c>
      <c r="G916" s="16">
        <v>44899</v>
      </c>
      <c r="H916" s="6" t="s">
        <v>16</v>
      </c>
      <c r="I916" s="6">
        <v>3</v>
      </c>
      <c r="J916" s="7">
        <v>3.3470063694267509</v>
      </c>
      <c r="K916" s="19" t="str">
        <f>IF(J916&gt;N916,1,"")</f>
        <v/>
      </c>
      <c r="L916" s="6" t="s">
        <v>35</v>
      </c>
      <c r="N916" s="7">
        <f>((VLOOKUP(L916,Modèle!$B$3:$G$34,5,FALSE)*VLOOKUP(H916,Modèle!$B$3:$G$34,6,FALSE))*Modèle!$D$35)+0.1</f>
        <v>4.6021337579617834</v>
      </c>
      <c r="O916" s="19">
        <f>IF(N911&gt;J911,1,"")</f>
        <v>1</v>
      </c>
      <c r="P916" t="str">
        <f>IF(I916&gt;M916,H916,L916)</f>
        <v>San Jose</v>
      </c>
      <c r="Q916" t="str">
        <f>IF(J916&gt;N916,H916,L916)</f>
        <v>Buffalo</v>
      </c>
      <c r="AI916" s="27"/>
      <c r="AJ916" s="26"/>
      <c r="AK916" s="26"/>
      <c r="AL916" s="26"/>
      <c r="AM916" s="26"/>
      <c r="AN916" s="26"/>
    </row>
    <row r="917" spans="1:40">
      <c r="A917" t="str">
        <f>IF(OR(H917=$AA$3,L917=$AA$3),"MATCH","")</f>
        <v/>
      </c>
      <c r="B917" t="str">
        <f>IF(A917="","","LAST "&amp;COUNTIF(A$2:$A917,A917))</f>
        <v/>
      </c>
      <c r="C917" t="str">
        <f>IF(OR(H917=$AA$5,L917=$AA$5),"MATCH","")</f>
        <v>MATCH</v>
      </c>
      <c r="D917" t="str">
        <f>IF(C917="","","LAST "&amp;COUNTIF($C$2:C917,C917))</f>
        <v>LAST 58</v>
      </c>
      <c r="E917" s="6">
        <f>IF(AND(OR(H917=$AA$3,H917=$AA$5),AND(OR(L917=$AA$3,L917=$AA$5))),"MATCH",0)</f>
        <v>0</v>
      </c>
      <c r="F917" s="39" t="s">
        <v>91</v>
      </c>
      <c r="G917" s="16">
        <v>44899</v>
      </c>
      <c r="H917" s="6" t="s">
        <v>45</v>
      </c>
      <c r="I917" s="6">
        <v>4</v>
      </c>
      <c r="J917" s="7">
        <v>3.8996815286624198</v>
      </c>
      <c r="K917" s="19">
        <f>IF(J917&gt;N917,1,"")</f>
        <v>1</v>
      </c>
      <c r="L917" s="6" t="s">
        <v>24</v>
      </c>
      <c r="N917" s="7">
        <f>((VLOOKUP(L917,Modèle!$B$3:$G$34,5,FALSE)*VLOOKUP(H917,Modèle!$B$3:$G$34,6,FALSE))*Modèle!$D$35)+0.1</f>
        <v>2.8336942675159227</v>
      </c>
      <c r="O917" s="19" t="str">
        <f>IF(N912&gt;J912,1,"")</f>
        <v/>
      </c>
      <c r="P917" t="str">
        <f>IF(I917&gt;M917,H917,L917)</f>
        <v>Detroit</v>
      </c>
      <c r="Q917" t="str">
        <f>IF(J917&gt;N917,H917,L917)</f>
        <v>Detroit</v>
      </c>
      <c r="AI917" s="27"/>
      <c r="AJ917" s="26"/>
      <c r="AK917" s="26"/>
      <c r="AL917" s="26"/>
      <c r="AM917" s="26"/>
      <c r="AN917" s="26"/>
    </row>
    <row r="918" spans="1:40">
      <c r="A918" t="str">
        <f>IF(OR(H918=$AA$3,L918=$AA$3),"MATCH","")</f>
        <v/>
      </c>
      <c r="B918" t="str">
        <f>IF(A918="","","LAST "&amp;COUNTIF(A$2:$A918,A918))</f>
        <v/>
      </c>
      <c r="C918" t="str">
        <f>IF(OR(H918=$AA$5,L918=$AA$5),"MATCH","")</f>
        <v/>
      </c>
      <c r="D918" t="str">
        <f>IF(C918="","","LAST "&amp;COUNTIF($C$2:C918,C918))</f>
        <v/>
      </c>
      <c r="E918" s="6">
        <f>IF(AND(OR(H918=$AA$3,H918=$AA$5),AND(OR(L918=$AA$3,L918=$AA$5))),"MATCH",0)</f>
        <v>0</v>
      </c>
      <c r="F918" s="39" t="s">
        <v>91</v>
      </c>
      <c r="G918" s="16">
        <v>44899</v>
      </c>
      <c r="H918" s="6" t="s">
        <v>37</v>
      </c>
      <c r="I918" s="6">
        <v>6</v>
      </c>
      <c r="J918" s="7">
        <v>2.6430573248407643</v>
      </c>
      <c r="K918" s="19" t="str">
        <f>IF(J918&gt;N918,1,"")</f>
        <v/>
      </c>
      <c r="L918" s="6" t="s">
        <v>40</v>
      </c>
      <c r="N918" s="7">
        <f>((VLOOKUP(L918,Modèle!$B$3:$G$34,5,FALSE)*VLOOKUP(H918,Modèle!$B$3:$G$34,6,FALSE))*Modèle!$D$35)+0.1</f>
        <v>3.1149044585987253</v>
      </c>
      <c r="O918" s="19">
        <f>IF(N913&gt;J913,1,"")</f>
        <v>1</v>
      </c>
      <c r="P918" t="str">
        <f>IF(I918&gt;M918,H918,L918)</f>
        <v>Minnesota</v>
      </c>
      <c r="Q918" t="str">
        <f>IF(J918&gt;N918,H918,L918)</f>
        <v>Dallas</v>
      </c>
      <c r="AI918" s="27"/>
      <c r="AJ918" s="26"/>
      <c r="AK918" s="26"/>
      <c r="AL918" s="26"/>
      <c r="AM918" s="26"/>
      <c r="AN918" s="26"/>
    </row>
    <row r="919" spans="1:40">
      <c r="A919" t="str">
        <f>IF(OR(H919=$AA$3,L919=$AA$3),"MATCH","")</f>
        <v/>
      </c>
      <c r="B919" t="str">
        <f>IF(A919="","","LAST "&amp;COUNTIF(A$2:$A919,A919))</f>
        <v/>
      </c>
      <c r="C919" t="str">
        <f>IF(OR(H919=$AA$5,L919=$AA$5),"MATCH","")</f>
        <v/>
      </c>
      <c r="D919" t="str">
        <f>IF(C919="","","LAST "&amp;COUNTIF($C$2:C919,C919))</f>
        <v/>
      </c>
      <c r="E919" s="6">
        <f>IF(AND(OR(H919=$AA$3,H919=$AA$5),AND(OR(L919=$AA$3,L919=$AA$5))),"MATCH",0)</f>
        <v>0</v>
      </c>
      <c r="F919" s="39" t="s">
        <v>91</v>
      </c>
      <c r="G919" s="16">
        <v>44899</v>
      </c>
      <c r="H919" s="6" t="s">
        <v>26</v>
      </c>
      <c r="I919" s="6">
        <v>0</v>
      </c>
      <c r="J919" s="7">
        <v>1.9399363057324837</v>
      </c>
      <c r="K919" s="19" t="str">
        <f>IF(J919&gt;N919,1,"")</f>
        <v/>
      </c>
      <c r="L919" s="6" t="s">
        <v>39</v>
      </c>
      <c r="N919" s="7">
        <f>((VLOOKUP(L919,Modèle!$B$3:$G$34,5,FALSE)*VLOOKUP(H919,Modèle!$B$3:$G$34,6,FALSE))*Modèle!$D$35)+0.1</f>
        <v>3.668216560509554</v>
      </c>
      <c r="O919" s="19" t="str">
        <f>IF(N914&gt;J914,1,"")</f>
        <v/>
      </c>
      <c r="P919" t="str">
        <f>IF(I919&gt;M919,H919,L919)</f>
        <v>N.Y. Islanders</v>
      </c>
      <c r="Q919" t="str">
        <f>IF(J919&gt;N919,H919,L919)</f>
        <v>N.Y. Islanders</v>
      </c>
      <c r="AI919" s="27"/>
      <c r="AJ919" s="26"/>
      <c r="AK919" s="26"/>
      <c r="AL919" s="26"/>
      <c r="AM919" s="26"/>
      <c r="AN919" s="26"/>
    </row>
    <row r="920" spans="1:40">
      <c r="A920" t="str">
        <f>IF(OR(H920=$AA$3,L920=$AA$3),"MATCH","")</f>
        <v/>
      </c>
      <c r="B920" t="str">
        <f>IF(A920="","","LAST "&amp;COUNTIF(A$2:$A920,A920))</f>
        <v/>
      </c>
      <c r="C920" t="str">
        <f>IF(OR(H920=$AA$5,L920=$AA$5),"MATCH","")</f>
        <v/>
      </c>
      <c r="D920" t="str">
        <f>IF(C920="","","LAST "&amp;COUNTIF($C$2:C920,C920))</f>
        <v/>
      </c>
      <c r="E920" s="6">
        <f>IF(AND(OR(H920=$AA$3,H920=$AA$5),AND(OR(L920=$AA$3,L920=$AA$5))),"MATCH",0)</f>
        <v>0</v>
      </c>
      <c r="F920" s="39" t="s">
        <v>91</v>
      </c>
      <c r="G920" s="16">
        <v>44899</v>
      </c>
      <c r="H920" s="6" t="s">
        <v>23</v>
      </c>
      <c r="I920" s="6">
        <v>2</v>
      </c>
      <c r="J920" s="7">
        <v>1.8641401273885343</v>
      </c>
      <c r="K920" s="19" t="str">
        <f>IF(J920&gt;N920,1,"")</f>
        <v/>
      </c>
      <c r="L920" s="6" t="s">
        <v>46</v>
      </c>
      <c r="N920" s="7">
        <f>((VLOOKUP(L920,Modèle!$B$3:$G$34,5,FALSE)*VLOOKUP(H920,Modèle!$B$3:$G$34,6,FALSE))*Modèle!$D$35)+0.1</f>
        <v>4.5249681528662409</v>
      </c>
      <c r="O920" s="19">
        <f>IF(N915&gt;J915,1,"")</f>
        <v>1</v>
      </c>
      <c r="P920" t="str">
        <f>IF(I920&gt;M920,H920,L920)</f>
        <v>Anaheim</v>
      </c>
      <c r="Q920" t="str">
        <f>IF(J920&gt;N920,H920,L920)</f>
        <v>Winnipeg</v>
      </c>
      <c r="AI920" s="27"/>
      <c r="AJ920" s="26"/>
      <c r="AK920" s="26"/>
      <c r="AL920" s="26"/>
      <c r="AM920" s="26"/>
      <c r="AN920" s="26"/>
    </row>
    <row r="921" spans="1:40">
      <c r="A921" t="str">
        <f>IF(OR(H921=$AA$3,L921=$AA$3),"MATCH","")</f>
        <v/>
      </c>
      <c r="B921" t="str">
        <f>IF(A921="","","LAST "&amp;COUNTIF(A$2:$A921,A921))</f>
        <v/>
      </c>
      <c r="C921" t="str">
        <f>IF(OR(H921=$AA$5,L921=$AA$5),"MATCH","")</f>
        <v/>
      </c>
      <c r="D921" t="str">
        <f>IF(C921="","","LAST "&amp;COUNTIF($C$2:C921,C921))</f>
        <v/>
      </c>
      <c r="E921" s="6">
        <f>IF(AND(OR(H921=$AA$3,H921=$AA$5),AND(OR(L921=$AA$3,L921=$AA$5))),"MATCH",0)</f>
        <v>0</v>
      </c>
      <c r="F921" s="39" t="s">
        <v>91</v>
      </c>
      <c r="G921" s="16">
        <v>44898</v>
      </c>
      <c r="H921" s="6" t="s">
        <v>27</v>
      </c>
      <c r="I921" s="6">
        <v>1</v>
      </c>
      <c r="J921" s="7">
        <v>2.0594267515923561</v>
      </c>
      <c r="K921" s="19" t="str">
        <f>IF(J921&gt;N921,1,"")</f>
        <v/>
      </c>
      <c r="L921" s="6" t="s">
        <v>32</v>
      </c>
      <c r="N921" s="7">
        <f>((VLOOKUP(L921,Modèle!$B$3:$G$34,5,FALSE)*VLOOKUP(H921,Modèle!$B$3:$G$34,6,FALSE))*Modèle!$D$35)+0.1</f>
        <v>3.4887898089171969</v>
      </c>
      <c r="O921" s="19">
        <f>IF(N916&gt;J916,1,"")</f>
        <v>1</v>
      </c>
      <c r="P921" t="str">
        <f>IF(I921&gt;M921,H921,L921)</f>
        <v>Colorado</v>
      </c>
      <c r="Q921" t="str">
        <f>IF(J921&gt;N921,H921,L921)</f>
        <v>Boston</v>
      </c>
      <c r="AI921" s="27"/>
      <c r="AJ921" s="26"/>
      <c r="AK921" s="26"/>
      <c r="AL921" s="26"/>
      <c r="AM921" s="26"/>
      <c r="AN921" s="26"/>
    </row>
    <row r="922" spans="1:40">
      <c r="A922" t="str">
        <f>IF(OR(H922=$AA$3,L922=$AA$3),"MATCH","")</f>
        <v>MATCH</v>
      </c>
      <c r="B922" t="str">
        <f>IF(A922="","","LAST "&amp;COUNTIF(A$2:$A922,A922))</f>
        <v>LAST 59</v>
      </c>
      <c r="C922" t="str">
        <f>IF(OR(H922=$AA$5,L922=$AA$5),"MATCH","")</f>
        <v/>
      </c>
      <c r="D922" t="str">
        <f>IF(C922="","","LAST "&amp;COUNTIF($C$2:C922,C922))</f>
        <v/>
      </c>
      <c r="E922" s="6">
        <f>IF(AND(OR(H922=$AA$3,H922=$AA$5),AND(OR(L922=$AA$3,L922=$AA$5))),"MATCH",0)</f>
        <v>0</v>
      </c>
      <c r="F922" s="39" t="s">
        <v>91</v>
      </c>
      <c r="G922" s="16">
        <v>44898</v>
      </c>
      <c r="H922" s="6" t="s">
        <v>33</v>
      </c>
      <c r="I922" s="6">
        <v>2</v>
      </c>
      <c r="J922" s="7">
        <v>3.0063694267515926</v>
      </c>
      <c r="K922" s="19">
        <f>IF(J922&gt;N922,1,"")</f>
        <v>1</v>
      </c>
      <c r="L922" s="6" t="s">
        <v>36</v>
      </c>
      <c r="N922" s="7">
        <f>((VLOOKUP(L922,Modèle!$B$3:$G$34,5,FALSE)*VLOOKUP(H922,Modèle!$B$3:$G$34,6,FALSE))*Modèle!$D$35)+0.1</f>
        <v>2.86</v>
      </c>
      <c r="O922" s="19" t="str">
        <f>IF(N917&gt;J917,1,"")</f>
        <v/>
      </c>
      <c r="P922" t="str">
        <f>IF(I922&gt;M922,H922,L922)</f>
        <v>Washington</v>
      </c>
      <c r="Q922" t="str">
        <f>IF(J922&gt;N922,H922,L922)</f>
        <v>Washington</v>
      </c>
      <c r="AI922" s="27"/>
      <c r="AJ922" s="26"/>
      <c r="AK922" s="26"/>
      <c r="AL922" s="26"/>
      <c r="AM922" s="26"/>
      <c r="AN922" s="26"/>
    </row>
    <row r="923" spans="1:40">
      <c r="A923" t="str">
        <f>IF(OR(H923=$AA$3,L923=$AA$3),"MATCH","")</f>
        <v/>
      </c>
      <c r="B923" t="str">
        <f>IF(A923="","","LAST "&amp;COUNTIF(A$2:$A923,A923))</f>
        <v/>
      </c>
      <c r="C923" t="str">
        <f>IF(OR(H923=$AA$5,L923=$AA$5),"MATCH","")</f>
        <v>MATCH</v>
      </c>
      <c r="D923" t="str">
        <f>IF(C923="","","LAST "&amp;COUNTIF($C$2:C923,C923))</f>
        <v>LAST 59</v>
      </c>
      <c r="E923" s="6">
        <f>IF(AND(OR(H923=$AA$3,H923=$AA$5),AND(OR(L923=$AA$3,L923=$AA$5))),"MATCH",0)</f>
        <v>0</v>
      </c>
      <c r="F923" s="39" t="s">
        <v>91</v>
      </c>
      <c r="G923" s="16">
        <v>44898</v>
      </c>
      <c r="H923" s="6" t="s">
        <v>18</v>
      </c>
      <c r="I923" s="6">
        <v>4</v>
      </c>
      <c r="J923" s="7">
        <v>3.478280254777069</v>
      </c>
      <c r="K923" s="19">
        <f>IF(J923&gt;N923,1,"")</f>
        <v>1</v>
      </c>
      <c r="L923" s="6" t="s">
        <v>45</v>
      </c>
      <c r="N923" s="7">
        <f>((VLOOKUP(L923,Modèle!$B$3:$G$34,5,FALSE)*VLOOKUP(H923,Modèle!$B$3:$G$34,6,FALSE))*Modèle!$D$35)+0.1</f>
        <v>2.9038216560509547</v>
      </c>
      <c r="O923" s="19">
        <f>IF(N918&gt;J918,1,"")</f>
        <v>1</v>
      </c>
      <c r="P923" t="str">
        <f>IF(I923&gt;M923,H923,L923)</f>
        <v>Vegas</v>
      </c>
      <c r="Q923" t="str">
        <f>IF(J923&gt;N923,H923,L923)</f>
        <v>Vegas</v>
      </c>
      <c r="AI923" s="27"/>
      <c r="AJ923" s="26"/>
      <c r="AK923" s="26"/>
      <c r="AL923" s="26"/>
      <c r="AM923" s="26"/>
      <c r="AN923" s="26"/>
    </row>
    <row r="924" spans="1:40">
      <c r="A924" t="str">
        <f>IF(OR(H924=$AA$3,L924=$AA$3),"MATCH","")</f>
        <v/>
      </c>
      <c r="B924" t="str">
        <f>IF(A924="","","LAST "&amp;COUNTIF(A$2:$A924,A924))</f>
        <v/>
      </c>
      <c r="C924" t="str">
        <f>IF(OR(H924=$AA$5,L924=$AA$5),"MATCH","")</f>
        <v/>
      </c>
      <c r="D924" t="str">
        <f>IF(C924="","","LAST "&amp;COUNTIF($C$2:C924,C924))</f>
        <v/>
      </c>
      <c r="E924" s="6">
        <f>IF(AND(OR(H924=$AA$3,H924=$AA$5),AND(OR(L924=$AA$3,L924=$AA$5))),"MATCH",0)</f>
        <v>0</v>
      </c>
      <c r="F924" s="39" t="s">
        <v>91</v>
      </c>
      <c r="G924" s="16">
        <v>44898</v>
      </c>
      <c r="H924" s="6" t="s">
        <v>31</v>
      </c>
      <c r="I924" s="6">
        <v>3</v>
      </c>
      <c r="J924" s="7">
        <v>2.6718152866242035</v>
      </c>
      <c r="K924" s="19" t="str">
        <f>IF(J924&gt;N924,1,"")</f>
        <v/>
      </c>
      <c r="L924" s="6" t="s">
        <v>29</v>
      </c>
      <c r="N924" s="7">
        <f>((VLOOKUP(L924,Modèle!$B$3:$G$34,5,FALSE)*VLOOKUP(H924,Modèle!$B$3:$G$34,6,FALSE))*Modèle!$D$35)+0.1</f>
        <v>4.365987261146496</v>
      </c>
      <c r="O924" s="19">
        <f>IF(N919&gt;J919,1,"")</f>
        <v>1</v>
      </c>
      <c r="P924" t="str">
        <f>IF(I924&gt;M924,H924,L924)</f>
        <v>Montreal</v>
      </c>
      <c r="Q924" t="str">
        <f>IF(J924&gt;N924,H924,L924)</f>
        <v>Edmonton</v>
      </c>
      <c r="AI924" s="27"/>
      <c r="AJ924" s="26"/>
      <c r="AK924" s="26"/>
      <c r="AL924" s="26"/>
      <c r="AM924" s="26"/>
      <c r="AN924" s="26"/>
    </row>
    <row r="925" spans="1:40">
      <c r="A925" t="str">
        <f>IF(OR(H925=$AA$3,L925=$AA$3),"MATCH","")</f>
        <v/>
      </c>
      <c r="B925" t="str">
        <f>IF(A925="","","LAST "&amp;COUNTIF(A$2:$A925,A925))</f>
        <v/>
      </c>
      <c r="C925" t="str">
        <f>IF(OR(H925=$AA$5,L925=$AA$5),"MATCH","")</f>
        <v/>
      </c>
      <c r="D925" t="str">
        <f>IF(C925="","","LAST "&amp;COUNTIF($C$2:C925,C925))</f>
        <v/>
      </c>
      <c r="E925" s="6">
        <f>IF(AND(OR(H925=$AA$3,H925=$AA$5),AND(OR(L925=$AA$3,L925=$AA$5))),"MATCH",0)</f>
        <v>0</v>
      </c>
      <c r="F925" s="39" t="s">
        <v>91</v>
      </c>
      <c r="G925" s="16">
        <v>44898</v>
      </c>
      <c r="H925" s="6" t="s">
        <v>25</v>
      </c>
      <c r="I925" s="6">
        <v>4</v>
      </c>
      <c r="J925" s="7">
        <v>3.3899999999999997</v>
      </c>
      <c r="K925" s="19">
        <f>IF(J925&gt;N925,1,"")</f>
        <v>1</v>
      </c>
      <c r="L925" s="6" t="s">
        <v>19</v>
      </c>
      <c r="N925" s="7">
        <f>((VLOOKUP(L925,Modèle!$B$3:$G$34,5,FALSE)*VLOOKUP(H925,Modèle!$B$3:$G$34,6,FALSE))*Modèle!$D$35)+0.1</f>
        <v>2.8824203821656043</v>
      </c>
      <c r="O925" s="19">
        <f>IF(N920&gt;J920,1,"")</f>
        <v>1</v>
      </c>
      <c r="P925" t="str">
        <f>IF(I925&gt;M925,H925,L925)</f>
        <v>Carolina</v>
      </c>
      <c r="Q925" t="str">
        <f>IF(J925&gt;N925,H925,L925)</f>
        <v>Carolina</v>
      </c>
      <c r="AI925" s="27"/>
      <c r="AJ925" s="26"/>
      <c r="AK925" s="26"/>
      <c r="AL925" s="26"/>
      <c r="AM925" s="26"/>
      <c r="AN925" s="26"/>
    </row>
    <row r="926" spans="1:40">
      <c r="A926" t="str">
        <f>IF(OR(H926=$AA$3,L926=$AA$3),"MATCH","")</f>
        <v/>
      </c>
      <c r="B926" t="str">
        <f>IF(A926="","","LAST "&amp;COUNTIF(A$2:$A926,A926))</f>
        <v/>
      </c>
      <c r="C926" t="str">
        <f>IF(OR(H926=$AA$5,L926=$AA$5),"MATCH","")</f>
        <v/>
      </c>
      <c r="D926" t="str">
        <f>IF(C926="","","LAST "&amp;COUNTIF($C$2:C926,C926))</f>
        <v/>
      </c>
      <c r="E926" s="6">
        <f>IF(AND(OR(H926=$AA$3,H926=$AA$5),AND(OR(L926=$AA$3,L926=$AA$5))),"MATCH",0)</f>
        <v>0</v>
      </c>
      <c r="F926" s="39" t="s">
        <v>91</v>
      </c>
      <c r="G926" s="16">
        <v>44898</v>
      </c>
      <c r="H926" s="6" t="s">
        <v>23</v>
      </c>
      <c r="I926" s="6">
        <v>4</v>
      </c>
      <c r="J926" s="7">
        <v>1.9864968152866234</v>
      </c>
      <c r="K926" s="19" t="str">
        <f>IF(J926&gt;N926,1,"")</f>
        <v/>
      </c>
      <c r="L926" s="6" t="s">
        <v>37</v>
      </c>
      <c r="N926" s="7">
        <f>((VLOOKUP(L926,Modèle!$B$3:$G$34,5,FALSE)*VLOOKUP(H926,Modèle!$B$3:$G$34,6,FALSE))*Modèle!$D$35)+0.1</f>
        <v>4.2335031847133751</v>
      </c>
      <c r="O926" s="19">
        <f>IF(N921&gt;J921,1,"")</f>
        <v>1</v>
      </c>
      <c r="P926" t="str">
        <f>IF(I926&gt;M926,H926,L926)</f>
        <v>Anaheim</v>
      </c>
      <c r="Q926" t="str">
        <f>IF(J926&gt;N926,H926,L926)</f>
        <v>Minnesota</v>
      </c>
      <c r="AI926" s="27"/>
      <c r="AJ926" s="26"/>
      <c r="AK926" s="26"/>
      <c r="AL926" s="26"/>
      <c r="AM926" s="26"/>
      <c r="AN926" s="26"/>
    </row>
    <row r="927" spans="1:40">
      <c r="A927" t="str">
        <f>IF(OR(H927=$AA$3,L927=$AA$3),"MATCH","")</f>
        <v/>
      </c>
      <c r="B927" t="str">
        <f>IF(A927="","","LAST "&amp;COUNTIF(A$2:$A927,A927))</f>
        <v/>
      </c>
      <c r="C927" t="str">
        <f>IF(OR(H927=$AA$5,L927=$AA$5),"MATCH","")</f>
        <v/>
      </c>
      <c r="D927" t="str">
        <f>IF(C927="","","LAST "&amp;COUNTIF($C$2:C927,C927))</f>
        <v/>
      </c>
      <c r="E927" s="6">
        <f>IF(AND(OR(H927=$AA$3,H927=$AA$5),AND(OR(L927=$AA$3,L927=$AA$5))),"MATCH",0)</f>
        <v>0</v>
      </c>
      <c r="F927" s="39" t="s">
        <v>91</v>
      </c>
      <c r="G927" s="16">
        <v>44898</v>
      </c>
      <c r="H927" s="6" t="s">
        <v>26</v>
      </c>
      <c r="I927" s="6">
        <v>5</v>
      </c>
      <c r="J927" s="7">
        <v>1.9399363057324837</v>
      </c>
      <c r="K927" s="19" t="str">
        <f>IF(J927&gt;N927,1,"")</f>
        <v/>
      </c>
      <c r="L927" s="6" t="s">
        <v>21</v>
      </c>
      <c r="N927" s="7">
        <f>((VLOOKUP(L927,Modèle!$B$3:$G$34,5,FALSE)*VLOOKUP(H927,Modèle!$B$3:$G$34,6,FALSE))*Modèle!$D$35)+0.1</f>
        <v>3.8336305732484077</v>
      </c>
      <c r="O927" s="19" t="str">
        <f>IF(N922&gt;J922,1,"")</f>
        <v/>
      </c>
      <c r="P927" t="str">
        <f>IF(I927&gt;M927,H927,L927)</f>
        <v>Chicago</v>
      </c>
      <c r="Q927" t="str">
        <f>IF(J927&gt;N927,H927,L927)</f>
        <v>N.Y. Rangers</v>
      </c>
      <c r="AI927" s="27"/>
      <c r="AJ927" s="26"/>
      <c r="AK927" s="26"/>
      <c r="AL927" s="26"/>
      <c r="AM927" s="26"/>
      <c r="AN927" s="26"/>
    </row>
    <row r="928" spans="1:40">
      <c r="A928" t="str">
        <f>IF(OR(H928=$AA$3,L928=$AA$3),"MATCH","")</f>
        <v/>
      </c>
      <c r="B928" t="str">
        <f>IF(A928="","","LAST "&amp;COUNTIF(A$2:$A928,A928))</f>
        <v/>
      </c>
      <c r="C928" t="str">
        <f>IF(OR(H928=$AA$5,L928=$AA$5),"MATCH","")</f>
        <v/>
      </c>
      <c r="D928" t="str">
        <f>IF(C928="","","LAST "&amp;COUNTIF($C$2:C928,C928))</f>
        <v/>
      </c>
      <c r="E928" s="6">
        <f>IF(AND(OR(H928=$AA$3,H928=$AA$5),AND(OR(L928=$AA$3,L928=$AA$5))),"MATCH",0)</f>
        <v>0</v>
      </c>
      <c r="F928" s="39" t="s">
        <v>91</v>
      </c>
      <c r="G928" s="16">
        <v>44898</v>
      </c>
      <c r="H928" s="6" t="s">
        <v>16</v>
      </c>
      <c r="I928" s="6">
        <v>2</v>
      </c>
      <c r="J928" s="7">
        <v>3.1354140127388526</v>
      </c>
      <c r="K928" s="19" t="str">
        <f>IF(J928&gt;N928,1,"")</f>
        <v/>
      </c>
      <c r="L928" s="6" t="s">
        <v>34</v>
      </c>
      <c r="N928" s="7">
        <f>((VLOOKUP(L928,Modèle!$B$3:$G$34,5,FALSE)*VLOOKUP(H928,Modèle!$B$3:$G$34,6,FALSE))*Modèle!$D$35)+0.1</f>
        <v>3.6042993630573243</v>
      </c>
      <c r="O928" s="19" t="str">
        <f>IF(N923&gt;J923,1,"")</f>
        <v/>
      </c>
      <c r="P928" t="str">
        <f>IF(I928&gt;M928,H928,L928)</f>
        <v>San Jose</v>
      </c>
      <c r="Q928" t="str">
        <f>IF(J928&gt;N928,H928,L928)</f>
        <v>Ottawa</v>
      </c>
      <c r="AI928" s="27"/>
      <c r="AJ928" s="26"/>
      <c r="AK928" s="26"/>
      <c r="AL928" s="26"/>
      <c r="AM928" s="26"/>
      <c r="AN928" s="26"/>
    </row>
    <row r="929" spans="1:40">
      <c r="A929" t="str">
        <f>IF(OR(H929=$AA$3,L929=$AA$3),"MATCH","")</f>
        <v/>
      </c>
      <c r="B929" t="str">
        <f>IF(A929="","","LAST "&amp;COUNTIF(A$2:$A929,A929))</f>
        <v/>
      </c>
      <c r="C929" t="str">
        <f>IF(OR(H929=$AA$5,L929=$AA$5),"MATCH","")</f>
        <v/>
      </c>
      <c r="D929" t="str">
        <f>IF(C929="","","LAST "&amp;COUNTIF($C$2:C929,C929))</f>
        <v/>
      </c>
      <c r="E929" s="6">
        <f>IF(AND(OR(H929=$AA$3,H929=$AA$5),AND(OR(L929=$AA$3,L929=$AA$5))),"MATCH",0)</f>
        <v>0</v>
      </c>
      <c r="F929" s="39" t="s">
        <v>91</v>
      </c>
      <c r="G929" s="16">
        <v>44898</v>
      </c>
      <c r="H929" s="6" t="s">
        <v>41</v>
      </c>
      <c r="I929" s="6">
        <v>3</v>
      </c>
      <c r="J929" s="7">
        <v>3.5524840764331196</v>
      </c>
      <c r="K929" s="19">
        <f>IF(J929&gt;N929,1,"")</f>
        <v>1</v>
      </c>
      <c r="L929" s="6" t="s">
        <v>42</v>
      </c>
      <c r="N929" s="7">
        <f>((VLOOKUP(L929,Modèle!$B$3:$G$34,5,FALSE)*VLOOKUP(H929,Modèle!$B$3:$G$34,6,FALSE))*Modèle!$D$35)+0.1</f>
        <v>2.4515923566878981</v>
      </c>
      <c r="O929" s="19">
        <f>IF(N924&gt;J924,1,"")</f>
        <v>1</v>
      </c>
      <c r="P929" t="str">
        <f>IF(I929&gt;M929,H929,L929)</f>
        <v>New Jersey</v>
      </c>
      <c r="Q929" t="str">
        <f>IF(J929&gt;N929,H929,L929)</f>
        <v>New Jersey</v>
      </c>
      <c r="AI929" s="27"/>
      <c r="AJ929" s="26"/>
      <c r="AK929" s="26"/>
      <c r="AL929" s="26"/>
      <c r="AM929" s="26"/>
      <c r="AN929" s="26"/>
    </row>
    <row r="930" spans="1:40">
      <c r="A930" t="str">
        <f>IF(OR(H930=$AA$3,L930=$AA$3),"MATCH","")</f>
        <v/>
      </c>
      <c r="B930" t="str">
        <f>IF(A930="","","LAST "&amp;COUNTIF(A$2:$A930,A930))</f>
        <v/>
      </c>
      <c r="C930" t="str">
        <f>IF(OR(H930=$AA$5,L930=$AA$5),"MATCH","")</f>
        <v/>
      </c>
      <c r="D930" t="str">
        <f>IF(C930="","","LAST "&amp;COUNTIF($C$2:C930,C930))</f>
        <v/>
      </c>
      <c r="E930" s="6">
        <f>IF(AND(OR(H930=$AA$3,H930=$AA$5),AND(OR(L930=$AA$3,L930=$AA$5))),"MATCH",0)</f>
        <v>0</v>
      </c>
      <c r="F930" s="39" t="s">
        <v>91</v>
      </c>
      <c r="G930" s="16">
        <v>44898</v>
      </c>
      <c r="H930" s="6" t="s">
        <v>47</v>
      </c>
      <c r="I930" s="6">
        <v>2</v>
      </c>
      <c r="J930" s="7">
        <v>2.9719108280254773</v>
      </c>
      <c r="K930" s="19" t="str">
        <f>IF(J930&gt;N930,1,"")</f>
        <v/>
      </c>
      <c r="L930" s="6" t="s">
        <v>44</v>
      </c>
      <c r="N930" s="7">
        <f>((VLOOKUP(L930,Modèle!$B$3:$G$34,5,FALSE)*VLOOKUP(H930,Modèle!$B$3:$G$34,6,FALSE))*Modèle!$D$35)+0.1</f>
        <v>3.7471656050955411</v>
      </c>
      <c r="O930" s="19" t="str">
        <f>IF(N925&gt;J925,1,"")</f>
        <v/>
      </c>
      <c r="P930" t="str">
        <f>IF(I930&gt;M930,H930,L930)</f>
        <v>St. Louis</v>
      </c>
      <c r="Q930" t="str">
        <f>IF(J930&gt;N930,H930,L930)</f>
        <v>Pittsburgh</v>
      </c>
      <c r="AI930" s="27"/>
      <c r="AJ930" s="26"/>
      <c r="AK930" s="26"/>
      <c r="AL930" s="26"/>
      <c r="AM930" s="26"/>
      <c r="AN930" s="26"/>
    </row>
    <row r="931" spans="1:40">
      <c r="A931" t="str">
        <f>IF(OR(H931=$AA$3,L931=$AA$3),"MATCH","")</f>
        <v/>
      </c>
      <c r="B931" t="str">
        <f>IF(A931="","","LAST "&amp;COUNTIF(A$2:$A931,A931))</f>
        <v/>
      </c>
      <c r="C931" t="str">
        <f>IF(OR(H931=$AA$5,L931=$AA$5),"MATCH","")</f>
        <v/>
      </c>
      <c r="D931" t="str">
        <f>IF(C931="","","LAST "&amp;COUNTIF($C$2:C931,C931))</f>
        <v/>
      </c>
      <c r="E931" s="6">
        <f>IF(AND(OR(H931=$AA$3,H931=$AA$5),AND(OR(L931=$AA$3,L931=$AA$5))),"MATCH",0)</f>
        <v>0</v>
      </c>
      <c r="F931" s="39" t="s">
        <v>91</v>
      </c>
      <c r="G931" s="16">
        <v>44898</v>
      </c>
      <c r="H931" s="6" t="s">
        <v>38</v>
      </c>
      <c r="I931" s="6">
        <v>5</v>
      </c>
      <c r="J931" s="7">
        <v>3.197101910828025</v>
      </c>
      <c r="K931" s="19" t="str">
        <f>IF(J931&gt;N931,1,"")</f>
        <v/>
      </c>
      <c r="L931" s="6" t="s">
        <v>22</v>
      </c>
      <c r="N931" s="7">
        <f>((VLOOKUP(L931,Modèle!$B$3:$G$34,5,FALSE)*VLOOKUP(H931,Modèle!$B$3:$G$34,6,FALSE))*Modèle!$D$35)+0.1</f>
        <v>4.1473885350318458</v>
      </c>
      <c r="O931" s="19">
        <f>IF(N926&gt;J926,1,"")</f>
        <v>1</v>
      </c>
      <c r="P931" t="str">
        <f>IF(I931&gt;M931,H931,L931)</f>
        <v>Florida</v>
      </c>
      <c r="Q931" t="str">
        <f>IF(J931&gt;N931,H931,L931)</f>
        <v>Seattle</v>
      </c>
      <c r="AI931" s="27"/>
      <c r="AJ931" s="26"/>
      <c r="AK931" s="26"/>
      <c r="AL931" s="26"/>
      <c r="AM931" s="26"/>
      <c r="AN931" s="26"/>
    </row>
    <row r="932" spans="1:40">
      <c r="A932" t="str">
        <f>IF(OR(H932=$AA$3,L932=$AA$3),"MATCH","")</f>
        <v/>
      </c>
      <c r="B932" t="str">
        <f>IF(A932="","","LAST "&amp;COUNTIF(A$2:$A932,A932))</f>
        <v/>
      </c>
      <c r="C932" t="str">
        <f>IF(OR(H932=$AA$5,L932=$AA$5),"MATCH","")</f>
        <v/>
      </c>
      <c r="D932" t="str">
        <f>IF(C932="","","LAST "&amp;COUNTIF($C$2:C932,C932))</f>
        <v/>
      </c>
      <c r="E932" s="6">
        <f>IF(AND(OR(H932=$AA$3,H932=$AA$5),AND(OR(L932=$AA$3,L932=$AA$5))),"MATCH",0)</f>
        <v>0</v>
      </c>
      <c r="F932" s="39" t="s">
        <v>91</v>
      </c>
      <c r="G932" s="16">
        <v>44898</v>
      </c>
      <c r="H932" s="6" t="s">
        <v>30</v>
      </c>
      <c r="I932" s="6">
        <v>3</v>
      </c>
      <c r="J932" s="7">
        <v>3.1166242038216554</v>
      </c>
      <c r="K932" s="19" t="str">
        <f>IF(J932&gt;N932,1,"")</f>
        <v/>
      </c>
      <c r="L932" s="6" t="s">
        <v>20</v>
      </c>
      <c r="N932" s="7">
        <f>((VLOOKUP(L932,Modèle!$B$3:$G$34,5,FALSE)*VLOOKUP(H932,Modèle!$B$3:$G$34,6,FALSE))*Modèle!$D$35)+0.1</f>
        <v>3.1183439490445855</v>
      </c>
      <c r="O932" s="19">
        <f>IF(N927&gt;J927,1,"")</f>
        <v>1</v>
      </c>
      <c r="P932" t="str">
        <f>IF(I932&gt;M932,H932,L932)</f>
        <v>Toronto</v>
      </c>
      <c r="Q932" t="str">
        <f>IF(J932&gt;N932,H932,L932)</f>
        <v>Tampa Bay</v>
      </c>
      <c r="AI932" s="27"/>
      <c r="AJ932" s="26"/>
      <c r="AK932" s="26"/>
      <c r="AL932" s="26"/>
      <c r="AM932" s="26"/>
      <c r="AN932" s="26"/>
    </row>
    <row r="933" spans="1:40">
      <c r="A933" t="str">
        <f>IF(OR(H933=$AA$3,L933=$AA$3),"MATCH","")</f>
        <v/>
      </c>
      <c r="B933" t="str">
        <f>IF(A933="","","LAST "&amp;COUNTIF(A$2:$A933,A933))</f>
        <v/>
      </c>
      <c r="C933" t="str">
        <f>IF(OR(H933=$AA$5,L933=$AA$5),"MATCH","")</f>
        <v/>
      </c>
      <c r="D933" t="str">
        <f>IF(C933="","","LAST "&amp;COUNTIF($C$2:C933,C933))</f>
        <v/>
      </c>
      <c r="E933" s="6">
        <f>IF(AND(OR(H933=$AA$3,H933=$AA$5),AND(OR(L933=$AA$3,L933=$AA$5))),"MATCH",0)</f>
        <v>0</v>
      </c>
      <c r="F933" s="39" t="s">
        <v>91</v>
      </c>
      <c r="G933" s="16">
        <v>44898</v>
      </c>
      <c r="H933" s="6" t="s">
        <v>43</v>
      </c>
      <c r="I933" s="6">
        <v>2</v>
      </c>
      <c r="J933" s="7">
        <v>3.3167197452229296</v>
      </c>
      <c r="K933" s="19" t="str">
        <f>IF(J933&gt;N933,1,"")</f>
        <v/>
      </c>
      <c r="L933" s="6" t="s">
        <v>28</v>
      </c>
      <c r="N933" s="7">
        <f>((VLOOKUP(L933,Modèle!$B$3:$G$34,5,FALSE)*VLOOKUP(H933,Modèle!$B$3:$G$34,6,FALSE))*Modèle!$D$35)+0.1</f>
        <v>4.0305732484076424</v>
      </c>
      <c r="O933" s="19">
        <f>IF(N928&gt;J928,1,"")</f>
        <v>1</v>
      </c>
      <c r="P933" t="str">
        <f>IF(I933&gt;M933,H933,L933)</f>
        <v>Arizona</v>
      </c>
      <c r="Q933" t="str">
        <f>IF(J933&gt;N933,H933,L933)</f>
        <v>Vancouver</v>
      </c>
      <c r="AI933" s="27"/>
      <c r="AJ933" s="26"/>
      <c r="AK933" s="26"/>
      <c r="AL933" s="26"/>
      <c r="AM933" s="26"/>
      <c r="AN933" s="26"/>
    </row>
    <row r="934" spans="1:40">
      <c r="A934" t="str">
        <f>IF(OR(H934=$AA$3,L934=$AA$3),"MATCH","")</f>
        <v/>
      </c>
      <c r="B934" t="str">
        <f>IF(A934="","","LAST "&amp;COUNTIF(A$2:$A934,A934))</f>
        <v/>
      </c>
      <c r="C934" t="str">
        <f>IF(OR(H934=$AA$5,L934=$AA$5),"MATCH","")</f>
        <v/>
      </c>
      <c r="D934" t="str">
        <f>IF(C934="","","LAST "&amp;COUNTIF($C$2:C934,C934))</f>
        <v/>
      </c>
      <c r="E934" s="6">
        <f>IF(AND(OR(H934=$AA$3,H934=$AA$5),AND(OR(L934=$AA$3,L934=$AA$5))),"MATCH",0)</f>
        <v>0</v>
      </c>
      <c r="F934" s="39" t="s">
        <v>91</v>
      </c>
      <c r="G934" s="16">
        <v>44897</v>
      </c>
      <c r="H934" s="6" t="s">
        <v>17</v>
      </c>
      <c r="I934" s="6">
        <v>4</v>
      </c>
      <c r="J934" s="7">
        <v>2.3380891719745218</v>
      </c>
      <c r="K934" s="19" t="str">
        <f>IF(J934&gt;N934,1,"")</f>
        <v/>
      </c>
      <c r="L934" s="6" t="s">
        <v>39</v>
      </c>
      <c r="N934" s="7">
        <f>((VLOOKUP(L934,Modèle!$B$3:$G$34,5,FALSE)*VLOOKUP(H934,Modèle!$B$3:$G$34,6,FALSE))*Modèle!$D$35)+0.1</f>
        <v>2.9661146496815278</v>
      </c>
      <c r="O934" s="19" t="str">
        <f>IF(N929&gt;J929,1,"")</f>
        <v/>
      </c>
      <c r="P934" t="str">
        <f>IF(I934&gt;M934,H934,L934)</f>
        <v>Nashville</v>
      </c>
      <c r="Q934" t="str">
        <f>IF(J934&gt;N934,H934,L934)</f>
        <v>N.Y. Islanders</v>
      </c>
      <c r="AI934" s="27"/>
      <c r="AJ934" s="26"/>
      <c r="AK934" s="26"/>
      <c r="AL934" s="26"/>
      <c r="AM934" s="26"/>
      <c r="AN934" s="26"/>
    </row>
    <row r="935" spans="1:40">
      <c r="A935" t="str">
        <f>IF(OR(H935=$AA$3,L935=$AA$3),"MATCH","")</f>
        <v/>
      </c>
      <c r="B935" t="str">
        <f>IF(A935="","","LAST "&amp;COUNTIF(A$2:$A935,A935))</f>
        <v/>
      </c>
      <c r="C935" t="str">
        <f>IF(OR(H935=$AA$5,L935=$AA$5),"MATCH","")</f>
        <v/>
      </c>
      <c r="D935" t="str">
        <f>IF(C935="","","LAST "&amp;COUNTIF($C$2:C935,C935))</f>
        <v/>
      </c>
      <c r="E935" s="6">
        <f>IF(AND(OR(H935=$AA$3,H935=$AA$5),AND(OR(L935=$AA$3,L935=$AA$5))),"MATCH",0)</f>
        <v>0</v>
      </c>
      <c r="F935" s="39" t="s">
        <v>91</v>
      </c>
      <c r="G935" s="16">
        <v>44897</v>
      </c>
      <c r="H935" s="6" t="s">
        <v>34</v>
      </c>
      <c r="I935" s="6">
        <v>3</v>
      </c>
      <c r="J935" s="7">
        <v>2.499044585987261</v>
      </c>
      <c r="K935" s="19" t="str">
        <f>IF(J935&gt;N935,1,"")</f>
        <v/>
      </c>
      <c r="L935" s="6" t="s">
        <v>21</v>
      </c>
      <c r="N935" s="7">
        <f>((VLOOKUP(L935,Modèle!$B$3:$G$34,5,FALSE)*VLOOKUP(H935,Modèle!$B$3:$G$34,6,FALSE))*Modèle!$D$35)+0.1</f>
        <v>3.3807643312101905</v>
      </c>
      <c r="O935" s="19">
        <f>IF(N930&gt;J930,1,"")</f>
        <v>1</v>
      </c>
      <c r="P935" t="str">
        <f>IF(I935&gt;M935,H935,L935)</f>
        <v>Ottawa</v>
      </c>
      <c r="Q935" t="str">
        <f>IF(J935&gt;N935,H935,L935)</f>
        <v>N.Y. Rangers</v>
      </c>
      <c r="AI935" s="27"/>
      <c r="AJ935" s="26"/>
      <c r="AK935" s="26"/>
      <c r="AL935" s="26"/>
      <c r="AM935" s="26"/>
      <c r="AN935" s="26"/>
    </row>
    <row r="936" spans="1:40">
      <c r="A936" t="str">
        <f>IF(OR(H936=$AA$3,L936=$AA$3),"MATCH","")</f>
        <v/>
      </c>
      <c r="B936" t="str">
        <f>IF(A936="","","LAST "&amp;COUNTIF(A$2:$A936,A936))</f>
        <v/>
      </c>
      <c r="C936" t="str">
        <f>IF(OR(H936=$AA$5,L936=$AA$5),"MATCH","")</f>
        <v/>
      </c>
      <c r="D936" t="str">
        <f>IF(C936="","","LAST "&amp;COUNTIF($C$2:C936,C936))</f>
        <v/>
      </c>
      <c r="E936" s="6">
        <f>IF(AND(OR(H936=$AA$3,H936=$AA$5),AND(OR(L936=$AA$3,L936=$AA$5))),"MATCH",0)</f>
        <v>0</v>
      </c>
      <c r="F936" s="39" t="s">
        <v>91</v>
      </c>
      <c r="G936" s="16">
        <v>44897</v>
      </c>
      <c r="H936" s="6" t="s">
        <v>24</v>
      </c>
      <c r="I936" s="6">
        <v>4</v>
      </c>
      <c r="J936" s="7">
        <v>2.1198407643312098</v>
      </c>
      <c r="K936" s="19" t="str">
        <f>IF(J936&gt;N936,1,"")</f>
        <v/>
      </c>
      <c r="L936" s="6" t="s">
        <v>46</v>
      </c>
      <c r="N936" s="7">
        <f>((VLOOKUP(L936,Modèle!$B$3:$G$34,5,FALSE)*VLOOKUP(H936,Modèle!$B$3:$G$34,6,FALSE))*Modèle!$D$35)+0.1</f>
        <v>4.3015923566878964</v>
      </c>
      <c r="O936" s="19">
        <f>IF(N931&gt;J931,1,"")</f>
        <v>1</v>
      </c>
      <c r="P936" t="str">
        <f>IF(I936&gt;M936,H936,L936)</f>
        <v>Columbus</v>
      </c>
      <c r="Q936" t="str">
        <f>IF(J936&gt;N936,H936,L936)</f>
        <v>Winnipeg</v>
      </c>
      <c r="AI936" s="27"/>
      <c r="AJ936" s="26"/>
      <c r="AK936" s="26"/>
      <c r="AL936" s="26"/>
      <c r="AM936" s="26"/>
      <c r="AN936" s="26"/>
    </row>
    <row r="937" spans="1:40">
      <c r="A937" t="str">
        <f>IF(OR(H937=$AA$3,L937=$AA$3),"MATCH","")</f>
        <v/>
      </c>
      <c r="B937" t="str">
        <f>IF(A937="","","LAST "&amp;COUNTIF(A$2:$A937,A937))</f>
        <v/>
      </c>
      <c r="C937" t="str">
        <f>IF(OR(H937=$AA$5,L937=$AA$5),"MATCH","")</f>
        <v/>
      </c>
      <c r="D937" t="str">
        <f>IF(C937="","","LAST "&amp;COUNTIF($C$2:C937,C937))</f>
        <v/>
      </c>
      <c r="E937" s="6">
        <f>IF(AND(OR(H937=$AA$3,H937=$AA$5),AND(OR(L937=$AA$3,L937=$AA$5))),"MATCH",0)</f>
        <v>0</v>
      </c>
      <c r="F937" s="39" t="s">
        <v>91</v>
      </c>
      <c r="G937" s="16">
        <v>44896</v>
      </c>
      <c r="H937" s="6" t="s">
        <v>27</v>
      </c>
      <c r="I937" s="6">
        <v>6</v>
      </c>
      <c r="J937" s="7">
        <v>3.302675159235668</v>
      </c>
      <c r="K937" s="19" t="str">
        <f>IF(J937&gt;N937,1,"")</f>
        <v/>
      </c>
      <c r="L937" s="6" t="s">
        <v>35</v>
      </c>
      <c r="N937" s="7">
        <f>((VLOOKUP(L937,Modèle!$B$3:$G$34,5,FALSE)*VLOOKUP(H937,Modèle!$B$3:$G$34,6,FALSE))*Modèle!$D$35)+0.1</f>
        <v>3.515828025477707</v>
      </c>
      <c r="O937" s="19">
        <f>IF(N932&gt;J932,1,"")</f>
        <v>1</v>
      </c>
      <c r="P937" t="str">
        <f>IF(I937&gt;M937,H937,L937)</f>
        <v>Colorado</v>
      </c>
      <c r="Q937" t="str">
        <f>IF(J937&gt;N937,H937,L937)</f>
        <v>Buffalo</v>
      </c>
      <c r="AI937" s="27"/>
      <c r="AJ937" s="26"/>
      <c r="AK937" s="26"/>
      <c r="AL937" s="26"/>
      <c r="AM937" s="26"/>
      <c r="AN937" s="26"/>
    </row>
    <row r="938" spans="1:40">
      <c r="A938" t="str">
        <f>IF(OR(H938=$AA$3,L938=$AA$3),"MATCH","")</f>
        <v>MATCH</v>
      </c>
      <c r="B938" t="str">
        <f>IF(A938="","","LAST "&amp;COUNTIF(A$2:$A938,A938))</f>
        <v>LAST 60</v>
      </c>
      <c r="C938" t="str">
        <f>IF(OR(H938=$AA$5,L938=$AA$5),"MATCH","")</f>
        <v/>
      </c>
      <c r="D938" t="str">
        <f>IF(C938="","","LAST "&amp;COUNTIF($C$2:C938,C938))</f>
        <v/>
      </c>
      <c r="E938" s="6">
        <f>IF(AND(OR(H938=$AA$3,H938=$AA$5),AND(OR(L938=$AA$3,L938=$AA$5))),"MATCH",0)</f>
        <v>0</v>
      </c>
      <c r="F938" s="39" t="s">
        <v>91</v>
      </c>
      <c r="G938" s="16">
        <v>44896</v>
      </c>
      <c r="H938" s="6" t="s">
        <v>31</v>
      </c>
      <c r="I938" s="6">
        <v>2</v>
      </c>
      <c r="J938" s="7">
        <v>2.3957006369426748</v>
      </c>
      <c r="K938" s="19" t="str">
        <f>IF(J938&gt;N938,1,"")</f>
        <v/>
      </c>
      <c r="L938" s="6" t="s">
        <v>36</v>
      </c>
      <c r="N938" s="7">
        <f>((VLOOKUP(L938,Modèle!$B$3:$G$34,5,FALSE)*VLOOKUP(H938,Modèle!$B$3:$G$34,6,FALSE))*Modèle!$D$35)+0.1</f>
        <v>3.7799999999999994</v>
      </c>
      <c r="O938" s="19">
        <f>IF(N933&gt;J933,1,"")</f>
        <v>1</v>
      </c>
      <c r="P938" t="str">
        <f>IF(I938&gt;M938,H938,L938)</f>
        <v>Montreal</v>
      </c>
      <c r="Q938" t="str">
        <f>IF(J938&gt;N938,H938,L938)</f>
        <v>Calgary</v>
      </c>
      <c r="AI938" s="27"/>
      <c r="AJ938" s="26"/>
      <c r="AK938" s="26"/>
      <c r="AL938" s="26"/>
      <c r="AM938" s="26"/>
      <c r="AN938" s="26"/>
    </row>
    <row r="939" spans="1:40">
      <c r="A939" t="str">
        <f>IF(OR(H939=$AA$3,L939=$AA$3),"MATCH","")</f>
        <v/>
      </c>
      <c r="B939" t="str">
        <f>IF(A939="","","LAST "&amp;COUNTIF(A$2:$A939,A939))</f>
        <v/>
      </c>
      <c r="C939" t="str">
        <f>IF(OR(H939=$AA$5,L939=$AA$5),"MATCH","")</f>
        <v/>
      </c>
      <c r="D939" t="str">
        <f>IF(C939="","","LAST "&amp;COUNTIF($C$2:C939,C939))</f>
        <v/>
      </c>
      <c r="E939" s="6">
        <f>IF(AND(OR(H939=$AA$3,H939=$AA$5),AND(OR(L939=$AA$3,L939=$AA$5))),"MATCH",0)</f>
        <v>0</v>
      </c>
      <c r="F939" s="39" t="s">
        <v>91</v>
      </c>
      <c r="G939" s="16">
        <v>44896</v>
      </c>
      <c r="H939" s="6" t="s">
        <v>23</v>
      </c>
      <c r="I939" s="6">
        <v>0</v>
      </c>
      <c r="J939" s="7">
        <v>1.9145222929936303</v>
      </c>
      <c r="K939" s="19" t="str">
        <f>IF(J939&gt;N939,1,"")</f>
        <v/>
      </c>
      <c r="L939" s="6" t="s">
        <v>40</v>
      </c>
      <c r="N939" s="7">
        <f>((VLOOKUP(L939,Modèle!$B$3:$G$34,5,FALSE)*VLOOKUP(H939,Modèle!$B$3:$G$34,6,FALSE))*Modèle!$D$35)+0.1</f>
        <v>4.6442038216560499</v>
      </c>
      <c r="O939" s="19">
        <f>IF(N934&gt;J934,1,"")</f>
        <v>1</v>
      </c>
      <c r="P939" t="str">
        <f>IF(I939&gt;M939,H939,L939)</f>
        <v>Dallas</v>
      </c>
      <c r="Q939" t="str">
        <f>IF(J939&gt;N939,H939,L939)</f>
        <v>Dallas</v>
      </c>
      <c r="AI939" s="27"/>
      <c r="AJ939" s="26"/>
      <c r="AK939" s="26"/>
      <c r="AL939" s="26"/>
      <c r="AM939" s="26"/>
      <c r="AN939" s="26"/>
    </row>
    <row r="940" spans="1:40">
      <c r="A940" t="str">
        <f>IF(OR(H940=$AA$3,L940=$AA$3),"MATCH","")</f>
        <v/>
      </c>
      <c r="B940" t="str">
        <f>IF(A940="","","LAST "&amp;COUNTIF(A$2:$A940,A940))</f>
        <v/>
      </c>
      <c r="C940" t="str">
        <f>IF(OR(H940=$AA$5,L940=$AA$5),"MATCH","")</f>
        <v/>
      </c>
      <c r="D940" t="str">
        <f>IF(C940="","","LAST "&amp;COUNTIF($C$2:C940,C940))</f>
        <v/>
      </c>
      <c r="E940" s="6">
        <f>IF(AND(OR(H940=$AA$3,H940=$AA$5),AND(OR(L940=$AA$3,L940=$AA$5))),"MATCH",0)</f>
        <v>0</v>
      </c>
      <c r="F940" s="39" t="s">
        <v>91</v>
      </c>
      <c r="G940" s="16">
        <v>44896</v>
      </c>
      <c r="H940" s="6" t="s">
        <v>43</v>
      </c>
      <c r="I940" s="6">
        <v>3</v>
      </c>
      <c r="J940" s="7">
        <v>2.8609872611464962</v>
      </c>
      <c r="K940" s="19" t="str">
        <f>IF(J940&gt;N940,1,"")</f>
        <v/>
      </c>
      <c r="L940" s="6" t="s">
        <v>19</v>
      </c>
      <c r="N940" s="7">
        <f>((VLOOKUP(L940,Modèle!$B$3:$G$34,5,FALSE)*VLOOKUP(H940,Modèle!$B$3:$G$34,6,FALSE))*Modèle!$D$35)+0.1</f>
        <v>3.868726114649681</v>
      </c>
      <c r="O940" s="19">
        <f>IF(N935&gt;J935,1,"")</f>
        <v>1</v>
      </c>
      <c r="P940" t="str">
        <f>IF(I940&gt;M940,H940,L940)</f>
        <v>Arizona</v>
      </c>
      <c r="Q940" t="str">
        <f>IF(J940&gt;N940,H940,L940)</f>
        <v>Los Angeles</v>
      </c>
      <c r="AI940" s="27"/>
      <c r="AJ940" s="26"/>
      <c r="AK940" s="26"/>
      <c r="AL940" s="26"/>
      <c r="AM940" s="26"/>
      <c r="AN940" s="26"/>
    </row>
    <row r="941" spans="1:40">
      <c r="A941" t="str">
        <f>IF(OR(H941=$AA$3,L941=$AA$3),"MATCH","")</f>
        <v/>
      </c>
      <c r="B941" t="str">
        <f>IF(A941="","","LAST "&amp;COUNTIF(A$2:$A941,A941))</f>
        <v/>
      </c>
      <c r="C941" t="str">
        <f>IF(OR(H941=$AA$5,L941=$AA$5),"MATCH","")</f>
        <v/>
      </c>
      <c r="D941" t="str">
        <f>IF(C941="","","LAST "&amp;COUNTIF($C$2:C941,C941))</f>
        <v/>
      </c>
      <c r="E941" s="6">
        <f>IF(AND(OR(H941=$AA$3,H941=$AA$5),AND(OR(L941=$AA$3,L941=$AA$5))),"MATCH",0)</f>
        <v>0</v>
      </c>
      <c r="F941" s="39" t="s">
        <v>91</v>
      </c>
      <c r="G941" s="16">
        <v>44896</v>
      </c>
      <c r="H941" s="6" t="s">
        <v>29</v>
      </c>
      <c r="I941" s="6">
        <v>3</v>
      </c>
      <c r="J941" s="7">
        <v>3.1994904458598721</v>
      </c>
      <c r="K941" s="19" t="str">
        <f>IF(J941&gt;N941,1,"")</f>
        <v/>
      </c>
      <c r="L941" s="6" t="s">
        <v>37</v>
      </c>
      <c r="N941" s="7">
        <f>((VLOOKUP(L941,Modèle!$B$3:$G$34,5,FALSE)*VLOOKUP(H941,Modèle!$B$3:$G$34,6,FALSE))*Modèle!$D$35)+0.1</f>
        <v>3.3690445859872615</v>
      </c>
      <c r="O941" s="19">
        <f>IF(N936&gt;J936,1,"")</f>
        <v>1</v>
      </c>
      <c r="P941" t="str">
        <f>IF(I941&gt;M941,H941,L941)</f>
        <v>Edmonton</v>
      </c>
      <c r="Q941" t="str">
        <f>IF(J941&gt;N941,H941,L941)</f>
        <v>Minnesota</v>
      </c>
      <c r="AI941" s="27"/>
      <c r="AJ941" s="26"/>
      <c r="AK941" s="26"/>
      <c r="AL941" s="26"/>
      <c r="AM941" s="26"/>
      <c r="AN941" s="26"/>
    </row>
    <row r="942" spans="1:40">
      <c r="A942" t="str">
        <f>IF(OR(H942=$AA$3,L942=$AA$3),"MATCH","")</f>
        <v/>
      </c>
      <c r="B942" t="str">
        <f>IF(A942="","","LAST "&amp;COUNTIF(A$2:$A942,A942))</f>
        <v/>
      </c>
      <c r="C942" t="str">
        <f>IF(OR(H942=$AA$5,L942=$AA$5),"MATCH","")</f>
        <v/>
      </c>
      <c r="D942" t="str">
        <f>IF(C942="","","LAST "&amp;COUNTIF($C$2:C942,C942))</f>
        <v/>
      </c>
      <c r="E942" s="6">
        <f>IF(AND(OR(H942=$AA$3,H942=$AA$5),AND(OR(L942=$AA$3,L942=$AA$5))),"MATCH",0)</f>
        <v>0</v>
      </c>
      <c r="F942" s="39" t="s">
        <v>91</v>
      </c>
      <c r="G942" s="16">
        <v>44896</v>
      </c>
      <c r="H942" s="6" t="s">
        <v>17</v>
      </c>
      <c r="I942" s="6">
        <v>4</v>
      </c>
      <c r="J942" s="7">
        <v>2.2853503184713375</v>
      </c>
      <c r="K942" s="19" t="str">
        <f>IF(J942&gt;N942,1,"")</f>
        <v/>
      </c>
      <c r="L942" s="6" t="s">
        <v>41</v>
      </c>
      <c r="N942" s="7">
        <f>((VLOOKUP(L942,Modèle!$B$3:$G$34,5,FALSE)*VLOOKUP(H942,Modèle!$B$3:$G$34,6,FALSE))*Modèle!$D$35)+0.1</f>
        <v>3.4501273885350305</v>
      </c>
      <c r="O942" s="19">
        <f>IF(N937&gt;J937,1,"")</f>
        <v>1</v>
      </c>
      <c r="P942" t="str">
        <f>IF(I942&gt;M942,H942,L942)</f>
        <v>Nashville</v>
      </c>
      <c r="Q942" t="str">
        <f>IF(J942&gt;N942,H942,L942)</f>
        <v>New Jersey</v>
      </c>
      <c r="AI942" s="27"/>
      <c r="AJ942" s="26"/>
      <c r="AK942" s="26"/>
      <c r="AL942" s="26"/>
      <c r="AM942" s="26"/>
      <c r="AN942" s="26"/>
    </row>
    <row r="943" spans="1:40">
      <c r="A943" t="str">
        <f>IF(OR(H943=$AA$3,L943=$AA$3),"MATCH","")</f>
        <v/>
      </c>
      <c r="B943" t="str">
        <f>IF(A943="","","LAST "&amp;COUNTIF(A$2:$A943,A943))</f>
        <v/>
      </c>
      <c r="C943" t="str">
        <f>IF(OR(H943=$AA$5,L943=$AA$5),"MATCH","")</f>
        <v/>
      </c>
      <c r="D943" t="str">
        <f>IF(C943="","","LAST "&amp;COUNTIF($C$2:C943,C943))</f>
        <v/>
      </c>
      <c r="E943" s="6">
        <f>IF(AND(OR(H943=$AA$3,H943=$AA$5),AND(OR(L943=$AA$3,L943=$AA$5))),"MATCH",0)</f>
        <v>0</v>
      </c>
      <c r="F943" s="39" t="s">
        <v>91</v>
      </c>
      <c r="G943" s="16">
        <v>44896</v>
      </c>
      <c r="H943" s="6" t="s">
        <v>20</v>
      </c>
      <c r="I943" s="6">
        <v>4</v>
      </c>
      <c r="J943" s="7">
        <v>3.6128662420382156</v>
      </c>
      <c r="K943" s="19">
        <f>IF(J943&gt;N943,1,"")</f>
        <v>1</v>
      </c>
      <c r="L943" s="6" t="s">
        <v>42</v>
      </c>
      <c r="N943" s="7">
        <f>((VLOOKUP(L943,Modèle!$B$3:$G$34,5,FALSE)*VLOOKUP(H943,Modèle!$B$3:$G$34,6,FALSE))*Modèle!$D$35)+0.1</f>
        <v>2.7500636942675158</v>
      </c>
      <c r="O943" s="19">
        <f>IF(N938&gt;J938,1,"")</f>
        <v>1</v>
      </c>
      <c r="P943" t="str">
        <f>IF(I943&gt;M943,H943,L943)</f>
        <v>Tampa Bay</v>
      </c>
      <c r="Q943" t="str">
        <f>IF(J943&gt;N943,H943,L943)</f>
        <v>Tampa Bay</v>
      </c>
      <c r="AI943" s="27"/>
      <c r="AJ943" s="26"/>
      <c r="AK943" s="26"/>
      <c r="AL943" s="26"/>
      <c r="AM943" s="26"/>
      <c r="AN943" s="26"/>
    </row>
    <row r="944" spans="1:40">
      <c r="A944" t="str">
        <f>IF(OR(H944=$AA$3,L944=$AA$3),"MATCH","")</f>
        <v/>
      </c>
      <c r="B944" t="str">
        <f>IF(A944="","","LAST "&amp;COUNTIF(A$2:$A944,A944))</f>
        <v/>
      </c>
      <c r="C944" t="str">
        <f>IF(OR(H944=$AA$5,L944=$AA$5),"MATCH","")</f>
        <v/>
      </c>
      <c r="D944" t="str">
        <f>IF(C944="","","LAST "&amp;COUNTIF($C$2:C944,C944))</f>
        <v/>
      </c>
      <c r="E944" s="6">
        <f>IF(AND(OR(H944=$AA$3,H944=$AA$5),AND(OR(L944=$AA$3,L944=$AA$5))),"MATCH",0)</f>
        <v>0</v>
      </c>
      <c r="F944" s="39" t="s">
        <v>91</v>
      </c>
      <c r="G944" s="16">
        <v>44896</v>
      </c>
      <c r="H944" s="6" t="s">
        <v>18</v>
      </c>
      <c r="I944" s="6">
        <v>3</v>
      </c>
      <c r="J944" s="7">
        <v>3.1450318471337573</v>
      </c>
      <c r="K944" s="19">
        <f>IF(J944&gt;N944,1,"")</f>
        <v>1</v>
      </c>
      <c r="L944" s="6" t="s">
        <v>44</v>
      </c>
      <c r="N944" s="7">
        <f>((VLOOKUP(L944,Modèle!$B$3:$G$34,5,FALSE)*VLOOKUP(H944,Modèle!$B$3:$G$34,6,FALSE))*Modèle!$D$35)+0.1</f>
        <v>2.9852229299363047</v>
      </c>
      <c r="O944" s="19">
        <f>IF(N939&gt;J939,1,"")</f>
        <v>1</v>
      </c>
      <c r="P944" t="str">
        <f>IF(I944&gt;M944,H944,L944)</f>
        <v>Vegas</v>
      </c>
      <c r="Q944" t="str">
        <f>IF(J944&gt;N944,H944,L944)</f>
        <v>Vegas</v>
      </c>
      <c r="AI944" s="27"/>
      <c r="AJ944" s="26"/>
      <c r="AK944" s="26"/>
      <c r="AL944" s="26"/>
      <c r="AM944" s="26"/>
      <c r="AN944" s="26"/>
    </row>
    <row r="945" spans="1:40">
      <c r="A945" t="str">
        <f>IF(OR(H945=$AA$3,L945=$AA$3),"MATCH","")</f>
        <v/>
      </c>
      <c r="B945" t="str">
        <f>IF(A945="","","LAST "&amp;COUNTIF(A$2:$A945,A945))</f>
        <v/>
      </c>
      <c r="C945" t="str">
        <f>IF(OR(H945=$AA$5,L945=$AA$5),"MATCH","")</f>
        <v/>
      </c>
      <c r="D945" t="str">
        <f>IF(C945="","","LAST "&amp;COUNTIF($C$2:C945,C945))</f>
        <v/>
      </c>
      <c r="E945" s="6">
        <f>IF(AND(OR(H945=$AA$3,H945=$AA$5),AND(OR(L945=$AA$3,L945=$AA$5))),"MATCH",0)</f>
        <v>0</v>
      </c>
      <c r="F945" s="39" t="s">
        <v>91</v>
      </c>
      <c r="G945" s="16">
        <v>44896</v>
      </c>
      <c r="H945" s="6" t="s">
        <v>33</v>
      </c>
      <c r="I945" s="6">
        <v>2</v>
      </c>
      <c r="J945" s="7">
        <v>3.1286624203821654</v>
      </c>
      <c r="K945" s="19" t="str">
        <f>IF(J945&gt;N945,1,"")</f>
        <v/>
      </c>
      <c r="L945" s="6" t="s">
        <v>22</v>
      </c>
      <c r="N945" s="7">
        <f>((VLOOKUP(L945,Modèle!$B$3:$G$34,5,FALSE)*VLOOKUP(H945,Modèle!$B$3:$G$34,6,FALSE))*Modèle!$D$35)+0.1</f>
        <v>3.4049681528662412</v>
      </c>
      <c r="O945" s="19">
        <f>IF(N940&gt;J940,1,"")</f>
        <v>1</v>
      </c>
      <c r="P945" t="str">
        <f>IF(I945&gt;M945,H945,L945)</f>
        <v>Washington</v>
      </c>
      <c r="Q945" t="str">
        <f>IF(J945&gt;N945,H945,L945)</f>
        <v>Seattle</v>
      </c>
      <c r="AI945" s="27"/>
      <c r="AJ945" s="26"/>
      <c r="AK945" s="26"/>
      <c r="AL945" s="26"/>
      <c r="AM945" s="26"/>
      <c r="AN945" s="26"/>
    </row>
    <row r="946" spans="1:40">
      <c r="A946" t="str">
        <f>IF(OR(H946=$AA$3,L946=$AA$3),"MATCH","")</f>
        <v/>
      </c>
      <c r="B946" t="str">
        <f>IF(A946="","","LAST "&amp;COUNTIF(A$2:$A946,A946))</f>
        <v/>
      </c>
      <c r="C946" t="str">
        <f>IF(OR(H946=$AA$5,L946=$AA$5),"MATCH","")</f>
        <v/>
      </c>
      <c r="D946" t="str">
        <f>IF(C946="","","LAST "&amp;COUNTIF($C$2:C946,C946))</f>
        <v/>
      </c>
      <c r="E946" s="6">
        <f>IF(AND(OR(H946=$AA$3,H946=$AA$5),AND(OR(L946=$AA$3,L946=$AA$5))),"MATCH",0)</f>
        <v>0</v>
      </c>
      <c r="F946" s="39" t="s">
        <v>91</v>
      </c>
      <c r="G946" s="16">
        <v>44896</v>
      </c>
      <c r="H946" s="6" t="s">
        <v>25</v>
      </c>
      <c r="I946" s="6">
        <v>6</v>
      </c>
      <c r="J946" s="7">
        <v>3.59</v>
      </c>
      <c r="K946" s="19">
        <f>IF(J946&gt;N946,1,"")</f>
        <v>1</v>
      </c>
      <c r="L946" s="6" t="s">
        <v>47</v>
      </c>
      <c r="N946" s="7">
        <f>((VLOOKUP(L946,Modèle!$B$3:$G$34,5,FALSE)*VLOOKUP(H946,Modèle!$B$3:$G$34,6,FALSE))*Modèle!$D$35)+0.1</f>
        <v>2.7373248407643311</v>
      </c>
      <c r="O946" s="19">
        <f>IF(N941&gt;J941,1,"")</f>
        <v>1</v>
      </c>
      <c r="P946" t="str">
        <f>IF(I946&gt;M946,H946,L946)</f>
        <v>Carolina</v>
      </c>
      <c r="Q946" t="str">
        <f>IF(J946&gt;N946,H946,L946)</f>
        <v>Carolina</v>
      </c>
      <c r="AI946" s="27"/>
      <c r="AJ946" s="26"/>
      <c r="AK946" s="26"/>
      <c r="AL946" s="26"/>
      <c r="AM946" s="26"/>
      <c r="AN946" s="26"/>
    </row>
    <row r="947" spans="1:40">
      <c r="A947" t="str">
        <f>IF(OR(H947=$AA$3,L947=$AA$3),"MATCH","")</f>
        <v/>
      </c>
      <c r="B947" t="str">
        <f>IF(A947="","","LAST "&amp;COUNTIF(A$2:$A947,A947))</f>
        <v/>
      </c>
      <c r="C947" t="str">
        <f>IF(OR(H947=$AA$5,L947=$AA$5),"MATCH","")</f>
        <v/>
      </c>
      <c r="D947" t="str">
        <f>IF(C947="","","LAST "&amp;COUNTIF($C$2:C947,C947))</f>
        <v/>
      </c>
      <c r="E947" s="6">
        <f>IF(AND(OR(H947=$AA$3,H947=$AA$5),AND(OR(L947=$AA$3,L947=$AA$5))),"MATCH",0)</f>
        <v>0</v>
      </c>
      <c r="F947" s="39" t="s">
        <v>91</v>
      </c>
      <c r="G947" s="16">
        <v>44896</v>
      </c>
      <c r="H947" s="6" t="s">
        <v>38</v>
      </c>
      <c r="I947" s="6">
        <v>5</v>
      </c>
      <c r="J947" s="7">
        <v>4.0927070063694266</v>
      </c>
      <c r="K947" s="19">
        <f>IF(J947&gt;N947,1,"")</f>
        <v>1</v>
      </c>
      <c r="L947" s="6" t="s">
        <v>28</v>
      </c>
      <c r="N947" s="7">
        <f>((VLOOKUP(L947,Modèle!$B$3:$G$34,5,FALSE)*VLOOKUP(H947,Modèle!$B$3:$G$34,6,FALSE))*Modèle!$D$35)+0.1</f>
        <v>3.7598726114649672</v>
      </c>
      <c r="O947" s="19">
        <f>IF(N942&gt;J942,1,"")</f>
        <v>1</v>
      </c>
      <c r="P947" t="str">
        <f>IF(I947&gt;M947,H947,L947)</f>
        <v>Florida</v>
      </c>
      <c r="Q947" t="str">
        <f>IF(J947&gt;N947,H947,L947)</f>
        <v>Florida</v>
      </c>
      <c r="AI947" s="27"/>
      <c r="AJ947" s="26"/>
      <c r="AK947" s="26"/>
      <c r="AL947" s="26"/>
      <c r="AM947" s="26"/>
      <c r="AN947" s="26"/>
    </row>
    <row r="948" spans="1:40">
      <c r="A948" t="str">
        <f>IF(OR(H948=$AA$3,L948=$AA$3),"MATCH","")</f>
        <v/>
      </c>
      <c r="B948" t="str">
        <f>IF(A948="","","LAST "&amp;COUNTIF(A$2:$A948,A948))</f>
        <v/>
      </c>
      <c r="C948" t="str">
        <f>IF(OR(H948=$AA$5,L948=$AA$5),"MATCH","")</f>
        <v/>
      </c>
      <c r="D948" t="str">
        <f>IF(C948="","","LAST "&amp;COUNTIF($C$2:C948,C948))</f>
        <v/>
      </c>
      <c r="E948" s="6">
        <f>IF(AND(OR(H948=$AA$3,H948=$AA$5),AND(OR(L948=$AA$3,L948=$AA$5))),"MATCH",0)</f>
        <v>0</v>
      </c>
      <c r="F948" s="39" t="s">
        <v>91</v>
      </c>
      <c r="G948" s="16">
        <v>44895</v>
      </c>
      <c r="H948" s="6" t="s">
        <v>29</v>
      </c>
      <c r="I948" s="6">
        <v>5</v>
      </c>
      <c r="J948" s="7">
        <v>4.3007643312101909</v>
      </c>
      <c r="K948" s="19">
        <f>IF(J948&gt;N948,1,"")</f>
        <v>1</v>
      </c>
      <c r="L948" s="6" t="s">
        <v>26</v>
      </c>
      <c r="N948" s="7">
        <f>((VLOOKUP(L948,Modèle!$B$3:$G$34,5,FALSE)*VLOOKUP(H948,Modèle!$B$3:$G$34,6,FALSE))*Modèle!$D$35)+0.1</f>
        <v>2.4993949044585984</v>
      </c>
      <c r="O948" s="19" t="str">
        <f>IF(N943&gt;J943,1,"")</f>
        <v/>
      </c>
      <c r="P948" t="str">
        <f>IF(I948&gt;M948,H948,L948)</f>
        <v>Edmonton</v>
      </c>
      <c r="Q948" t="str">
        <f>IF(J948&gt;N948,H948,L948)</f>
        <v>Edmonton</v>
      </c>
      <c r="AI948" s="27"/>
      <c r="AJ948" s="26"/>
      <c r="AK948" s="26"/>
      <c r="AL948" s="26"/>
      <c r="AM948" s="26"/>
      <c r="AN948" s="26"/>
    </row>
    <row r="949" spans="1:40">
      <c r="A949" t="str">
        <f>IF(OR(H949=$AA$3,L949=$AA$3),"MATCH","")</f>
        <v/>
      </c>
      <c r="B949" t="str">
        <f>IF(A949="","","LAST "&amp;COUNTIF(A$2:$A949,A949))</f>
        <v/>
      </c>
      <c r="C949" t="str">
        <f>IF(OR(H949=$AA$5,L949=$AA$5),"MATCH","")</f>
        <v>MATCH</v>
      </c>
      <c r="D949" t="str">
        <f>IF(C949="","","LAST "&amp;COUNTIF($C$2:C949,C949))</f>
        <v>LAST 60</v>
      </c>
      <c r="E949" s="6">
        <f>IF(AND(OR(H949=$AA$3,H949=$AA$5),AND(OR(L949=$AA$3,L949=$AA$5))),"MATCH",0)</f>
        <v>0</v>
      </c>
      <c r="F949" s="39" t="s">
        <v>91</v>
      </c>
      <c r="G949" s="16">
        <v>44895</v>
      </c>
      <c r="H949" s="6" t="s">
        <v>35</v>
      </c>
      <c r="I949" s="6">
        <v>5</v>
      </c>
      <c r="J949" s="7">
        <v>4.0314012738853497</v>
      </c>
      <c r="K949" s="19">
        <f>IF(J949&gt;N949,1,"")</f>
        <v>1</v>
      </c>
      <c r="L949" s="6" t="s">
        <v>45</v>
      </c>
      <c r="N949" s="7">
        <f>((VLOOKUP(L949,Modèle!$B$3:$G$34,5,FALSE)*VLOOKUP(H949,Modèle!$B$3:$G$34,6,FALSE))*Modèle!$D$35)+0.1</f>
        <v>3.5356687898089163</v>
      </c>
      <c r="O949" s="19" t="str">
        <f>IF(N944&gt;J944,1,"")</f>
        <v/>
      </c>
      <c r="P949" t="str">
        <f>IF(I949&gt;M949,H949,L949)</f>
        <v>Buffalo</v>
      </c>
      <c r="Q949" t="str">
        <f>IF(J949&gt;N949,H949,L949)</f>
        <v>Buffalo</v>
      </c>
      <c r="AI949" s="27"/>
      <c r="AJ949" s="26"/>
      <c r="AK949" s="26"/>
      <c r="AL949" s="26"/>
      <c r="AM949" s="26"/>
      <c r="AN949" s="26"/>
    </row>
    <row r="950" spans="1:40">
      <c r="A950" t="str">
        <f>IF(OR(H950=$AA$3,L950=$AA$3),"MATCH","")</f>
        <v/>
      </c>
      <c r="B950" t="str">
        <f>IF(A950="","","LAST "&amp;COUNTIF(A$2:$A950,A950))</f>
        <v/>
      </c>
      <c r="C950" t="str">
        <f>IF(OR(H950=$AA$5,L950=$AA$5),"MATCH","")</f>
        <v/>
      </c>
      <c r="D950" t="str">
        <f>IF(C950="","","LAST "&amp;COUNTIF($C$2:C950,C950))</f>
        <v/>
      </c>
      <c r="E950" s="6">
        <f>IF(AND(OR(H950=$AA$3,H950=$AA$5),AND(OR(L950=$AA$3,L950=$AA$5))),"MATCH",0)</f>
        <v>0</v>
      </c>
      <c r="F950" s="39" t="s">
        <v>91</v>
      </c>
      <c r="G950" s="16">
        <v>44895</v>
      </c>
      <c r="H950" s="6" t="s">
        <v>21</v>
      </c>
      <c r="I950" s="6">
        <v>3</v>
      </c>
      <c r="J950" s="7">
        <v>3.2807643312101904</v>
      </c>
      <c r="K950" s="19">
        <f>IF(J950&gt;N950,1,"")</f>
        <v>1</v>
      </c>
      <c r="L950" s="6" t="s">
        <v>34</v>
      </c>
      <c r="N950" s="7">
        <f>((VLOOKUP(L950,Modèle!$B$3:$G$34,5,FALSE)*VLOOKUP(H950,Modèle!$B$3:$G$34,6,FALSE))*Modèle!$D$35)+0.1</f>
        <v>2.5990445859872611</v>
      </c>
      <c r="O950" s="19">
        <f>IF(N945&gt;J945,1,"")</f>
        <v>1</v>
      </c>
      <c r="P950" t="str">
        <f>IF(I950&gt;M950,H950,L950)</f>
        <v>N.Y. Rangers</v>
      </c>
      <c r="Q950" t="str">
        <f>IF(J950&gt;N950,H950,L950)</f>
        <v>N.Y. Rangers</v>
      </c>
      <c r="AI950" s="27"/>
      <c r="AJ950" s="26"/>
      <c r="AK950" s="26"/>
      <c r="AL950" s="26"/>
      <c r="AM950" s="26"/>
      <c r="AN950" s="26"/>
    </row>
    <row r="951" spans="1:40">
      <c r="A951" t="str">
        <f>IF(OR(H951=$AA$3,L951=$AA$3),"MATCH","")</f>
        <v/>
      </c>
      <c r="B951" t="str">
        <f>IF(A951="","","LAST "&amp;COUNTIF(A$2:$A951,A951))</f>
        <v/>
      </c>
      <c r="C951" t="str">
        <f>IF(OR(H951=$AA$5,L951=$AA$5),"MATCH","")</f>
        <v/>
      </c>
      <c r="D951" t="str">
        <f>IF(C951="","","LAST "&amp;COUNTIF($C$2:C951,C951))</f>
        <v/>
      </c>
      <c r="E951" s="6">
        <f>IF(AND(OR(H951=$AA$3,H951=$AA$5),AND(OR(L951=$AA$3,L951=$AA$5))),"MATCH",0)</f>
        <v>0</v>
      </c>
      <c r="F951" s="39" t="s">
        <v>91</v>
      </c>
      <c r="G951" s="16">
        <v>44895</v>
      </c>
      <c r="H951" s="6" t="s">
        <v>16</v>
      </c>
      <c r="I951" s="6">
        <v>1</v>
      </c>
      <c r="J951" s="7">
        <v>2.5391082802547769</v>
      </c>
      <c r="K951" s="19" t="str">
        <f>IF(J951&gt;N951,1,"")</f>
        <v/>
      </c>
      <c r="L951" s="6" t="s">
        <v>30</v>
      </c>
      <c r="N951" s="7">
        <f>((VLOOKUP(L951,Modèle!$B$3:$G$34,5,FALSE)*VLOOKUP(H951,Modèle!$B$3:$G$34,6,FALSE))*Modèle!$D$35)+0.1</f>
        <v>4.0675796178343937</v>
      </c>
      <c r="O951" s="19" t="str">
        <f>IF(N946&gt;J946,1,"")</f>
        <v/>
      </c>
      <c r="P951" t="str">
        <f>IF(I951&gt;M951,H951,L951)</f>
        <v>San Jose</v>
      </c>
      <c r="Q951" t="str">
        <f>IF(J951&gt;N951,H951,L951)</f>
        <v>Toronto</v>
      </c>
      <c r="AI951" s="27"/>
      <c r="AJ951" s="26"/>
      <c r="AK951" s="26"/>
      <c r="AL951" s="26"/>
      <c r="AM951" s="26"/>
      <c r="AN951" s="26"/>
    </row>
    <row r="952" spans="1:40">
      <c r="A952" t="str">
        <f>IF(OR(H952=$AA$3,L952=$AA$3),"MATCH","")</f>
        <v/>
      </c>
      <c r="B952" t="str">
        <f>IF(A952="","","LAST "&amp;COUNTIF(A$2:$A952,A952))</f>
        <v/>
      </c>
      <c r="C952" t="str">
        <f>IF(OR(H952=$AA$5,L952=$AA$5),"MATCH","")</f>
        <v/>
      </c>
      <c r="D952" t="str">
        <f>IF(C952="","","LAST "&amp;COUNTIF($C$2:C952,C952))</f>
        <v/>
      </c>
      <c r="E952" s="6">
        <f>IF(AND(OR(H952=$AA$3,H952=$AA$5),AND(OR(L952=$AA$3,L952=$AA$5))),"MATCH",0)</f>
        <v>0</v>
      </c>
      <c r="F952" s="39" t="s">
        <v>91</v>
      </c>
      <c r="G952" s="16">
        <v>44894</v>
      </c>
      <c r="H952" s="6" t="s">
        <v>20</v>
      </c>
      <c r="I952" s="6">
        <v>1</v>
      </c>
      <c r="J952" s="7">
        <v>2.4809872611464963</v>
      </c>
      <c r="K952" s="19" t="str">
        <f>IF(J952&gt;N952,1,"")</f>
        <v/>
      </c>
      <c r="L952" s="6" t="s">
        <v>32</v>
      </c>
      <c r="N952" s="7">
        <f>((VLOOKUP(L952,Modèle!$B$3:$G$34,5,FALSE)*VLOOKUP(H952,Modèle!$B$3:$G$34,6,FALSE))*Modèle!$D$35)+0.1</f>
        <v>3.6085350318471332</v>
      </c>
      <c r="O952" s="19" t="str">
        <f>IF(N947&gt;J947,1,"")</f>
        <v/>
      </c>
      <c r="P952" t="str">
        <f>IF(I952&gt;M952,H952,L952)</f>
        <v>Tampa Bay</v>
      </c>
      <c r="Q952" t="str">
        <f>IF(J952&gt;N952,H952,L952)</f>
        <v>Boston</v>
      </c>
      <c r="AI952" s="27"/>
      <c r="AJ952" s="26"/>
      <c r="AK952" s="26"/>
      <c r="AL952" s="26"/>
      <c r="AM952" s="26"/>
      <c r="AN952" s="26"/>
    </row>
    <row r="953" spans="1:40">
      <c r="A953" t="str">
        <f>IF(OR(H953=$AA$3,L953=$AA$3),"MATCH","")</f>
        <v>MATCH</v>
      </c>
      <c r="B953" t="str">
        <f>IF(A953="","","LAST "&amp;COUNTIF(A$2:$A953,A953))</f>
        <v>LAST 61</v>
      </c>
      <c r="C953" t="str">
        <f>IF(OR(H953=$AA$5,L953=$AA$5),"MATCH","")</f>
        <v/>
      </c>
      <c r="D953" t="str">
        <f>IF(C953="","","LAST "&amp;COUNTIF($C$2:C953,C953))</f>
        <v/>
      </c>
      <c r="E953" s="6">
        <f>IF(AND(OR(H953=$AA$3,H953=$AA$5),AND(OR(L953=$AA$3,L953=$AA$5))),"MATCH",0)</f>
        <v>0</v>
      </c>
      <c r="F953" s="39" t="s">
        <v>91</v>
      </c>
      <c r="G953" s="16">
        <v>44894</v>
      </c>
      <c r="H953" s="6" t="s">
        <v>38</v>
      </c>
      <c r="I953" s="6">
        <v>2</v>
      </c>
      <c r="J953" s="7">
        <v>3.0721337579617831</v>
      </c>
      <c r="K953" s="19" t="str">
        <f>IF(J953&gt;N953,1,"")</f>
        <v/>
      </c>
      <c r="L953" s="6" t="s">
        <v>36</v>
      </c>
      <c r="N953" s="7">
        <f>((VLOOKUP(L953,Modèle!$B$3:$G$34,5,FALSE)*VLOOKUP(H953,Modèle!$B$3:$G$34,6,FALSE))*Modèle!$D$35)+0.1</f>
        <v>3.4799999999999995</v>
      </c>
      <c r="O953" s="19" t="str">
        <f>IF(N948&gt;J948,1,"")</f>
        <v/>
      </c>
      <c r="P953" t="str">
        <f>IF(I953&gt;M953,H953,L953)</f>
        <v>Florida</v>
      </c>
      <c r="Q953" t="str">
        <f>IF(J953&gt;N953,H953,L953)</f>
        <v>Calgary</v>
      </c>
      <c r="AI953" s="27"/>
      <c r="AJ953" s="26"/>
      <c r="AK953" s="26"/>
      <c r="AL953" s="26"/>
      <c r="AM953" s="26"/>
      <c r="AN953" s="26"/>
    </row>
    <row r="954" spans="1:40">
      <c r="A954" t="str">
        <f>IF(OR(H954=$AA$3,L954=$AA$3),"MATCH","")</f>
        <v/>
      </c>
      <c r="B954" t="str">
        <f>IF(A954="","","LAST "&amp;COUNTIF(A$2:$A954,A954))</f>
        <v/>
      </c>
      <c r="C954" t="str">
        <f>IF(OR(H954=$AA$5,L954=$AA$5),"MATCH","")</f>
        <v/>
      </c>
      <c r="D954" t="str">
        <f>IF(C954="","","LAST "&amp;COUNTIF($C$2:C954,C954))</f>
        <v/>
      </c>
      <c r="E954" s="6">
        <f>IF(AND(OR(H954=$AA$3,H954=$AA$5),AND(OR(L954=$AA$3,L954=$AA$5))),"MATCH",0)</f>
        <v>0</v>
      </c>
      <c r="F954" s="39" t="s">
        <v>91</v>
      </c>
      <c r="G954" s="16">
        <v>44894</v>
      </c>
      <c r="H954" s="6" t="s">
        <v>22</v>
      </c>
      <c r="I954" s="6">
        <v>9</v>
      </c>
      <c r="J954" s="7">
        <v>4.0593630573248403</v>
      </c>
      <c r="K954" s="19">
        <f>IF(J954&gt;N954,1,"")</f>
        <v>1</v>
      </c>
      <c r="L954" s="6" t="s">
        <v>19</v>
      </c>
      <c r="N954" s="7">
        <f>((VLOOKUP(L954,Modèle!$B$3:$G$34,5,FALSE)*VLOOKUP(H954,Modèle!$B$3:$G$34,6,FALSE))*Modèle!$D$35)+0.1</f>
        <v>3.2873248407643296</v>
      </c>
      <c r="O954" s="19" t="str">
        <f>IF(N949&gt;J949,1,"")</f>
        <v/>
      </c>
      <c r="P954" t="str">
        <f>IF(I954&gt;M954,H954,L954)</f>
        <v>Seattle</v>
      </c>
      <c r="Q954" t="str">
        <f>IF(J954&gt;N954,H954,L954)</f>
        <v>Seattle</v>
      </c>
      <c r="AI954" s="27"/>
      <c r="AJ954" s="26"/>
      <c r="AK954" s="26"/>
      <c r="AL954" s="26"/>
      <c r="AM954" s="26"/>
      <c r="AN954" s="26"/>
    </row>
    <row r="955" spans="1:40">
      <c r="A955" t="str">
        <f>IF(OR(H955=$AA$3,L955=$AA$3),"MATCH","")</f>
        <v/>
      </c>
      <c r="B955" t="str">
        <f>IF(A955="","","LAST "&amp;COUNTIF(A$2:$A955,A955))</f>
        <v/>
      </c>
      <c r="C955" t="str">
        <f>IF(OR(H955=$AA$5,L955=$AA$5),"MATCH","")</f>
        <v/>
      </c>
      <c r="D955" t="str">
        <f>IF(C955="","","LAST "&amp;COUNTIF($C$2:C955,C955))</f>
        <v/>
      </c>
      <c r="E955" s="6">
        <f>IF(AND(OR(H955=$AA$3,H955=$AA$5),AND(OR(L955=$AA$3,L955=$AA$5))),"MATCH",0)</f>
        <v>0</v>
      </c>
      <c r="F955" s="39" t="s">
        <v>91</v>
      </c>
      <c r="G955" s="16">
        <v>44894</v>
      </c>
      <c r="H955" s="6" t="s">
        <v>16</v>
      </c>
      <c r="I955" s="6">
        <v>4</v>
      </c>
      <c r="J955" s="7">
        <v>3.5393630573248398</v>
      </c>
      <c r="K955" s="19">
        <f>IF(J955&gt;N955,1,"")</f>
        <v>1</v>
      </c>
      <c r="L955" s="6" t="s">
        <v>31</v>
      </c>
      <c r="N955" s="7">
        <f>((VLOOKUP(L955,Modèle!$B$3:$G$34,5,FALSE)*VLOOKUP(H955,Modèle!$B$3:$G$34,6,FALSE))*Modèle!$D$35)+0.1</f>
        <v>3.1291401273885349</v>
      </c>
      <c r="O955" s="19" t="str">
        <f>IF(N950&gt;J950,1,"")</f>
        <v/>
      </c>
      <c r="P955" t="str">
        <f>IF(I955&gt;M955,H955,L955)</f>
        <v>San Jose</v>
      </c>
      <c r="Q955" t="str">
        <f>IF(J955&gt;N955,H955,L955)</f>
        <v>San Jose</v>
      </c>
      <c r="AI955" s="27"/>
      <c r="AJ955" s="26"/>
      <c r="AK955" s="26"/>
      <c r="AL955" s="26"/>
      <c r="AM955" s="26"/>
      <c r="AN955" s="26"/>
    </row>
    <row r="956" spans="1:40">
      <c r="A956" t="str">
        <f>IF(OR(H956=$AA$3,L956=$AA$3),"MATCH","")</f>
        <v/>
      </c>
      <c r="B956" t="str">
        <f>IF(A956="","","LAST "&amp;COUNTIF(A$2:$A956,A956))</f>
        <v/>
      </c>
      <c r="C956" t="str">
        <f>IF(OR(H956=$AA$5,L956=$AA$5),"MATCH","")</f>
        <v/>
      </c>
      <c r="D956" t="str">
        <f>IF(C956="","","LAST "&amp;COUNTIF($C$2:C956,C956))</f>
        <v/>
      </c>
      <c r="E956" s="6">
        <f>IF(AND(OR(H956=$AA$3,H956=$AA$5),AND(OR(L956=$AA$3,L956=$AA$5))),"MATCH",0)</f>
        <v>0</v>
      </c>
      <c r="F956" s="39" t="s">
        <v>91</v>
      </c>
      <c r="G956" s="16">
        <v>44894</v>
      </c>
      <c r="H956" s="6" t="s">
        <v>23</v>
      </c>
      <c r="I956" s="6">
        <v>1</v>
      </c>
      <c r="J956" s="7">
        <v>2.1448407643312097</v>
      </c>
      <c r="K956" s="19" t="str">
        <f>IF(J956&gt;N956,1,"")</f>
        <v/>
      </c>
      <c r="L956" s="6" t="s">
        <v>17</v>
      </c>
      <c r="N956" s="7">
        <f>((VLOOKUP(L956,Modèle!$B$3:$G$34,5,FALSE)*VLOOKUP(H956,Modèle!$B$3:$G$34,6,FALSE))*Modèle!$D$35)+0.1</f>
        <v>3.7565605095541392</v>
      </c>
      <c r="O956" s="19">
        <f>IF(N951&gt;J951,1,"")</f>
        <v>1</v>
      </c>
      <c r="P956" t="str">
        <f>IF(I956&gt;M956,H956,L956)</f>
        <v>Anaheim</v>
      </c>
      <c r="Q956" t="str">
        <f>IF(J956&gt;N956,H956,L956)</f>
        <v>Nashville</v>
      </c>
      <c r="AI956" s="27"/>
      <c r="AJ956" s="26"/>
      <c r="AK956" s="26"/>
      <c r="AL956" s="26"/>
      <c r="AM956" s="26"/>
      <c r="AN956" s="26"/>
    </row>
    <row r="957" spans="1:40">
      <c r="A957" t="str">
        <f>IF(OR(H957=$AA$3,L957=$AA$3),"MATCH","")</f>
        <v/>
      </c>
      <c r="B957" t="str">
        <f>IF(A957="","","LAST "&amp;COUNTIF(A$2:$A957,A957))</f>
        <v/>
      </c>
      <c r="C957" t="str">
        <f>IF(OR(H957=$AA$5,L957=$AA$5),"MATCH","")</f>
        <v/>
      </c>
      <c r="D957" t="str">
        <f>IF(C957="","","LAST "&amp;COUNTIF($C$2:C957,C957))</f>
        <v/>
      </c>
      <c r="E957" s="6">
        <f>IF(AND(OR(H957=$AA$3,H957=$AA$5),AND(OR(L957=$AA$3,L957=$AA$5))),"MATCH",0)</f>
        <v>0</v>
      </c>
      <c r="F957" s="39" t="s">
        <v>91</v>
      </c>
      <c r="G957" s="16">
        <v>44894</v>
      </c>
      <c r="H957" s="6" t="s">
        <v>39</v>
      </c>
      <c r="I957" s="6">
        <v>1</v>
      </c>
      <c r="J957" s="7">
        <v>3.0392356687898081</v>
      </c>
      <c r="K957" s="19">
        <f>IF(J957&gt;N957,1,"")</f>
        <v>1</v>
      </c>
      <c r="L957" s="6" t="s">
        <v>42</v>
      </c>
      <c r="N957" s="7">
        <f>((VLOOKUP(L957,Modèle!$B$3:$G$34,5,FALSE)*VLOOKUP(H957,Modèle!$B$3:$G$34,6,FALSE))*Modèle!$D$35)+0.1</f>
        <v>2.5058598726114645</v>
      </c>
      <c r="O957" s="19">
        <f>IF(N952&gt;J952,1,"")</f>
        <v>1</v>
      </c>
      <c r="P957" t="str">
        <f>IF(I957&gt;M957,H957,L957)</f>
        <v>N.Y. Islanders</v>
      </c>
      <c r="Q957" t="str">
        <f>IF(J957&gt;N957,H957,L957)</f>
        <v>N.Y. Islanders</v>
      </c>
      <c r="AI957" s="27"/>
      <c r="AJ957" s="26"/>
      <c r="AK957" s="26"/>
      <c r="AL957" s="26"/>
      <c r="AM957" s="26"/>
      <c r="AN957" s="26"/>
    </row>
    <row r="958" spans="1:40">
      <c r="A958" t="str">
        <f>IF(OR(H958=$AA$3,L958=$AA$3),"MATCH","")</f>
        <v/>
      </c>
      <c r="B958" t="str">
        <f>IF(A958="","","LAST "&amp;COUNTIF(A$2:$A958,A958))</f>
        <v/>
      </c>
      <c r="C958" t="str">
        <f>IF(OR(H958=$AA$5,L958=$AA$5),"MATCH","")</f>
        <v/>
      </c>
      <c r="D958" t="str">
        <f>IF(C958="","","LAST "&amp;COUNTIF($C$2:C958,C958))</f>
        <v/>
      </c>
      <c r="E958" s="6">
        <f>IF(AND(OR(H958=$AA$3,H958=$AA$5),AND(OR(L958=$AA$3,L958=$AA$5))),"MATCH",0)</f>
        <v>0</v>
      </c>
      <c r="F958" s="39" t="s">
        <v>91</v>
      </c>
      <c r="G958" s="16">
        <v>44894</v>
      </c>
      <c r="H958" s="6" t="s">
        <v>25</v>
      </c>
      <c r="I958" s="6">
        <v>3</v>
      </c>
      <c r="J958" s="7">
        <v>3.0199999999999991</v>
      </c>
      <c r="K958" s="19">
        <f>IF(J958&gt;N958,1,"")</f>
        <v>1</v>
      </c>
      <c r="L958" s="6" t="s">
        <v>44</v>
      </c>
      <c r="N958" s="7">
        <f>((VLOOKUP(L958,Modèle!$B$3:$G$34,5,FALSE)*VLOOKUP(H958,Modèle!$B$3:$G$34,6,FALSE))*Modèle!$D$35)+0.1</f>
        <v>2.8226751592356685</v>
      </c>
      <c r="O958" s="19">
        <f>IF(N953&gt;J953,1,"")</f>
        <v>1</v>
      </c>
      <c r="P958" t="str">
        <f>IF(I958&gt;M958,H958,L958)</f>
        <v>Carolina</v>
      </c>
      <c r="Q958" t="str">
        <f>IF(J958&gt;N958,H958,L958)</f>
        <v>Carolina</v>
      </c>
      <c r="AI958" s="27"/>
      <c r="AJ958" s="26"/>
      <c r="AK958" s="26"/>
      <c r="AL958" s="26"/>
      <c r="AM958" s="26"/>
      <c r="AN958" s="26"/>
    </row>
    <row r="959" spans="1:40">
      <c r="A959" t="str">
        <f>IF(OR(H959=$AA$3,L959=$AA$3),"MATCH","")</f>
        <v/>
      </c>
      <c r="B959" t="str">
        <f>IF(A959="","","LAST "&amp;COUNTIF(A$2:$A959,A959))</f>
        <v/>
      </c>
      <c r="C959" t="str">
        <f>IF(OR(H959=$AA$5,L959=$AA$5),"MATCH","")</f>
        <v/>
      </c>
      <c r="D959" t="str">
        <f>IF(C959="","","LAST "&amp;COUNTIF($C$2:C959,C959))</f>
        <v/>
      </c>
      <c r="E959" s="6">
        <f>IF(AND(OR(H959=$AA$3,H959=$AA$5),AND(OR(L959=$AA$3,L959=$AA$5))),"MATCH",0)</f>
        <v>0</v>
      </c>
      <c r="F959" s="39" t="s">
        <v>91</v>
      </c>
      <c r="G959" s="16">
        <v>44894</v>
      </c>
      <c r="H959" s="6" t="s">
        <v>33</v>
      </c>
      <c r="I959" s="6">
        <v>5</v>
      </c>
      <c r="J959" s="7">
        <v>4.0050955414012739</v>
      </c>
      <c r="K959" s="19">
        <f>IF(J959&gt;N959,1,"")</f>
        <v>1</v>
      </c>
      <c r="L959" s="6" t="s">
        <v>28</v>
      </c>
      <c r="N959" s="7">
        <f>((VLOOKUP(L959,Modèle!$B$3:$G$34,5,FALSE)*VLOOKUP(H959,Modèle!$B$3:$G$34,6,FALSE))*Modèle!$D$35)+0.1</f>
        <v>3.0885350318471332</v>
      </c>
      <c r="O959" s="19" t="str">
        <f>IF(N954&gt;J954,1,"")</f>
        <v/>
      </c>
      <c r="P959" t="str">
        <f>IF(I959&gt;M959,H959,L959)</f>
        <v>Washington</v>
      </c>
      <c r="Q959" t="str">
        <f>IF(J959&gt;N959,H959,L959)</f>
        <v>Washington</v>
      </c>
      <c r="AI959" s="27"/>
      <c r="AJ959" s="26"/>
      <c r="AK959" s="26"/>
      <c r="AL959" s="26"/>
      <c r="AM959" s="26"/>
      <c r="AN959" s="26"/>
    </row>
    <row r="960" spans="1:40">
      <c r="A960" t="str">
        <f>IF(OR(H960=$AA$3,L960=$AA$3),"MATCH","")</f>
        <v/>
      </c>
      <c r="B960" t="str">
        <f>IF(A960="","","LAST "&amp;COUNTIF(A$2:$A960,A960))</f>
        <v/>
      </c>
      <c r="C960" t="str">
        <f>IF(OR(H960=$AA$5,L960=$AA$5),"MATCH","")</f>
        <v/>
      </c>
      <c r="D960" t="str">
        <f>IF(C960="","","LAST "&amp;COUNTIF($C$2:C960,C960))</f>
        <v/>
      </c>
      <c r="E960" s="6">
        <f>IF(AND(OR(H960=$AA$3,H960=$AA$5),AND(OR(L960=$AA$3,L960=$AA$5))),"MATCH",0)</f>
        <v>0</v>
      </c>
      <c r="F960" s="39" t="s">
        <v>91</v>
      </c>
      <c r="G960" s="16">
        <v>44894</v>
      </c>
      <c r="H960" s="6" t="s">
        <v>27</v>
      </c>
      <c r="I960" s="6">
        <v>0</v>
      </c>
      <c r="J960" s="7">
        <v>2.4580254777070056</v>
      </c>
      <c r="K960" s="19" t="str">
        <f>IF(J960&gt;N960,1,"")</f>
        <v/>
      </c>
      <c r="L960" s="6" t="s">
        <v>46</v>
      </c>
      <c r="N960" s="7">
        <f>((VLOOKUP(L960,Modèle!$B$3:$G$34,5,FALSE)*VLOOKUP(H960,Modèle!$B$3:$G$34,6,FALSE))*Modèle!$D$35)+0.1</f>
        <v>3.1102547770700633</v>
      </c>
      <c r="O960" s="19" t="str">
        <f>IF(N955&gt;J955,1,"")</f>
        <v/>
      </c>
      <c r="P960" t="str">
        <f>IF(I960&gt;M960,H960,L960)</f>
        <v>Winnipeg</v>
      </c>
      <c r="Q960" t="str">
        <f>IF(J960&gt;N960,H960,L960)</f>
        <v>Winnipeg</v>
      </c>
      <c r="AI960" s="27"/>
      <c r="AJ960" s="26"/>
      <c r="AK960" s="26"/>
      <c r="AL960" s="26"/>
      <c r="AM960" s="26"/>
      <c r="AN960" s="26"/>
    </row>
    <row r="961" spans="1:40">
      <c r="A961" t="str">
        <f>IF(OR(H961=$AA$3,L961=$AA$3),"MATCH","")</f>
        <v/>
      </c>
      <c r="B961" t="str">
        <f>IF(A961="","","LAST "&amp;COUNTIF(A$2:$A961,A961))</f>
        <v/>
      </c>
      <c r="C961" t="str">
        <f>IF(OR(H961=$AA$5,L961=$AA$5),"MATCH","")</f>
        <v/>
      </c>
      <c r="D961" t="str">
        <f>IF(C961="","","LAST "&amp;COUNTIF($C$2:C961,C961))</f>
        <v/>
      </c>
      <c r="E961" s="6">
        <f>IF(AND(OR(H961=$AA$3,H961=$AA$5),AND(OR(L961=$AA$3,L961=$AA$5))),"MATCH",0)</f>
        <v>0</v>
      </c>
      <c r="F961" s="39" t="s">
        <v>91</v>
      </c>
      <c r="G961" s="16">
        <v>44893</v>
      </c>
      <c r="H961" s="6" t="s">
        <v>20</v>
      </c>
      <c r="I961" s="6">
        <v>6</v>
      </c>
      <c r="J961" s="7">
        <v>3.9787261146496804</v>
      </c>
      <c r="K961" s="19">
        <f>IF(J961&gt;N961,1,"")</f>
        <v>1</v>
      </c>
      <c r="L961" s="6" t="s">
        <v>35</v>
      </c>
      <c r="N961" s="7">
        <f>((VLOOKUP(L961,Modèle!$B$3:$G$34,5,FALSE)*VLOOKUP(H961,Modèle!$B$3:$G$34,6,FALSE))*Modèle!$D$35)+0.1</f>
        <v>3.6365286624203819</v>
      </c>
      <c r="O961" s="19">
        <f>IF(N956&gt;J956,1,"")</f>
        <v>1</v>
      </c>
      <c r="P961" t="str">
        <f>IF(I961&gt;M961,H961,L961)</f>
        <v>Tampa Bay</v>
      </c>
      <c r="Q961" t="str">
        <f>IF(J961&gt;N961,H961,L961)</f>
        <v>Tampa Bay</v>
      </c>
      <c r="AI961" s="27"/>
      <c r="AJ961" s="26"/>
      <c r="AK961" s="26"/>
      <c r="AL961" s="26"/>
      <c r="AM961" s="26"/>
      <c r="AN961" s="26"/>
    </row>
    <row r="962" spans="1:40">
      <c r="A962" t="str">
        <f>IF(OR(H962=$AA$3,L962=$AA$3),"MATCH","")</f>
        <v/>
      </c>
      <c r="B962" t="str">
        <f>IF(A962="","","LAST "&amp;COUNTIF(A$2:$A962,A962))</f>
        <v/>
      </c>
      <c r="C962" t="str">
        <f>IF(OR(H962=$AA$5,L962=$AA$5),"MATCH","")</f>
        <v/>
      </c>
      <c r="D962" t="str">
        <f>IF(C962="","","LAST "&amp;COUNTIF($C$2:C962,C962))</f>
        <v/>
      </c>
      <c r="E962" s="6">
        <f>IF(AND(OR(H962=$AA$3,H962=$AA$5),AND(OR(L962=$AA$3,L962=$AA$5))),"MATCH",0)</f>
        <v>0</v>
      </c>
      <c r="F962" s="39" t="s">
        <v>91</v>
      </c>
      <c r="G962" s="16">
        <v>44893</v>
      </c>
      <c r="H962" s="6" t="s">
        <v>18</v>
      </c>
      <c r="I962" s="6">
        <v>3</v>
      </c>
      <c r="J962" s="7">
        <v>4.1135350318471335</v>
      </c>
      <c r="K962" s="19">
        <f>IF(J962&gt;N962,1,"")</f>
        <v>1</v>
      </c>
      <c r="L962" s="6" t="s">
        <v>24</v>
      </c>
      <c r="N962" s="7">
        <f>((VLOOKUP(L962,Modèle!$B$3:$G$34,5,FALSE)*VLOOKUP(H962,Modèle!$B$3:$G$34,6,FALSE))*Modèle!$D$35)+0.1</f>
        <v>2.424458598726114</v>
      </c>
      <c r="O962" s="19" t="str">
        <f>IF(N957&gt;J957,1,"")</f>
        <v/>
      </c>
      <c r="P962" t="str">
        <f>IF(I962&gt;M962,H962,L962)</f>
        <v>Vegas</v>
      </c>
      <c r="Q962" t="str">
        <f>IF(J962&gt;N962,H962,L962)</f>
        <v>Vegas</v>
      </c>
      <c r="AI962" s="27"/>
      <c r="AJ962" s="26"/>
      <c r="AK962" s="26"/>
      <c r="AL962" s="26"/>
      <c r="AM962" s="26"/>
      <c r="AN962" s="26"/>
    </row>
    <row r="963" spans="1:40">
      <c r="A963" t="str">
        <f>IF(OR(H963=$AA$3,L963=$AA$3),"MATCH","")</f>
        <v/>
      </c>
      <c r="B963" t="str">
        <f>IF(A963="","","LAST "&amp;COUNTIF(A$2:$A963,A963))</f>
        <v/>
      </c>
      <c r="C963" t="str">
        <f>IF(OR(H963=$AA$5,L963=$AA$5),"MATCH","")</f>
        <v>MATCH</v>
      </c>
      <c r="D963" t="str">
        <f>IF(C963="","","LAST "&amp;COUNTIF($C$2:C963,C963))</f>
        <v>LAST 61</v>
      </c>
      <c r="E963" s="6">
        <f>IF(AND(OR(H963=$AA$3,H963=$AA$5),AND(OR(L963=$AA$3,L963=$AA$5))),"MATCH",0)</f>
        <v>0</v>
      </c>
      <c r="F963" s="39" t="s">
        <v>91</v>
      </c>
      <c r="G963" s="16">
        <v>44893</v>
      </c>
      <c r="H963" s="6" t="s">
        <v>30</v>
      </c>
      <c r="I963" s="6">
        <v>4</v>
      </c>
      <c r="J963" s="7">
        <v>3.5527388535031834</v>
      </c>
      <c r="K963" s="19">
        <f>IF(J963&gt;N963,1,"")</f>
        <v>1</v>
      </c>
      <c r="L963" s="6" t="s">
        <v>45</v>
      </c>
      <c r="N963" s="7">
        <f>((VLOOKUP(L963,Modèle!$B$3:$G$34,5,FALSE)*VLOOKUP(H963,Modèle!$B$3:$G$34,6,FALSE))*Modèle!$D$35)+0.1</f>
        <v>2.7063694267515923</v>
      </c>
      <c r="O963" s="19" t="str">
        <f>IF(N958&gt;J958,1,"")</f>
        <v/>
      </c>
      <c r="P963" t="str">
        <f>IF(I963&gt;M963,H963,L963)</f>
        <v>Toronto</v>
      </c>
      <c r="Q963" t="str">
        <f>IF(J963&gt;N963,H963,L963)</f>
        <v>Toronto</v>
      </c>
      <c r="AI963" s="27"/>
      <c r="AJ963" s="26"/>
      <c r="AK963" s="26"/>
      <c r="AL963" s="26"/>
      <c r="AM963" s="26"/>
      <c r="AN963" s="26"/>
    </row>
    <row r="964" spans="1:40">
      <c r="A964" t="str">
        <f>IF(OR(H964=$AA$3,L964=$AA$3),"MATCH","")</f>
        <v/>
      </c>
      <c r="B964" t="str">
        <f>IF(A964="","","LAST "&amp;COUNTIF(A$2:$A964,A964))</f>
        <v/>
      </c>
      <c r="C964" t="str">
        <f>IF(OR(H964=$AA$5,L964=$AA$5),"MATCH","")</f>
        <v/>
      </c>
      <c r="D964" t="str">
        <f>IF(C964="","","LAST "&amp;COUNTIF($C$2:C964,C964))</f>
        <v/>
      </c>
      <c r="E964" s="6">
        <f>IF(AND(OR(H964=$AA$3,H964=$AA$5),AND(OR(L964=$AA$3,L964=$AA$5))),"MATCH",0)</f>
        <v>0</v>
      </c>
      <c r="F964" s="39" t="s">
        <v>91</v>
      </c>
      <c r="G964" s="16">
        <v>44893</v>
      </c>
      <c r="H964" s="6" t="s">
        <v>38</v>
      </c>
      <c r="I964" s="6">
        <v>3</v>
      </c>
      <c r="J964" s="7">
        <v>3.4262101910828022</v>
      </c>
      <c r="K964" s="19" t="str">
        <f>IF(J964&gt;N964,1,"")</f>
        <v/>
      </c>
      <c r="L964" s="6" t="s">
        <v>29</v>
      </c>
      <c r="N964" s="7">
        <f>((VLOOKUP(L964,Modèle!$B$3:$G$34,5,FALSE)*VLOOKUP(H964,Modèle!$B$3:$G$34,6,FALSE))*Modèle!$D$35)+0.1</f>
        <v>4.0182165605095532</v>
      </c>
      <c r="O964" s="19" t="str">
        <f>IF(N959&gt;J959,1,"")</f>
        <v/>
      </c>
      <c r="P964" t="str">
        <f>IF(I964&gt;M964,H964,L964)</f>
        <v>Florida</v>
      </c>
      <c r="Q964" t="str">
        <f>IF(J964&gt;N964,H964,L964)</f>
        <v>Edmonton</v>
      </c>
      <c r="AI964" s="27"/>
      <c r="AJ964" s="26"/>
      <c r="AK964" s="26"/>
      <c r="AL964" s="26"/>
      <c r="AM964" s="26"/>
      <c r="AN964" s="26"/>
    </row>
    <row r="965" spans="1:40">
      <c r="A965" t="str">
        <f>IF(OR(H965=$AA$3,L965=$AA$3),"MATCH","")</f>
        <v/>
      </c>
      <c r="B965" t="str">
        <f>IF(A965="","","LAST "&amp;COUNTIF(A$2:$A965,A965))</f>
        <v/>
      </c>
      <c r="C965" t="str">
        <f>IF(OR(H965=$AA$5,L965=$AA$5),"MATCH","")</f>
        <v/>
      </c>
      <c r="D965" t="str">
        <f>IF(C965="","","LAST "&amp;COUNTIF($C$2:C965,C965))</f>
        <v/>
      </c>
      <c r="E965" s="6">
        <f>IF(AND(OR(H965=$AA$3,H965=$AA$5),AND(OR(L965=$AA$3,L965=$AA$5))),"MATCH",0)</f>
        <v>0</v>
      </c>
      <c r="F965" s="39" t="s">
        <v>91</v>
      </c>
      <c r="G965" s="16">
        <v>44893</v>
      </c>
      <c r="H965" s="6" t="s">
        <v>41</v>
      </c>
      <c r="I965" s="6">
        <v>5</v>
      </c>
      <c r="J965" s="7">
        <v>2.9903821656050948</v>
      </c>
      <c r="K965" s="19">
        <f>IF(J965&gt;N965,1,"")</f>
        <v>1</v>
      </c>
      <c r="L965" s="6" t="s">
        <v>21</v>
      </c>
      <c r="N965" s="7">
        <f>((VLOOKUP(L965,Modèle!$B$3:$G$34,5,FALSE)*VLOOKUP(H965,Modèle!$B$3:$G$34,6,FALSE))*Modèle!$D$35)+0.1</f>
        <v>2.7165605095541401</v>
      </c>
      <c r="O965" s="19">
        <f>IF(N960&gt;J960,1,"")</f>
        <v>1</v>
      </c>
      <c r="P965" t="str">
        <f>IF(I965&gt;M965,H965,L965)</f>
        <v>New Jersey</v>
      </c>
      <c r="Q965" t="str">
        <f>IF(J965&gt;N965,H965,L965)</f>
        <v>New Jersey</v>
      </c>
      <c r="AI965" s="27"/>
      <c r="AJ965" s="26"/>
      <c r="AK965" s="26"/>
      <c r="AL965" s="26"/>
      <c r="AM965" s="26"/>
      <c r="AN965" s="26"/>
    </row>
    <row r="966" spans="1:40">
      <c r="A966" t="str">
        <f>IF(OR(H966=$AA$3,L966=$AA$3),"MATCH","")</f>
        <v/>
      </c>
      <c r="B966" t="str">
        <f>IF(A966="","","LAST "&amp;COUNTIF(A$2:$A966,A966))</f>
        <v/>
      </c>
      <c r="C966" t="str">
        <f>IF(OR(H966=$AA$5,L966=$AA$5),"MATCH","")</f>
        <v/>
      </c>
      <c r="D966" t="str">
        <f>IF(C966="","","LAST "&amp;COUNTIF($C$2:C966,C966))</f>
        <v/>
      </c>
      <c r="E966" s="6">
        <f>IF(AND(OR(H966=$AA$3,H966=$AA$5),AND(OR(L966=$AA$3,L966=$AA$5))),"MATCH",0)</f>
        <v>0</v>
      </c>
      <c r="F966" s="39" t="s">
        <v>91</v>
      </c>
      <c r="G966" s="16">
        <v>44893</v>
      </c>
      <c r="H966" s="6" t="s">
        <v>40</v>
      </c>
      <c r="I966" s="6">
        <v>4</v>
      </c>
      <c r="J966" s="7">
        <v>3.9215605095541393</v>
      </c>
      <c r="K966" s="19">
        <f>IF(J966&gt;N966,1,"")</f>
        <v>1</v>
      </c>
      <c r="L966" s="6" t="s">
        <v>47</v>
      </c>
      <c r="N966" s="7">
        <f>((VLOOKUP(L966,Modèle!$B$3:$G$34,5,FALSE)*VLOOKUP(H966,Modèle!$B$3:$G$34,6,FALSE))*Modèle!$D$35)+0.1</f>
        <v>2.7176433121019108</v>
      </c>
      <c r="O966" s="19" t="str">
        <f>IF(N961&gt;J961,1,"")</f>
        <v/>
      </c>
      <c r="P966" t="str">
        <f>IF(I966&gt;M966,H966,L966)</f>
        <v>Dallas</v>
      </c>
      <c r="Q966" t="str">
        <f>IF(J966&gt;N966,H966,L966)</f>
        <v>Dallas</v>
      </c>
      <c r="AI966" s="27"/>
      <c r="AJ966" s="26"/>
      <c r="AK966" s="26"/>
      <c r="AL966" s="26"/>
      <c r="AM966" s="26"/>
      <c r="AN966" s="26"/>
    </row>
    <row r="967" spans="1:40">
      <c r="A967" t="str">
        <f>IF(OR(H967=$AA$3,L967=$AA$3),"MATCH","")</f>
        <v/>
      </c>
      <c r="B967" t="str">
        <f>IF(A967="","","LAST "&amp;COUNTIF(A$2:$A967,A967))</f>
        <v/>
      </c>
      <c r="C967" t="str">
        <f>IF(OR(H967=$AA$5,L967=$AA$5),"MATCH","")</f>
        <v/>
      </c>
      <c r="D967" t="str">
        <f>IF(C967="","","LAST "&amp;COUNTIF($C$2:C967,C967))</f>
        <v/>
      </c>
      <c r="E967" s="6">
        <f>IF(AND(OR(H967=$AA$3,H967=$AA$5),AND(OR(L967=$AA$3,L967=$AA$5))),"MATCH",0)</f>
        <v>0</v>
      </c>
      <c r="F967" s="39" t="s">
        <v>91</v>
      </c>
      <c r="G967" s="16">
        <v>44892</v>
      </c>
      <c r="H967" s="6" t="s">
        <v>22</v>
      </c>
      <c r="I967" s="6">
        <v>5</v>
      </c>
      <c r="J967" s="7">
        <v>4.981401273885349</v>
      </c>
      <c r="K967" s="19">
        <f>IF(J967&gt;N967,1,"")</f>
        <v>1</v>
      </c>
      <c r="L967" s="6" t="s">
        <v>23</v>
      </c>
      <c r="N967" s="7">
        <f>((VLOOKUP(L967,Modèle!$B$3:$G$34,5,FALSE)*VLOOKUP(H967,Modèle!$B$3:$G$34,6,FALSE))*Modèle!$D$35)+0.1</f>
        <v>2.3096178343949036</v>
      </c>
      <c r="O967" s="19" t="str">
        <f>IF(N962&gt;J962,1,"")</f>
        <v/>
      </c>
      <c r="P967" t="str">
        <f>IF(I967&gt;M967,H967,L967)</f>
        <v>Seattle</v>
      </c>
      <c r="Q967" t="str">
        <f>IF(J967&gt;N967,H967,L967)</f>
        <v>Seattle</v>
      </c>
      <c r="AI967" s="27"/>
      <c r="AJ967" s="26"/>
      <c r="AK967" s="26"/>
      <c r="AL967" s="26"/>
      <c r="AM967" s="26"/>
      <c r="AN967" s="26"/>
    </row>
    <row r="968" spans="1:40">
      <c r="A968" t="str">
        <f>IF(OR(H968=$AA$3,L968=$AA$3),"MATCH","")</f>
        <v/>
      </c>
      <c r="B968" t="str">
        <f>IF(A968="","","LAST "&amp;COUNTIF(A$2:$A968,A968))</f>
        <v/>
      </c>
      <c r="C968" t="str">
        <f>IF(OR(H968=$AA$5,L968=$AA$5),"MATCH","")</f>
        <v/>
      </c>
      <c r="D968" t="str">
        <f>IF(C968="","","LAST "&amp;COUNTIF($C$2:C968,C968))</f>
        <v/>
      </c>
      <c r="E968" s="6">
        <f>IF(AND(OR(H968=$AA$3,H968=$AA$5),AND(OR(L968=$AA$3,L968=$AA$5))),"MATCH",0)</f>
        <v>0</v>
      </c>
      <c r="F968" s="39" t="s">
        <v>91</v>
      </c>
      <c r="G968" s="16">
        <v>44892</v>
      </c>
      <c r="H968" s="6" t="s">
        <v>46</v>
      </c>
      <c r="I968" s="6">
        <v>7</v>
      </c>
      <c r="J968" s="7">
        <v>3.9463057324840758</v>
      </c>
      <c r="K968" s="19">
        <f>IF(J968&gt;N968,1,"")</f>
        <v>1</v>
      </c>
      <c r="L968" s="6" t="s">
        <v>26</v>
      </c>
      <c r="N968" s="7">
        <f>((VLOOKUP(L968,Modèle!$B$3:$G$34,5,FALSE)*VLOOKUP(H968,Modèle!$B$3:$G$34,6,FALSE))*Modèle!$D$35)+0.1</f>
        <v>1.9888853503184711</v>
      </c>
      <c r="O968" s="19" t="str">
        <f>IF(N963&gt;J963,1,"")</f>
        <v/>
      </c>
      <c r="P968" t="str">
        <f>IF(I968&gt;M968,H968,L968)</f>
        <v>Winnipeg</v>
      </c>
      <c r="Q968" t="str">
        <f>IF(J968&gt;N968,H968,L968)</f>
        <v>Winnipeg</v>
      </c>
      <c r="AI968" s="27"/>
      <c r="AJ968" s="26"/>
      <c r="AK968" s="26"/>
      <c r="AL968" s="26"/>
      <c r="AM968" s="26"/>
      <c r="AN968" s="26"/>
    </row>
    <row r="969" spans="1:40">
      <c r="A969" t="str">
        <f>IF(OR(H969=$AA$3,L969=$AA$3),"MATCH","")</f>
        <v/>
      </c>
      <c r="B969" t="str">
        <f>IF(A969="","","LAST "&amp;COUNTIF(A$2:$A969,A969))</f>
        <v/>
      </c>
      <c r="C969" t="str">
        <f>IF(OR(H969=$AA$5,L969=$AA$5),"MATCH","")</f>
        <v/>
      </c>
      <c r="D969" t="str">
        <f>IF(C969="","","LAST "&amp;COUNTIF($C$2:C969,C969))</f>
        <v/>
      </c>
      <c r="E969" s="6">
        <f>IF(AND(OR(H969=$AA$3,H969=$AA$5),AND(OR(L969=$AA$3,L969=$AA$5))),"MATCH",0)</f>
        <v>0</v>
      </c>
      <c r="F969" s="39" t="s">
        <v>91</v>
      </c>
      <c r="G969" s="16">
        <v>44892</v>
      </c>
      <c r="H969" s="6" t="s">
        <v>34</v>
      </c>
      <c r="I969" s="6">
        <v>3</v>
      </c>
      <c r="J969" s="7">
        <v>3.1848726114649679</v>
      </c>
      <c r="K969" s="19" t="str">
        <f>IF(J969&gt;N969,1,"")</f>
        <v/>
      </c>
      <c r="L969" s="6" t="s">
        <v>19</v>
      </c>
      <c r="N969" s="7">
        <f>((VLOOKUP(L969,Modèle!$B$3:$G$34,5,FALSE)*VLOOKUP(H969,Modèle!$B$3:$G$34,6,FALSE))*Modèle!$D$35)+0.1</f>
        <v>3.4845859872611453</v>
      </c>
      <c r="O969" s="19">
        <f>IF(N964&gt;J964,1,"")</f>
        <v>1</v>
      </c>
      <c r="P969" t="str">
        <f>IF(I969&gt;M969,H969,L969)</f>
        <v>Ottawa</v>
      </c>
      <c r="Q969" t="str">
        <f>IF(J969&gt;N969,H969,L969)</f>
        <v>Los Angeles</v>
      </c>
      <c r="AI969" s="27"/>
      <c r="AJ969" s="26"/>
      <c r="AK969" s="26"/>
      <c r="AL969" s="26"/>
      <c r="AM969" s="26"/>
      <c r="AN969" s="26"/>
    </row>
    <row r="970" spans="1:40">
      <c r="A970" t="str">
        <f>IF(OR(H970=$AA$3,L970=$AA$3),"MATCH","")</f>
        <v/>
      </c>
      <c r="B970" t="str">
        <f>IF(A970="","","LAST "&amp;COUNTIF(A$2:$A970,A970))</f>
        <v/>
      </c>
      <c r="C970" t="str">
        <f>IF(OR(H970=$AA$5,L970=$AA$5),"MATCH","")</f>
        <v/>
      </c>
      <c r="D970" t="str">
        <f>IF(C970="","","LAST "&amp;COUNTIF($C$2:C970,C970))</f>
        <v/>
      </c>
      <c r="E970" s="6">
        <f>IF(AND(OR(H970=$AA$3,H970=$AA$5),AND(OR(L970=$AA$3,L970=$AA$5))),"MATCH",0)</f>
        <v>0</v>
      </c>
      <c r="F970" s="39" t="s">
        <v>91</v>
      </c>
      <c r="G970" s="16">
        <v>44892</v>
      </c>
      <c r="H970" s="6" t="s">
        <v>43</v>
      </c>
      <c r="I970" s="6">
        <v>3</v>
      </c>
      <c r="J970" s="7">
        <v>2.329299363057324</v>
      </c>
      <c r="K970" s="19" t="str">
        <f>IF(J970&gt;N970,1,"")</f>
        <v/>
      </c>
      <c r="L970" s="6" t="s">
        <v>37</v>
      </c>
      <c r="N970" s="7">
        <f>((VLOOKUP(L970,Modèle!$B$3:$G$34,5,FALSE)*VLOOKUP(H970,Modèle!$B$3:$G$34,6,FALSE))*Modèle!$D$35)+0.1</f>
        <v>3.7068789808917195</v>
      </c>
      <c r="O970" s="19" t="str">
        <f>IF(N965&gt;J965,1,"")</f>
        <v/>
      </c>
      <c r="P970" t="str">
        <f>IF(I970&gt;M970,H970,L970)</f>
        <v>Arizona</v>
      </c>
      <c r="Q970" t="str">
        <f>IF(J970&gt;N970,H970,L970)</f>
        <v>Minnesota</v>
      </c>
      <c r="AI970" s="27"/>
      <c r="AJ970" s="26"/>
      <c r="AK970" s="26"/>
      <c r="AL970" s="26"/>
      <c r="AM970" s="26"/>
      <c r="AN970" s="26"/>
    </row>
    <row r="971" spans="1:40">
      <c r="A971" t="str">
        <f>IF(OR(H971=$AA$3,L971=$AA$3),"MATCH","")</f>
        <v/>
      </c>
      <c r="B971" t="str">
        <f>IF(A971="","","LAST "&amp;COUNTIF(A$2:$A971,A971))</f>
        <v/>
      </c>
      <c r="C971" t="str">
        <f>IF(OR(H971=$AA$5,L971=$AA$5),"MATCH","")</f>
        <v/>
      </c>
      <c r="D971" t="str">
        <f>IF(C971="","","LAST "&amp;COUNTIF($C$2:C971,C971))</f>
        <v/>
      </c>
      <c r="E971" s="6">
        <f>IF(AND(OR(H971=$AA$3,H971=$AA$5),AND(OR(L971=$AA$3,L971=$AA$5))),"MATCH",0)</f>
        <v>0</v>
      </c>
      <c r="F971" s="39" t="s">
        <v>91</v>
      </c>
      <c r="G971" s="16">
        <v>44892</v>
      </c>
      <c r="H971" s="6" t="s">
        <v>28</v>
      </c>
      <c r="I971" s="6">
        <v>4</v>
      </c>
      <c r="J971" s="7">
        <v>4.038853503184713</v>
      </c>
      <c r="K971" s="19">
        <f>IF(J971&gt;N971,1,"")</f>
        <v>1</v>
      </c>
      <c r="L971" s="6" t="s">
        <v>16</v>
      </c>
      <c r="N971" s="7">
        <f>((VLOOKUP(L971,Modèle!$B$3:$G$34,5,FALSE)*VLOOKUP(H971,Modèle!$B$3:$G$34,6,FALSE))*Modèle!$D$35)+0.1</f>
        <v>3.8798089171974519</v>
      </c>
      <c r="O971" s="19" t="str">
        <f>IF(N966&gt;J966,1,"")</f>
        <v/>
      </c>
      <c r="P971" t="str">
        <f>IF(I971&gt;M971,H971,L971)</f>
        <v>Vancouver</v>
      </c>
      <c r="Q971" t="str">
        <f>IF(J971&gt;N971,H971,L971)</f>
        <v>Vancouver</v>
      </c>
      <c r="AI971" s="27"/>
      <c r="AJ971" s="26"/>
      <c r="AK971" s="26"/>
      <c r="AL971" s="26"/>
      <c r="AM971" s="26"/>
      <c r="AN971" s="26"/>
    </row>
    <row r="972" spans="1:40">
      <c r="A972" t="str">
        <f>IF(OR(H972=$AA$3,L972=$AA$3),"MATCH","")</f>
        <v>MATCH</v>
      </c>
      <c r="B972" t="str">
        <f>IF(A972="","","LAST "&amp;COUNTIF(A$2:$A972,A972))</f>
        <v>LAST 62</v>
      </c>
      <c r="C972" t="str">
        <f>IF(OR(H972=$AA$5,L972=$AA$5),"MATCH","")</f>
        <v/>
      </c>
      <c r="D972" t="str">
        <f>IF(C972="","","LAST "&amp;COUNTIF($C$2:C972,C972))</f>
        <v/>
      </c>
      <c r="E972" s="6">
        <f>IF(AND(OR(H972=$AA$3,H972=$AA$5),AND(OR(L972=$AA$3,L972=$AA$5))),"MATCH",0)</f>
        <v>0</v>
      </c>
      <c r="F972" s="39" t="s">
        <v>91</v>
      </c>
      <c r="G972" s="16">
        <v>44891</v>
      </c>
      <c r="H972" s="6" t="s">
        <v>36</v>
      </c>
      <c r="I972" s="6">
        <v>2</v>
      </c>
      <c r="J972" s="7">
        <v>2.68</v>
      </c>
      <c r="K972" s="19" t="str">
        <f>IF(J972&gt;N972,1,"")</f>
        <v/>
      </c>
      <c r="L972" s="6" t="s">
        <v>25</v>
      </c>
      <c r="N972" s="7">
        <f>((VLOOKUP(L972,Modèle!$B$3:$G$34,5,FALSE)*VLOOKUP(H972,Modèle!$B$3:$G$34,6,FALSE))*Modèle!$D$35)+0.1</f>
        <v>3.05</v>
      </c>
      <c r="O972" s="19" t="str">
        <f>IF(N967&gt;J967,1,"")</f>
        <v/>
      </c>
      <c r="P972" t="str">
        <f>IF(I972&gt;M972,H972,L972)</f>
        <v>Calgary</v>
      </c>
      <c r="Q972" t="str">
        <f>IF(J972&gt;N972,H972,L972)</f>
        <v>Carolina</v>
      </c>
      <c r="AI972" s="27"/>
      <c r="AJ972" s="26"/>
      <c r="AK972" s="26"/>
      <c r="AL972" s="26"/>
      <c r="AM972" s="26"/>
      <c r="AN972" s="26"/>
    </row>
    <row r="973" spans="1:40">
      <c r="A973" t="str">
        <f>IF(OR(H973=$AA$3,L973=$AA$3),"MATCH","")</f>
        <v/>
      </c>
      <c r="B973" t="str">
        <f>IF(A973="","","LAST "&amp;COUNTIF(A$2:$A973,A973))</f>
        <v/>
      </c>
      <c r="C973" t="str">
        <f>IF(OR(H973=$AA$5,L973=$AA$5),"MATCH","")</f>
        <v/>
      </c>
      <c r="D973" t="str">
        <f>IF(C973="","","LAST "&amp;COUNTIF($C$2:C973,C973))</f>
        <v/>
      </c>
      <c r="E973" s="6">
        <f>IF(AND(OR(H973=$AA$3,H973=$AA$5),AND(OR(L973=$AA$3,L973=$AA$5))),"MATCH",0)</f>
        <v>0</v>
      </c>
      <c r="F973" s="39" t="s">
        <v>91</v>
      </c>
      <c r="G973" s="16">
        <v>44891</v>
      </c>
      <c r="H973" s="6" t="s">
        <v>40</v>
      </c>
      <c r="I973" s="6">
        <v>1</v>
      </c>
      <c r="J973" s="7">
        <v>3.0913694267515921</v>
      </c>
      <c r="K973" s="19">
        <f>IF(J973&gt;N973,1,"")</f>
        <v>1</v>
      </c>
      <c r="L973" s="6" t="s">
        <v>27</v>
      </c>
      <c r="N973" s="7">
        <f>((VLOOKUP(L973,Modèle!$B$3:$G$34,5,FALSE)*VLOOKUP(H973,Modèle!$B$3:$G$34,6,FALSE))*Modèle!$D$35)+0.1</f>
        <v>2.6244585987261142</v>
      </c>
      <c r="O973" s="19" t="str">
        <f>IF(N968&gt;J968,1,"")</f>
        <v/>
      </c>
      <c r="P973" t="str">
        <f>IF(I973&gt;M973,H973,L973)</f>
        <v>Dallas</v>
      </c>
      <c r="Q973" t="str">
        <f>IF(J973&gt;N973,H973,L973)</f>
        <v>Dallas</v>
      </c>
      <c r="AI973" s="27"/>
      <c r="AJ973" s="26"/>
      <c r="AK973" s="26"/>
      <c r="AL973" s="26"/>
      <c r="AM973" s="26"/>
      <c r="AN973" s="26"/>
    </row>
    <row r="974" spans="1:40">
      <c r="A974" t="str">
        <f>IF(OR(H974=$AA$3,L974=$AA$3),"MATCH","")</f>
        <v/>
      </c>
      <c r="B974" t="str">
        <f>IF(A974="","","LAST "&amp;COUNTIF(A$2:$A974,A974))</f>
        <v/>
      </c>
      <c r="C974" t="str">
        <f>IF(OR(H974=$AA$5,L974=$AA$5),"MATCH","")</f>
        <v/>
      </c>
      <c r="D974" t="str">
        <f>IF(C974="","","LAST "&amp;COUNTIF($C$2:C974,C974))</f>
        <v/>
      </c>
      <c r="E974" s="6">
        <f>IF(AND(OR(H974=$AA$3,H974=$AA$5),AND(OR(L974=$AA$3,L974=$AA$5))),"MATCH",0)</f>
        <v>0</v>
      </c>
      <c r="F974" s="39" t="s">
        <v>91</v>
      </c>
      <c r="G974" s="16">
        <v>44891</v>
      </c>
      <c r="H974" s="6" t="s">
        <v>47</v>
      </c>
      <c r="I974" s="6">
        <v>5</v>
      </c>
      <c r="J974" s="7">
        <v>3.326178343949044</v>
      </c>
      <c r="K974" s="19" t="str">
        <f>IF(J974&gt;N974,1,"")</f>
        <v/>
      </c>
      <c r="L974" s="6" t="s">
        <v>38</v>
      </c>
      <c r="N974" s="7">
        <f>((VLOOKUP(L974,Modèle!$B$3:$G$34,5,FALSE)*VLOOKUP(H974,Modèle!$B$3:$G$34,6,FALSE))*Modèle!$D$35)+0.1</f>
        <v>3.8386305732484072</v>
      </c>
      <c r="O974" s="19">
        <f>IF(N969&gt;J969,1,"")</f>
        <v>1</v>
      </c>
      <c r="P974" t="str">
        <f>IF(I974&gt;M974,H974,L974)</f>
        <v>St. Louis</v>
      </c>
      <c r="Q974" t="str">
        <f>IF(J974&gt;N974,H974,L974)</f>
        <v>Florida</v>
      </c>
      <c r="AI974" s="27"/>
      <c r="AJ974" s="26"/>
      <c r="AK974" s="26"/>
      <c r="AL974" s="26"/>
      <c r="AM974" s="26"/>
      <c r="AN974" s="26"/>
    </row>
    <row r="975" spans="1:40">
      <c r="A975" t="str">
        <f>IF(OR(H975=$AA$3,L975=$AA$3),"MATCH","")</f>
        <v/>
      </c>
      <c r="B975" t="str">
        <f>IF(A975="","","LAST "&amp;COUNTIF(A$2:$A975,A975))</f>
        <v/>
      </c>
      <c r="C975" t="str">
        <f>IF(OR(H975=$AA$5,L975=$AA$5),"MATCH","")</f>
        <v/>
      </c>
      <c r="D975" t="str">
        <f>IF(C975="","","LAST "&amp;COUNTIF($C$2:C975,C975))</f>
        <v/>
      </c>
      <c r="E975" s="6">
        <f>IF(AND(OR(H975=$AA$3,H975=$AA$5),AND(OR(L975=$AA$3,L975=$AA$5))),"MATCH",0)</f>
        <v>0</v>
      </c>
      <c r="F975" s="39" t="s">
        <v>91</v>
      </c>
      <c r="G975" s="16">
        <v>44891</v>
      </c>
      <c r="H975" s="6" t="s">
        <v>42</v>
      </c>
      <c r="I975" s="6">
        <v>2</v>
      </c>
      <c r="J975" s="7">
        <v>2.4058598726114644</v>
      </c>
      <c r="K975" s="19" t="str">
        <f>IF(J975&gt;N975,1,"")</f>
        <v/>
      </c>
      <c r="L975" s="6" t="s">
        <v>39</v>
      </c>
      <c r="N975" s="7">
        <f>((VLOOKUP(L975,Modèle!$B$3:$G$34,5,FALSE)*VLOOKUP(H975,Modèle!$B$3:$G$34,6,FALSE))*Modèle!$D$35)+0.1</f>
        <v>3.1392356687898082</v>
      </c>
      <c r="O975" s="19">
        <f>IF(N970&gt;J970,1,"")</f>
        <v>1</v>
      </c>
      <c r="P975" t="str">
        <f>IF(I975&gt;M975,H975,L975)</f>
        <v>Philadelphia</v>
      </c>
      <c r="Q975" t="str">
        <f>IF(J975&gt;N975,H975,L975)</f>
        <v>N.Y. Islanders</v>
      </c>
      <c r="AI975" s="27"/>
      <c r="AJ975" s="26"/>
      <c r="AK975" s="26"/>
      <c r="AL975" s="26"/>
      <c r="AM975" s="26"/>
      <c r="AN975" s="26"/>
    </row>
    <row r="976" spans="1:40">
      <c r="A976" t="str">
        <f>IF(OR(H976=$AA$3,L976=$AA$3),"MATCH","")</f>
        <v/>
      </c>
      <c r="B976" t="str">
        <f>IF(A976="","","LAST "&amp;COUNTIF(A$2:$A976,A976))</f>
        <v/>
      </c>
      <c r="C976" t="str">
        <f>IF(OR(H976=$AA$5,L976=$AA$5),"MATCH","")</f>
        <v/>
      </c>
      <c r="D976" t="str">
        <f>IF(C976="","","LAST "&amp;COUNTIF($C$2:C976,C976))</f>
        <v/>
      </c>
      <c r="E976" s="6">
        <f>IF(AND(OR(H976=$AA$3,H976=$AA$5),AND(OR(L976=$AA$3,L976=$AA$5))),"MATCH",0)</f>
        <v>0</v>
      </c>
      <c r="F976" s="39" t="s">
        <v>91</v>
      </c>
      <c r="G976" s="16">
        <v>44891</v>
      </c>
      <c r="H976" s="6" t="s">
        <v>29</v>
      </c>
      <c r="I976" s="6">
        <v>4</v>
      </c>
      <c r="J976" s="7">
        <v>3.0835668789808919</v>
      </c>
      <c r="K976" s="19" t="str">
        <f>IF(J976&gt;N976,1,"")</f>
        <v/>
      </c>
      <c r="L976" s="6" t="s">
        <v>21</v>
      </c>
      <c r="N976" s="7">
        <f>((VLOOKUP(L976,Modèle!$B$3:$G$34,5,FALSE)*VLOOKUP(H976,Modèle!$B$3:$G$34,6,FALSE))*Modèle!$D$35)+0.1</f>
        <v>3.4109554140127387</v>
      </c>
      <c r="O976" s="19" t="str">
        <f>IF(N971&gt;J971,1,"")</f>
        <v/>
      </c>
      <c r="P976" t="str">
        <f>IF(I976&gt;M976,H976,L976)</f>
        <v>Edmonton</v>
      </c>
      <c r="Q976" t="str">
        <f>IF(J976&gt;N976,H976,L976)</f>
        <v>N.Y. Rangers</v>
      </c>
      <c r="AI976" s="27"/>
      <c r="AJ976" s="26"/>
      <c r="AK976" s="26"/>
      <c r="AL976" s="26"/>
      <c r="AM976" s="26"/>
      <c r="AN976" s="26"/>
    </row>
    <row r="977" spans="1:40">
      <c r="A977" t="str">
        <f>IF(OR(H977=$AA$3,L977=$AA$3),"MATCH","")</f>
        <v/>
      </c>
      <c r="B977" t="str">
        <f>IF(A977="","","LAST "&amp;COUNTIF(A$2:$A977,A977))</f>
        <v/>
      </c>
      <c r="C977" t="str">
        <f>IF(OR(H977=$AA$5,L977=$AA$5),"MATCH","")</f>
        <v/>
      </c>
      <c r="D977" t="str">
        <f>IF(C977="","","LAST "&amp;COUNTIF($C$2:C977,C977))</f>
        <v/>
      </c>
      <c r="E977" s="6">
        <f>IF(AND(OR(H977=$AA$3,H977=$AA$5),AND(OR(L977=$AA$3,L977=$AA$5))),"MATCH",0)</f>
        <v>0</v>
      </c>
      <c r="F977" s="39" t="s">
        <v>91</v>
      </c>
      <c r="G977" s="16">
        <v>44891</v>
      </c>
      <c r="H977" s="6" t="s">
        <v>33</v>
      </c>
      <c r="I977" s="6">
        <v>2</v>
      </c>
      <c r="J977" s="7">
        <v>2.6496815286624202</v>
      </c>
      <c r="K977" s="19" t="str">
        <f>IF(J977&gt;N977,1,"")</f>
        <v/>
      </c>
      <c r="L977" s="6" t="s">
        <v>41</v>
      </c>
      <c r="N977" s="7">
        <f>((VLOOKUP(L977,Modèle!$B$3:$G$34,5,FALSE)*VLOOKUP(H977,Modèle!$B$3:$G$34,6,FALSE))*Modèle!$D$35)+0.1</f>
        <v>3.2028025477706996</v>
      </c>
      <c r="O977" s="19">
        <f>IF(N972&gt;J972,1,"")</f>
        <v>1</v>
      </c>
      <c r="P977" t="str">
        <f>IF(I977&gt;M977,H977,L977)</f>
        <v>Washington</v>
      </c>
      <c r="Q977" t="str">
        <f>IF(J977&gt;N977,H977,L977)</f>
        <v>New Jersey</v>
      </c>
      <c r="AI977" s="27"/>
      <c r="AJ977" s="26"/>
      <c r="AK977" s="26"/>
      <c r="AL977" s="26"/>
      <c r="AM977" s="26"/>
      <c r="AN977" s="26"/>
    </row>
    <row r="978" spans="1:40">
      <c r="A978" t="str">
        <f>IF(OR(H978=$AA$3,L978=$AA$3),"MATCH","")</f>
        <v/>
      </c>
      <c r="B978" t="str">
        <f>IF(A978="","","LAST "&amp;COUNTIF(A$2:$A978,A978))</f>
        <v/>
      </c>
      <c r="C978" t="str">
        <f>IF(OR(H978=$AA$5,L978=$AA$5),"MATCH","")</f>
        <v/>
      </c>
      <c r="D978" t="str">
        <f>IF(C978="","","LAST "&amp;COUNTIF($C$2:C978,C978))</f>
        <v/>
      </c>
      <c r="E978" s="6">
        <f>IF(AND(OR(H978=$AA$3,H978=$AA$5),AND(OR(L978=$AA$3,L978=$AA$5))),"MATCH",0)</f>
        <v>0</v>
      </c>
      <c r="F978" s="39" t="s">
        <v>91</v>
      </c>
      <c r="G978" s="16">
        <v>44891</v>
      </c>
      <c r="H978" s="6" t="s">
        <v>30</v>
      </c>
      <c r="I978" s="6">
        <v>4</v>
      </c>
      <c r="J978" s="7">
        <v>3.2123566878980885</v>
      </c>
      <c r="K978" s="19">
        <f>IF(J978&gt;N978,1,"")</f>
        <v>1</v>
      </c>
      <c r="L978" s="6" t="s">
        <v>44</v>
      </c>
      <c r="N978" s="7">
        <f>((VLOOKUP(L978,Modèle!$B$3:$G$34,5,FALSE)*VLOOKUP(H978,Modèle!$B$3:$G$34,6,FALSE))*Modèle!$D$35)+0.1</f>
        <v>2.7820382165605095</v>
      </c>
      <c r="O978" s="19" t="str">
        <f>IF(N973&gt;J973,1,"")</f>
        <v/>
      </c>
      <c r="P978" t="str">
        <f>IF(I978&gt;M978,H978,L978)</f>
        <v>Toronto</v>
      </c>
      <c r="Q978" t="str">
        <f>IF(J978&gt;N978,H978,L978)</f>
        <v>Toronto</v>
      </c>
      <c r="AI978" s="27"/>
      <c r="AJ978" s="26"/>
      <c r="AK978" s="26"/>
      <c r="AL978" s="26"/>
      <c r="AM978" s="26"/>
      <c r="AN978" s="26"/>
    </row>
    <row r="979" spans="1:40">
      <c r="A979" t="str">
        <f>IF(OR(H979=$AA$3,L979=$AA$3),"MATCH","")</f>
        <v/>
      </c>
      <c r="B979" t="str">
        <f>IF(A979="","","LAST "&amp;COUNTIF(A$2:$A979,A979))</f>
        <v/>
      </c>
      <c r="C979" t="str">
        <f>IF(OR(H979=$AA$5,L979=$AA$5),"MATCH","")</f>
        <v/>
      </c>
      <c r="D979" t="str">
        <f>IF(C979="","","LAST "&amp;COUNTIF($C$2:C979,C979))</f>
        <v/>
      </c>
      <c r="E979" s="6">
        <f>IF(AND(OR(H979=$AA$3,H979=$AA$5),AND(OR(L979=$AA$3,L979=$AA$5))),"MATCH",0)</f>
        <v>0</v>
      </c>
      <c r="F979" s="39" t="s">
        <v>91</v>
      </c>
      <c r="G979" s="16">
        <v>44891</v>
      </c>
      <c r="H979" s="6" t="s">
        <v>28</v>
      </c>
      <c r="I979" s="6">
        <v>5</v>
      </c>
      <c r="J979" s="7">
        <v>3.0751592356687896</v>
      </c>
      <c r="K979" s="19" t="str">
        <f>IF(J979&gt;N979,1,"")</f>
        <v/>
      </c>
      <c r="L979" s="6" t="s">
        <v>18</v>
      </c>
      <c r="N979" s="7">
        <f>((VLOOKUP(L979,Modèle!$B$3:$G$34,5,FALSE)*VLOOKUP(H979,Modèle!$B$3:$G$34,6,FALSE))*Modèle!$D$35)+0.1</f>
        <v>4.1927070063694263</v>
      </c>
      <c r="O979" s="19">
        <f>IF(N974&gt;J974,1,"")</f>
        <v>1</v>
      </c>
      <c r="P979" t="str">
        <f>IF(I979&gt;M979,H979,L979)</f>
        <v>Vancouver</v>
      </c>
      <c r="Q979" t="str">
        <f>IF(J979&gt;N979,H979,L979)</f>
        <v>Vegas</v>
      </c>
      <c r="AI979" s="27"/>
      <c r="AJ979" s="26"/>
      <c r="AK979" s="26"/>
      <c r="AL979" s="26"/>
      <c r="AM979" s="26"/>
      <c r="AN979" s="26"/>
    </row>
    <row r="980" spans="1:40">
      <c r="A980" t="str">
        <f>IF(OR(H980=$AA$3,L980=$AA$3),"MATCH","")</f>
        <v/>
      </c>
      <c r="B980" t="str">
        <f>IF(A980="","","LAST "&amp;COUNTIF(A$2:$A980,A980))</f>
        <v/>
      </c>
      <c r="C980" t="str">
        <f>IF(OR(H980=$AA$5,L980=$AA$5),"MATCH","")</f>
        <v/>
      </c>
      <c r="D980" t="str">
        <f>IF(C980="","","LAST "&amp;COUNTIF($C$2:C980,C980))</f>
        <v/>
      </c>
      <c r="E980" s="6">
        <f>IF(AND(OR(H980=$AA$3,H980=$AA$5),AND(OR(L980=$AA$3,L980=$AA$5))),"MATCH",0)</f>
        <v>0</v>
      </c>
      <c r="F980" s="39" t="s">
        <v>91</v>
      </c>
      <c r="G980" s="16">
        <v>44890</v>
      </c>
      <c r="H980" s="6" t="s">
        <v>34</v>
      </c>
      <c r="I980" s="6">
        <v>5</v>
      </c>
      <c r="J980" s="7">
        <v>3.9082802547770692</v>
      </c>
      <c r="K980" s="19">
        <f>IF(J980&gt;N980,1,"")</f>
        <v>1</v>
      </c>
      <c r="L980" s="6" t="s">
        <v>23</v>
      </c>
      <c r="N980" s="7">
        <f>((VLOOKUP(L980,Modèle!$B$3:$G$34,5,FALSE)*VLOOKUP(H980,Modèle!$B$3:$G$34,6,FALSE))*Modèle!$D$35)+0.1</f>
        <v>2.4463694267515916</v>
      </c>
      <c r="O980" s="19">
        <f>IF(N975&gt;J975,1,"")</f>
        <v>1</v>
      </c>
      <c r="P980" t="str">
        <f>IF(I980&gt;M980,H980,L980)</f>
        <v>Ottawa</v>
      </c>
      <c r="Q980" t="str">
        <f>IF(J980&gt;N980,H980,L980)</f>
        <v>Ottawa</v>
      </c>
      <c r="AI980" s="27"/>
      <c r="AJ980" s="26"/>
      <c r="AK980" s="26"/>
      <c r="AL980" s="26"/>
      <c r="AM980" s="26"/>
      <c r="AN980" s="26"/>
    </row>
    <row r="981" spans="1:40">
      <c r="A981" t="str">
        <f>IF(OR(H981=$AA$3,L981=$AA$3),"MATCH","")</f>
        <v/>
      </c>
      <c r="B981" t="str">
        <f>IF(A981="","","LAST "&amp;COUNTIF(A$2:$A981,A981))</f>
        <v/>
      </c>
      <c r="C981" t="str">
        <f>IF(OR(H981=$AA$5,L981=$AA$5),"MATCH","")</f>
        <v/>
      </c>
      <c r="D981" t="str">
        <f>IF(C981="","","LAST "&amp;COUNTIF($C$2:C981,C981))</f>
        <v/>
      </c>
      <c r="E981" s="6">
        <f>IF(AND(OR(H981=$AA$3,H981=$AA$5),AND(OR(L981=$AA$3,L981=$AA$5))),"MATCH",0)</f>
        <v>0</v>
      </c>
      <c r="F981" s="39" t="s">
        <v>91</v>
      </c>
      <c r="G981" s="16">
        <v>44890</v>
      </c>
      <c r="H981" s="6" t="s">
        <v>25</v>
      </c>
      <c r="I981" s="6">
        <v>2</v>
      </c>
      <c r="J981" s="7">
        <v>2.1699999999999995</v>
      </c>
      <c r="K981" s="19" t="str">
        <f>IF(J981&gt;N981,1,"")</f>
        <v/>
      </c>
      <c r="L981" s="6" t="s">
        <v>32</v>
      </c>
      <c r="N981" s="7">
        <f>((VLOOKUP(L981,Modèle!$B$3:$G$34,5,FALSE)*VLOOKUP(H981,Modèle!$B$3:$G$34,6,FALSE))*Modèle!$D$35)+0.1</f>
        <v>3.3091719745222927</v>
      </c>
      <c r="O981" s="19">
        <f>IF(N976&gt;J976,1,"")</f>
        <v>1</v>
      </c>
      <c r="P981" t="str">
        <f>IF(I981&gt;M981,H981,L981)</f>
        <v>Carolina</v>
      </c>
      <c r="Q981" t="str">
        <f>IF(J981&gt;N981,H981,L981)</f>
        <v>Boston</v>
      </c>
      <c r="AI981" s="27"/>
      <c r="AJ981" s="26"/>
      <c r="AK981" s="26"/>
      <c r="AL981" s="26"/>
      <c r="AM981" s="26"/>
      <c r="AN981" s="26"/>
    </row>
    <row r="982" spans="1:40">
      <c r="A982" t="str">
        <f>IF(OR(H982=$AA$3,L982=$AA$3),"MATCH","")</f>
        <v/>
      </c>
      <c r="B982" t="str">
        <f>IF(A982="","","LAST "&amp;COUNTIF(A$2:$A982,A982))</f>
        <v/>
      </c>
      <c r="C982" t="str">
        <f>IF(OR(H982=$AA$5,L982=$AA$5),"MATCH","")</f>
        <v/>
      </c>
      <c r="D982" t="str">
        <f>IF(C982="","","LAST "&amp;COUNTIF($C$2:C982,C982))</f>
        <v/>
      </c>
      <c r="E982" s="6">
        <f>IF(AND(OR(H982=$AA$3,H982=$AA$5),AND(OR(L982=$AA$3,L982=$AA$5))),"MATCH",0)</f>
        <v>0</v>
      </c>
      <c r="F982" s="39" t="s">
        <v>91</v>
      </c>
      <c r="G982" s="16">
        <v>44890</v>
      </c>
      <c r="H982" s="6" t="s">
        <v>41</v>
      </c>
      <c r="I982" s="6">
        <v>3</v>
      </c>
      <c r="J982" s="7">
        <v>3.9122292993630561</v>
      </c>
      <c r="K982" s="19">
        <f>IF(J982&gt;N982,1,"")</f>
        <v>1</v>
      </c>
      <c r="L982" s="6" t="s">
        <v>35</v>
      </c>
      <c r="N982" s="7">
        <f>((VLOOKUP(L982,Modèle!$B$3:$G$34,5,FALSE)*VLOOKUP(H982,Modèle!$B$3:$G$34,6,FALSE))*Modèle!$D$35)+0.1</f>
        <v>3.2382165605095543</v>
      </c>
      <c r="O982" s="19">
        <f>IF(N977&gt;J977,1,"")</f>
        <v>1</v>
      </c>
      <c r="P982" t="str">
        <f>IF(I982&gt;M982,H982,L982)</f>
        <v>New Jersey</v>
      </c>
      <c r="Q982" t="str">
        <f>IF(J982&gt;N982,H982,L982)</f>
        <v>New Jersey</v>
      </c>
      <c r="AI982" s="27"/>
      <c r="AJ982" s="26"/>
      <c r="AK982" s="26"/>
      <c r="AL982" s="26"/>
      <c r="AM982" s="26"/>
      <c r="AN982" s="26"/>
    </row>
    <row r="983" spans="1:40">
      <c r="A983" t="str">
        <f>IF(OR(H983=$AA$3,L983=$AA$3),"MATCH","")</f>
        <v/>
      </c>
      <c r="B983" t="str">
        <f>IF(A983="","","LAST "&amp;COUNTIF(A$2:$A983,A983))</f>
        <v/>
      </c>
      <c r="C983" t="str">
        <f>IF(OR(H983=$AA$5,L983=$AA$5),"MATCH","")</f>
        <v/>
      </c>
      <c r="D983" t="str">
        <f>IF(C983="","","LAST "&amp;COUNTIF($C$2:C983,C983))</f>
        <v/>
      </c>
      <c r="E983" s="6">
        <f>IF(AND(OR(H983=$AA$3,H983=$AA$5),AND(OR(L983=$AA$3,L983=$AA$5))),"MATCH",0)</f>
        <v>0</v>
      </c>
      <c r="F983" s="39" t="s">
        <v>91</v>
      </c>
      <c r="G983" s="16">
        <v>44890</v>
      </c>
      <c r="H983" s="6" t="s">
        <v>31</v>
      </c>
      <c r="I983" s="6">
        <v>3</v>
      </c>
      <c r="J983" s="7">
        <v>3.0128980891719741</v>
      </c>
      <c r="K983" s="19">
        <f>IF(J983&gt;N983,1,"")</f>
        <v>1</v>
      </c>
      <c r="L983" s="6" t="s">
        <v>26</v>
      </c>
      <c r="N983" s="7">
        <f>((VLOOKUP(L983,Modèle!$B$3:$G$34,5,FALSE)*VLOOKUP(H983,Modèle!$B$3:$G$34,6,FALSE))*Modèle!$D$35)+0.1</f>
        <v>2.7838216560509546</v>
      </c>
      <c r="O983" s="19" t="str">
        <f>IF(N978&gt;J978,1,"")</f>
        <v/>
      </c>
      <c r="P983" t="str">
        <f>IF(I983&gt;M983,H983,L983)</f>
        <v>Montreal</v>
      </c>
      <c r="Q983" t="str">
        <f>IF(J983&gt;N983,H983,L983)</f>
        <v>Montreal</v>
      </c>
      <c r="AI983" s="27"/>
      <c r="AJ983" s="26"/>
      <c r="AK983" s="26"/>
      <c r="AL983" s="26"/>
      <c r="AM983" s="26"/>
      <c r="AN983" s="26"/>
    </row>
    <row r="984" spans="1:40">
      <c r="A984" t="str">
        <f>IF(OR(H984=$AA$3,L984=$AA$3),"MATCH","")</f>
        <v/>
      </c>
      <c r="B984" t="str">
        <f>IF(A984="","","LAST "&amp;COUNTIF(A$2:$A984,A984))</f>
        <v/>
      </c>
      <c r="C984" t="str">
        <f>IF(OR(H984=$AA$5,L984=$AA$5),"MATCH","")</f>
        <v/>
      </c>
      <c r="D984" t="str">
        <f>IF(C984="","","LAST "&amp;COUNTIF($C$2:C984,C984))</f>
        <v/>
      </c>
      <c r="E984" s="6">
        <f>IF(AND(OR(H984=$AA$3,H984=$AA$5),AND(OR(L984=$AA$3,L984=$AA$5))),"MATCH",0)</f>
        <v>0</v>
      </c>
      <c r="F984" s="39" t="s">
        <v>91</v>
      </c>
      <c r="G984" s="16">
        <v>44890</v>
      </c>
      <c r="H984" s="6" t="s">
        <v>39</v>
      </c>
      <c r="I984" s="6">
        <v>3</v>
      </c>
      <c r="J984" s="7">
        <v>3.7990445859872608</v>
      </c>
      <c r="K984" s="19">
        <f>IF(J984&gt;N984,1,"")</f>
        <v>1</v>
      </c>
      <c r="L984" s="6" t="s">
        <v>24</v>
      </c>
      <c r="N984" s="7">
        <f>((VLOOKUP(L984,Modèle!$B$3:$G$34,5,FALSE)*VLOOKUP(H984,Modèle!$B$3:$G$34,6,FALSE))*Modèle!$D$35)+0.1</f>
        <v>2.2771337579617832</v>
      </c>
      <c r="O984" s="19">
        <f>IF(N979&gt;J979,1,"")</f>
        <v>1</v>
      </c>
      <c r="P984" t="str">
        <f>IF(I984&gt;M984,H984,L984)</f>
        <v>N.Y. Islanders</v>
      </c>
      <c r="Q984" t="str">
        <f>IF(J984&gt;N984,H984,L984)</f>
        <v>N.Y. Islanders</v>
      </c>
      <c r="AI984" s="27"/>
      <c r="AJ984" s="26"/>
      <c r="AK984" s="26"/>
      <c r="AL984" s="26"/>
      <c r="AM984" s="26"/>
      <c r="AN984" s="26"/>
    </row>
    <row r="985" spans="1:40">
      <c r="A985" t="str">
        <f>IF(OR(H985=$AA$3,L985=$AA$3),"MATCH","")</f>
        <v/>
      </c>
      <c r="B985" t="str">
        <f>IF(A985="","","LAST "&amp;COUNTIF(A$2:$A985,A985))</f>
        <v/>
      </c>
      <c r="C985" t="str">
        <f>IF(OR(H985=$AA$5,L985=$AA$5),"MATCH","")</f>
        <v/>
      </c>
      <c r="D985" t="str">
        <f>IF(C985="","","LAST "&amp;COUNTIF($C$2:C985,C985))</f>
        <v/>
      </c>
      <c r="E985" s="6">
        <f>IF(AND(OR(H985=$AA$3,H985=$AA$5),AND(OR(L985=$AA$3,L985=$AA$5))),"MATCH",0)</f>
        <v>0</v>
      </c>
      <c r="F985" s="39" t="s">
        <v>91</v>
      </c>
      <c r="G985" s="16">
        <v>44890</v>
      </c>
      <c r="H985" s="6" t="s">
        <v>46</v>
      </c>
      <c r="I985" s="6">
        <v>5</v>
      </c>
      <c r="J985" s="7">
        <v>2.8294267515923561</v>
      </c>
      <c r="K985" s="19" t="str">
        <f>IF(J985&gt;N985,1,"")</f>
        <v/>
      </c>
      <c r="L985" s="6" t="s">
        <v>40</v>
      </c>
      <c r="N985" s="7">
        <f>((VLOOKUP(L985,Modèle!$B$3:$G$34,5,FALSE)*VLOOKUP(H985,Modèle!$B$3:$G$34,6,FALSE))*Modèle!$D$35)+0.1</f>
        <v>2.9292038216560505</v>
      </c>
      <c r="O985" s="19" t="str">
        <f>IF(N980&gt;J980,1,"")</f>
        <v/>
      </c>
      <c r="P985" t="str">
        <f>IF(I985&gt;M985,H985,L985)</f>
        <v>Winnipeg</v>
      </c>
      <c r="Q985" t="str">
        <f>IF(J985&gt;N985,H985,L985)</f>
        <v>Dallas</v>
      </c>
      <c r="AI985" s="27"/>
      <c r="AJ985" s="26"/>
      <c r="AK985" s="26"/>
      <c r="AL985" s="26"/>
      <c r="AM985" s="26"/>
      <c r="AN985" s="26"/>
    </row>
    <row r="986" spans="1:40">
      <c r="A986" t="str">
        <f>IF(OR(H986=$AA$3,L986=$AA$3),"MATCH","")</f>
        <v/>
      </c>
      <c r="B986" t="str">
        <f>IF(A986="","","LAST "&amp;COUNTIF(A$2:$A986,A986))</f>
        <v/>
      </c>
      <c r="C986" t="str">
        <f>IF(OR(H986=$AA$5,L986=$AA$5),"MATCH","")</f>
        <v>MATCH</v>
      </c>
      <c r="D986" t="str">
        <f>IF(C986="","","LAST "&amp;COUNTIF($C$2:C986,C986))</f>
        <v>LAST 62</v>
      </c>
      <c r="E986" s="6">
        <f>IF(AND(OR(H986=$AA$3,H986=$AA$5),AND(OR(L986=$AA$3,L986=$AA$5))),"MATCH",0)</f>
        <v>0</v>
      </c>
      <c r="F986" s="39" t="s">
        <v>91</v>
      </c>
      <c r="G986" s="16">
        <v>44890</v>
      </c>
      <c r="H986" s="6" t="s">
        <v>43</v>
      </c>
      <c r="I986" s="6">
        <v>3</v>
      </c>
      <c r="J986" s="7">
        <v>2.8187898089171965</v>
      </c>
      <c r="K986" s="19" t="str">
        <f>IF(J986&gt;N986,1,"")</f>
        <v/>
      </c>
      <c r="L986" s="6" t="s">
        <v>45</v>
      </c>
      <c r="N986" s="7">
        <f>((VLOOKUP(L986,Modèle!$B$3:$G$34,5,FALSE)*VLOOKUP(H986,Modèle!$B$3:$G$34,6,FALSE))*Modèle!$D$35)+0.1</f>
        <v>3.6837579617834391</v>
      </c>
      <c r="O986" s="19">
        <f>IF(N981&gt;J981,1,"")</f>
        <v>1</v>
      </c>
      <c r="P986" t="str">
        <f>IF(I986&gt;M986,H986,L986)</f>
        <v>Arizona</v>
      </c>
      <c r="Q986" t="str">
        <f>IF(J986&gt;N986,H986,L986)</f>
        <v>Detroit</v>
      </c>
      <c r="AI986" s="27"/>
      <c r="AJ986" s="26"/>
      <c r="AK986" s="26"/>
      <c r="AL986" s="26"/>
      <c r="AM986" s="26"/>
      <c r="AN986" s="26"/>
    </row>
    <row r="987" spans="1:40">
      <c r="A987" t="str">
        <f>IF(OR(H987=$AA$3,L987=$AA$3),"MATCH","")</f>
        <v/>
      </c>
      <c r="B987" t="str">
        <f>IF(A987="","","LAST "&amp;COUNTIF(A$2:$A987,A987))</f>
        <v/>
      </c>
      <c r="C987" t="str">
        <f>IF(OR(H987=$AA$5,L987=$AA$5),"MATCH","")</f>
        <v/>
      </c>
      <c r="D987" t="str">
        <f>IF(C987="","","LAST "&amp;COUNTIF($C$2:C987,C987))</f>
        <v/>
      </c>
      <c r="E987" s="6">
        <f>IF(AND(OR(H987=$AA$3,H987=$AA$5),AND(OR(L987=$AA$3,L987=$AA$5))),"MATCH",0)</f>
        <v>0</v>
      </c>
      <c r="F987" s="39" t="s">
        <v>91</v>
      </c>
      <c r="G987" s="16">
        <v>44890</v>
      </c>
      <c r="H987" s="6" t="s">
        <v>30</v>
      </c>
      <c r="I987" s="6">
        <v>4</v>
      </c>
      <c r="J987" s="7">
        <v>2.9357961783439483</v>
      </c>
      <c r="K987" s="19">
        <f>IF(J987&gt;N987,1,"")</f>
        <v>1</v>
      </c>
      <c r="L987" s="6" t="s">
        <v>37</v>
      </c>
      <c r="N987" s="7">
        <f>((VLOOKUP(L987,Modèle!$B$3:$G$34,5,FALSE)*VLOOKUP(H987,Modèle!$B$3:$G$34,6,FALSE))*Modèle!$D$35)+0.1</f>
        <v>2.723184713375796</v>
      </c>
      <c r="O987" s="19" t="str">
        <f>IF(N982&gt;J982,1,"")</f>
        <v/>
      </c>
      <c r="P987" t="str">
        <f>IF(I987&gt;M987,H987,L987)</f>
        <v>Toronto</v>
      </c>
      <c r="Q987" t="str">
        <f>IF(J987&gt;N987,H987,L987)</f>
        <v>Toronto</v>
      </c>
      <c r="AI987" s="27"/>
      <c r="AJ987" s="26"/>
      <c r="AK987" s="26"/>
      <c r="AL987" s="26"/>
      <c r="AM987" s="26"/>
      <c r="AN987" s="26"/>
    </row>
    <row r="988" spans="1:40">
      <c r="A988" t="str">
        <f>IF(OR(H988=$AA$3,L988=$AA$3),"MATCH","")</f>
        <v/>
      </c>
      <c r="B988" t="str">
        <f>IF(A988="","","LAST "&amp;COUNTIF(A$2:$A988,A988))</f>
        <v/>
      </c>
      <c r="C988" t="str">
        <f>IF(OR(H988=$AA$5,L988=$AA$5),"MATCH","")</f>
        <v/>
      </c>
      <c r="D988" t="str">
        <f>IF(C988="","","LAST "&amp;COUNTIF($C$2:C988,C988))</f>
        <v/>
      </c>
      <c r="E988" s="6">
        <f>IF(AND(OR(H988=$AA$3,H988=$AA$5),AND(OR(L988=$AA$3,L988=$AA$5))),"MATCH",0)</f>
        <v>0</v>
      </c>
      <c r="F988" s="39" t="s">
        <v>91</v>
      </c>
      <c r="G988" s="16">
        <v>44890</v>
      </c>
      <c r="H988" s="6" t="s">
        <v>44</v>
      </c>
      <c r="I988" s="6">
        <v>4</v>
      </c>
      <c r="J988" s="7">
        <v>3.2103184713375783</v>
      </c>
      <c r="K988" s="19">
        <f>IF(J988&gt;N988,1,"")</f>
        <v>1</v>
      </c>
      <c r="L988" s="6" t="s">
        <v>42</v>
      </c>
      <c r="N988" s="7">
        <f>((VLOOKUP(L988,Modèle!$B$3:$G$34,5,FALSE)*VLOOKUP(H988,Modèle!$B$3:$G$34,6,FALSE))*Modèle!$D$35)+0.1</f>
        <v>2.8314649681528654</v>
      </c>
      <c r="O988" s="19" t="str">
        <f>IF(N983&gt;J983,1,"")</f>
        <v/>
      </c>
      <c r="P988" t="str">
        <f>IF(I988&gt;M988,H988,L988)</f>
        <v>Pittsburgh</v>
      </c>
      <c r="Q988" t="str">
        <f>IF(J988&gt;N988,H988,L988)</f>
        <v>Pittsburgh</v>
      </c>
      <c r="AI988" s="27"/>
      <c r="AJ988" s="26"/>
      <c r="AK988" s="26"/>
      <c r="AL988" s="26"/>
      <c r="AM988" s="26"/>
      <c r="AN988" s="26"/>
    </row>
    <row r="989" spans="1:40">
      <c r="A989" t="str">
        <f>IF(OR(H989=$AA$3,L989=$AA$3),"MATCH","")</f>
        <v/>
      </c>
      <c r="B989" t="str">
        <f>IF(A989="","","LAST "&amp;COUNTIF(A$2:$A989,A989))</f>
        <v/>
      </c>
      <c r="C989" t="str">
        <f>IF(OR(H989=$AA$5,L989=$AA$5),"MATCH","")</f>
        <v/>
      </c>
      <c r="D989" t="str">
        <f>IF(C989="","","LAST "&amp;COUNTIF($C$2:C989,C989))</f>
        <v/>
      </c>
      <c r="E989" s="6">
        <f>IF(AND(OR(H989=$AA$3,H989=$AA$5),AND(OR(L989=$AA$3,L989=$AA$5))),"MATCH",0)</f>
        <v>0</v>
      </c>
      <c r="F989" s="39" t="s">
        <v>91</v>
      </c>
      <c r="G989" s="16">
        <v>44890</v>
      </c>
      <c r="H989" s="6" t="s">
        <v>19</v>
      </c>
      <c r="I989" s="6">
        <v>5</v>
      </c>
      <c r="J989" s="7">
        <v>3.8725477707006357</v>
      </c>
      <c r="K989" s="19">
        <f>IF(J989&gt;N989,1,"")</f>
        <v>1</v>
      </c>
      <c r="L989" s="6" t="s">
        <v>16</v>
      </c>
      <c r="N989" s="7">
        <f>((VLOOKUP(L989,Modèle!$B$3:$G$34,5,FALSE)*VLOOKUP(H989,Modèle!$B$3:$G$34,6,FALSE))*Modèle!$D$35)+0.1</f>
        <v>3.3604458598726112</v>
      </c>
      <c r="O989" s="19" t="str">
        <f>IF(N984&gt;J984,1,"")</f>
        <v/>
      </c>
      <c r="P989" t="str">
        <f>IF(I989&gt;M989,H989,L989)</f>
        <v>Los Angeles</v>
      </c>
      <c r="Q989" t="str">
        <f>IF(J989&gt;N989,H989,L989)</f>
        <v>Los Angeles</v>
      </c>
      <c r="AI989" s="27"/>
      <c r="AJ989" s="26"/>
      <c r="AK989" s="26"/>
      <c r="AL989" s="26"/>
      <c r="AM989" s="26"/>
      <c r="AN989" s="26"/>
    </row>
    <row r="990" spans="1:40">
      <c r="A990" t="str">
        <f>IF(OR(H990=$AA$3,L990=$AA$3),"MATCH","")</f>
        <v/>
      </c>
      <c r="B990" t="str">
        <f>IF(A990="","","LAST "&amp;COUNTIF(A$2:$A990,A990))</f>
        <v/>
      </c>
      <c r="C990" t="str">
        <f>IF(OR(H990=$AA$5,L990=$AA$5),"MATCH","")</f>
        <v/>
      </c>
      <c r="D990" t="str">
        <f>IF(C990="","","LAST "&amp;COUNTIF($C$2:C990,C990))</f>
        <v/>
      </c>
      <c r="E990" s="6">
        <f>IF(AND(OR(H990=$AA$3,H990=$AA$5),AND(OR(L990=$AA$3,L990=$AA$5))),"MATCH",0)</f>
        <v>0</v>
      </c>
      <c r="F990" s="39" t="s">
        <v>91</v>
      </c>
      <c r="G990" s="16">
        <v>44890</v>
      </c>
      <c r="H990" s="6" t="s">
        <v>47</v>
      </c>
      <c r="I990" s="6">
        <v>2</v>
      </c>
      <c r="J990" s="7">
        <v>2.8833439490445856</v>
      </c>
      <c r="K990" s="19" t="str">
        <f>IF(J990&gt;N990,1,"")</f>
        <v/>
      </c>
      <c r="L990" s="6" t="s">
        <v>20</v>
      </c>
      <c r="N990" s="7">
        <f>((VLOOKUP(L990,Modèle!$B$3:$G$34,5,FALSE)*VLOOKUP(H990,Modèle!$B$3:$G$34,6,FALSE))*Modèle!$D$35)+0.1</f>
        <v>4.2044904458598715</v>
      </c>
      <c r="O990" s="19">
        <f>IF(N985&gt;J985,1,"")</f>
        <v>1</v>
      </c>
      <c r="P990" t="str">
        <f>IF(I990&gt;M990,H990,L990)</f>
        <v>St. Louis</v>
      </c>
      <c r="Q990" t="str">
        <f>IF(J990&gt;N990,H990,L990)</f>
        <v>Tampa Bay</v>
      </c>
      <c r="AI990" s="27"/>
      <c r="AJ990" s="26"/>
      <c r="AK990" s="26"/>
      <c r="AL990" s="26"/>
      <c r="AM990" s="26"/>
      <c r="AN990" s="26"/>
    </row>
    <row r="991" spans="1:40">
      <c r="A991" t="str">
        <f>IF(OR(H991=$AA$3,L991=$AA$3),"MATCH","")</f>
        <v/>
      </c>
      <c r="B991" t="str">
        <f>IF(A991="","","LAST "&amp;COUNTIF(A$2:$A991,A991))</f>
        <v/>
      </c>
      <c r="C991" t="str">
        <f>IF(OR(H991=$AA$5,L991=$AA$5),"MATCH","")</f>
        <v/>
      </c>
      <c r="D991" t="str">
        <f>IF(C991="","","LAST "&amp;COUNTIF($C$2:C991,C991))</f>
        <v/>
      </c>
      <c r="E991" s="6">
        <f>IF(AND(OR(H991=$AA$3,H991=$AA$5),AND(OR(L991=$AA$3,L991=$AA$5))),"MATCH",0)</f>
        <v>0</v>
      </c>
      <c r="F991" s="39" t="s">
        <v>91</v>
      </c>
      <c r="G991" s="16">
        <v>44890</v>
      </c>
      <c r="H991" s="6" t="s">
        <v>22</v>
      </c>
      <c r="I991" s="6">
        <v>4</v>
      </c>
      <c r="J991" s="7">
        <v>3.4007643312101896</v>
      </c>
      <c r="K991" s="19">
        <f>IF(J991&gt;N991,1,"")</f>
        <v>1</v>
      </c>
      <c r="L991" s="6" t="s">
        <v>18</v>
      </c>
      <c r="N991" s="7">
        <f>((VLOOKUP(L991,Modèle!$B$3:$G$34,5,FALSE)*VLOOKUP(H991,Modèle!$B$3:$G$34,6,FALSE))*Modèle!$D$35)+0.1</f>
        <v>3.2971019108280251</v>
      </c>
      <c r="O991" s="19">
        <f>IF(N986&gt;J986,1,"")</f>
        <v>1</v>
      </c>
      <c r="P991" t="str">
        <f>IF(I991&gt;M991,H991,L991)</f>
        <v>Seattle</v>
      </c>
      <c r="Q991" t="str">
        <f>IF(J991&gt;N991,H991,L991)</f>
        <v>Seattle</v>
      </c>
      <c r="AI991" s="27"/>
      <c r="AJ991" s="26"/>
      <c r="AK991" s="26"/>
      <c r="AL991" s="26"/>
      <c r="AM991" s="26"/>
      <c r="AN991" s="26"/>
    </row>
    <row r="992" spans="1:40">
      <c r="A992" t="str">
        <f>IF(OR(H992=$AA$3,L992=$AA$3),"MATCH","")</f>
        <v>MATCH</v>
      </c>
      <c r="B992" t="str">
        <f>IF(A992="","","LAST "&amp;COUNTIF(A$2:$A992,A992))</f>
        <v>LAST 63</v>
      </c>
      <c r="C992" t="str">
        <f>IF(OR(H992=$AA$5,L992=$AA$5),"MATCH","")</f>
        <v/>
      </c>
      <c r="D992" t="str">
        <f>IF(C992="","","LAST "&amp;COUNTIF($C$2:C992,C992))</f>
        <v/>
      </c>
      <c r="E992" s="6">
        <f>IF(AND(OR(H992=$AA$3,H992=$AA$5),AND(OR(L992=$AA$3,L992=$AA$5))),"MATCH",0)</f>
        <v>0</v>
      </c>
      <c r="F992" s="39" t="s">
        <v>91</v>
      </c>
      <c r="G992" s="16">
        <v>44890</v>
      </c>
      <c r="H992" s="6" t="s">
        <v>36</v>
      </c>
      <c r="I992" s="6">
        <v>0</v>
      </c>
      <c r="J992" s="7">
        <v>2.76</v>
      </c>
      <c r="K992" s="19" t="str">
        <f>IF(J992&gt;N992,1,"")</f>
        <v/>
      </c>
      <c r="L992" s="6" t="s">
        <v>33</v>
      </c>
      <c r="N992" s="7">
        <f>((VLOOKUP(L992,Modèle!$B$3:$G$34,5,FALSE)*VLOOKUP(H992,Modèle!$B$3:$G$34,6,FALSE))*Modèle!$D$35)+0.1</f>
        <v>3.1063694267515927</v>
      </c>
      <c r="O992" s="19" t="str">
        <f>IF(N987&gt;J987,1,"")</f>
        <v/>
      </c>
      <c r="P992" t="str">
        <f>IF(I992&gt;M992,H992,L992)</f>
        <v>Washington</v>
      </c>
      <c r="Q992" t="str">
        <f>IF(J992&gt;N992,H992,L992)</f>
        <v>Washington</v>
      </c>
      <c r="AI992" s="27"/>
      <c r="AJ992" s="26"/>
      <c r="AK992" s="26"/>
      <c r="AL992" s="26"/>
      <c r="AM992" s="26"/>
      <c r="AN992" s="26"/>
    </row>
    <row r="993" spans="1:40">
      <c r="A993" t="str">
        <f>IF(OR(H993=$AA$3,L993=$AA$3),"MATCH","")</f>
        <v/>
      </c>
      <c r="B993" t="str">
        <f>IF(A993="","","LAST "&amp;COUNTIF(A$2:$A993,A993))</f>
        <v/>
      </c>
      <c r="C993" t="str">
        <f>IF(OR(H993=$AA$5,L993=$AA$5),"MATCH","")</f>
        <v/>
      </c>
      <c r="D993" t="str">
        <f>IF(C993="","","LAST "&amp;COUNTIF($C$2:C993,C993))</f>
        <v/>
      </c>
      <c r="E993" s="6">
        <f>IF(AND(OR(H993=$AA$3,H993=$AA$5),AND(OR(L993=$AA$3,L993=$AA$5))),"MATCH",0)</f>
        <v>0</v>
      </c>
      <c r="F993" s="39" t="s">
        <v>91</v>
      </c>
      <c r="G993" s="16">
        <v>44888</v>
      </c>
      <c r="H993" s="6" t="s">
        <v>21</v>
      </c>
      <c r="I993" s="6">
        <v>2</v>
      </c>
      <c r="J993" s="7">
        <v>4.1864968152866231</v>
      </c>
      <c r="K993" s="19">
        <f>IF(J993&gt;N993,1,"")</f>
        <v>1</v>
      </c>
      <c r="L993" s="6" t="s">
        <v>23</v>
      </c>
      <c r="N993" s="7">
        <f>((VLOOKUP(L993,Modèle!$B$3:$G$34,5,FALSE)*VLOOKUP(H993,Modèle!$B$3:$G$34,6,FALSE))*Modèle!$D$35)+0.1</f>
        <v>2.0145222929936302</v>
      </c>
      <c r="O993" s="19" t="str">
        <f>IF(N988&gt;J988,1,"")</f>
        <v/>
      </c>
      <c r="P993" t="str">
        <f>IF(I993&gt;M993,H993,L993)</f>
        <v>N.Y. Rangers</v>
      </c>
      <c r="Q993" t="str">
        <f>IF(J993&gt;N993,H993,L993)</f>
        <v>N.Y. Rangers</v>
      </c>
      <c r="AI993" s="27"/>
      <c r="AJ993" s="26"/>
      <c r="AK993" s="26"/>
      <c r="AL993" s="26"/>
      <c r="AM993" s="26"/>
      <c r="AN993" s="26"/>
    </row>
    <row r="994" spans="1:40">
      <c r="A994" t="str">
        <f>IF(OR(H994=$AA$3,L994=$AA$3),"MATCH","")</f>
        <v/>
      </c>
      <c r="B994" t="str">
        <f>IF(A994="","","LAST "&amp;COUNTIF(A$2:$A994,A994))</f>
        <v/>
      </c>
      <c r="C994" t="str">
        <f>IF(OR(H994=$AA$5,L994=$AA$5),"MATCH","")</f>
        <v/>
      </c>
      <c r="D994" t="str">
        <f>IF(C994="","","LAST "&amp;COUNTIF($C$2:C994,C994))</f>
        <v/>
      </c>
      <c r="E994" s="6">
        <f>IF(AND(OR(H994=$AA$3,H994=$AA$5),AND(OR(L994=$AA$3,L994=$AA$5))),"MATCH",0)</f>
        <v>0</v>
      </c>
      <c r="F994" s="39" t="s">
        <v>91</v>
      </c>
      <c r="G994" s="16">
        <v>44888</v>
      </c>
      <c r="H994" s="6" t="s">
        <v>47</v>
      </c>
      <c r="I994" s="6">
        <v>2</v>
      </c>
      <c r="J994" s="7">
        <v>3.4245859872611457</v>
      </c>
      <c r="K994" s="19" t="str">
        <f>IF(J994&gt;N994,1,"")</f>
        <v/>
      </c>
      <c r="L994" s="6" t="s">
        <v>35</v>
      </c>
      <c r="N994" s="7">
        <f>((VLOOKUP(L994,Modèle!$B$3:$G$34,5,FALSE)*VLOOKUP(H994,Modèle!$B$3:$G$34,6,FALSE))*Modèle!$D$35)+0.1</f>
        <v>4.433152866242037</v>
      </c>
      <c r="O994" s="19" t="str">
        <f>IF(N989&gt;J989,1,"")</f>
        <v/>
      </c>
      <c r="P994" t="str">
        <f>IF(I994&gt;M994,H994,L994)</f>
        <v>St. Louis</v>
      </c>
      <c r="Q994" t="str">
        <f>IF(J994&gt;N994,H994,L994)</f>
        <v>Buffalo</v>
      </c>
      <c r="AI994" s="27"/>
      <c r="AJ994" s="26"/>
      <c r="AK994" s="26"/>
      <c r="AL994" s="26"/>
      <c r="AM994" s="26"/>
      <c r="AN994" s="26"/>
    </row>
    <row r="995" spans="1:40">
      <c r="A995" t="str">
        <f>IF(OR(H995=$AA$3,L995=$AA$3),"MATCH","")</f>
        <v/>
      </c>
      <c r="B995" t="str">
        <f>IF(A995="","","LAST "&amp;COUNTIF(A$2:$A995,A995))</f>
        <v/>
      </c>
      <c r="C995" t="str">
        <f>IF(OR(H995=$AA$5,L995=$AA$5),"MATCH","")</f>
        <v/>
      </c>
      <c r="D995" t="str">
        <f>IF(C995="","","LAST "&amp;COUNTIF($C$2:C995,C995))</f>
        <v/>
      </c>
      <c r="E995" s="6">
        <f>IF(AND(OR(H995=$AA$3,H995=$AA$5),AND(OR(L995=$AA$3,L995=$AA$5))),"MATCH",0)</f>
        <v>0</v>
      </c>
      <c r="F995" s="39" t="s">
        <v>91</v>
      </c>
      <c r="G995" s="16">
        <v>44888</v>
      </c>
      <c r="H995" s="6" t="s">
        <v>43</v>
      </c>
      <c r="I995" s="6">
        <v>4</v>
      </c>
      <c r="J995" s="7">
        <v>2.2617834394904452</v>
      </c>
      <c r="K995" s="19" t="str">
        <f>IF(J995&gt;N995,1,"")</f>
        <v/>
      </c>
      <c r="L995" s="6" t="s">
        <v>25</v>
      </c>
      <c r="N995" s="7">
        <f>((VLOOKUP(L995,Modèle!$B$3:$G$34,5,FALSE)*VLOOKUP(H995,Modèle!$B$3:$G$34,6,FALSE))*Modèle!$D$35)+0.1</f>
        <v>3.73</v>
      </c>
      <c r="O995" s="19">
        <f>IF(N990&gt;J990,1,"")</f>
        <v>1</v>
      </c>
      <c r="P995" t="str">
        <f>IF(I995&gt;M995,H995,L995)</f>
        <v>Arizona</v>
      </c>
      <c r="Q995" t="str">
        <f>IF(J995&gt;N995,H995,L995)</f>
        <v>Carolina</v>
      </c>
      <c r="AI995" s="27"/>
      <c r="AJ995" s="26"/>
      <c r="AK995" s="26"/>
      <c r="AL995" s="26"/>
      <c r="AM995" s="26"/>
      <c r="AN995" s="26"/>
    </row>
    <row r="996" spans="1:40">
      <c r="A996" t="str">
        <f>IF(OR(H996=$AA$3,L996=$AA$3),"MATCH","")</f>
        <v/>
      </c>
      <c r="B996" t="str">
        <f>IF(A996="","","LAST "&amp;COUNTIF(A$2:$A996,A996))</f>
        <v/>
      </c>
      <c r="C996" t="str">
        <f>IF(OR(H996=$AA$5,L996=$AA$5),"MATCH","")</f>
        <v/>
      </c>
      <c r="D996" t="str">
        <f>IF(C996="","","LAST "&amp;COUNTIF($C$2:C996,C996))</f>
        <v/>
      </c>
      <c r="E996" s="6">
        <f>IF(AND(OR(H996=$AA$3,H996=$AA$5),AND(OR(L996=$AA$3,L996=$AA$5))),"MATCH",0)</f>
        <v>0</v>
      </c>
      <c r="F996" s="39" t="s">
        <v>91</v>
      </c>
      <c r="G996" s="16">
        <v>44888</v>
      </c>
      <c r="H996" s="6" t="s">
        <v>28</v>
      </c>
      <c r="I996" s="6">
        <v>4</v>
      </c>
      <c r="J996" s="7">
        <v>3.0643312101910825</v>
      </c>
      <c r="K996" s="19" t="str">
        <f>IF(J996&gt;N996,1,"")</f>
        <v/>
      </c>
      <c r="L996" s="6" t="s">
        <v>27</v>
      </c>
      <c r="N996" s="7">
        <f>((VLOOKUP(L996,Modèle!$B$3:$G$34,5,FALSE)*VLOOKUP(H996,Modèle!$B$3:$G$34,6,FALSE))*Modèle!$D$35)+0.1</f>
        <v>3.8297452229299362</v>
      </c>
      <c r="O996" s="19" t="str">
        <f>IF(N991&gt;J991,1,"")</f>
        <v/>
      </c>
      <c r="P996" t="str">
        <f>IF(I996&gt;M996,H996,L996)</f>
        <v>Vancouver</v>
      </c>
      <c r="Q996" t="str">
        <f>IF(J996&gt;N996,H996,L996)</f>
        <v>Colorado</v>
      </c>
      <c r="AI996" s="27"/>
      <c r="AJ996" s="26"/>
      <c r="AK996" s="26"/>
      <c r="AL996" s="26"/>
      <c r="AM996" s="26"/>
      <c r="AN996" s="26"/>
    </row>
    <row r="997" spans="1:40">
      <c r="A997" t="str">
        <f>IF(OR(H997=$AA$3,L997=$AA$3),"MATCH","")</f>
        <v/>
      </c>
      <c r="B997" t="str">
        <f>IF(A997="","","LAST "&amp;COUNTIF(A$2:$A997,A997))</f>
        <v/>
      </c>
      <c r="C997" t="str">
        <f>IF(OR(H997=$AA$5,L997=$AA$5),"MATCH","")</f>
        <v/>
      </c>
      <c r="D997" t="str">
        <f>IF(C997="","","LAST "&amp;COUNTIF($C$2:C997,C997))</f>
        <v/>
      </c>
      <c r="E997" s="6">
        <f>IF(AND(OR(H997=$AA$3,H997=$AA$5),AND(OR(L997=$AA$3,L997=$AA$5))),"MATCH",0)</f>
        <v>0</v>
      </c>
      <c r="F997" s="39" t="s">
        <v>91</v>
      </c>
      <c r="G997" s="16">
        <v>44888</v>
      </c>
      <c r="H997" s="6" t="s">
        <v>31</v>
      </c>
      <c r="I997" s="6">
        <v>3</v>
      </c>
      <c r="J997" s="7">
        <v>3.2078025477707004</v>
      </c>
      <c r="K997" s="19">
        <f>IF(J997&gt;N997,1,"")</f>
        <v>1</v>
      </c>
      <c r="L997" s="6" t="s">
        <v>24</v>
      </c>
      <c r="N997" s="7">
        <f>((VLOOKUP(L997,Modèle!$B$3:$G$34,5,FALSE)*VLOOKUP(H997,Modèle!$B$3:$G$34,6,FALSE))*Modèle!$D$35)+0.1</f>
        <v>3.1119745222929929</v>
      </c>
      <c r="O997" s="19">
        <f>IF(N992&gt;J992,1,"")</f>
        <v>1</v>
      </c>
      <c r="P997" t="str">
        <f>IF(I997&gt;M997,H997,L997)</f>
        <v>Montreal</v>
      </c>
      <c r="Q997" t="str">
        <f>IF(J997&gt;N997,H997,L997)</f>
        <v>Montreal</v>
      </c>
      <c r="AI997" s="27"/>
      <c r="AJ997" s="26"/>
      <c r="AK997" s="26"/>
      <c r="AL997" s="26"/>
      <c r="AM997" s="26"/>
      <c r="AN997" s="26"/>
    </row>
    <row r="998" spans="1:40">
      <c r="A998" t="str">
        <f>IF(OR(H998=$AA$3,L998=$AA$3),"MATCH","")</f>
        <v/>
      </c>
      <c r="B998" t="str">
        <f>IF(A998="","","LAST "&amp;COUNTIF(A$2:$A998,A998))</f>
        <v/>
      </c>
      <c r="C998" t="str">
        <f>IF(OR(H998=$AA$5,L998=$AA$5),"MATCH","")</f>
        <v/>
      </c>
      <c r="D998" t="str">
        <f>IF(C998="","","LAST "&amp;COUNTIF($C$2:C998,C998))</f>
        <v/>
      </c>
      <c r="E998" s="6">
        <f>IF(AND(OR(H998=$AA$3,H998=$AA$5),AND(OR(L998=$AA$3,L998=$AA$5))),"MATCH",0)</f>
        <v>0</v>
      </c>
      <c r="F998" s="39" t="s">
        <v>91</v>
      </c>
      <c r="G998" s="16">
        <v>44888</v>
      </c>
      <c r="H998" s="6" t="s">
        <v>26</v>
      </c>
      <c r="I998" s="6">
        <v>4</v>
      </c>
      <c r="J998" s="7">
        <v>1.9399363057324837</v>
      </c>
      <c r="K998" s="19" t="str">
        <f>IF(J998&gt;N998,1,"")</f>
        <v/>
      </c>
      <c r="L998" s="6" t="s">
        <v>40</v>
      </c>
      <c r="N998" s="7">
        <f>((VLOOKUP(L998,Modèle!$B$3:$G$34,5,FALSE)*VLOOKUP(H998,Modèle!$B$3:$G$34,6,FALSE))*Modèle!$D$35)+0.1</f>
        <v>4.15264331210191</v>
      </c>
      <c r="O998" s="19" t="str">
        <f>IF(N993&gt;J993,1,"")</f>
        <v/>
      </c>
      <c r="P998" t="str">
        <f>IF(I998&gt;M998,H998,L998)</f>
        <v>Chicago</v>
      </c>
      <c r="Q998" t="str">
        <f>IF(J998&gt;N998,H998,L998)</f>
        <v>Dallas</v>
      </c>
      <c r="AI998" s="27"/>
      <c r="AJ998" s="26"/>
      <c r="AK998" s="26"/>
      <c r="AL998" s="26"/>
      <c r="AM998" s="26"/>
      <c r="AN998" s="26"/>
    </row>
    <row r="999" spans="1:40">
      <c r="A999" t="str">
        <f>IF(OR(H999=$AA$3,L999=$AA$3),"MATCH","")</f>
        <v/>
      </c>
      <c r="B999" t="str">
        <f>IF(A999="","","LAST "&amp;COUNTIF(A$2:$A999,A999))</f>
        <v/>
      </c>
      <c r="C999" t="str">
        <f>IF(OR(H999=$AA$5,L999=$AA$5),"MATCH","")</f>
        <v>MATCH</v>
      </c>
      <c r="D999" t="str">
        <f>IF(C999="","","LAST "&amp;COUNTIF($C$2:C999,C999))</f>
        <v>LAST 63</v>
      </c>
      <c r="E999" s="6">
        <f>IF(AND(OR(H999=$AA$3,H999=$AA$5),AND(OR(L999=$AA$3,L999=$AA$5))),"MATCH",0)</f>
        <v>0</v>
      </c>
      <c r="F999" s="39" t="s">
        <v>91</v>
      </c>
      <c r="G999" s="16">
        <v>44888</v>
      </c>
      <c r="H999" s="6" t="s">
        <v>17</v>
      </c>
      <c r="I999" s="6">
        <v>0</v>
      </c>
      <c r="J999" s="7">
        <v>2.9357961783439483</v>
      </c>
      <c r="K999" s="19" t="str">
        <f>IF(J999&gt;N999,1,"")</f>
        <v/>
      </c>
      <c r="L999" s="6" t="s">
        <v>45</v>
      </c>
      <c r="N999" s="7">
        <f>((VLOOKUP(L999,Modèle!$B$3:$G$34,5,FALSE)*VLOOKUP(H999,Modèle!$B$3:$G$34,6,FALSE))*Modèle!$D$35)+0.1</f>
        <v>3.0420382165605089</v>
      </c>
      <c r="O999" s="19">
        <f>IF(N994&gt;J994,1,"")</f>
        <v>1</v>
      </c>
      <c r="P999" t="str">
        <f>IF(I999&gt;M999,H999,L999)</f>
        <v>Detroit</v>
      </c>
      <c r="Q999" t="str">
        <f>IF(J999&gt;N999,H999,L999)</f>
        <v>Detroit</v>
      </c>
      <c r="AI999" s="27"/>
      <c r="AJ999" s="26"/>
      <c r="AK999" s="26"/>
      <c r="AL999" s="26"/>
      <c r="AM999" s="26"/>
      <c r="AN999" s="26"/>
    </row>
    <row r="1000" spans="1:40">
      <c r="A1000" t="str">
        <f>IF(OR(H1000=$AA$3,L1000=$AA$3),"MATCH","")</f>
        <v/>
      </c>
      <c r="B1000" t="str">
        <f>IF(A1000="","","LAST "&amp;COUNTIF(A$2:$A1000,A1000))</f>
        <v/>
      </c>
      <c r="C1000" t="str">
        <f>IF(OR(H1000=$AA$5,L1000=$AA$5),"MATCH","")</f>
        <v/>
      </c>
      <c r="D1000" t="str">
        <f>IF(C1000="","","LAST "&amp;COUNTIF($C$2:C1000,C1000))</f>
        <v/>
      </c>
      <c r="E1000" s="6">
        <f>IF(AND(OR(H1000=$AA$3,H1000=$AA$5),AND(OR(L1000=$AA$3,L1000=$AA$5))),"MATCH",0)</f>
        <v>0</v>
      </c>
      <c r="F1000" s="39" t="s">
        <v>91</v>
      </c>
      <c r="G1000" s="16">
        <v>44888</v>
      </c>
      <c r="H1000" s="6" t="s">
        <v>32</v>
      </c>
      <c r="I1000" s="6">
        <v>2</v>
      </c>
      <c r="J1000" s="7">
        <v>4.0473885350318461</v>
      </c>
      <c r="K1000" s="19">
        <f>IF(J1000&gt;N1000,1,"")</f>
        <v>1</v>
      </c>
      <c r="L1000" s="6" t="s">
        <v>38</v>
      </c>
      <c r="N1000" s="7">
        <f>((VLOOKUP(L1000,Modèle!$B$3:$G$34,5,FALSE)*VLOOKUP(H1000,Modèle!$B$3:$G$34,6,FALSE))*Modèle!$D$35)+0.1</f>
        <v>2.3598407643312096</v>
      </c>
      <c r="O1000" s="19">
        <f>IF(N995&gt;J995,1,"")</f>
        <v>1</v>
      </c>
      <c r="P1000" t="str">
        <f>IF(I1000&gt;M1000,H1000,L1000)</f>
        <v>Boston</v>
      </c>
      <c r="Q1000" t="str">
        <f>IF(J1000&gt;N1000,H1000,L1000)</f>
        <v>Boston</v>
      </c>
      <c r="AI1000" s="27"/>
      <c r="AJ1000" s="26"/>
      <c r="AK1000" s="26"/>
      <c r="AL1000" s="26"/>
      <c r="AM1000" s="26"/>
      <c r="AN1000" s="26"/>
    </row>
    <row r="1001" spans="1:40">
      <c r="A1001" t="str">
        <f>IF(OR(H1001=$AA$3,L1001=$AA$3),"MATCH","")</f>
        <v/>
      </c>
      <c r="B1001" t="str">
        <f>IF(A1001="","","LAST "&amp;COUNTIF(A$2:$A1001,A1001))</f>
        <v/>
      </c>
      <c r="C1001" t="str">
        <f>IF(OR(H1001=$AA$5,L1001=$AA$5),"MATCH","")</f>
        <v/>
      </c>
      <c r="D1001" t="str">
        <f>IF(C1001="","","LAST "&amp;COUNTIF($C$2:C1001,C1001))</f>
        <v/>
      </c>
      <c r="E1001" s="6">
        <f>IF(AND(OR(H1001=$AA$3,H1001=$AA$5),AND(OR(L1001=$AA$3,L1001=$AA$5))),"MATCH",0)</f>
        <v>0</v>
      </c>
      <c r="F1001" s="39" t="s">
        <v>91</v>
      </c>
      <c r="G1001" s="16">
        <v>44888</v>
      </c>
      <c r="H1001" s="6" t="s">
        <v>46</v>
      </c>
      <c r="I1001" s="6">
        <v>1</v>
      </c>
      <c r="J1001" s="7">
        <v>2.9357961783439483</v>
      </c>
      <c r="K1001" s="19">
        <f>IF(J1001&gt;N1001,1,"")</f>
        <v>1</v>
      </c>
      <c r="L1001" s="6" t="s">
        <v>37</v>
      </c>
      <c r="N1001" s="7">
        <f>((VLOOKUP(L1001,Modèle!$B$3:$G$34,5,FALSE)*VLOOKUP(H1001,Modèle!$B$3:$G$34,6,FALSE))*Modèle!$D$35)+0.1</f>
        <v>2.6735031847133754</v>
      </c>
      <c r="O1001" s="19">
        <f>IF(N996&gt;J996,1,"")</f>
        <v>1</v>
      </c>
      <c r="P1001" t="str">
        <f>IF(I1001&gt;M1001,H1001,L1001)</f>
        <v>Winnipeg</v>
      </c>
      <c r="Q1001" t="str">
        <f>IF(J1001&gt;N1001,H1001,L1001)</f>
        <v>Winnipeg</v>
      </c>
      <c r="AI1001" s="27"/>
      <c r="AJ1001" s="26"/>
      <c r="AK1001" s="26"/>
      <c r="AL1001" s="26"/>
      <c r="AM1001" s="26"/>
      <c r="AN1001" s="26"/>
    </row>
    <row r="1002" spans="1:40">
      <c r="A1002" t="str">
        <f>IF(OR(H1002=$AA$3,L1002=$AA$3),"MATCH","")</f>
        <v/>
      </c>
      <c r="B1002" t="str">
        <f>IF(A1002="","","LAST "&amp;COUNTIF(A$2:$A1002,A1002))</f>
        <v/>
      </c>
      <c r="C1002" t="str">
        <f>IF(OR(H1002=$AA$5,L1002=$AA$5),"MATCH","")</f>
        <v/>
      </c>
      <c r="D1002" t="str">
        <f>IF(C1002="","","LAST "&amp;COUNTIF($C$2:C1002,C1002))</f>
        <v/>
      </c>
      <c r="E1002" s="6">
        <f>IF(AND(OR(H1002=$AA$3,H1002=$AA$5),AND(OR(L1002=$AA$3,L1002=$AA$5))),"MATCH",0)</f>
        <v>0</v>
      </c>
      <c r="F1002" s="39" t="s">
        <v>91</v>
      </c>
      <c r="G1002" s="16">
        <v>44888</v>
      </c>
      <c r="H1002" s="6" t="s">
        <v>29</v>
      </c>
      <c r="I1002" s="6">
        <v>0</v>
      </c>
      <c r="J1002" s="7">
        <v>3.0835668789808919</v>
      </c>
      <c r="K1002" s="19" t="str">
        <f>IF(J1002&gt;N1002,1,"")</f>
        <v/>
      </c>
      <c r="L1002" s="6" t="s">
        <v>39</v>
      </c>
      <c r="N1002" s="7">
        <f>((VLOOKUP(L1002,Modèle!$B$3:$G$34,5,FALSE)*VLOOKUP(H1002,Modèle!$B$3:$G$34,6,FALSE))*Modèle!$D$35)+0.1</f>
        <v>3.2642675159235663</v>
      </c>
      <c r="O1002" s="19" t="str">
        <f>IF(N997&gt;J997,1,"")</f>
        <v/>
      </c>
      <c r="P1002" t="str">
        <f>IF(I1002&gt;M1002,H1002,L1002)</f>
        <v>N.Y. Islanders</v>
      </c>
      <c r="Q1002" t="str">
        <f>IF(J1002&gt;N1002,H1002,L1002)</f>
        <v>N.Y. Islanders</v>
      </c>
      <c r="AI1002" s="27"/>
      <c r="AJ1002" s="26"/>
      <c r="AK1002" s="26"/>
      <c r="AL1002" s="26"/>
      <c r="AM1002" s="26"/>
      <c r="AN1002" s="26"/>
    </row>
    <row r="1003" spans="1:40">
      <c r="A1003" t="str">
        <f>IF(OR(H1003=$AA$3,L1003=$AA$3),"MATCH","")</f>
        <v/>
      </c>
      <c r="B1003" t="str">
        <f>IF(A1003="","","LAST "&amp;COUNTIF(A$2:$A1003,A1003))</f>
        <v/>
      </c>
      <c r="C1003" t="str">
        <f>IF(OR(H1003=$AA$5,L1003=$AA$5),"MATCH","")</f>
        <v/>
      </c>
      <c r="D1003" t="str">
        <f>IF(C1003="","","LAST "&amp;COUNTIF($C$2:C1003,C1003))</f>
        <v/>
      </c>
      <c r="E1003" s="6">
        <f>IF(AND(OR(H1003=$AA$3,H1003=$AA$5),AND(OR(L1003=$AA$3,L1003=$AA$5))),"MATCH",0)</f>
        <v>0</v>
      </c>
      <c r="F1003" s="39" t="s">
        <v>91</v>
      </c>
      <c r="G1003" s="16">
        <v>44888</v>
      </c>
      <c r="H1003" s="6" t="s">
        <v>30</v>
      </c>
      <c r="I1003" s="6">
        <v>2</v>
      </c>
      <c r="J1003" s="7">
        <v>2.7656050955414009</v>
      </c>
      <c r="K1003" s="19" t="str">
        <f>IF(J1003&gt;N1003,1,"")</f>
        <v/>
      </c>
      <c r="L1003" s="6" t="s">
        <v>41</v>
      </c>
      <c r="N1003" s="7">
        <f>((VLOOKUP(L1003,Modèle!$B$3:$G$34,5,FALSE)*VLOOKUP(H1003,Modèle!$B$3:$G$34,6,FALSE))*Modèle!$D$35)+0.1</f>
        <v>3.0678980891719738</v>
      </c>
      <c r="O1003" s="19">
        <f>IF(N998&gt;J998,1,"")</f>
        <v>1</v>
      </c>
      <c r="P1003" t="str">
        <f>IF(I1003&gt;M1003,H1003,L1003)</f>
        <v>Toronto</v>
      </c>
      <c r="Q1003" t="str">
        <f>IF(J1003&gt;N1003,H1003,L1003)</f>
        <v>New Jersey</v>
      </c>
      <c r="AI1003" s="27"/>
      <c r="AJ1003" s="26"/>
      <c r="AK1003" s="26"/>
      <c r="AL1003" s="26"/>
      <c r="AM1003" s="26"/>
      <c r="AN1003" s="26"/>
    </row>
    <row r="1004" spans="1:40">
      <c r="A1004" t="str">
        <f>IF(OR(H1004=$AA$3,L1004=$AA$3),"MATCH","")</f>
        <v>MATCH</v>
      </c>
      <c r="B1004" t="str">
        <f>IF(A1004="","","LAST "&amp;COUNTIF(A$2:$A1004,A1004))</f>
        <v>LAST 64</v>
      </c>
      <c r="C1004" t="str">
        <f>IF(OR(H1004=$AA$5,L1004=$AA$5),"MATCH","")</f>
        <v/>
      </c>
      <c r="D1004" t="str">
        <f>IF(C1004="","","LAST "&amp;COUNTIF($C$2:C1004,C1004))</f>
        <v/>
      </c>
      <c r="E1004" s="6">
        <f>IF(AND(OR(H1004=$AA$3,H1004=$AA$5),AND(OR(L1004=$AA$3,L1004=$AA$5))),"MATCH",0)</f>
        <v>0</v>
      </c>
      <c r="F1004" s="39" t="s">
        <v>91</v>
      </c>
      <c r="G1004" s="16">
        <v>44888</v>
      </c>
      <c r="H1004" s="6" t="s">
        <v>36</v>
      </c>
      <c r="I1004" s="6">
        <v>1</v>
      </c>
      <c r="J1004" s="7">
        <v>3.0199999999999991</v>
      </c>
      <c r="K1004" s="19" t="str">
        <f>IF(J1004&gt;N1004,1,"")</f>
        <v/>
      </c>
      <c r="L1004" s="6" t="s">
        <v>44</v>
      </c>
      <c r="N1004" s="7">
        <f>((VLOOKUP(L1004,Modèle!$B$3:$G$34,5,FALSE)*VLOOKUP(H1004,Modèle!$B$3:$G$34,6,FALSE))*Modèle!$D$35)+0.1</f>
        <v>3.0969745222929932</v>
      </c>
      <c r="O1004" s="19">
        <f>IF(N999&gt;J999,1,"")</f>
        <v>1</v>
      </c>
      <c r="P1004" t="str">
        <f>IF(I1004&gt;M1004,H1004,L1004)</f>
        <v>Calgary</v>
      </c>
      <c r="Q1004" t="str">
        <f>IF(J1004&gt;N1004,H1004,L1004)</f>
        <v>Pittsburgh</v>
      </c>
      <c r="AI1004" s="27"/>
      <c r="AJ1004" s="26"/>
      <c r="AK1004" s="26"/>
      <c r="AL1004" s="26"/>
      <c r="AM1004" s="26"/>
      <c r="AN1004" s="26"/>
    </row>
    <row r="1005" spans="1:40">
      <c r="A1005" t="str">
        <f>IF(OR(H1005=$AA$3,L1005=$AA$3),"MATCH","")</f>
        <v/>
      </c>
      <c r="B1005" t="str">
        <f>IF(A1005="","","LAST "&amp;COUNTIF(A$2:$A1005,A1005))</f>
        <v/>
      </c>
      <c r="C1005" t="str">
        <f>IF(OR(H1005=$AA$5,L1005=$AA$5),"MATCH","")</f>
        <v/>
      </c>
      <c r="D1005" t="str">
        <f>IF(C1005="","","LAST "&amp;COUNTIF($C$2:C1005,C1005))</f>
        <v/>
      </c>
      <c r="E1005" s="6">
        <f>IF(AND(OR(H1005=$AA$3,H1005=$AA$5),AND(OR(L1005=$AA$3,L1005=$AA$5))),"MATCH",0)</f>
        <v>0</v>
      </c>
      <c r="F1005" s="39" t="s">
        <v>91</v>
      </c>
      <c r="G1005" s="16">
        <v>44888</v>
      </c>
      <c r="H1005" s="6" t="s">
        <v>16</v>
      </c>
      <c r="I1005" s="6">
        <v>5</v>
      </c>
      <c r="J1005" s="7">
        <v>2.9526751592356679</v>
      </c>
      <c r="K1005" s="19" t="str">
        <f>IF(J1005&gt;N1005,1,"")</f>
        <v/>
      </c>
      <c r="L1005" s="6" t="s">
        <v>22</v>
      </c>
      <c r="N1005" s="7">
        <f>((VLOOKUP(L1005,Modèle!$B$3:$G$34,5,FALSE)*VLOOKUP(H1005,Modèle!$B$3:$G$34,6,FALSE))*Modèle!$D$35)+0.1</f>
        <v>4.566496815286623</v>
      </c>
      <c r="O1005" s="19" t="str">
        <f>IF(N1000&gt;J1000,1,"")</f>
        <v/>
      </c>
      <c r="P1005" t="str">
        <f>IF(I1005&gt;M1005,H1005,L1005)</f>
        <v>San Jose</v>
      </c>
      <c r="Q1005" t="str">
        <f>IF(J1005&gt;N1005,H1005,L1005)</f>
        <v>Seattle</v>
      </c>
      <c r="AI1005" s="27"/>
      <c r="AJ1005" s="26"/>
      <c r="AK1005" s="26"/>
      <c r="AL1005" s="26"/>
      <c r="AM1005" s="26"/>
      <c r="AN1005" s="26"/>
    </row>
    <row r="1006" spans="1:40">
      <c r="A1006" t="str">
        <f>IF(OR(H1006=$AA$3,L1006=$AA$3),"MATCH","")</f>
        <v/>
      </c>
      <c r="B1006" t="str">
        <f>IF(A1006="","","LAST "&amp;COUNTIF(A$2:$A1006,A1006))</f>
        <v/>
      </c>
      <c r="C1006" t="str">
        <f>IF(OR(H1006=$AA$5,L1006=$AA$5),"MATCH","")</f>
        <v/>
      </c>
      <c r="D1006" t="str">
        <f>IF(C1006="","","LAST "&amp;COUNTIF($C$2:C1006,C1006))</f>
        <v/>
      </c>
      <c r="E1006" s="6">
        <f>IF(AND(OR(H1006=$AA$3,H1006=$AA$5),AND(OR(L1006=$AA$3,L1006=$AA$5))),"MATCH",0)</f>
        <v>0</v>
      </c>
      <c r="F1006" s="39" t="s">
        <v>91</v>
      </c>
      <c r="G1006" s="16">
        <v>44888</v>
      </c>
      <c r="H1006" s="6" t="s">
        <v>34</v>
      </c>
      <c r="I1006" s="6">
        <v>1</v>
      </c>
      <c r="J1006" s="7">
        <v>2.6681528662420373</v>
      </c>
      <c r="K1006" s="19" t="str">
        <f>IF(J1006&gt;N1006,1,"")</f>
        <v/>
      </c>
      <c r="L1006" s="6" t="s">
        <v>18</v>
      </c>
      <c r="N1006" s="7">
        <f>((VLOOKUP(L1006,Modèle!$B$3:$G$34,5,FALSE)*VLOOKUP(H1006,Modèle!$B$3:$G$34,6,FALSE))*Modèle!$D$35)+0.1</f>
        <v>3.4949681528662415</v>
      </c>
      <c r="O1006" s="19" t="str">
        <f>IF(N1001&gt;J1001,1,"")</f>
        <v/>
      </c>
      <c r="P1006" t="str">
        <f>IF(I1006&gt;M1006,H1006,L1006)</f>
        <v>Ottawa</v>
      </c>
      <c r="Q1006" t="str">
        <f>IF(J1006&gt;N1006,H1006,L1006)</f>
        <v>Vegas</v>
      </c>
      <c r="AI1006" s="27"/>
      <c r="AJ1006" s="26"/>
      <c r="AK1006" s="26"/>
      <c r="AL1006" s="26"/>
      <c r="AM1006" s="26"/>
      <c r="AN1006" s="26"/>
    </row>
    <row r="1007" spans="1:40">
      <c r="A1007" t="str">
        <f>IF(OR(H1007=$AA$3,L1007=$AA$3),"MATCH","")</f>
        <v/>
      </c>
      <c r="B1007" t="str">
        <f>IF(A1007="","","LAST "&amp;COUNTIF(A$2:$A1007,A1007))</f>
        <v/>
      </c>
      <c r="C1007" t="str">
        <f>IF(OR(H1007=$AA$5,L1007=$AA$5),"MATCH","")</f>
        <v/>
      </c>
      <c r="D1007" t="str">
        <f>IF(C1007="","","LAST "&amp;COUNTIF($C$2:C1007,C1007))</f>
        <v/>
      </c>
      <c r="E1007" s="6">
        <f>IF(AND(OR(H1007=$AA$3,H1007=$AA$5),AND(OR(L1007=$AA$3,L1007=$AA$5))),"MATCH",0)</f>
        <v>0</v>
      </c>
      <c r="F1007" s="39" t="s">
        <v>91</v>
      </c>
      <c r="G1007" s="16">
        <v>44888</v>
      </c>
      <c r="H1007" s="6" t="s">
        <v>42</v>
      </c>
      <c r="I1007" s="6">
        <v>2</v>
      </c>
      <c r="J1007" s="7">
        <v>2.4963057324840756</v>
      </c>
      <c r="K1007" s="19" t="str">
        <f>IF(J1007&gt;N1007,1,"")</f>
        <v/>
      </c>
      <c r="L1007" s="6" t="s">
        <v>33</v>
      </c>
      <c r="N1007" s="7">
        <f>((VLOOKUP(L1007,Modèle!$B$3:$G$34,5,FALSE)*VLOOKUP(H1007,Modèle!$B$3:$G$34,6,FALSE))*Modèle!$D$35)+0.1</f>
        <v>3.3203821656050954</v>
      </c>
      <c r="O1007" s="19">
        <f>IF(N1002&gt;J1002,1,"")</f>
        <v>1</v>
      </c>
      <c r="P1007" t="str">
        <f>IF(I1007&gt;M1007,H1007,L1007)</f>
        <v>Philadelphia</v>
      </c>
      <c r="Q1007" t="str">
        <f>IF(J1007&gt;N1007,H1007,L1007)</f>
        <v>Washington</v>
      </c>
      <c r="AI1007" s="27"/>
      <c r="AJ1007" s="26"/>
      <c r="AK1007" s="26"/>
      <c r="AL1007" s="26"/>
      <c r="AM1007" s="26"/>
      <c r="AN1007" s="26"/>
    </row>
    <row r="1008" spans="1:40">
      <c r="A1008" t="str">
        <f>IF(OR(H1008=$AA$3,L1008=$AA$3),"MATCH","")</f>
        <v/>
      </c>
      <c r="B1008" t="str">
        <f>IF(A1008="","","LAST "&amp;COUNTIF(A$2:$A1008,A1008))</f>
        <v/>
      </c>
      <c r="C1008" t="str">
        <f>IF(OR(H1008=$AA$5,L1008=$AA$5),"MATCH","")</f>
        <v/>
      </c>
      <c r="D1008" t="str">
        <f>IF(C1008="","","LAST "&amp;COUNTIF($C$2:C1008,C1008))</f>
        <v/>
      </c>
      <c r="E1008" s="6">
        <f>IF(AND(OR(H1008=$AA$3,H1008=$AA$5),AND(OR(L1008=$AA$3,L1008=$AA$5))),"MATCH",0)</f>
        <v>0</v>
      </c>
      <c r="F1008" s="39" t="s">
        <v>91</v>
      </c>
      <c r="G1008" s="16">
        <v>44887</v>
      </c>
      <c r="H1008" s="6" t="s">
        <v>21</v>
      </c>
      <c r="I1008" s="6">
        <v>5</v>
      </c>
      <c r="J1008" s="7">
        <v>3.4115923566878976</v>
      </c>
      <c r="K1008" s="19">
        <f>IF(J1008&gt;N1008,1,"")</f>
        <v>1</v>
      </c>
      <c r="L1008" s="6" t="s">
        <v>19</v>
      </c>
      <c r="N1008" s="7">
        <f>((VLOOKUP(L1008,Modèle!$B$3:$G$34,5,FALSE)*VLOOKUP(H1008,Modèle!$B$3:$G$34,6,FALSE))*Modèle!$D$35)+0.1</f>
        <v>2.8616560509554132</v>
      </c>
      <c r="O1008" s="19">
        <f>IF(N1003&gt;J1003,1,"")</f>
        <v>1</v>
      </c>
      <c r="P1008" t="str">
        <f>IF(I1008&gt;M1008,H1008,L1008)</f>
        <v>N.Y. Rangers</v>
      </c>
      <c r="Q1008" t="str">
        <f>IF(J1008&gt;N1008,H1008,L1008)</f>
        <v>N.Y. Rangers</v>
      </c>
      <c r="AI1008" s="27"/>
      <c r="AJ1008" s="26"/>
      <c r="AK1008" s="26"/>
      <c r="AL1008" s="26"/>
      <c r="AM1008" s="26"/>
      <c r="AN1008" s="26"/>
    </row>
    <row r="1009" spans="1:40">
      <c r="A1009" t="str">
        <f>IF(OR(H1009=$AA$3,L1009=$AA$3),"MATCH","")</f>
        <v/>
      </c>
      <c r="B1009" t="str">
        <f>IF(A1009="","","LAST "&amp;COUNTIF(A$2:$A1009,A1009))</f>
        <v/>
      </c>
      <c r="C1009" t="str">
        <f>IF(OR(H1009=$AA$5,L1009=$AA$5),"MATCH","")</f>
        <v/>
      </c>
      <c r="D1009" t="str">
        <f>IF(C1009="","","LAST "&amp;COUNTIF($C$2:C1009,C1009))</f>
        <v/>
      </c>
      <c r="E1009" s="6">
        <f>IF(AND(OR(H1009=$AA$3,H1009=$AA$5),AND(OR(L1009=$AA$3,L1009=$AA$5))),"MATCH",0)</f>
        <v>0</v>
      </c>
      <c r="F1009" s="39" t="s">
        <v>91</v>
      </c>
      <c r="G1009" s="16">
        <v>44887</v>
      </c>
      <c r="H1009" s="6" t="s">
        <v>35</v>
      </c>
      <c r="I1009" s="6">
        <v>7</v>
      </c>
      <c r="J1009" s="7">
        <v>4.441783439490445</v>
      </c>
      <c r="K1009" s="19">
        <f>IF(J1009&gt;N1009,1,"")</f>
        <v>1</v>
      </c>
      <c r="L1009" s="6" t="s">
        <v>31</v>
      </c>
      <c r="N1009" s="7">
        <f>((VLOOKUP(L1009,Modèle!$B$3:$G$34,5,FALSE)*VLOOKUP(H1009,Modèle!$B$3:$G$34,6,FALSE))*Modèle!$D$35)+0.1</f>
        <v>2.9261146496815282</v>
      </c>
      <c r="O1009" s="19">
        <f>IF(N1004&gt;J1004,1,"")</f>
        <v>1</v>
      </c>
      <c r="P1009" t="str">
        <f>IF(I1009&gt;M1009,H1009,L1009)</f>
        <v>Buffalo</v>
      </c>
      <c r="Q1009" t="str">
        <f>IF(J1009&gt;N1009,H1009,L1009)</f>
        <v>Buffalo</v>
      </c>
      <c r="AI1009" s="27"/>
      <c r="AJ1009" s="26"/>
      <c r="AK1009" s="26"/>
      <c r="AL1009" s="26"/>
      <c r="AM1009" s="26"/>
      <c r="AN1009" s="26"/>
    </row>
    <row r="1010" spans="1:40">
      <c r="A1010" t="str">
        <f>IF(OR(H1010=$AA$3,L1010=$AA$3),"MATCH","")</f>
        <v/>
      </c>
      <c r="B1010" t="str">
        <f>IF(A1010="","","LAST "&amp;COUNTIF(A$2:$A1010,A1010))</f>
        <v/>
      </c>
      <c r="C1010" t="str">
        <f>IF(OR(H1010=$AA$5,L1010=$AA$5),"MATCH","")</f>
        <v/>
      </c>
      <c r="D1010" t="str">
        <f>IF(C1010="","","LAST "&amp;COUNTIF($C$2:C1010,C1010))</f>
        <v/>
      </c>
      <c r="E1010" s="6">
        <f>IF(AND(OR(H1010=$AA$3,H1010=$AA$5),AND(OR(L1010=$AA$3,L1010=$AA$5))),"MATCH",0)</f>
        <v>0</v>
      </c>
      <c r="F1010" s="39" t="s">
        <v>91</v>
      </c>
      <c r="G1010" s="16">
        <v>44886</v>
      </c>
      <c r="H1010" s="6" t="s">
        <v>27</v>
      </c>
      <c r="I1010" s="6">
        <v>3</v>
      </c>
      <c r="J1010" s="7">
        <v>2.8776105137395454</v>
      </c>
      <c r="K1010" s="19" t="s">
        <v>91</v>
      </c>
      <c r="L1010" s="6" t="s">
        <v>40</v>
      </c>
      <c r="N1010" s="7">
        <f>((VLOOKUP(L1010,Modèle!$B$3:$G$34,5,FALSE)*VLOOKUP(H1010,Modèle!$B$3:$G$34,6,FALSE))*Modèle!$D$35)+0.1</f>
        <v>3.1913694267515922</v>
      </c>
      <c r="O1010" s="19">
        <f>IF(N1005&gt;J1005,1,"")</f>
        <v>1</v>
      </c>
      <c r="P1010" t="str">
        <f>IF(I1010&gt;M1010,H1010,L1010)</f>
        <v>Colorado</v>
      </c>
      <c r="Q1010" t="str">
        <f>IF(J1010&gt;N1010,H1010,L1010)</f>
        <v>Dallas</v>
      </c>
      <c r="AI1010" s="27"/>
      <c r="AJ1010" s="26"/>
      <c r="AK1010" s="26"/>
      <c r="AL1010" s="26"/>
      <c r="AM1010" s="26"/>
      <c r="AN1010" s="26"/>
    </row>
    <row r="1011" spans="1:40">
      <c r="A1011" t="str">
        <f>IF(OR(H1011=$AA$3,L1011=$AA$3),"MATCH","")</f>
        <v/>
      </c>
      <c r="B1011" t="str">
        <f>IF(A1011="","","LAST "&amp;COUNTIF(A$2:$A1011,A1011))</f>
        <v/>
      </c>
      <c r="C1011" t="str">
        <f>IF(OR(H1011=$AA$5,L1011=$AA$5),"MATCH","")</f>
        <v/>
      </c>
      <c r="D1011" t="str">
        <f>IF(C1011="","","LAST "&amp;COUNTIF($C$2:C1011,C1011))</f>
        <v/>
      </c>
      <c r="E1011" s="6">
        <f>IF(AND(OR(H1011=$AA$3,H1011=$AA$5),AND(OR(L1011=$AA$3,L1011=$AA$5))),"MATCH",0)</f>
        <v>0</v>
      </c>
      <c r="F1011" s="39" t="s">
        <v>91</v>
      </c>
      <c r="G1011" s="16">
        <v>44886</v>
      </c>
      <c r="H1011" s="6" t="s">
        <v>43</v>
      </c>
      <c r="I1011" s="6">
        <v>3</v>
      </c>
      <c r="J1011" s="7">
        <v>2.8326881720430102</v>
      </c>
      <c r="K1011" s="19" t="s">
        <v>91</v>
      </c>
      <c r="L1011" s="6" t="s">
        <v>17</v>
      </c>
      <c r="N1011" s="7">
        <f>((VLOOKUP(L1011,Modèle!$B$3:$G$34,5,FALSE)*VLOOKUP(H1011,Modèle!$B$3:$G$34,6,FALSE))*Modèle!$D$35)+0.1</f>
        <v>3.2907006369426748</v>
      </c>
      <c r="O1011" s="19">
        <f>IF(N1006&gt;J1006,1,"")</f>
        <v>1</v>
      </c>
      <c r="P1011" t="str">
        <f>IF(I1011&gt;M1011,H1011,L1011)</f>
        <v>Arizona</v>
      </c>
      <c r="Q1011" t="str">
        <f>IF(J1011&gt;N1011,H1011,L1011)</f>
        <v>Nashville</v>
      </c>
      <c r="AI1011" s="27"/>
      <c r="AJ1011" s="26"/>
      <c r="AK1011" s="26"/>
      <c r="AL1011" s="26"/>
      <c r="AM1011" s="26"/>
      <c r="AN1011" s="26"/>
    </row>
    <row r="1012" spans="1:40">
      <c r="A1012" t="str">
        <f>IF(OR(H1012=$AA$3,L1012=$AA$3),"MATCH","")</f>
        <v/>
      </c>
      <c r="B1012" t="str">
        <f>IF(A1012="","","LAST "&amp;COUNTIF(A$2:$A1012,A1012))</f>
        <v/>
      </c>
      <c r="C1012" t="str">
        <f>IF(OR(H1012=$AA$5,L1012=$AA$5),"MATCH","")</f>
        <v/>
      </c>
      <c r="D1012" t="str">
        <f>IF(C1012="","","LAST "&amp;COUNTIF($C$2:C1012,C1012))</f>
        <v/>
      </c>
      <c r="E1012" s="6">
        <f>IF(AND(OR(H1012=$AA$3,H1012=$AA$5),AND(OR(L1012=$AA$3,L1012=$AA$5))),"MATCH",0)</f>
        <v>0</v>
      </c>
      <c r="F1012" s="39" t="s">
        <v>91</v>
      </c>
      <c r="G1012" s="16">
        <v>44886</v>
      </c>
      <c r="H1012" s="6" t="s">
        <v>29</v>
      </c>
      <c r="I1012" s="6">
        <v>2</v>
      </c>
      <c r="J1012" s="7">
        <v>2.9743369175627232</v>
      </c>
      <c r="K1012" s="19" t="s">
        <v>91</v>
      </c>
      <c r="L1012" s="6" t="s">
        <v>41</v>
      </c>
      <c r="N1012" s="7">
        <f>((VLOOKUP(L1012,Modèle!$B$3:$G$34,5,FALSE)*VLOOKUP(H1012,Modèle!$B$3:$G$34,6,FALSE))*Modèle!$D$35)+0.1</f>
        <v>3.7986305732484067</v>
      </c>
      <c r="O1012" s="19">
        <f>IF(N1007&gt;J1007,1,"")</f>
        <v>1</v>
      </c>
      <c r="P1012" t="str">
        <f>IF(I1012&gt;M1012,H1012,L1012)</f>
        <v>Edmonton</v>
      </c>
      <c r="Q1012" t="str">
        <f>IF(J1012&gt;N1012,H1012,L1012)</f>
        <v>New Jersey</v>
      </c>
      <c r="AI1012" s="27"/>
      <c r="AJ1012" s="26"/>
      <c r="AK1012" s="26"/>
      <c r="AL1012" s="26"/>
      <c r="AM1012" s="26"/>
      <c r="AN1012" s="26"/>
    </row>
    <row r="1013" spans="1:40">
      <c r="A1013" t="str">
        <f>IF(OR(H1013=$AA$3,L1013=$AA$3),"MATCH","")</f>
        <v>MATCH</v>
      </c>
      <c r="B1013" t="str">
        <f>IF(A1013="","","LAST "&amp;COUNTIF(A$2:$A1013,A1013))</f>
        <v>LAST 65</v>
      </c>
      <c r="C1013" t="str">
        <f>IF(OR(H1013=$AA$5,L1013=$AA$5),"MATCH","")</f>
        <v/>
      </c>
      <c r="D1013" t="str">
        <f>IF(C1013="","","LAST "&amp;COUNTIF($C$2:C1013,C1013))</f>
        <v/>
      </c>
      <c r="E1013" s="6">
        <f>IF(AND(OR(H1013=$AA$3,H1013=$AA$5),AND(OR(L1013=$AA$3,L1013=$AA$5))),"MATCH",0)</f>
        <v>0</v>
      </c>
      <c r="F1013" s="39" t="s">
        <v>91</v>
      </c>
      <c r="G1013" s="16">
        <v>44886</v>
      </c>
      <c r="H1013" s="6" t="s">
        <v>36</v>
      </c>
      <c r="I1013" s="6">
        <v>5</v>
      </c>
      <c r="J1013" s="7">
        <v>2.8619992035045794</v>
      </c>
      <c r="K1013" s="19">
        <v>1</v>
      </c>
      <c r="L1013" s="6" t="s">
        <v>42</v>
      </c>
      <c r="N1013" s="7">
        <f>((VLOOKUP(L1013,Modèle!$B$3:$G$34,5,FALSE)*VLOOKUP(H1013,Modèle!$B$3:$G$34,6,FALSE))*Modèle!$D$35)+0.1</f>
        <v>2.7681528662420378</v>
      </c>
      <c r="O1013" s="19" t="str">
        <f>IF(N1008&gt;J1008,1,"")</f>
        <v/>
      </c>
      <c r="P1013" t="str">
        <f>IF(I1013&gt;M1013,H1013,L1013)</f>
        <v>Calgary</v>
      </c>
      <c r="Q1013" t="str">
        <f>IF(J1013&gt;N1013,H1013,L1013)</f>
        <v>Calgary</v>
      </c>
      <c r="AI1013" s="27"/>
      <c r="AJ1013" s="26"/>
      <c r="AK1013" s="26"/>
      <c r="AL1013" s="26"/>
      <c r="AM1013" s="26"/>
      <c r="AN1013" s="26"/>
    </row>
    <row r="1014" spans="1:40">
      <c r="A1014" t="str">
        <f>IF(OR(H1014=$AA$3,L1014=$AA$3),"MATCH","")</f>
        <v/>
      </c>
      <c r="B1014" t="str">
        <f>IF(A1014="","","LAST "&amp;COUNTIF(A$2:$A1014,A1014))</f>
        <v/>
      </c>
      <c r="C1014" t="str">
        <f>IF(OR(H1014=$AA$5,L1014=$AA$5),"MATCH","")</f>
        <v/>
      </c>
      <c r="D1014" t="str">
        <f>IF(C1014="","","LAST "&amp;COUNTIF($C$2:C1014,C1014))</f>
        <v/>
      </c>
      <c r="E1014" s="6">
        <f>IF(AND(OR(H1014=$AA$3,H1014=$AA$5),AND(OR(L1014=$AA$3,L1014=$AA$5))),"MATCH",0)</f>
        <v>0</v>
      </c>
      <c r="F1014" s="39" t="s">
        <v>91</v>
      </c>
      <c r="G1014" s="16">
        <v>44886</v>
      </c>
      <c r="H1014" s="6" t="s">
        <v>34</v>
      </c>
      <c r="I1014" s="6">
        <v>1</v>
      </c>
      <c r="J1014" s="7">
        <v>3.628833134209478</v>
      </c>
      <c r="K1014" s="19">
        <v>1</v>
      </c>
      <c r="L1014" s="6" t="s">
        <v>16</v>
      </c>
      <c r="N1014" s="7">
        <f>((VLOOKUP(L1014,Modèle!$B$3:$G$34,5,FALSE)*VLOOKUP(H1014,Modèle!$B$3:$G$34,6,FALSE))*Modèle!$D$35)+0.1</f>
        <v>3.2354140127388527</v>
      </c>
      <c r="O1014" s="19" t="str">
        <f>IF(N1009&gt;J1009,1,"")</f>
        <v/>
      </c>
      <c r="P1014" t="str">
        <f>IF(I1014&gt;M1014,H1014,L1014)</f>
        <v>Ottawa</v>
      </c>
      <c r="Q1014" t="str">
        <f>IF(J1014&gt;N1014,H1014,L1014)</f>
        <v>Ottawa</v>
      </c>
      <c r="AI1014" s="27"/>
      <c r="AJ1014" s="26"/>
      <c r="AK1014" s="26"/>
      <c r="AL1014" s="26"/>
      <c r="AM1014" s="26"/>
      <c r="AN1014" s="26"/>
    </row>
    <row r="1015" spans="1:40">
      <c r="A1015" t="str">
        <f>IF(OR(H1015=$AA$3,L1015=$AA$3),"MATCH","")</f>
        <v/>
      </c>
      <c r="B1015" t="str">
        <f>IF(A1015="","","LAST "&amp;COUNTIF(A$2:$A1015,A1015))</f>
        <v/>
      </c>
      <c r="C1015" t="str">
        <f>IF(OR(H1015=$AA$5,L1015=$AA$5),"MATCH","")</f>
        <v/>
      </c>
      <c r="D1015" t="str">
        <f>IF(C1015="","","LAST "&amp;COUNTIF($C$2:C1015,C1015))</f>
        <v/>
      </c>
      <c r="E1015" s="6">
        <f>IF(AND(OR(H1015=$AA$3,H1015=$AA$5),AND(OR(L1015=$AA$3,L1015=$AA$5))),"MATCH",0)</f>
        <v>0</v>
      </c>
      <c r="F1015" s="39" t="s">
        <v>91</v>
      </c>
      <c r="G1015" s="16">
        <v>44886</v>
      </c>
      <c r="H1015" s="6" t="s">
        <v>23</v>
      </c>
      <c r="I1015" s="6">
        <v>1</v>
      </c>
      <c r="J1015" s="7">
        <v>3.0368458781361998</v>
      </c>
      <c r="K1015" s="19" t="s">
        <v>91</v>
      </c>
      <c r="L1015" s="6" t="s">
        <v>47</v>
      </c>
      <c r="N1015" s="7">
        <f>((VLOOKUP(L1015,Modèle!$B$3:$G$34,5,FALSE)*VLOOKUP(H1015,Modèle!$B$3:$G$34,6,FALSE))*Modèle!$D$35)+0.1</f>
        <v>4.1937579617834384</v>
      </c>
      <c r="O1015" s="19">
        <f>IF(N1010&gt;J1010,1,"")</f>
        <v>1</v>
      </c>
      <c r="P1015" t="str">
        <f>IF(I1015&gt;M1015,H1015,L1015)</f>
        <v>Anaheim</v>
      </c>
      <c r="Q1015" t="str">
        <f>IF(J1015&gt;N1015,H1015,L1015)</f>
        <v>St. Louis</v>
      </c>
      <c r="AI1015" s="27"/>
      <c r="AJ1015" s="26"/>
      <c r="AK1015" s="26"/>
      <c r="AL1015" s="26"/>
      <c r="AM1015" s="26"/>
      <c r="AN1015" s="26"/>
    </row>
    <row r="1016" spans="1:40">
      <c r="A1016" t="str">
        <f>IF(OR(H1016=$AA$3,L1016=$AA$3),"MATCH","")</f>
        <v/>
      </c>
      <c r="B1016" t="str">
        <f>IF(A1016="","","LAST "&amp;COUNTIF(A$2:$A1016,A1016))</f>
        <v/>
      </c>
      <c r="C1016" t="str">
        <f>IF(OR(H1016=$AA$5,L1016=$AA$5),"MATCH","")</f>
        <v/>
      </c>
      <c r="D1016" t="str">
        <f>IF(C1016="","","LAST "&amp;COUNTIF($C$2:C1016,C1016))</f>
        <v/>
      </c>
      <c r="E1016" s="6">
        <f>IF(AND(OR(H1016=$AA$3,H1016=$AA$5),AND(OR(L1016=$AA$3,L1016=$AA$5))),"MATCH",0)</f>
        <v>0</v>
      </c>
      <c r="F1016" s="39" t="s">
        <v>91</v>
      </c>
      <c r="G1016" s="16">
        <v>44886</v>
      </c>
      <c r="H1016" s="6" t="s">
        <v>32</v>
      </c>
      <c r="I1016" s="6">
        <v>5</v>
      </c>
      <c r="J1016" s="7">
        <v>4.0780565511748303</v>
      </c>
      <c r="K1016" s="19">
        <v>1</v>
      </c>
      <c r="L1016" s="6" t="s">
        <v>20</v>
      </c>
      <c r="N1016" s="7">
        <f>((VLOOKUP(L1016,Modèle!$B$3:$G$34,5,FALSE)*VLOOKUP(H1016,Modèle!$B$3:$G$34,6,FALSE))*Modèle!$D$35)+0.1</f>
        <v>2.5809872611464963</v>
      </c>
      <c r="O1016" s="19">
        <f>IF(N1011&gt;J1011,1,"")</f>
        <v>1</v>
      </c>
      <c r="P1016" t="str">
        <f>IF(I1016&gt;M1016,H1016,L1016)</f>
        <v>Boston</v>
      </c>
      <c r="Q1016" t="str">
        <f>IF(J1016&gt;N1016,H1016,L1016)</f>
        <v>Boston</v>
      </c>
      <c r="AI1016" s="27"/>
      <c r="AJ1016" s="26"/>
      <c r="AK1016" s="26"/>
      <c r="AL1016" s="26"/>
      <c r="AM1016" s="26"/>
      <c r="AN1016" s="26"/>
    </row>
    <row r="1017" spans="1:40">
      <c r="A1017" t="str">
        <f>IF(OR(H1017=$AA$3,L1017=$AA$3),"MATCH","")</f>
        <v/>
      </c>
      <c r="B1017" t="str">
        <f>IF(A1017="","","LAST "&amp;COUNTIF(A$2:$A1017,A1017))</f>
        <v/>
      </c>
      <c r="C1017" t="str">
        <f>IF(OR(H1017=$AA$5,L1017=$AA$5),"MATCH","")</f>
        <v/>
      </c>
      <c r="D1017" t="str">
        <f>IF(C1017="","","LAST "&amp;COUNTIF($C$2:C1017,C1017))</f>
        <v/>
      </c>
      <c r="E1017" s="6">
        <f>IF(AND(OR(H1017=$AA$3,H1017=$AA$5),AND(OR(L1017=$AA$3,L1017=$AA$5))),"MATCH",0)</f>
        <v>0</v>
      </c>
      <c r="F1017" s="39" t="s">
        <v>91</v>
      </c>
      <c r="G1017" s="16">
        <v>44886</v>
      </c>
      <c r="H1017" s="6" t="s">
        <v>39</v>
      </c>
      <c r="I1017" s="6">
        <v>3</v>
      </c>
      <c r="J1017" s="7">
        <v>2.9350856232576663</v>
      </c>
      <c r="K1017" s="19">
        <v>1</v>
      </c>
      <c r="L1017" s="6" t="s">
        <v>30</v>
      </c>
      <c r="N1017" s="7">
        <f>((VLOOKUP(L1017,Modèle!$B$3:$G$34,5,FALSE)*VLOOKUP(H1017,Modèle!$B$3:$G$34,6,FALSE))*Modèle!$D$35)+0.1</f>
        <v>2.9294267515923562</v>
      </c>
      <c r="O1017" s="19">
        <f>IF(N1012&gt;J1012,1,"")</f>
        <v>1</v>
      </c>
      <c r="P1017" t="str">
        <f>IF(I1017&gt;M1017,H1017,L1017)</f>
        <v>N.Y. Islanders</v>
      </c>
      <c r="Q1017" t="str">
        <f>IF(J1017&gt;N1017,H1017,L1017)</f>
        <v>N.Y. Islanders</v>
      </c>
      <c r="AI1017" s="27"/>
      <c r="AJ1017" s="26"/>
      <c r="AK1017" s="26"/>
      <c r="AL1017" s="26"/>
      <c r="AM1017" s="26"/>
      <c r="AN1017" s="26"/>
    </row>
    <row r="1018" spans="1:40">
      <c r="A1018" t="str">
        <f>IF(OR(H1018=$AA$3,L1018=$AA$3),"MATCH","")</f>
        <v/>
      </c>
      <c r="B1018" t="str">
        <f>IF(A1018="","","LAST "&amp;COUNTIF(A$2:$A1018,A1018))</f>
        <v/>
      </c>
      <c r="C1018" t="str">
        <f>IF(OR(H1018=$AA$5,L1018=$AA$5),"MATCH","")</f>
        <v/>
      </c>
      <c r="D1018" t="str">
        <f>IF(C1018="","","LAST "&amp;COUNTIF($C$2:C1018,C1018))</f>
        <v/>
      </c>
      <c r="E1018" s="6">
        <f>IF(AND(OR(H1018=$AA$3,H1018=$AA$5),AND(OR(L1018=$AA$3,L1018=$AA$5))),"MATCH",0)</f>
        <v>0</v>
      </c>
      <c r="F1018" s="39" t="s">
        <v>91</v>
      </c>
      <c r="G1018" s="16">
        <v>44886</v>
      </c>
      <c r="H1018" s="6" t="s">
        <v>18</v>
      </c>
      <c r="I1018" s="6">
        <v>5</v>
      </c>
      <c r="J1018" s="7">
        <v>4.7730465949820777</v>
      </c>
      <c r="K1018" s="19">
        <v>1</v>
      </c>
      <c r="L1018" s="6" t="s">
        <v>28</v>
      </c>
      <c r="N1018" s="7">
        <f>((VLOOKUP(L1018,Modèle!$B$3:$G$34,5,FALSE)*VLOOKUP(H1018,Modèle!$B$3:$G$34,6,FALSE))*Modèle!$D$35)+0.1</f>
        <v>3.1751592356687897</v>
      </c>
      <c r="O1018" s="19" t="str">
        <f>IF(N1013&gt;J1013,1,"")</f>
        <v/>
      </c>
      <c r="P1018" t="str">
        <f>IF(I1018&gt;M1018,H1018,L1018)</f>
        <v>Vegas</v>
      </c>
      <c r="Q1018" t="str">
        <f>IF(J1018&gt;N1018,H1018,L1018)</f>
        <v>Vegas</v>
      </c>
      <c r="AI1018" s="27"/>
      <c r="AJ1018" s="26"/>
      <c r="AK1018" s="26"/>
      <c r="AL1018" s="26"/>
      <c r="AM1018" s="26"/>
      <c r="AN1018" s="26"/>
    </row>
    <row r="1019" spans="1:40">
      <c r="A1019" t="str">
        <f>IF(OR(H1019=$AA$3,L1019=$AA$3),"MATCH","")</f>
        <v/>
      </c>
      <c r="B1019" t="str">
        <f>IF(A1019="","","LAST "&amp;COUNTIF(A$2:$A1019,A1019))</f>
        <v/>
      </c>
      <c r="C1019" t="str">
        <f>IF(OR(H1019=$AA$5,L1019=$AA$5),"MATCH","")</f>
        <v/>
      </c>
      <c r="D1019" t="str">
        <f>IF(C1019="","","LAST "&amp;COUNTIF($C$2:C1019,C1019))</f>
        <v/>
      </c>
      <c r="E1019" s="6">
        <f>IF(AND(OR(H1019=$AA$3,H1019=$AA$5),AND(OR(L1019=$AA$3,L1019=$AA$5))),"MATCH",0)</f>
        <v>0</v>
      </c>
      <c r="F1019" s="39" t="s">
        <v>91</v>
      </c>
      <c r="G1019" s="16">
        <v>44886</v>
      </c>
      <c r="H1019" s="6" t="s">
        <v>25</v>
      </c>
      <c r="I1019" s="6">
        <v>3</v>
      </c>
      <c r="J1019" s="7">
        <v>2.2556750298685775</v>
      </c>
      <c r="K1019" s="19" t="s">
        <v>91</v>
      </c>
      <c r="L1019" s="6" t="s">
        <v>46</v>
      </c>
      <c r="N1019" s="7">
        <f>((VLOOKUP(L1019,Modèle!$B$3:$G$34,5,FALSE)*VLOOKUP(H1019,Modèle!$B$3:$G$34,6,FALSE))*Modèle!$D$35)+0.1</f>
        <v>2.9507006369426749</v>
      </c>
      <c r="O1019" s="19" t="str">
        <f>IF(N1014&gt;J1014,1,"")</f>
        <v/>
      </c>
      <c r="P1019" t="str">
        <f>IF(I1019&gt;M1019,H1019,L1019)</f>
        <v>Carolina</v>
      </c>
      <c r="Q1019" t="str">
        <f>IF(J1019&gt;N1019,H1019,L1019)</f>
        <v>Winnipeg</v>
      </c>
      <c r="AI1019" s="27"/>
      <c r="AJ1019" s="26"/>
      <c r="AK1019" s="26"/>
      <c r="AL1019" s="26"/>
      <c r="AM1019" s="26"/>
      <c r="AN1019" s="26"/>
    </row>
    <row r="1020" spans="1:40">
      <c r="A1020" t="str">
        <f>IF(OR(H1020=$AA$3,L1020=$AA$3),"MATCH","")</f>
        <v/>
      </c>
      <c r="B1020" t="str">
        <f>IF(A1020="","","LAST "&amp;COUNTIF(A$2:$A1020,A1020))</f>
        <v/>
      </c>
      <c r="C1020" t="str">
        <f>IF(OR(H1020=$AA$5,L1020=$AA$5),"MATCH","")</f>
        <v/>
      </c>
      <c r="D1020" t="str">
        <f>IF(C1020="","","LAST "&amp;COUNTIF($C$2:C1020,C1020))</f>
        <v/>
      </c>
      <c r="E1020" s="6">
        <f>IF(AND(OR(H1020=$AA$3,H1020=$AA$5),AND(OR(L1020=$AA$3,L1020=$AA$5))),"MATCH",0)</f>
        <v>0</v>
      </c>
      <c r="F1020" s="39" t="s">
        <v>91</v>
      </c>
      <c r="G1020" s="16">
        <v>44885</v>
      </c>
      <c r="H1020" s="6" t="s">
        <v>44</v>
      </c>
      <c r="I1020" s="6">
        <v>5</v>
      </c>
      <c r="J1020" s="7">
        <v>3.440860215053763</v>
      </c>
      <c r="K1020" s="19">
        <v>1</v>
      </c>
      <c r="L1020" s="6" t="s">
        <v>26</v>
      </c>
      <c r="N1020" s="7">
        <f>((VLOOKUP(L1020,Modèle!$B$3:$G$34,5,FALSE)*VLOOKUP(H1020,Modèle!$B$3:$G$34,6,FALSE))*Modèle!$D$35)+0.1</f>
        <v>2.3024840764331205</v>
      </c>
      <c r="O1020" s="19">
        <f>IF(N1015&gt;J1015,1,"")</f>
        <v>1</v>
      </c>
      <c r="P1020" t="str">
        <f>IF(I1020&gt;M1020,H1020,L1020)</f>
        <v>Pittsburgh</v>
      </c>
      <c r="Q1020" t="str">
        <f>IF(J1020&gt;N1020,H1020,L1020)</f>
        <v>Pittsburgh</v>
      </c>
      <c r="AI1020" s="27"/>
      <c r="AJ1020" s="26"/>
      <c r="AK1020" s="26"/>
      <c r="AL1020" s="26"/>
      <c r="AM1020" s="26"/>
      <c r="AN1020" s="26"/>
    </row>
    <row r="1021" spans="1:40">
      <c r="A1021" t="str">
        <f>IF(OR(H1021=$AA$3,L1021=$AA$3),"MATCH","")</f>
        <v/>
      </c>
      <c r="B1021" t="str">
        <f>IF(A1021="","","LAST "&amp;COUNTIF(A$2:$A1021,A1021))</f>
        <v/>
      </c>
      <c r="C1021" t="str">
        <f>IF(OR(H1021=$AA$5,L1021=$AA$5),"MATCH","")</f>
        <v/>
      </c>
      <c r="D1021" t="str">
        <f>IF(C1021="","","LAST "&amp;COUNTIF($C$2:C1021,C1021))</f>
        <v/>
      </c>
      <c r="E1021" s="6">
        <f>IF(AND(OR(H1021=$AA$3,H1021=$AA$5),AND(OR(L1021=$AA$3,L1021=$AA$5))),"MATCH",0)</f>
        <v>0</v>
      </c>
      <c r="F1021" s="39" t="s">
        <v>91</v>
      </c>
      <c r="G1021" s="16">
        <v>44885</v>
      </c>
      <c r="H1021" s="6" t="s">
        <v>38</v>
      </c>
      <c r="I1021" s="6">
        <v>3</v>
      </c>
      <c r="J1021" s="7">
        <v>4.3478454798884902</v>
      </c>
      <c r="K1021" s="19">
        <v>1</v>
      </c>
      <c r="L1021" s="6" t="s">
        <v>24</v>
      </c>
      <c r="N1021" s="7">
        <f>((VLOOKUP(L1021,Modèle!$B$3:$G$34,5,FALSE)*VLOOKUP(H1021,Modèle!$B$3:$G$34,6,FALSE))*Modèle!$D$35)+0.1</f>
        <v>2.8664331210191074</v>
      </c>
      <c r="O1021" s="19" t="str">
        <f>IF(N1016&gt;J1016,1,"")</f>
        <v/>
      </c>
      <c r="P1021" t="str">
        <f>IF(I1021&gt;M1021,H1021,L1021)</f>
        <v>Florida</v>
      </c>
      <c r="Q1021" t="str">
        <f>IF(J1021&gt;N1021,H1021,L1021)</f>
        <v>Florida</v>
      </c>
      <c r="AI1021" s="27"/>
      <c r="AJ1021" s="26"/>
      <c r="AK1021" s="26"/>
      <c r="AL1021" s="26"/>
      <c r="AM1021" s="26"/>
      <c r="AN1021" s="26"/>
    </row>
    <row r="1022" spans="1:40">
      <c r="A1022" t="str">
        <f>IF(OR(H1022=$AA$3,L1022=$AA$3),"MATCH","")</f>
        <v/>
      </c>
      <c r="B1022" t="str">
        <f>IF(A1022="","","LAST "&amp;COUNTIF(A$2:$A1022,A1022))</f>
        <v/>
      </c>
      <c r="C1022" t="str">
        <f>IF(OR(H1022=$AA$5,L1022=$AA$5),"MATCH","")</f>
        <v/>
      </c>
      <c r="D1022" t="str">
        <f>IF(C1022="","","LAST "&amp;COUNTIF($C$2:C1022,C1022))</f>
        <v/>
      </c>
      <c r="E1022" s="6">
        <f>IF(AND(OR(H1022=$AA$3,H1022=$AA$5),AND(OR(L1022=$AA$3,L1022=$AA$5))),"MATCH",0)</f>
        <v>0</v>
      </c>
      <c r="F1022" s="39" t="s">
        <v>91</v>
      </c>
      <c r="G1022" s="16">
        <v>44884</v>
      </c>
      <c r="H1022" s="6" t="s">
        <v>26</v>
      </c>
      <c r="I1022" s="6">
        <v>1</v>
      </c>
      <c r="J1022" s="7">
        <v>1.7652568697729982</v>
      </c>
      <c r="K1022" s="19" t="s">
        <v>91</v>
      </c>
      <c r="L1022" s="6" t="s">
        <v>32</v>
      </c>
      <c r="N1022" s="7">
        <f>((VLOOKUP(L1022,Modèle!$B$3:$G$34,5,FALSE)*VLOOKUP(H1022,Modèle!$B$3:$G$34,6,FALSE))*Modèle!$D$35)+0.1</f>
        <v>4.5425477707006356</v>
      </c>
      <c r="O1022" s="19" t="str">
        <f>IF(N1017&gt;J1017,1,"")</f>
        <v/>
      </c>
      <c r="P1022" t="str">
        <f>IF(I1022&gt;M1022,H1022,L1022)</f>
        <v>Chicago</v>
      </c>
      <c r="Q1022" t="str">
        <f>IF(J1022&gt;N1022,H1022,L1022)</f>
        <v>Boston</v>
      </c>
      <c r="AI1022" s="27"/>
      <c r="AJ1022" s="26"/>
      <c r="AK1022" s="26"/>
      <c r="AL1022" s="26"/>
      <c r="AM1022" s="26"/>
      <c r="AN1022" s="26"/>
    </row>
    <row r="1023" spans="1:40">
      <c r="A1023" t="str">
        <f>IF(OR(H1023=$AA$3,L1023=$AA$3),"MATCH","")</f>
        <v/>
      </c>
      <c r="B1023" t="str">
        <f>IF(A1023="","","LAST "&amp;COUNTIF(A$2:$A1023,A1023))</f>
        <v/>
      </c>
      <c r="C1023" t="str">
        <f>IF(OR(H1023=$AA$5,L1023=$AA$5),"MATCH","")</f>
        <v>MATCH</v>
      </c>
      <c r="D1023" t="str">
        <f>IF(C1023="","","LAST "&amp;COUNTIF($C$2:C1023,C1023))</f>
        <v>LAST 64</v>
      </c>
      <c r="E1023" s="6">
        <f>IF(AND(OR(H1023=$AA$3,H1023=$AA$5),AND(OR(L1023=$AA$3,L1023=$AA$5))),"MATCH",0)</f>
        <v>0</v>
      </c>
      <c r="F1023" s="39" t="s">
        <v>91</v>
      </c>
      <c r="G1023" s="16">
        <v>44884</v>
      </c>
      <c r="H1023" s="6" t="s">
        <v>45</v>
      </c>
      <c r="I1023" s="6">
        <v>6</v>
      </c>
      <c r="J1023" s="7">
        <v>4.0700278773397054</v>
      </c>
      <c r="K1023" s="19">
        <v>1</v>
      </c>
      <c r="L1023" s="6" t="s">
        <v>24</v>
      </c>
      <c r="N1023" s="7">
        <f>((VLOOKUP(L1023,Modèle!$B$3:$G$34,5,FALSE)*VLOOKUP(H1023,Modèle!$B$3:$G$34,6,FALSE))*Modèle!$D$35)+0.1</f>
        <v>2.8336942675159227</v>
      </c>
      <c r="O1023" s="19" t="str">
        <f>IF(N1018&gt;J1018,1,"")</f>
        <v/>
      </c>
      <c r="P1023" t="str">
        <f>IF(I1023&gt;M1023,H1023,L1023)</f>
        <v>Detroit</v>
      </c>
      <c r="Q1023" t="str">
        <f>IF(J1023&gt;N1023,H1023,L1023)</f>
        <v>Detroit</v>
      </c>
      <c r="AI1023" s="27"/>
      <c r="AJ1023" s="26"/>
      <c r="AK1023" s="26"/>
      <c r="AL1023" s="26"/>
      <c r="AM1023" s="26"/>
      <c r="AN1023" s="26"/>
    </row>
    <row r="1024" spans="1:40">
      <c r="A1024" t="str">
        <f>IF(OR(H1024=$AA$3,L1024=$AA$3),"MATCH","")</f>
        <v/>
      </c>
      <c r="B1024" t="str">
        <f>IF(A1024="","","LAST "&amp;COUNTIF(A$2:$A1024,A1024))</f>
        <v/>
      </c>
      <c r="C1024" t="str">
        <f>IF(OR(H1024=$AA$5,L1024=$AA$5),"MATCH","")</f>
        <v/>
      </c>
      <c r="D1024" t="str">
        <f>IF(C1024="","","LAST "&amp;COUNTIF($C$2:C1024,C1024))</f>
        <v/>
      </c>
      <c r="E1024" s="6">
        <f>IF(AND(OR(H1024=$AA$3,H1024=$AA$5),AND(OR(L1024=$AA$3,L1024=$AA$5))),"MATCH",0)</f>
        <v>0</v>
      </c>
      <c r="F1024" s="39" t="s">
        <v>91</v>
      </c>
      <c r="G1024" s="16">
        <v>44884</v>
      </c>
      <c r="H1024" s="6" t="s">
        <v>39</v>
      </c>
      <c r="I1024" s="6">
        <v>2</v>
      </c>
      <c r="J1024" s="7">
        <v>2.7002787733970526</v>
      </c>
      <c r="K1024" s="19" t="s">
        <v>91</v>
      </c>
      <c r="L1024" s="6" t="s">
        <v>40</v>
      </c>
      <c r="N1024" s="7">
        <f>((VLOOKUP(L1024,Modèle!$B$3:$G$34,5,FALSE)*VLOOKUP(H1024,Modèle!$B$3:$G$34,6,FALSE))*Modèle!$D$35)+0.1</f>
        <v>3.0056687898089169</v>
      </c>
      <c r="O1024" s="19">
        <f>IF(N1019&gt;J1019,1,"")</f>
        <v>1</v>
      </c>
      <c r="P1024" t="str">
        <f>IF(I1024&gt;M1024,H1024,L1024)</f>
        <v>N.Y. Islanders</v>
      </c>
      <c r="Q1024" t="str">
        <f>IF(J1024&gt;N1024,H1024,L1024)</f>
        <v>Dallas</v>
      </c>
      <c r="AI1024" s="27"/>
      <c r="AJ1024" s="26"/>
      <c r="AK1024" s="26"/>
      <c r="AL1024" s="26"/>
      <c r="AM1024" s="26"/>
      <c r="AN1024" s="26"/>
    </row>
    <row r="1025" spans="1:40">
      <c r="A1025" t="str">
        <f>IF(OR(H1025=$AA$3,L1025=$AA$3),"MATCH","")</f>
        <v/>
      </c>
      <c r="B1025" t="str">
        <f>IF(A1025="","","LAST "&amp;COUNTIF(A$2:$A1025,A1025))</f>
        <v/>
      </c>
      <c r="C1025" t="str">
        <f>IF(OR(H1025=$AA$5,L1025=$AA$5),"MATCH","")</f>
        <v/>
      </c>
      <c r="D1025" t="str">
        <f>IF(C1025="","","LAST "&amp;COUNTIF($C$2:C1025,C1025))</f>
        <v/>
      </c>
      <c r="E1025" s="6">
        <f>IF(AND(OR(H1025=$AA$3,H1025=$AA$5),AND(OR(L1025=$AA$3,L1025=$AA$5))),"MATCH",0)</f>
        <v>0</v>
      </c>
      <c r="F1025" s="39" t="s">
        <v>91</v>
      </c>
      <c r="G1025" s="16">
        <v>44884</v>
      </c>
      <c r="H1025" s="6" t="s">
        <v>18</v>
      </c>
      <c r="I1025" s="6">
        <v>3</v>
      </c>
      <c r="J1025" s="7">
        <v>4.2675268817204302</v>
      </c>
      <c r="K1025" s="19">
        <v>1</v>
      </c>
      <c r="L1025" s="6" t="s">
        <v>29</v>
      </c>
      <c r="N1025" s="7">
        <f>((VLOOKUP(L1025,Modèle!$B$3:$G$34,5,FALSE)*VLOOKUP(H1025,Modèle!$B$3:$G$34,6,FALSE))*Modèle!$D$35)+0.1</f>
        <v>3.3922292993630569</v>
      </c>
      <c r="O1025" s="19" t="str">
        <f>IF(N1020&gt;J1020,1,"")</f>
        <v/>
      </c>
      <c r="P1025" t="str">
        <f>IF(I1025&gt;M1025,H1025,L1025)</f>
        <v>Vegas</v>
      </c>
      <c r="Q1025" t="str">
        <f>IF(J1025&gt;N1025,H1025,L1025)</f>
        <v>Vegas</v>
      </c>
      <c r="AI1025" s="27"/>
      <c r="AJ1025" s="26"/>
      <c r="AK1025" s="26"/>
      <c r="AL1025" s="26"/>
      <c r="AM1025" s="26"/>
      <c r="AN1025" s="26"/>
    </row>
    <row r="1026" spans="1:40">
      <c r="A1026" t="str">
        <f>IF(OR(H1026=$AA$3,L1026=$AA$3),"MATCH","")</f>
        <v>MATCH</v>
      </c>
      <c r="B1026" t="str">
        <f>IF(A1026="","","LAST "&amp;COUNTIF(A$2:$A1026,A1026))</f>
        <v>LAST 66</v>
      </c>
      <c r="C1026" t="str">
        <f>IF(OR(H1026=$AA$5,L1026=$AA$5),"MATCH","")</f>
        <v/>
      </c>
      <c r="D1026" t="str">
        <f>IF(C1026="","","LAST "&amp;COUNTIF($C$2:C1026,C1026))</f>
        <v/>
      </c>
      <c r="E1026" s="6">
        <f>IF(AND(OR(H1026=$AA$3,H1026=$AA$5),AND(OR(L1026=$AA$3,L1026=$AA$5))),"MATCH",0)</f>
        <v>0</v>
      </c>
      <c r="F1026" s="39" t="s">
        <v>91</v>
      </c>
      <c r="G1026" s="16">
        <v>44884</v>
      </c>
      <c r="H1026" s="6" t="s">
        <v>36</v>
      </c>
      <c r="I1026" s="6">
        <v>5</v>
      </c>
      <c r="J1026" s="7">
        <v>3.061441656710473</v>
      </c>
      <c r="K1026" s="19" t="s">
        <v>91</v>
      </c>
      <c r="L1026" s="6" t="s">
        <v>38</v>
      </c>
      <c r="N1026" s="7">
        <f>((VLOOKUP(L1026,Modèle!$B$3:$G$34,5,FALSE)*VLOOKUP(H1026,Modèle!$B$3:$G$34,6,FALSE))*Modèle!$D$35)+0.1</f>
        <v>3.1721337579617832</v>
      </c>
      <c r="O1026" s="19" t="str">
        <f>IF(N1021&gt;J1021,1,"")</f>
        <v/>
      </c>
      <c r="P1026" t="str">
        <f>IF(I1026&gt;M1026,H1026,L1026)</f>
        <v>Calgary</v>
      </c>
      <c r="Q1026" t="str">
        <f>IF(J1026&gt;N1026,H1026,L1026)</f>
        <v>Florida</v>
      </c>
      <c r="AI1026" s="27"/>
      <c r="AJ1026" s="26"/>
      <c r="AK1026" s="26"/>
      <c r="AL1026" s="26"/>
      <c r="AM1026" s="26"/>
      <c r="AN1026" s="26"/>
    </row>
    <row r="1027" spans="1:40">
      <c r="A1027" t="str">
        <f>IF(OR(H1027=$AA$3,L1027=$AA$3),"MATCH","")</f>
        <v/>
      </c>
      <c r="B1027" t="str">
        <f>IF(A1027="","","LAST "&amp;COUNTIF(A$2:$A1027,A1027))</f>
        <v/>
      </c>
      <c r="C1027" t="str">
        <f>IF(OR(H1027=$AA$5,L1027=$AA$5),"MATCH","")</f>
        <v/>
      </c>
      <c r="D1027" t="str">
        <f>IF(C1027="","","LAST "&amp;COUNTIF($C$2:C1027,C1027))</f>
        <v/>
      </c>
      <c r="E1027" s="6">
        <f>IF(AND(OR(H1027=$AA$3,H1027=$AA$5),AND(OR(L1027=$AA$3,L1027=$AA$5))),"MATCH",0)</f>
        <v>0</v>
      </c>
      <c r="F1027" s="39" t="s">
        <v>91</v>
      </c>
      <c r="G1027" s="16">
        <v>44884</v>
      </c>
      <c r="H1027" s="6" t="s">
        <v>25</v>
      </c>
      <c r="I1027" s="6">
        <v>1</v>
      </c>
      <c r="J1027" s="7">
        <v>2.8004778972520907</v>
      </c>
      <c r="K1027" s="19">
        <v>1</v>
      </c>
      <c r="L1027" s="6" t="s">
        <v>37</v>
      </c>
      <c r="N1027" s="7">
        <f>((VLOOKUP(L1027,Modèle!$B$3:$G$34,5,FALSE)*VLOOKUP(H1027,Modèle!$B$3:$G$34,6,FALSE))*Modèle!$D$35)+0.1</f>
        <v>2.7629299363057322</v>
      </c>
      <c r="O1027" s="19">
        <f>IF(N1022&gt;J1022,1,"")</f>
        <v>1</v>
      </c>
      <c r="P1027" t="str">
        <f>IF(I1027&gt;M1027,H1027,L1027)</f>
        <v>Carolina</v>
      </c>
      <c r="Q1027" t="str">
        <f>IF(J1027&gt;N1027,H1027,L1027)</f>
        <v>Carolina</v>
      </c>
      <c r="AI1027" s="27"/>
      <c r="AJ1027" s="26"/>
      <c r="AK1027" s="26"/>
      <c r="AL1027" s="26"/>
      <c r="AM1027" s="26"/>
      <c r="AN1027" s="26"/>
    </row>
    <row r="1028" spans="1:40">
      <c r="A1028" t="str">
        <f>IF(OR(H1028=$AA$3,L1028=$AA$3),"MATCH","")</f>
        <v/>
      </c>
      <c r="B1028" t="str">
        <f>IF(A1028="","","LAST "&amp;COUNTIF(A$2:$A1028,A1028))</f>
        <v/>
      </c>
      <c r="C1028" t="str">
        <f>IF(OR(H1028=$AA$5,L1028=$AA$5),"MATCH","")</f>
        <v/>
      </c>
      <c r="D1028" t="str">
        <f>IF(C1028="","","LAST "&amp;COUNTIF($C$2:C1028,C1028))</f>
        <v/>
      </c>
      <c r="E1028" s="6">
        <f>IF(AND(OR(H1028=$AA$3,H1028=$AA$5),AND(OR(L1028=$AA$3,L1028=$AA$5))),"MATCH",0)</f>
        <v>0</v>
      </c>
      <c r="F1028" s="39" t="s">
        <v>91</v>
      </c>
      <c r="G1028" s="16">
        <v>44884</v>
      </c>
      <c r="H1028" s="6" t="s">
        <v>42</v>
      </c>
      <c r="I1028" s="6">
        <v>4</v>
      </c>
      <c r="J1028" s="7">
        <v>2.5181999203504577</v>
      </c>
      <c r="K1028" s="19" t="s">
        <v>91</v>
      </c>
      <c r="L1028" s="6" t="s">
        <v>31</v>
      </c>
      <c r="N1028" s="7">
        <f>((VLOOKUP(L1028,Modèle!$B$3:$G$34,5,FALSE)*VLOOKUP(H1028,Modèle!$B$3:$G$34,6,FALSE))*Modèle!$D$35)+0.1</f>
        <v>2.6662420382165601</v>
      </c>
      <c r="O1028" s="19" t="str">
        <f>IF(N1023&gt;J1023,1,"")</f>
        <v/>
      </c>
      <c r="P1028" t="str">
        <f>IF(I1028&gt;M1028,H1028,L1028)</f>
        <v>Philadelphia</v>
      </c>
      <c r="Q1028" t="str">
        <f>IF(J1028&gt;N1028,H1028,L1028)</f>
        <v>Montreal</v>
      </c>
      <c r="AI1028" s="27"/>
      <c r="AJ1028" s="26"/>
      <c r="AK1028" s="26"/>
      <c r="AL1028" s="26"/>
      <c r="AM1028" s="26"/>
      <c r="AN1028" s="26"/>
    </row>
    <row r="1029" spans="1:40">
      <c r="A1029" t="str">
        <f>IF(OR(H1029=$AA$3,L1029=$AA$3),"MATCH","")</f>
        <v/>
      </c>
      <c r="B1029" t="str">
        <f>IF(A1029="","","LAST "&amp;COUNTIF(A$2:$A1029,A1029))</f>
        <v/>
      </c>
      <c r="C1029" t="str">
        <f>IF(OR(H1029=$AA$5,L1029=$AA$5),"MATCH","")</f>
        <v/>
      </c>
      <c r="D1029" t="str">
        <f>IF(C1029="","","LAST "&amp;COUNTIF($C$2:C1029,C1029))</f>
        <v/>
      </c>
      <c r="E1029" s="6">
        <f>IF(AND(OR(H1029=$AA$3,H1029=$AA$5),AND(OR(L1029=$AA$3,L1029=$AA$5))),"MATCH",0)</f>
        <v>0</v>
      </c>
      <c r="F1029" s="39" t="s">
        <v>91</v>
      </c>
      <c r="G1029" s="16">
        <v>44884</v>
      </c>
      <c r="H1029" s="6" t="s">
        <v>20</v>
      </c>
      <c r="I1029" s="6">
        <v>3</v>
      </c>
      <c r="J1029" s="7">
        <v>3.4692473118279561</v>
      </c>
      <c r="K1029" s="19">
        <v>1</v>
      </c>
      <c r="L1029" s="6" t="s">
        <v>17</v>
      </c>
      <c r="N1029" s="7">
        <f>((VLOOKUP(L1029,Modèle!$B$3:$G$34,5,FALSE)*VLOOKUP(H1029,Modèle!$B$3:$G$34,6,FALSE))*Modèle!$D$35)+0.1</f>
        <v>2.675414012738853</v>
      </c>
      <c r="O1029" s="19">
        <f>IF(N1024&gt;J1024,1,"")</f>
        <v>1</v>
      </c>
      <c r="P1029" t="str">
        <f>IF(I1029&gt;M1029,H1029,L1029)</f>
        <v>Tampa Bay</v>
      </c>
      <c r="Q1029" t="str">
        <f>IF(J1029&gt;N1029,H1029,L1029)</f>
        <v>Tampa Bay</v>
      </c>
      <c r="AI1029" s="27"/>
      <c r="AJ1029" s="26"/>
      <c r="AK1029" s="26"/>
      <c r="AL1029" s="26"/>
      <c r="AM1029" s="26"/>
      <c r="AN1029" s="26"/>
    </row>
    <row r="1030" spans="1:40">
      <c r="A1030" t="str">
        <f>IF(OR(H1030=$AA$3,L1030=$AA$3),"MATCH","")</f>
        <v/>
      </c>
      <c r="B1030" t="str">
        <f>IF(A1030="","","LAST "&amp;COUNTIF(A$2:$A1030,A1030))</f>
        <v/>
      </c>
      <c r="C1030" t="str">
        <f>IF(OR(H1030=$AA$5,L1030=$AA$5),"MATCH","")</f>
        <v/>
      </c>
      <c r="D1030" t="str">
        <f>IF(C1030="","","LAST "&amp;COUNTIF($C$2:C1030,C1030))</f>
        <v/>
      </c>
      <c r="E1030" s="6">
        <f>IF(AND(OR(H1030=$AA$3,H1030=$AA$5),AND(OR(L1030=$AA$3,L1030=$AA$5))),"MATCH",0)</f>
        <v>0</v>
      </c>
      <c r="F1030" s="39" t="s">
        <v>91</v>
      </c>
      <c r="G1030" s="16">
        <v>44884</v>
      </c>
      <c r="H1030" s="6" t="s">
        <v>41</v>
      </c>
      <c r="I1030" s="6">
        <v>5</v>
      </c>
      <c r="J1030" s="7">
        <v>4.1274711270410185</v>
      </c>
      <c r="K1030" s="19">
        <v>1</v>
      </c>
      <c r="L1030" s="6" t="s">
        <v>34</v>
      </c>
      <c r="N1030" s="7">
        <f>((VLOOKUP(L1030,Modèle!$B$3:$G$34,5,FALSE)*VLOOKUP(H1030,Modèle!$B$3:$G$34,6,FALSE))*Modèle!$D$35)+0.1</f>
        <v>2.5426751592356687</v>
      </c>
      <c r="O1030" s="19" t="str">
        <f>IF(N1025&gt;J1025,1,"")</f>
        <v/>
      </c>
      <c r="P1030" t="str">
        <f>IF(I1030&gt;M1030,H1030,L1030)</f>
        <v>New Jersey</v>
      </c>
      <c r="Q1030" t="str">
        <f>IF(J1030&gt;N1030,H1030,L1030)</f>
        <v>New Jersey</v>
      </c>
      <c r="AI1030" s="27"/>
      <c r="AJ1030" s="26"/>
      <c r="AK1030" s="26"/>
      <c r="AL1030" s="26"/>
      <c r="AM1030" s="26"/>
      <c r="AN1030" s="26"/>
    </row>
    <row r="1031" spans="1:40">
      <c r="A1031" t="str">
        <f>IF(OR(H1031=$AA$3,L1031=$AA$3),"MATCH","")</f>
        <v/>
      </c>
      <c r="B1031" t="str">
        <f>IF(A1031="","","LAST "&amp;COUNTIF(A$2:$A1031,A1031))</f>
        <v/>
      </c>
      <c r="C1031" t="str">
        <f>IF(OR(H1031=$AA$5,L1031=$AA$5),"MATCH","")</f>
        <v/>
      </c>
      <c r="D1031" t="str">
        <f>IF(C1031="","","LAST "&amp;COUNTIF($C$2:C1031,C1031))</f>
        <v/>
      </c>
      <c r="E1031" s="6">
        <f>IF(AND(OR(H1031=$AA$3,H1031=$AA$5),AND(OR(L1031=$AA$3,L1031=$AA$5))),"MATCH",0)</f>
        <v>0</v>
      </c>
      <c r="F1031" s="39" t="s">
        <v>91</v>
      </c>
      <c r="G1031" s="16">
        <v>44884</v>
      </c>
      <c r="H1031" s="6" t="s">
        <v>21</v>
      </c>
      <c r="I1031" s="6">
        <v>2</v>
      </c>
      <c r="J1031" s="7">
        <v>3.26594982078853</v>
      </c>
      <c r="K1031" s="19">
        <v>1</v>
      </c>
      <c r="L1031" s="6" t="s">
        <v>16</v>
      </c>
      <c r="N1031" s="7">
        <f>((VLOOKUP(L1031,Modèle!$B$3:$G$34,5,FALSE)*VLOOKUP(H1031,Modèle!$B$3:$G$34,6,FALSE))*Modèle!$D$35)+0.1</f>
        <v>2.6583439490445859</v>
      </c>
      <c r="O1031" s="19">
        <f>IF(N1026&gt;J1026,1,"")</f>
        <v>1</v>
      </c>
      <c r="P1031" t="str">
        <f>IF(I1031&gt;M1031,H1031,L1031)</f>
        <v>N.Y. Rangers</v>
      </c>
      <c r="Q1031" t="str">
        <f>IF(J1031&gt;N1031,H1031,L1031)</f>
        <v>N.Y. Rangers</v>
      </c>
      <c r="AI1031" s="27"/>
      <c r="AJ1031" s="26"/>
      <c r="AK1031" s="26"/>
      <c r="AL1031" s="26"/>
      <c r="AM1031" s="26"/>
      <c r="AN1031" s="26"/>
    </row>
    <row r="1032" spans="1:40">
      <c r="A1032" t="str">
        <f>IF(OR(H1032=$AA$3,L1032=$AA$3),"MATCH","")</f>
        <v/>
      </c>
      <c r="B1032" t="str">
        <f>IF(A1032="","","LAST "&amp;COUNTIF(A$2:$A1032,A1032))</f>
        <v/>
      </c>
      <c r="C1032" t="str">
        <f>IF(OR(H1032=$AA$5,L1032=$AA$5),"MATCH","")</f>
        <v/>
      </c>
      <c r="D1032" t="str">
        <f>IF(C1032="","","LAST "&amp;COUNTIF($C$2:C1032,C1032))</f>
        <v/>
      </c>
      <c r="E1032" s="6">
        <f>IF(AND(OR(H1032=$AA$3,H1032=$AA$5),AND(OR(L1032=$AA$3,L1032=$AA$5))),"MATCH",0)</f>
        <v>0</v>
      </c>
      <c r="F1032" s="39" t="s">
        <v>91</v>
      </c>
      <c r="G1032" s="16">
        <v>44884</v>
      </c>
      <c r="H1032" s="6" t="s">
        <v>19</v>
      </c>
      <c r="I1032" s="6">
        <v>2</v>
      </c>
      <c r="J1032" s="7">
        <v>2.9812186379928316</v>
      </c>
      <c r="K1032" s="19" t="s">
        <v>91</v>
      </c>
      <c r="L1032" s="6" t="s">
        <v>22</v>
      </c>
      <c r="N1032" s="7">
        <f>((VLOOKUP(L1032,Modèle!$B$3:$G$34,5,FALSE)*VLOOKUP(H1032,Modèle!$B$3:$G$34,6,FALSE))*Modèle!$D$35)+0.1</f>
        <v>4.1593630573248399</v>
      </c>
      <c r="O1032" s="19" t="str">
        <f>IF(N1027&gt;J1027,1,"")</f>
        <v/>
      </c>
      <c r="P1032" t="str">
        <f>IF(I1032&gt;M1032,H1032,L1032)</f>
        <v>Los Angeles</v>
      </c>
      <c r="Q1032" t="str">
        <f>IF(J1032&gt;N1032,H1032,L1032)</f>
        <v>Seattle</v>
      </c>
      <c r="AI1032" s="27"/>
      <c r="AJ1032" s="26"/>
      <c r="AK1032" s="26"/>
      <c r="AL1032" s="26"/>
      <c r="AM1032" s="26"/>
      <c r="AN1032" s="26"/>
    </row>
    <row r="1033" spans="1:40">
      <c r="A1033" t="str">
        <f>IF(OR(H1033=$AA$3,L1033=$AA$3),"MATCH","")</f>
        <v/>
      </c>
      <c r="B1033" t="str">
        <f>IF(A1033="","","LAST "&amp;COUNTIF(A$2:$A1033,A1033))</f>
        <v/>
      </c>
      <c r="C1033" t="str">
        <f>IF(OR(H1033=$AA$5,L1033=$AA$5),"MATCH","")</f>
        <v/>
      </c>
      <c r="D1033" t="str">
        <f>IF(C1033="","","LAST "&amp;COUNTIF($C$2:C1033,C1033))</f>
        <v/>
      </c>
      <c r="E1033" s="6">
        <f>IF(AND(OR(H1033=$AA$3,H1033=$AA$5),AND(OR(L1033=$AA$3,L1033=$AA$5))),"MATCH",0)</f>
        <v>0</v>
      </c>
      <c r="F1033" s="39" t="s">
        <v>91</v>
      </c>
      <c r="G1033" s="16">
        <v>44884</v>
      </c>
      <c r="H1033" s="6" t="s">
        <v>23</v>
      </c>
      <c r="I1033" s="6">
        <v>2</v>
      </c>
      <c r="J1033" s="7">
        <v>3.0368458781361998</v>
      </c>
      <c r="K1033" s="19" t="s">
        <v>91</v>
      </c>
      <c r="L1033" s="6" t="s">
        <v>47</v>
      </c>
      <c r="N1033" s="7">
        <f>((VLOOKUP(L1033,Modèle!$B$3:$G$34,5,FALSE)*VLOOKUP(H1033,Modèle!$B$3:$G$34,6,FALSE))*Modèle!$D$35)+0.1</f>
        <v>4.1937579617834384</v>
      </c>
      <c r="O1033" s="19">
        <f>IF(N1028&gt;J1028,1,"")</f>
        <v>1</v>
      </c>
      <c r="P1033" t="str">
        <f>IF(I1033&gt;M1033,H1033,L1033)</f>
        <v>Anaheim</v>
      </c>
      <c r="Q1033" t="str">
        <f>IF(J1033&gt;N1033,H1033,L1033)</f>
        <v>St. Louis</v>
      </c>
      <c r="AI1033" s="27"/>
      <c r="AJ1033" s="26"/>
      <c r="AK1033" s="26"/>
      <c r="AL1033" s="26"/>
      <c r="AM1033" s="26"/>
      <c r="AN1033" s="26"/>
    </row>
    <row r="1034" spans="1:40">
      <c r="A1034" t="str">
        <f>IF(OR(H1034=$AA$3,L1034=$AA$3),"MATCH","")</f>
        <v/>
      </c>
      <c r="B1034" t="str">
        <f>IF(A1034="","","LAST "&amp;COUNTIF(A$2:$A1034,A1034))</f>
        <v/>
      </c>
      <c r="C1034" t="str">
        <f>IF(OR(H1034=$AA$5,L1034=$AA$5),"MATCH","")</f>
        <v/>
      </c>
      <c r="D1034" t="str">
        <f>IF(C1034="","","LAST "&amp;COUNTIF($C$2:C1034,C1034))</f>
        <v/>
      </c>
      <c r="E1034" s="6">
        <f>IF(AND(OR(H1034=$AA$3,H1034=$AA$5),AND(OR(L1034=$AA$3,L1034=$AA$5))),"MATCH",0)</f>
        <v>0</v>
      </c>
      <c r="F1034" s="39" t="s">
        <v>91</v>
      </c>
      <c r="G1034" s="16">
        <v>44884</v>
      </c>
      <c r="H1034" s="6" t="s">
        <v>35</v>
      </c>
      <c r="I1034" s="6">
        <v>2</v>
      </c>
      <c r="J1034" s="7">
        <v>3.2154520111509353</v>
      </c>
      <c r="K1034" s="19">
        <v>1</v>
      </c>
      <c r="L1034" s="6" t="s">
        <v>30</v>
      </c>
      <c r="N1034" s="7">
        <f>((VLOOKUP(L1034,Modèle!$B$3:$G$34,5,FALSE)*VLOOKUP(H1034,Modèle!$B$3:$G$34,6,FALSE))*Modèle!$D$35)+0.1</f>
        <v>3.8016560509554131</v>
      </c>
      <c r="O1034" s="19" t="str">
        <f>IF(N1029&gt;J1029,1,"")</f>
        <v/>
      </c>
      <c r="P1034" t="str">
        <f>IF(I1034&gt;M1034,H1034,L1034)</f>
        <v>Buffalo</v>
      </c>
      <c r="Q1034" t="str">
        <f>IF(J1034&gt;N1034,H1034,L1034)</f>
        <v>Toronto</v>
      </c>
      <c r="AI1034" s="27"/>
      <c r="AJ1034" s="26"/>
      <c r="AK1034" s="26"/>
      <c r="AL1034" s="26"/>
      <c r="AM1034" s="26"/>
      <c r="AN1034" s="26"/>
    </row>
    <row r="1035" spans="1:40">
      <c r="A1035" t="str">
        <f>IF(OR(H1035=$AA$3,L1035=$AA$3),"MATCH","")</f>
        <v/>
      </c>
      <c r="B1035" t="str">
        <f>IF(A1035="","","LAST "&amp;COUNTIF(A$2:$A1035,A1035))</f>
        <v/>
      </c>
      <c r="C1035" t="str">
        <f>IF(OR(H1035=$AA$5,L1035=$AA$5),"MATCH","")</f>
        <v/>
      </c>
      <c r="D1035" t="str">
        <f>IF(C1035="","","LAST "&amp;COUNTIF($C$2:C1035,C1035))</f>
        <v/>
      </c>
      <c r="E1035" s="6">
        <f>IF(AND(OR(H1035=$AA$3,H1035=$AA$5),AND(OR(L1035=$AA$3,L1035=$AA$5))),"MATCH",0)</f>
        <v>0</v>
      </c>
      <c r="F1035" s="39" t="s">
        <v>91</v>
      </c>
      <c r="G1035" s="16">
        <v>44884</v>
      </c>
      <c r="H1035" s="6" t="s">
        <v>27</v>
      </c>
      <c r="I1035" s="6">
        <v>4</v>
      </c>
      <c r="J1035" s="7">
        <v>3.4804301075268813</v>
      </c>
      <c r="K1035" s="19">
        <v>1</v>
      </c>
      <c r="L1035" s="6" t="s">
        <v>33</v>
      </c>
      <c r="N1035" s="7">
        <f>((VLOOKUP(L1035,Modèle!$B$3:$G$34,5,FALSE)*VLOOKUP(H1035,Modèle!$B$3:$G$34,6,FALSE))*Modèle!$D$35)+0.1</f>
        <v>2.9840764331210194</v>
      </c>
      <c r="O1035" s="19" t="str">
        <f>IF(N1030&gt;J1030,1,"")</f>
        <v/>
      </c>
      <c r="P1035" t="str">
        <f>IF(I1035&gt;M1035,H1035,L1035)</f>
        <v>Colorado</v>
      </c>
      <c r="Q1035" t="str">
        <f>IF(J1035&gt;N1035,H1035,L1035)</f>
        <v>Colorado</v>
      </c>
      <c r="AI1035" s="27"/>
      <c r="AJ1035" s="26"/>
      <c r="AK1035" s="26"/>
      <c r="AL1035" s="26"/>
      <c r="AM1035" s="26"/>
      <c r="AN1035" s="26"/>
    </row>
    <row r="1036" spans="1:40">
      <c r="A1036" t="str">
        <f>IF(OR(H1036=$AA$3,L1036=$AA$3),"MATCH","")</f>
        <v/>
      </c>
      <c r="B1036" t="str">
        <f>IF(A1036="","","LAST "&amp;COUNTIF(A$2:$A1036,A1036))</f>
        <v/>
      </c>
      <c r="C1036" t="str">
        <f>IF(OR(H1036=$AA$5,L1036=$AA$5),"MATCH","")</f>
        <v/>
      </c>
      <c r="D1036" t="str">
        <f>IF(C1036="","","LAST "&amp;COUNTIF($C$2:C1036,C1036))</f>
        <v/>
      </c>
      <c r="E1036" s="6">
        <f>IF(AND(OR(H1036=$AA$3,H1036=$AA$5),AND(OR(L1036=$AA$3,L1036=$AA$5))),"MATCH",0)</f>
        <v>0</v>
      </c>
      <c r="F1036" s="39" t="s">
        <v>91</v>
      </c>
      <c r="G1036" s="16">
        <v>44884</v>
      </c>
      <c r="H1036" s="6" t="s">
        <v>44</v>
      </c>
      <c r="I1036" s="6">
        <v>3</v>
      </c>
      <c r="J1036" s="7">
        <v>2.7068100358422931</v>
      </c>
      <c r="K1036" s="19" t="s">
        <v>91</v>
      </c>
      <c r="L1036" s="6" t="s">
        <v>46</v>
      </c>
      <c r="N1036" s="7">
        <f>((VLOOKUP(L1036,Modèle!$B$3:$G$34,5,FALSE)*VLOOKUP(H1036,Modèle!$B$3:$G$34,6,FALSE))*Modèle!$D$35)+0.1</f>
        <v>3.3123566878980886</v>
      </c>
      <c r="O1036" s="19" t="str">
        <f>IF(N1031&gt;J1031,1,"")</f>
        <v/>
      </c>
      <c r="P1036" t="str">
        <f>IF(I1036&gt;M1036,H1036,L1036)</f>
        <v>Pittsburgh</v>
      </c>
      <c r="Q1036" t="str">
        <f>IF(J1036&gt;N1036,H1036,L1036)</f>
        <v>Winnipeg</v>
      </c>
      <c r="AI1036" s="27"/>
      <c r="AJ1036" s="26"/>
      <c r="AK1036" s="26"/>
      <c r="AL1036" s="26"/>
      <c r="AM1036" s="26"/>
      <c r="AN1036" s="26"/>
    </row>
    <row r="1037" spans="1:40">
      <c r="A1037" t="str">
        <f>IF(OR(H1037=$AA$3,L1037=$AA$3),"MATCH","")</f>
        <v/>
      </c>
      <c r="B1037" t="str">
        <f>IF(A1037="","","LAST "&amp;COUNTIF(A$2:$A1037,A1037))</f>
        <v/>
      </c>
      <c r="C1037" t="str">
        <f>IF(OR(H1037=$AA$5,L1037=$AA$5),"MATCH","")</f>
        <v/>
      </c>
      <c r="D1037" t="str">
        <f>IF(C1037="","","LAST "&amp;COUNTIF($C$2:C1037,C1037))</f>
        <v/>
      </c>
      <c r="E1037" s="6">
        <f>IF(AND(OR(H1037=$AA$3,H1037=$AA$5),AND(OR(L1037=$AA$3,L1037=$AA$5))),"MATCH",0)</f>
        <v>0</v>
      </c>
      <c r="F1037" s="39" t="s">
        <v>91</v>
      </c>
      <c r="G1037" s="16">
        <v>44883</v>
      </c>
      <c r="H1037" s="6" t="s">
        <v>19</v>
      </c>
      <c r="I1037" s="6">
        <v>1</v>
      </c>
      <c r="J1037" s="7">
        <v>4.3073835125448028</v>
      </c>
      <c r="K1037" s="19">
        <v>1</v>
      </c>
      <c r="L1037" s="6" t="s">
        <v>28</v>
      </c>
      <c r="N1037" s="7">
        <f>((VLOOKUP(L1037,Modèle!$B$3:$G$34,5,FALSE)*VLOOKUP(H1037,Modèle!$B$3:$G$34,6,FALSE))*Modèle!$D$35)+0.1</f>
        <v>3.7707006369426752</v>
      </c>
      <c r="O1037" s="19">
        <f>IF(N1032&gt;J1032,1,"")</f>
        <v>1</v>
      </c>
      <c r="P1037" t="str">
        <f>IF(I1037&gt;M1037,H1037,L1037)</f>
        <v>Los Angeles</v>
      </c>
      <c r="Q1037" t="str">
        <f>IF(J1037&gt;N1037,H1037,L1037)</f>
        <v>Los Angeles</v>
      </c>
      <c r="AI1037" s="27"/>
      <c r="AJ1037" s="26"/>
      <c r="AK1037" s="26"/>
      <c r="AL1037" s="26"/>
      <c r="AM1037" s="26"/>
      <c r="AN1037" s="26"/>
    </row>
    <row r="1038" spans="1:40">
      <c r="A1038" t="str">
        <f>IF(OR(H1038=$AA$3,L1038=$AA$3),"MATCH","")</f>
        <v/>
      </c>
      <c r="B1038" t="str">
        <f>IF(A1038="","","LAST "&amp;COUNTIF(A$2:$A1038,A1038))</f>
        <v/>
      </c>
      <c r="C1038" t="str">
        <f>IF(OR(H1038=$AA$5,L1038=$AA$5),"MATCH","")</f>
        <v/>
      </c>
      <c r="D1038" t="str">
        <f>IF(C1038="","","LAST "&amp;COUNTIF($C$2:C1038,C1038))</f>
        <v/>
      </c>
      <c r="E1038" s="6">
        <f>IF(AND(OR(H1038=$AA$3,H1038=$AA$5),AND(OR(L1038=$AA$3,L1038=$AA$5))),"MATCH",0)</f>
        <v>0</v>
      </c>
      <c r="F1038" s="39" t="s">
        <v>91</v>
      </c>
      <c r="G1038" s="16">
        <v>44882</v>
      </c>
      <c r="H1038" s="6" t="s">
        <v>42</v>
      </c>
      <c r="I1038" s="6">
        <v>1</v>
      </c>
      <c r="J1038" s="7">
        <v>1.7233930704898444</v>
      </c>
      <c r="K1038" s="19" t="s">
        <v>91</v>
      </c>
      <c r="L1038" s="6" t="s">
        <v>32</v>
      </c>
      <c r="N1038" s="7">
        <f>((VLOOKUP(L1038,Modèle!$B$3:$G$34,5,FALSE)*VLOOKUP(H1038,Modèle!$B$3:$G$34,6,FALSE))*Modèle!$D$35)+0.1</f>
        <v>3.8839490445859859</v>
      </c>
      <c r="O1038" s="19">
        <f>IF(N1033&gt;J1033,1,"")</f>
        <v>1</v>
      </c>
      <c r="P1038" t="str">
        <f>IF(I1038&gt;M1038,H1038,L1038)</f>
        <v>Philadelphia</v>
      </c>
      <c r="Q1038" t="str">
        <f>IF(J1038&gt;N1038,H1038,L1038)</f>
        <v>Boston</v>
      </c>
      <c r="AI1038" s="27"/>
      <c r="AJ1038" s="26"/>
      <c r="AK1038" s="26"/>
      <c r="AL1038" s="26"/>
      <c r="AM1038" s="26"/>
      <c r="AN1038" s="26"/>
    </row>
    <row r="1039" spans="1:40">
      <c r="A1039" t="str">
        <f>IF(OR(H1039=$AA$3,L1039=$AA$3),"MATCH","")</f>
        <v/>
      </c>
      <c r="B1039" t="str">
        <f>IF(A1039="","","LAST "&amp;COUNTIF(A$2:$A1039,A1039))</f>
        <v/>
      </c>
      <c r="C1039" t="str">
        <f>IF(OR(H1039=$AA$5,L1039=$AA$5),"MATCH","")</f>
        <v/>
      </c>
      <c r="D1039" t="str">
        <f>IF(C1039="","","LAST "&amp;COUNTIF($C$2:C1039,C1039))</f>
        <v/>
      </c>
      <c r="E1039" s="6">
        <f>IF(AND(OR(H1039=$AA$3,H1039=$AA$5),AND(OR(L1039=$AA$3,L1039=$AA$5))),"MATCH",0)</f>
        <v>0</v>
      </c>
      <c r="F1039" s="39" t="s">
        <v>91</v>
      </c>
      <c r="G1039" s="16">
        <v>44882</v>
      </c>
      <c r="H1039" s="6" t="s">
        <v>27</v>
      </c>
      <c r="I1039" s="6">
        <v>3</v>
      </c>
      <c r="J1039" s="7">
        <v>3.0595937873357224</v>
      </c>
      <c r="K1039" s="19">
        <v>1</v>
      </c>
      <c r="L1039" s="6" t="s">
        <v>25</v>
      </c>
      <c r="N1039" s="7">
        <f>((VLOOKUP(L1039,Modèle!$B$3:$G$34,5,FALSE)*VLOOKUP(H1039,Modèle!$B$3:$G$34,6,FALSE))*Modèle!$D$35)+0.1</f>
        <v>2.93</v>
      </c>
      <c r="O1039" s="19">
        <f>IF(N1034&gt;J1034,1,"")</f>
        <v>1</v>
      </c>
      <c r="P1039" t="str">
        <f>IF(I1039&gt;M1039,H1039,L1039)</f>
        <v>Colorado</v>
      </c>
      <c r="Q1039" t="str">
        <f>IF(J1039&gt;N1039,H1039,L1039)</f>
        <v>Colorado</v>
      </c>
      <c r="AI1039" s="27"/>
      <c r="AJ1039" s="26"/>
      <c r="AK1039" s="26"/>
      <c r="AL1039" s="26"/>
      <c r="AM1039" s="26"/>
      <c r="AN1039" s="26"/>
    </row>
    <row r="1040" spans="1:40">
      <c r="A1040" t="str">
        <f>IF(OR(H1040=$AA$3,L1040=$AA$3),"MATCH","")</f>
        <v/>
      </c>
      <c r="B1040" t="str">
        <f>IF(A1040="","","LAST "&amp;COUNTIF(A$2:$A1040,A1040))</f>
        <v/>
      </c>
      <c r="C1040" t="str">
        <f>IF(OR(H1040=$AA$5,L1040=$AA$5),"MATCH","")</f>
        <v/>
      </c>
      <c r="D1040" t="str">
        <f>IF(C1040="","","LAST "&amp;COUNTIF($C$2:C1040,C1040))</f>
        <v/>
      </c>
      <c r="E1040" s="6">
        <f>IF(AND(OR(H1040=$AA$3,H1040=$AA$5),AND(OR(L1040=$AA$3,L1040=$AA$5))),"MATCH",0)</f>
        <v>0</v>
      </c>
      <c r="F1040" s="39" t="s">
        <v>91</v>
      </c>
      <c r="G1040" s="16">
        <v>44882</v>
      </c>
      <c r="H1040" s="6" t="s">
        <v>31</v>
      </c>
      <c r="I1040" s="6">
        <v>4</v>
      </c>
      <c r="J1040" s="7">
        <v>4.2645001991238551</v>
      </c>
      <c r="K1040" s="19">
        <v>1</v>
      </c>
      <c r="L1040" s="6" t="s">
        <v>24</v>
      </c>
      <c r="N1040" s="7">
        <f>((VLOOKUP(L1040,Modèle!$B$3:$G$34,5,FALSE)*VLOOKUP(H1040,Modèle!$B$3:$G$34,6,FALSE))*Modèle!$D$35)+0.1</f>
        <v>3.1119745222929929</v>
      </c>
      <c r="O1040" s="19" t="str">
        <f>IF(N1035&gt;J1035,1,"")</f>
        <v/>
      </c>
      <c r="P1040" t="str">
        <f>IF(I1040&gt;M1040,H1040,L1040)</f>
        <v>Montreal</v>
      </c>
      <c r="Q1040" t="str">
        <f>IF(J1040&gt;N1040,H1040,L1040)</f>
        <v>Montreal</v>
      </c>
      <c r="AI1040" s="27"/>
      <c r="AJ1040" s="26"/>
      <c r="AK1040" s="26"/>
      <c r="AL1040" s="26"/>
      <c r="AM1040" s="26"/>
      <c r="AN1040" s="26"/>
    </row>
    <row r="1041" spans="1:40">
      <c r="A1041" t="str">
        <f>IF(OR(H1041=$AA$3,L1041=$AA$3),"MATCH","")</f>
        <v/>
      </c>
      <c r="B1041" t="str">
        <f>IF(A1041="","","LAST "&amp;COUNTIF(A$2:$A1041,A1041))</f>
        <v/>
      </c>
      <c r="C1041" t="str">
        <f>IF(OR(H1041=$AA$5,L1041=$AA$5),"MATCH","")</f>
        <v/>
      </c>
      <c r="D1041" t="str">
        <f>IF(C1041="","","LAST "&amp;COUNTIF($C$2:C1041,C1041))</f>
        <v/>
      </c>
      <c r="E1041" s="6">
        <f>IF(AND(OR(H1041=$AA$3,H1041=$AA$5),AND(OR(L1041=$AA$3,L1041=$AA$5))),"MATCH",0)</f>
        <v>0</v>
      </c>
      <c r="F1041" s="39" t="s">
        <v>91</v>
      </c>
      <c r="G1041" s="16">
        <v>44882</v>
      </c>
      <c r="H1041" s="6" t="s">
        <v>40</v>
      </c>
      <c r="I1041" s="6">
        <v>6</v>
      </c>
      <c r="J1041" s="7">
        <v>3.648299482277976</v>
      </c>
      <c r="K1041" s="19">
        <v>1</v>
      </c>
      <c r="L1041" s="6" t="s">
        <v>38</v>
      </c>
      <c r="N1041" s="7">
        <f>((VLOOKUP(L1041,Modèle!$B$3:$G$34,5,FALSE)*VLOOKUP(H1041,Modèle!$B$3:$G$34,6,FALSE))*Modèle!$D$35)+0.1</f>
        <v>2.8701273885350318</v>
      </c>
      <c r="O1041" s="19">
        <f>IF(N1036&gt;J1036,1,"")</f>
        <v>1</v>
      </c>
      <c r="P1041" t="str">
        <f>IF(I1041&gt;M1041,H1041,L1041)</f>
        <v>Dallas</v>
      </c>
      <c r="Q1041" t="str">
        <f>IF(J1041&gt;N1041,H1041,L1041)</f>
        <v>Dallas</v>
      </c>
      <c r="AI1041" s="27"/>
      <c r="AJ1041" s="26"/>
      <c r="AK1041" s="26"/>
      <c r="AL1041" s="26"/>
      <c r="AM1041" s="26"/>
      <c r="AN1041" s="26"/>
    </row>
    <row r="1042" spans="1:40">
      <c r="A1042" t="str">
        <f>IF(OR(H1042=$AA$3,L1042=$AA$3),"MATCH","")</f>
        <v/>
      </c>
      <c r="B1042" t="str">
        <f>IF(A1042="","","LAST "&amp;COUNTIF(A$2:$A1042,A1042))</f>
        <v/>
      </c>
      <c r="C1042" t="str">
        <f>IF(OR(H1042=$AA$5,L1042=$AA$5),"MATCH","")</f>
        <v/>
      </c>
      <c r="D1042" t="str">
        <f>IF(C1042="","","LAST "&amp;COUNTIF($C$2:C1042,C1042))</f>
        <v/>
      </c>
      <c r="E1042" s="6">
        <f>IF(AND(OR(H1042=$AA$3,H1042=$AA$5),AND(OR(L1042=$AA$3,L1042=$AA$5))),"MATCH",0)</f>
        <v>0</v>
      </c>
      <c r="F1042" s="39" t="s">
        <v>91</v>
      </c>
      <c r="G1042" s="16">
        <v>44882</v>
      </c>
      <c r="H1042" s="6" t="s">
        <v>44</v>
      </c>
      <c r="I1042" s="6">
        <v>6</v>
      </c>
      <c r="J1042" s="7">
        <v>3.3605734767025091</v>
      </c>
      <c r="K1042" s="19">
        <v>1</v>
      </c>
      <c r="L1042" s="6" t="s">
        <v>37</v>
      </c>
      <c r="N1042" s="7">
        <f>((VLOOKUP(L1042,Modèle!$B$3:$G$34,5,FALSE)*VLOOKUP(H1042,Modèle!$B$3:$G$34,6,FALSE))*Modèle!$D$35)+0.1</f>
        <v>3.1007643312101907</v>
      </c>
      <c r="O1042" s="19" t="str">
        <f>IF(N1037&gt;J1037,1,"")</f>
        <v/>
      </c>
      <c r="P1042" t="str">
        <f>IF(I1042&gt;M1042,H1042,L1042)</f>
        <v>Pittsburgh</v>
      </c>
      <c r="Q1042" t="str">
        <f>IF(J1042&gt;N1042,H1042,L1042)</f>
        <v>Pittsburgh</v>
      </c>
      <c r="AI1042" s="27"/>
      <c r="AJ1042" s="26"/>
      <c r="AK1042" s="26"/>
      <c r="AL1042" s="26"/>
      <c r="AM1042" s="26"/>
      <c r="AN1042" s="26"/>
    </row>
    <row r="1043" spans="1:40">
      <c r="A1043" t="str">
        <f>IF(OR(H1043=$AA$3,L1043=$AA$3),"MATCH","")</f>
        <v/>
      </c>
      <c r="B1043" t="str">
        <f>IF(A1043="","","LAST "&amp;COUNTIF(A$2:$A1043,A1043))</f>
        <v/>
      </c>
      <c r="C1043" t="str">
        <f>IF(OR(H1043=$AA$5,L1043=$AA$5),"MATCH","")</f>
        <v/>
      </c>
      <c r="D1043" t="str">
        <f>IF(C1043="","","LAST "&amp;COUNTIF($C$2:C1043,C1043))</f>
        <v/>
      </c>
      <c r="E1043" s="6">
        <f>IF(AND(OR(H1043=$AA$3,H1043=$AA$5),AND(OR(L1043=$AA$3,L1043=$AA$5))),"MATCH",0)</f>
        <v>0</v>
      </c>
      <c r="F1043" s="39" t="s">
        <v>91</v>
      </c>
      <c r="G1043" s="16">
        <v>44882</v>
      </c>
      <c r="H1043" s="6" t="s">
        <v>39</v>
      </c>
      <c r="I1043" s="6">
        <v>4</v>
      </c>
      <c r="J1043" s="7">
        <v>3.5541218637992826</v>
      </c>
      <c r="K1043" s="19">
        <v>1</v>
      </c>
      <c r="L1043" s="6" t="s">
        <v>17</v>
      </c>
      <c r="N1043" s="7">
        <f>((VLOOKUP(L1043,Modèle!$B$3:$G$34,5,FALSE)*VLOOKUP(H1043,Modèle!$B$3:$G$34,6,FALSE))*Modèle!$D$35)+0.1</f>
        <v>2.4380891719745219</v>
      </c>
      <c r="O1043" s="19">
        <f>IF(N1038&gt;J1038,1,"")</f>
        <v>1</v>
      </c>
      <c r="P1043" t="str">
        <f>IF(I1043&gt;M1043,H1043,L1043)</f>
        <v>N.Y. Islanders</v>
      </c>
      <c r="Q1043" t="str">
        <f>IF(J1043&gt;N1043,H1043,L1043)</f>
        <v>N.Y. Islanders</v>
      </c>
      <c r="AI1043" s="27"/>
      <c r="AJ1043" s="26"/>
      <c r="AK1043" s="26"/>
      <c r="AL1043" s="26"/>
      <c r="AM1043" s="26"/>
      <c r="AN1043" s="26"/>
    </row>
    <row r="1044" spans="1:40">
      <c r="A1044" t="str">
        <f>IF(OR(H1044=$AA$3,L1044=$AA$3),"MATCH","")</f>
        <v/>
      </c>
      <c r="B1044" t="str">
        <f>IF(A1044="","","LAST "&amp;COUNTIF(A$2:$A1044,A1044))</f>
        <v/>
      </c>
      <c r="C1044" t="str">
        <f>IF(OR(H1044=$AA$5,L1044=$AA$5),"MATCH","")</f>
        <v>MATCH</v>
      </c>
      <c r="D1044" t="str">
        <f>IF(C1044="","","LAST "&amp;COUNTIF($C$2:C1044,C1044))</f>
        <v>LAST 65</v>
      </c>
      <c r="E1044" s="6">
        <f>IF(AND(OR(H1044=$AA$3,H1044=$AA$5),AND(OR(L1044=$AA$3,L1044=$AA$5))),"MATCH",0)</f>
        <v>0</v>
      </c>
      <c r="F1044" s="39" t="s">
        <v>91</v>
      </c>
      <c r="G1044" s="16">
        <v>44882</v>
      </c>
      <c r="H1044" s="6" t="s">
        <v>45</v>
      </c>
      <c r="I1044" s="6">
        <v>7</v>
      </c>
      <c r="J1044" s="7">
        <v>3.1272003185981676</v>
      </c>
      <c r="K1044" s="19">
        <v>1</v>
      </c>
      <c r="L1044" s="6" t="s">
        <v>16</v>
      </c>
      <c r="N1044" s="7">
        <f>((VLOOKUP(L1044,Modèle!$B$3:$G$34,5,FALSE)*VLOOKUP(H1044,Modèle!$B$3:$G$34,6,FALSE))*Modèle!$D$35)+0.1</f>
        <v>3.3123566878980886</v>
      </c>
      <c r="O1044" s="19" t="str">
        <f>IF(N1039&gt;J1039,1,"")</f>
        <v/>
      </c>
      <c r="P1044" t="str">
        <f>IF(I1044&gt;M1044,H1044,L1044)</f>
        <v>Detroit</v>
      </c>
      <c r="Q1044" t="str">
        <f>IF(J1044&gt;N1044,H1044,L1044)</f>
        <v>San Jose</v>
      </c>
      <c r="AI1044" s="27"/>
      <c r="AJ1044" s="26"/>
      <c r="AK1044" s="26"/>
      <c r="AL1044" s="26"/>
      <c r="AM1044" s="26"/>
      <c r="AN1044" s="26"/>
    </row>
    <row r="1045" spans="1:40">
      <c r="A1045" t="str">
        <f>IF(OR(H1045=$AA$3,L1045=$AA$3),"MATCH","")</f>
        <v/>
      </c>
      <c r="B1045" t="str">
        <f>IF(A1045="","","LAST "&amp;COUNTIF(A$2:$A1045,A1045))</f>
        <v/>
      </c>
      <c r="C1045" t="str">
        <f>IF(OR(H1045=$AA$5,L1045=$AA$5),"MATCH","")</f>
        <v/>
      </c>
      <c r="D1045" t="str">
        <f>IF(C1045="","","LAST "&amp;COUNTIF($C$2:C1045,C1045))</f>
        <v/>
      </c>
      <c r="E1045" s="6">
        <f>IF(AND(OR(H1045=$AA$3,H1045=$AA$5),AND(OR(L1045=$AA$3,L1045=$AA$5))),"MATCH",0)</f>
        <v>0</v>
      </c>
      <c r="F1045" s="39" t="s">
        <v>91</v>
      </c>
      <c r="G1045" s="16">
        <v>44882</v>
      </c>
      <c r="H1045" s="6" t="s">
        <v>21</v>
      </c>
      <c r="I1045" s="6">
        <v>2</v>
      </c>
      <c r="J1045" s="7">
        <v>2.7394982078853043</v>
      </c>
      <c r="K1045" s="19" t="s">
        <v>91</v>
      </c>
      <c r="L1045" s="6" t="s">
        <v>22</v>
      </c>
      <c r="N1045" s="7">
        <f>((VLOOKUP(L1045,Modèle!$B$3:$G$34,5,FALSE)*VLOOKUP(H1045,Modèle!$B$3:$G$34,6,FALSE))*Modèle!$D$35)+0.1</f>
        <v>3.2852229299363049</v>
      </c>
      <c r="O1045" s="19" t="str">
        <f>IF(N1040&gt;J1040,1,"")</f>
        <v/>
      </c>
      <c r="P1045" t="str">
        <f>IF(I1045&gt;M1045,H1045,L1045)</f>
        <v>N.Y. Rangers</v>
      </c>
      <c r="Q1045" t="str">
        <f>IF(J1045&gt;N1045,H1045,L1045)</f>
        <v>Seattle</v>
      </c>
      <c r="AI1045" s="27"/>
      <c r="AJ1045" s="26"/>
      <c r="AK1045" s="26"/>
      <c r="AL1045" s="26"/>
      <c r="AM1045" s="26"/>
      <c r="AN1045" s="26"/>
    </row>
    <row r="1046" spans="1:40">
      <c r="A1046" t="str">
        <f>IF(OR(H1046=$AA$3,L1046=$AA$3),"MATCH","")</f>
        <v/>
      </c>
      <c r="B1046" t="str">
        <f>IF(A1046="","","LAST "&amp;COUNTIF(A$2:$A1046,A1046))</f>
        <v/>
      </c>
      <c r="C1046" t="str">
        <f>IF(OR(H1046=$AA$5,L1046=$AA$5),"MATCH","")</f>
        <v/>
      </c>
      <c r="D1046" t="str">
        <f>IF(C1046="","","LAST "&amp;COUNTIF($C$2:C1046,C1046))</f>
        <v/>
      </c>
      <c r="E1046" s="6">
        <f>IF(AND(OR(H1046=$AA$3,H1046=$AA$5),AND(OR(L1046=$AA$3,L1046=$AA$5))),"MATCH",0)</f>
        <v>0</v>
      </c>
      <c r="F1046" s="39" t="s">
        <v>91</v>
      </c>
      <c r="G1046" s="16">
        <v>44882</v>
      </c>
      <c r="H1046" s="6" t="s">
        <v>33</v>
      </c>
      <c r="I1046" s="6">
        <v>4</v>
      </c>
      <c r="J1046" s="7">
        <v>3.2756989247311825</v>
      </c>
      <c r="K1046" s="19">
        <v>1</v>
      </c>
      <c r="L1046" s="6" t="s">
        <v>47</v>
      </c>
      <c r="N1046" s="7">
        <f>((VLOOKUP(L1046,Modèle!$B$3:$G$34,5,FALSE)*VLOOKUP(H1046,Modèle!$B$3:$G$34,6,FALSE))*Modèle!$D$35)+0.1</f>
        <v>2.8160509554140121</v>
      </c>
      <c r="O1046" s="19" t="str">
        <f>IF(N1041&gt;J1041,1,"")</f>
        <v/>
      </c>
      <c r="P1046" t="str">
        <f>IF(I1046&gt;M1046,H1046,L1046)</f>
        <v>Washington</v>
      </c>
      <c r="Q1046" t="str">
        <f>IF(J1046&gt;N1046,H1046,L1046)</f>
        <v>Washington</v>
      </c>
      <c r="AI1046" s="27"/>
      <c r="AJ1046" s="26"/>
      <c r="AK1046" s="26"/>
      <c r="AL1046" s="26"/>
      <c r="AM1046" s="26"/>
      <c r="AN1046" s="26"/>
    </row>
    <row r="1047" spans="1:40">
      <c r="A1047" t="str">
        <f>IF(OR(H1047=$AA$3,L1047=$AA$3),"MATCH","")</f>
        <v>MATCH</v>
      </c>
      <c r="B1047" t="str">
        <f>IF(A1047="","","LAST "&amp;COUNTIF(A$2:$A1047,A1047))</f>
        <v>LAST 67</v>
      </c>
      <c r="C1047" t="str">
        <f>IF(OR(H1047=$AA$5,L1047=$AA$5),"MATCH","")</f>
        <v/>
      </c>
      <c r="D1047" t="str">
        <f>IF(C1047="","","LAST "&amp;COUNTIF($C$2:C1047,C1047))</f>
        <v/>
      </c>
      <c r="E1047" s="6">
        <f>IF(AND(OR(H1047=$AA$3,H1047=$AA$5),AND(OR(L1047=$AA$3,L1047=$AA$5))),"MATCH",0)</f>
        <v>0</v>
      </c>
      <c r="F1047" s="39" t="s">
        <v>91</v>
      </c>
      <c r="G1047" s="16">
        <v>44882</v>
      </c>
      <c r="H1047" s="6" t="s">
        <v>36</v>
      </c>
      <c r="I1047" s="6">
        <v>1</v>
      </c>
      <c r="J1047" s="7">
        <v>3.1910792512943043</v>
      </c>
      <c r="K1047" s="19" t="s">
        <v>91</v>
      </c>
      <c r="L1047" s="6" t="s">
        <v>20</v>
      </c>
      <c r="N1047" s="7">
        <f>((VLOOKUP(L1047,Modèle!$B$3:$G$34,5,FALSE)*VLOOKUP(H1047,Modèle!$B$3:$G$34,6,FALSE))*Modèle!$D$35)+0.1</f>
        <v>3.4727707006369424</v>
      </c>
      <c r="O1047" s="19" t="str">
        <f>IF(N1042&gt;J1042,1,"")</f>
        <v/>
      </c>
      <c r="P1047" t="str">
        <f>IF(I1047&gt;M1047,H1047,L1047)</f>
        <v>Calgary</v>
      </c>
      <c r="Q1047" t="str">
        <f>IF(J1047&gt;N1047,H1047,L1047)</f>
        <v>Tampa Bay</v>
      </c>
      <c r="AI1047" s="27"/>
      <c r="AJ1047" s="26"/>
      <c r="AK1047" s="26"/>
      <c r="AL1047" s="26"/>
      <c r="AM1047" s="26"/>
      <c r="AN1047" s="26"/>
    </row>
    <row r="1048" spans="1:40">
      <c r="A1048" t="str">
        <f>IF(OR(H1048=$AA$3,L1048=$AA$3),"MATCH","")</f>
        <v/>
      </c>
      <c r="B1048" t="str">
        <f>IF(A1048="","","LAST "&amp;COUNTIF(A$2:$A1048,A1048))</f>
        <v/>
      </c>
      <c r="C1048" t="str">
        <f>IF(OR(H1048=$AA$5,L1048=$AA$5),"MATCH","")</f>
        <v/>
      </c>
      <c r="D1048" t="str">
        <f>IF(C1048="","","LAST "&amp;COUNTIF($C$2:C1048,C1048))</f>
        <v/>
      </c>
      <c r="E1048" s="6">
        <f>IF(AND(OR(H1048=$AA$3,H1048=$AA$5),AND(OR(L1048=$AA$3,L1048=$AA$5))),"MATCH",0)</f>
        <v>0</v>
      </c>
      <c r="F1048" s="39" t="s">
        <v>91</v>
      </c>
      <c r="G1048" s="16">
        <v>44882</v>
      </c>
      <c r="H1048" s="6" t="s">
        <v>41</v>
      </c>
      <c r="I1048" s="6">
        <v>3</v>
      </c>
      <c r="J1048" s="7">
        <v>3.2154520111509353</v>
      </c>
      <c r="K1048" s="19">
        <v>1</v>
      </c>
      <c r="L1048" s="6" t="s">
        <v>30</v>
      </c>
      <c r="N1048" s="7">
        <f>((VLOOKUP(L1048,Modèle!$B$3:$G$34,5,FALSE)*VLOOKUP(H1048,Modèle!$B$3:$G$34,6,FALSE))*Modèle!$D$35)+0.1</f>
        <v>2.865605095541401</v>
      </c>
      <c r="O1048" s="19" t="str">
        <f>IF(N1043&gt;J1043,1,"")</f>
        <v/>
      </c>
      <c r="P1048" t="str">
        <f>IF(I1048&gt;M1048,H1048,L1048)</f>
        <v>New Jersey</v>
      </c>
      <c r="Q1048" t="str">
        <f>IF(J1048&gt;N1048,H1048,L1048)</f>
        <v>New Jersey</v>
      </c>
      <c r="AI1048" s="27"/>
      <c r="AJ1048" s="26"/>
      <c r="AK1048" s="26"/>
      <c r="AL1048" s="26"/>
      <c r="AM1048" s="26"/>
      <c r="AN1048" s="26"/>
    </row>
    <row r="1049" spans="1:40">
      <c r="A1049" t="str">
        <f>IF(OR(H1049=$AA$3,L1049=$AA$3),"MATCH","")</f>
        <v/>
      </c>
      <c r="B1049" t="str">
        <f>IF(A1049="","","LAST "&amp;COUNTIF(A$2:$A1049,A1049))</f>
        <v/>
      </c>
      <c r="C1049" t="str">
        <f>IF(OR(H1049=$AA$5,L1049=$AA$5),"MATCH","")</f>
        <v/>
      </c>
      <c r="D1049" t="str">
        <f>IF(C1049="","","LAST "&amp;COUNTIF($C$2:C1049,C1049))</f>
        <v/>
      </c>
      <c r="E1049" s="6">
        <f>IF(AND(OR(H1049=$AA$3,H1049=$AA$5),AND(OR(L1049=$AA$3,L1049=$AA$5))),"MATCH",0)</f>
        <v>0</v>
      </c>
      <c r="F1049" s="39" t="s">
        <v>91</v>
      </c>
      <c r="G1049" s="16">
        <v>44882</v>
      </c>
      <c r="H1049" s="6" t="s">
        <v>43</v>
      </c>
      <c r="I1049" s="6">
        <v>1</v>
      </c>
      <c r="J1049" s="7">
        <v>1.9650179211469532</v>
      </c>
      <c r="K1049" s="19" t="s">
        <v>91</v>
      </c>
      <c r="L1049" s="6" t="s">
        <v>18</v>
      </c>
      <c r="N1049" s="7">
        <f>((VLOOKUP(L1049,Modèle!$B$3:$G$34,5,FALSE)*VLOOKUP(H1049,Modèle!$B$3:$G$34,6,FALSE))*Modèle!$D$35)+0.1</f>
        <v>3.8802866242038214</v>
      </c>
      <c r="O1049" s="19">
        <f>IF(N1044&gt;J1044,1,"")</f>
        <v>1</v>
      </c>
      <c r="P1049" t="str">
        <f>IF(I1049&gt;M1049,H1049,L1049)</f>
        <v>Arizona</v>
      </c>
      <c r="Q1049" t="str">
        <f>IF(J1049&gt;N1049,H1049,L1049)</f>
        <v>Vegas</v>
      </c>
      <c r="AI1049" s="27"/>
      <c r="AJ1049" s="26"/>
      <c r="AK1049" s="26"/>
      <c r="AL1049" s="26"/>
      <c r="AM1049" s="26"/>
      <c r="AN1049" s="26"/>
    </row>
    <row r="1050" spans="1:40">
      <c r="A1050" t="str">
        <f>IF(OR(H1050=$AA$3,L1050=$AA$3),"MATCH","")</f>
        <v/>
      </c>
      <c r="B1050" t="str">
        <f>IF(A1050="","","LAST "&amp;COUNTIF(A$2:$A1050,A1050))</f>
        <v/>
      </c>
      <c r="C1050" t="str">
        <f>IF(OR(H1050=$AA$5,L1050=$AA$5),"MATCH","")</f>
        <v/>
      </c>
      <c r="D1050" t="str">
        <f>IF(C1050="","","LAST "&amp;COUNTIF($C$2:C1050,C1050))</f>
        <v/>
      </c>
      <c r="E1050" s="6">
        <f>IF(AND(OR(H1050=$AA$3,H1050=$AA$5),AND(OR(L1050=$AA$3,L1050=$AA$5))),"MATCH",0)</f>
        <v>0</v>
      </c>
      <c r="F1050" s="39" t="s">
        <v>91</v>
      </c>
      <c r="G1050" s="16">
        <v>44882</v>
      </c>
      <c r="H1050" s="6" t="s">
        <v>23</v>
      </c>
      <c r="I1050" s="6">
        <v>2</v>
      </c>
      <c r="J1050" s="7">
        <v>2.0075507765830345</v>
      </c>
      <c r="K1050" s="19" t="s">
        <v>91</v>
      </c>
      <c r="L1050" s="6" t="s">
        <v>46</v>
      </c>
      <c r="N1050" s="7">
        <f>((VLOOKUP(L1050,Modèle!$B$3:$G$34,5,FALSE)*VLOOKUP(H1050,Modèle!$B$3:$G$34,6,FALSE))*Modèle!$D$35)+0.1</f>
        <v>4.5249681528662409</v>
      </c>
      <c r="O1050" s="19">
        <f>IF(N1045&gt;J1045,1,"")</f>
        <v>1</v>
      </c>
      <c r="P1050" t="str">
        <f>IF(I1050&gt;M1050,H1050,L1050)</f>
        <v>Anaheim</v>
      </c>
      <c r="Q1050" t="str">
        <f>IF(J1050&gt;N1050,H1050,L1050)</f>
        <v>Winnipeg</v>
      </c>
      <c r="AI1050" s="27"/>
      <c r="AJ1050" s="26"/>
      <c r="AK1050" s="26"/>
      <c r="AL1050" s="26"/>
      <c r="AM1050" s="26"/>
      <c r="AN1050" s="26"/>
    </row>
    <row r="1051" spans="1:40">
      <c r="A1051" t="str">
        <f>IF(OR(H1051=$AA$3,L1051=$AA$3),"MATCH","")</f>
        <v/>
      </c>
      <c r="B1051" t="str">
        <f>IF(A1051="","","LAST "&amp;COUNTIF(A$2:$A1051,A1051))</f>
        <v/>
      </c>
      <c r="C1051" t="str">
        <f>IF(OR(H1051=$AA$5,L1051=$AA$5),"MATCH","")</f>
        <v/>
      </c>
      <c r="D1051" t="str">
        <f>IF(C1051="","","LAST "&amp;COUNTIF($C$2:C1051,C1051))</f>
        <v/>
      </c>
      <c r="E1051" s="6">
        <f>IF(AND(OR(H1051=$AA$3,H1051=$AA$5),AND(OR(L1051=$AA$3,L1051=$AA$5))),"MATCH",0)</f>
        <v>0</v>
      </c>
      <c r="F1051" s="39" t="s">
        <v>91</v>
      </c>
      <c r="G1051" s="16">
        <v>44881</v>
      </c>
      <c r="H1051" s="6" t="s">
        <v>47</v>
      </c>
      <c r="I1051" s="6">
        <v>5</v>
      </c>
      <c r="J1051" s="7">
        <v>2.32258064516129</v>
      </c>
      <c r="K1051" s="19" t="s">
        <v>91</v>
      </c>
      <c r="L1051" s="6" t="s">
        <v>26</v>
      </c>
      <c r="N1051" s="7">
        <f>((VLOOKUP(L1051,Modèle!$B$3:$G$34,5,FALSE)*VLOOKUP(H1051,Modèle!$B$3:$G$34,6,FALSE))*Modèle!$D$35)+0.1</f>
        <v>2.7181847133757957</v>
      </c>
      <c r="O1051" s="19" t="str">
        <f>IF(N1046&gt;J1046,1,"")</f>
        <v/>
      </c>
      <c r="P1051" t="str">
        <f>IF(I1051&gt;M1051,H1051,L1051)</f>
        <v>St. Louis</v>
      </c>
      <c r="Q1051" t="str">
        <f>IF(J1051&gt;N1051,H1051,L1051)</f>
        <v>Chicago</v>
      </c>
      <c r="AI1051" s="27"/>
      <c r="AJ1051" s="26"/>
      <c r="AK1051" s="26"/>
      <c r="AL1051" s="26"/>
      <c r="AM1051" s="26"/>
      <c r="AN1051" s="26"/>
    </row>
    <row r="1052" spans="1:40">
      <c r="A1052" t="str">
        <f>IF(OR(H1052=$AA$3,L1052=$AA$3),"MATCH","")</f>
        <v/>
      </c>
      <c r="B1052" t="str">
        <f>IF(A1052="","","LAST "&amp;COUNTIF(A$2:$A1052,A1052))</f>
        <v/>
      </c>
      <c r="C1052" t="str">
        <f>IF(OR(H1052=$AA$5,L1052=$AA$5),"MATCH","")</f>
        <v/>
      </c>
      <c r="D1052" t="str">
        <f>IF(C1052="","","LAST "&amp;COUNTIF($C$2:C1052,C1052))</f>
        <v/>
      </c>
      <c r="E1052" s="6">
        <f>IF(AND(OR(H1052=$AA$3,H1052=$AA$5),AND(OR(L1052=$AA$3,L1052=$AA$5))),"MATCH",0)</f>
        <v>0</v>
      </c>
      <c r="F1052" s="39" t="s">
        <v>91</v>
      </c>
      <c r="G1052" s="16">
        <v>44881</v>
      </c>
      <c r="H1052" s="6" t="s">
        <v>19</v>
      </c>
      <c r="I1052" s="6">
        <v>3</v>
      </c>
      <c r="J1052" s="7">
        <v>3.8511827956989251</v>
      </c>
      <c r="K1052" s="19" t="s">
        <v>91</v>
      </c>
      <c r="L1052" s="6" t="s">
        <v>29</v>
      </c>
      <c r="N1052" s="7">
        <f>((VLOOKUP(L1052,Modèle!$B$3:$G$34,5,FALSE)*VLOOKUP(H1052,Modèle!$B$3:$G$34,6,FALSE))*Modèle!$D$35)+0.1</f>
        <v>4.0298089171974514</v>
      </c>
      <c r="O1052" s="19">
        <f>IF(N1047&gt;J1047,1,"")</f>
        <v>1</v>
      </c>
      <c r="P1052" t="str">
        <f>IF(I1052&gt;M1052,H1052,L1052)</f>
        <v>Los Angeles</v>
      </c>
      <c r="Q1052" t="str">
        <f>IF(J1052&gt;N1052,H1052,L1052)</f>
        <v>Edmonton</v>
      </c>
      <c r="AI1052" s="27"/>
      <c r="AJ1052" s="26"/>
      <c r="AK1052" s="26"/>
      <c r="AL1052" s="26"/>
      <c r="AM1052" s="26"/>
      <c r="AN1052" s="26"/>
    </row>
    <row r="1053" spans="1:40">
      <c r="A1053" t="str">
        <f>IF(OR(H1053=$AA$3,L1053=$AA$3),"MATCH","")</f>
        <v/>
      </c>
      <c r="B1053" t="str">
        <f>IF(A1053="","","LAST "&amp;COUNTIF(A$2:$A1053,A1053))</f>
        <v/>
      </c>
      <c r="C1053" t="str">
        <f>IF(OR(H1053=$AA$5,L1053=$AA$5),"MATCH","")</f>
        <v/>
      </c>
      <c r="D1053" t="str">
        <f>IF(C1053="","","LAST "&amp;COUNTIF($C$2:C1053,C1053))</f>
        <v/>
      </c>
      <c r="E1053" s="6">
        <f>IF(AND(OR(H1053=$AA$3,H1053=$AA$5),AND(OR(L1053=$AA$3,L1053=$AA$5))),"MATCH",0)</f>
        <v>0</v>
      </c>
      <c r="F1053" s="39" t="s">
        <v>91</v>
      </c>
      <c r="G1053" s="16">
        <v>44881</v>
      </c>
      <c r="H1053" s="6" t="s">
        <v>35</v>
      </c>
      <c r="I1053" s="6">
        <v>1</v>
      </c>
      <c r="J1053" s="7">
        <v>4.1274711270410185</v>
      </c>
      <c r="K1053" s="19">
        <v>1</v>
      </c>
      <c r="L1053" s="6" t="s">
        <v>34</v>
      </c>
      <c r="N1053" s="7">
        <f>((VLOOKUP(L1053,Modèle!$B$3:$G$34,5,FALSE)*VLOOKUP(H1053,Modèle!$B$3:$G$34,6,FALSE))*Modèle!$D$35)+0.1</f>
        <v>3.3694267515923562</v>
      </c>
      <c r="O1053" s="19" t="str">
        <f>IF(N1048&gt;J1048,1,"")</f>
        <v/>
      </c>
      <c r="P1053" t="str">
        <f>IF(I1053&gt;M1053,H1053,L1053)</f>
        <v>Buffalo</v>
      </c>
      <c r="Q1053" t="str">
        <f>IF(J1053&gt;N1053,H1053,L1053)</f>
        <v>Buffalo</v>
      </c>
      <c r="AI1053" s="27"/>
      <c r="AJ1053" s="26"/>
      <c r="AK1053" s="26"/>
      <c r="AL1053" s="26"/>
      <c r="AM1053" s="26"/>
      <c r="AN1053" s="26"/>
    </row>
    <row r="1054" spans="1:40">
      <c r="A1054" t="str">
        <f>IF(OR(H1054=$AA$3,L1054=$AA$3),"MATCH","")</f>
        <v/>
      </c>
      <c r="B1054" t="str">
        <f>IF(A1054="","","LAST "&amp;COUNTIF(A$2:$A1054,A1054))</f>
        <v/>
      </c>
      <c r="C1054" t="str">
        <f>IF(OR(H1054=$AA$5,L1054=$AA$5),"MATCH","")</f>
        <v>MATCH</v>
      </c>
      <c r="D1054" t="str">
        <f>IF(C1054="","","LAST "&amp;COUNTIF($C$2:C1054,C1054))</f>
        <v>LAST 66</v>
      </c>
      <c r="E1054" s="6">
        <f>IF(AND(OR(H1054=$AA$3,H1054=$AA$5),AND(OR(L1054=$AA$3,L1054=$AA$5))),"MATCH",0)</f>
        <v>0</v>
      </c>
      <c r="F1054" s="39" t="s">
        <v>91</v>
      </c>
      <c r="G1054" s="16">
        <v>44880</v>
      </c>
      <c r="H1054" s="6" t="s">
        <v>45</v>
      </c>
      <c r="I1054" s="6">
        <v>2</v>
      </c>
      <c r="J1054" s="7">
        <v>4.172712066905615</v>
      </c>
      <c r="K1054" s="19">
        <v>1</v>
      </c>
      <c r="L1054" s="6" t="s">
        <v>23</v>
      </c>
      <c r="N1054" s="7">
        <f>((VLOOKUP(L1054,Modèle!$B$3:$G$34,5,FALSE)*VLOOKUP(H1054,Modèle!$B$3:$G$34,6,FALSE))*Modèle!$D$35)+0.1</f>
        <v>2.5039490445859864</v>
      </c>
      <c r="O1054" s="19">
        <f>IF(N1049&gt;J1049,1,"")</f>
        <v>1</v>
      </c>
      <c r="P1054" t="str">
        <f>IF(I1054&gt;M1054,H1054,L1054)</f>
        <v>Detroit</v>
      </c>
      <c r="Q1054" t="str">
        <f>IF(J1054&gt;N1054,H1054,L1054)</f>
        <v>Detroit</v>
      </c>
      <c r="AI1054" s="27"/>
      <c r="AJ1054" s="26"/>
      <c r="AK1054" s="26"/>
      <c r="AL1054" s="26"/>
      <c r="AM1054" s="26"/>
      <c r="AN1054" s="26"/>
    </row>
    <row r="1055" spans="1:40">
      <c r="A1055" t="str">
        <f>IF(OR(H1055=$AA$3,L1055=$AA$3),"MATCH","")</f>
        <v/>
      </c>
      <c r="B1055" t="str">
        <f>IF(A1055="","","LAST "&amp;COUNTIF(A$2:$A1055,A1055))</f>
        <v/>
      </c>
      <c r="C1055" t="str">
        <f>IF(OR(H1055=$AA$5,L1055=$AA$5),"MATCH","")</f>
        <v/>
      </c>
      <c r="D1055" t="str">
        <f>IF(C1055="","","LAST "&amp;COUNTIF($C$2:C1055,C1055))</f>
        <v/>
      </c>
      <c r="E1055" s="6">
        <f>IF(AND(OR(H1055=$AA$3,H1055=$AA$5),AND(OR(L1055=$AA$3,L1055=$AA$5))),"MATCH",0)</f>
        <v>0</v>
      </c>
      <c r="F1055" s="39" t="s">
        <v>91</v>
      </c>
      <c r="G1055" s="16">
        <v>44880</v>
      </c>
      <c r="H1055" s="6" t="s">
        <v>28</v>
      </c>
      <c r="I1055" s="6">
        <v>5</v>
      </c>
      <c r="J1055" s="7">
        <v>3.6593229788928712</v>
      </c>
      <c r="K1055" s="19" t="s">
        <v>91</v>
      </c>
      <c r="L1055" s="6" t="s">
        <v>35</v>
      </c>
      <c r="N1055" s="7">
        <f>((VLOOKUP(L1055,Modèle!$B$3:$G$34,5,FALSE)*VLOOKUP(H1055,Modèle!$B$3:$G$34,6,FALSE))*Modèle!$D$35)+0.1</f>
        <v>4.8435350318471331</v>
      </c>
      <c r="O1055" s="19">
        <f>IF(N1050&gt;J1050,1,"")</f>
        <v>1</v>
      </c>
      <c r="P1055" t="str">
        <f>IF(I1055&gt;M1055,H1055,L1055)</f>
        <v>Vancouver</v>
      </c>
      <c r="Q1055" t="str">
        <f>IF(J1055&gt;N1055,H1055,L1055)</f>
        <v>Buffalo</v>
      </c>
      <c r="AI1055" s="27"/>
      <c r="AJ1055" s="26"/>
      <c r="AK1055" s="26"/>
      <c r="AL1055" s="26"/>
      <c r="AM1055" s="26"/>
      <c r="AN1055" s="26"/>
    </row>
    <row r="1056" spans="1:40">
      <c r="A1056" t="str">
        <f>IF(OR(H1056=$AA$3,L1056=$AA$3),"MATCH","")</f>
        <v/>
      </c>
      <c r="B1056" t="str">
        <f>IF(A1056="","","LAST "&amp;COUNTIF(A$2:$A1056,A1056))</f>
        <v/>
      </c>
      <c r="C1056" t="str">
        <f>IF(OR(H1056=$AA$5,L1056=$AA$5),"MATCH","")</f>
        <v/>
      </c>
      <c r="D1056" t="str">
        <f>IF(C1056="","","LAST "&amp;COUNTIF($C$2:C1056,C1056))</f>
        <v/>
      </c>
      <c r="E1056" s="6">
        <f>IF(AND(OR(H1056=$AA$3,H1056=$AA$5),AND(OR(L1056=$AA$3,L1056=$AA$5))),"MATCH",0)</f>
        <v>0</v>
      </c>
      <c r="F1056" s="39" t="s">
        <v>91</v>
      </c>
      <c r="G1056" s="16">
        <v>44880</v>
      </c>
      <c r="H1056" s="6" t="s">
        <v>42</v>
      </c>
      <c r="I1056" s="6">
        <v>4</v>
      </c>
      <c r="J1056" s="7">
        <v>3.4310473914774993</v>
      </c>
      <c r="K1056" s="19">
        <v>1</v>
      </c>
      <c r="L1056" s="6" t="s">
        <v>24</v>
      </c>
      <c r="N1056" s="7">
        <f>((VLOOKUP(L1056,Modèle!$B$3:$G$34,5,FALSE)*VLOOKUP(H1056,Modèle!$B$3:$G$34,6,FALSE))*Modèle!$D$35)+0.1</f>
        <v>2.6863694267515914</v>
      </c>
      <c r="O1056" s="19">
        <f>IF(N1051&gt;J1051,1,"")</f>
        <v>1</v>
      </c>
      <c r="P1056" t="str">
        <f>IF(I1056&gt;M1056,H1056,L1056)</f>
        <v>Philadelphia</v>
      </c>
      <c r="Q1056" t="str">
        <f>IF(J1056&gt;N1056,H1056,L1056)</f>
        <v>Philadelphia</v>
      </c>
      <c r="AI1056" s="27"/>
      <c r="AJ1056" s="26"/>
      <c r="AK1056" s="26"/>
      <c r="AL1056" s="26"/>
      <c r="AM1056" s="26"/>
      <c r="AN1056" s="26"/>
    </row>
    <row r="1057" spans="1:40">
      <c r="A1057" t="str">
        <f>IF(OR(H1057=$AA$3,L1057=$AA$3),"MATCH","")</f>
        <v/>
      </c>
      <c r="B1057" t="str">
        <f>IF(A1057="","","LAST "&amp;COUNTIF(A$2:$A1057,A1057))</f>
        <v/>
      </c>
      <c r="C1057" t="str">
        <f>IF(OR(H1057=$AA$5,L1057=$AA$5),"MATCH","")</f>
        <v/>
      </c>
      <c r="D1057" t="str">
        <f>IF(C1057="","","LAST "&amp;COUNTIF($C$2:C1057,C1057))</f>
        <v/>
      </c>
      <c r="E1057" s="6">
        <f>IF(AND(OR(H1057=$AA$3,H1057=$AA$5),AND(OR(L1057=$AA$3,L1057=$AA$5))),"MATCH",0)</f>
        <v>0</v>
      </c>
      <c r="F1057" s="39" t="s">
        <v>91</v>
      </c>
      <c r="G1057" s="16">
        <v>44880</v>
      </c>
      <c r="H1057" s="6" t="s">
        <v>33</v>
      </c>
      <c r="I1057" s="6">
        <v>2</v>
      </c>
      <c r="J1057" s="7">
        <v>2.8169175627240137</v>
      </c>
      <c r="K1057" s="19" t="s">
        <v>91</v>
      </c>
      <c r="L1057" s="6" t="s">
        <v>38</v>
      </c>
      <c r="N1057" s="7">
        <f>((VLOOKUP(L1057,Modèle!$B$3:$G$34,5,FALSE)*VLOOKUP(H1057,Modèle!$B$3:$G$34,6,FALSE))*Modèle!$D$35)+0.1</f>
        <v>2.9742675159235663</v>
      </c>
      <c r="O1057" s="19">
        <f>IF(N1052&gt;J1052,1,"")</f>
        <v>1</v>
      </c>
      <c r="P1057" t="str">
        <f>IF(I1057&gt;M1057,H1057,L1057)</f>
        <v>Washington</v>
      </c>
      <c r="Q1057" t="str">
        <f>IF(J1057&gt;N1057,H1057,L1057)</f>
        <v>Florida</v>
      </c>
      <c r="AI1057" s="27"/>
      <c r="AJ1057" s="26"/>
      <c r="AK1057" s="26"/>
      <c r="AL1057" s="26"/>
      <c r="AM1057" s="26"/>
      <c r="AN1057" s="26"/>
    </row>
    <row r="1058" spans="1:40">
      <c r="A1058" t="str">
        <f>IF(OR(H1058=$AA$3,L1058=$AA$3),"MATCH","")</f>
        <v/>
      </c>
      <c r="B1058" t="str">
        <f>IF(A1058="","","LAST "&amp;COUNTIF(A$2:$A1058,A1058))</f>
        <v/>
      </c>
      <c r="C1058" t="str">
        <f>IF(OR(H1058=$AA$5,L1058=$AA$5),"MATCH","")</f>
        <v/>
      </c>
      <c r="D1058" t="str">
        <f>IF(C1058="","","LAST "&amp;COUNTIF($C$2:C1058,C1058))</f>
        <v/>
      </c>
      <c r="E1058" s="6">
        <f>IF(AND(OR(H1058=$AA$3,H1058=$AA$5),AND(OR(L1058=$AA$3,L1058=$AA$5))),"MATCH",0)</f>
        <v>0</v>
      </c>
      <c r="F1058" s="39" t="s">
        <v>91</v>
      </c>
      <c r="G1058" s="16">
        <v>44880</v>
      </c>
      <c r="H1058" s="6" t="s">
        <v>41</v>
      </c>
      <c r="I1058" s="6">
        <v>5</v>
      </c>
      <c r="J1058" s="7">
        <v>3.7416168857029071</v>
      </c>
      <c r="K1058" s="19">
        <v>1</v>
      </c>
      <c r="L1058" s="6" t="s">
        <v>31</v>
      </c>
      <c r="N1058" s="7">
        <f>((VLOOKUP(L1058,Modèle!$B$3:$G$34,5,FALSE)*VLOOKUP(H1058,Modèle!$B$3:$G$34,6,FALSE))*Modèle!$D$35)+0.1</f>
        <v>2.2114649681528662</v>
      </c>
      <c r="O1058" s="19" t="str">
        <f>IF(N1053&gt;J1053,1,"")</f>
        <v/>
      </c>
      <c r="P1058" t="str">
        <f>IF(I1058&gt;M1058,H1058,L1058)</f>
        <v>New Jersey</v>
      </c>
      <c r="Q1058" t="str">
        <f>IF(J1058&gt;N1058,H1058,L1058)</f>
        <v>New Jersey</v>
      </c>
      <c r="AI1058" s="27"/>
      <c r="AJ1058" s="26"/>
      <c r="AK1058" s="26"/>
      <c r="AL1058" s="26"/>
      <c r="AM1058" s="26"/>
      <c r="AN1058" s="26"/>
    </row>
    <row r="1059" spans="1:40">
      <c r="A1059" t="str">
        <f>IF(OR(H1059=$AA$3,L1059=$AA$3),"MATCH","")</f>
        <v/>
      </c>
      <c r="B1059" t="str">
        <f>IF(A1059="","","LAST "&amp;COUNTIF(A$2:$A1059,A1059))</f>
        <v/>
      </c>
      <c r="C1059" t="str">
        <f>IF(OR(H1059=$AA$5,L1059=$AA$5),"MATCH","")</f>
        <v/>
      </c>
      <c r="D1059" t="str">
        <f>IF(C1059="","","LAST "&amp;COUNTIF($C$2:C1059,C1059))</f>
        <v/>
      </c>
      <c r="E1059" s="6">
        <f>IF(AND(OR(H1059=$AA$3,H1059=$AA$5),AND(OR(L1059=$AA$3,L1059=$AA$5))),"MATCH",0)</f>
        <v>0</v>
      </c>
      <c r="F1059" s="39" t="s">
        <v>91</v>
      </c>
      <c r="G1059" s="16">
        <v>44880</v>
      </c>
      <c r="H1059" s="6" t="s">
        <v>37</v>
      </c>
      <c r="I1059" s="6">
        <v>1</v>
      </c>
      <c r="J1059" s="7">
        <v>2.8963440860215046</v>
      </c>
      <c r="K1059" s="19">
        <v>1</v>
      </c>
      <c r="L1059" s="6" t="s">
        <v>17</v>
      </c>
      <c r="N1059" s="7">
        <f>((VLOOKUP(L1059,Modèle!$B$3:$G$34,5,FALSE)*VLOOKUP(H1059,Modèle!$B$3:$G$34,6,FALSE))*Modèle!$D$35)+0.1</f>
        <v>2.5259872611464962</v>
      </c>
      <c r="O1059" s="19" t="str">
        <f>IF(N1054&gt;J1054,1,"")</f>
        <v/>
      </c>
      <c r="P1059" t="str">
        <f>IF(I1059&gt;M1059,H1059,L1059)</f>
        <v>Minnesota</v>
      </c>
      <c r="Q1059" t="str">
        <f>IF(J1059&gt;N1059,H1059,L1059)</f>
        <v>Minnesota</v>
      </c>
      <c r="AI1059" s="27"/>
      <c r="AJ1059" s="26"/>
      <c r="AK1059" s="26"/>
      <c r="AL1059" s="26"/>
      <c r="AM1059" s="26"/>
      <c r="AN1059" s="26"/>
    </row>
    <row r="1060" spans="1:40">
      <c r="A1060" t="str">
        <f>IF(OR(H1060=$AA$3,L1060=$AA$3),"MATCH","")</f>
        <v/>
      </c>
      <c r="B1060" t="str">
        <f>IF(A1060="","","LAST "&amp;COUNTIF(A$2:$A1060,A1060))</f>
        <v/>
      </c>
      <c r="C1060" t="str">
        <f>IF(OR(H1060=$AA$5,L1060=$AA$5),"MATCH","")</f>
        <v/>
      </c>
      <c r="D1060" t="str">
        <f>IF(C1060="","","LAST "&amp;COUNTIF($C$2:C1060,C1060))</f>
        <v/>
      </c>
      <c r="E1060" s="6">
        <f>IF(AND(OR(H1060=$AA$3,H1060=$AA$5),AND(OR(L1060=$AA$3,L1060=$AA$5))),"MATCH",0)</f>
        <v>0</v>
      </c>
      <c r="F1060" s="39" t="s">
        <v>91</v>
      </c>
      <c r="G1060" s="16">
        <v>44880</v>
      </c>
      <c r="H1060" s="6" t="s">
        <v>30</v>
      </c>
      <c r="I1060" s="6">
        <v>5</v>
      </c>
      <c r="J1060" s="7">
        <v>3.1065551573078451</v>
      </c>
      <c r="K1060" s="19" t="s">
        <v>91</v>
      </c>
      <c r="L1060" s="6" t="s">
        <v>44</v>
      </c>
      <c r="N1060" s="7">
        <f>((VLOOKUP(L1060,Modèle!$B$3:$G$34,5,FALSE)*VLOOKUP(H1060,Modèle!$B$3:$G$34,6,FALSE))*Modèle!$D$35)+0.1</f>
        <v>2.7820382165605095</v>
      </c>
      <c r="O1060" s="19">
        <f>IF(N1055&gt;J1055,1,"")</f>
        <v>1</v>
      </c>
      <c r="P1060" t="str">
        <f>IF(I1060&gt;M1060,H1060,L1060)</f>
        <v>Toronto</v>
      </c>
      <c r="Q1060" t="str">
        <f>IF(J1060&gt;N1060,H1060,L1060)</f>
        <v>Toronto</v>
      </c>
      <c r="AI1060" s="27"/>
      <c r="AJ1060" s="26"/>
      <c r="AK1060" s="26"/>
      <c r="AL1060" s="26"/>
      <c r="AM1060" s="26"/>
      <c r="AN1060" s="26"/>
    </row>
    <row r="1061" spans="1:40">
      <c r="A1061" t="str">
        <f>IF(OR(H1061=$AA$3,L1061=$AA$3),"MATCH","")</f>
        <v/>
      </c>
      <c r="B1061" t="str">
        <f>IF(A1061="","","LAST "&amp;COUNTIF(A$2:$A1061,A1061))</f>
        <v/>
      </c>
      <c r="C1061" t="str">
        <f>IF(OR(H1061=$AA$5,L1061=$AA$5),"MATCH","")</f>
        <v/>
      </c>
      <c r="D1061" t="str">
        <f>IF(C1061="","","LAST "&amp;COUNTIF($C$2:C1061,C1061))</f>
        <v/>
      </c>
      <c r="E1061" s="6">
        <f>IF(AND(OR(H1061=$AA$3,H1061=$AA$5),AND(OR(L1061=$AA$3,L1061=$AA$5))),"MATCH",0)</f>
        <v>0</v>
      </c>
      <c r="F1061" s="39" t="s">
        <v>91</v>
      </c>
      <c r="G1061" s="16">
        <v>44880</v>
      </c>
      <c r="H1061" s="6" t="s">
        <v>40</v>
      </c>
      <c r="I1061" s="6">
        <v>4</v>
      </c>
      <c r="J1061" s="7">
        <v>3.8027877339705292</v>
      </c>
      <c r="K1061" s="19">
        <v>1</v>
      </c>
      <c r="L1061" s="6" t="s">
        <v>20</v>
      </c>
      <c r="N1061" s="7">
        <f>((VLOOKUP(L1061,Modèle!$B$3:$G$34,5,FALSE)*VLOOKUP(H1061,Modèle!$B$3:$G$34,6,FALSE))*Modèle!$D$35)+0.1</f>
        <v>3.1412101910828025</v>
      </c>
      <c r="O1061" s="19" t="str">
        <f>IF(N1056&gt;J1056,1,"")</f>
        <v/>
      </c>
      <c r="P1061" t="str">
        <f>IF(I1061&gt;M1061,H1061,L1061)</f>
        <v>Dallas</v>
      </c>
      <c r="Q1061" t="str">
        <f>IF(J1061&gt;N1061,H1061,L1061)</f>
        <v>Dallas</v>
      </c>
      <c r="AI1061" s="27"/>
      <c r="AJ1061" s="26"/>
      <c r="AK1061" s="26"/>
      <c r="AL1061" s="26"/>
      <c r="AM1061" s="26"/>
      <c r="AN1061" s="26"/>
    </row>
    <row r="1062" spans="1:40">
      <c r="A1062" t="str">
        <f>IF(OR(H1062=$AA$3,L1062=$AA$3),"MATCH","")</f>
        <v/>
      </c>
      <c r="B1062" t="str">
        <f>IF(A1062="","","LAST "&amp;COUNTIF(A$2:$A1062,A1062))</f>
        <v/>
      </c>
      <c r="C1062" t="str">
        <f>IF(OR(H1062=$AA$5,L1062=$AA$5),"MATCH","")</f>
        <v/>
      </c>
      <c r="D1062" t="str">
        <f>IF(C1062="","","LAST "&amp;COUNTIF($C$2:C1062,C1062))</f>
        <v/>
      </c>
      <c r="E1062" s="6">
        <f>IF(AND(OR(H1062=$AA$3,H1062=$AA$5),AND(OR(L1062=$AA$3,L1062=$AA$5))),"MATCH",0)</f>
        <v>0</v>
      </c>
      <c r="F1062" s="39" t="s">
        <v>91</v>
      </c>
      <c r="G1062" s="16">
        <v>44880</v>
      </c>
      <c r="H1062" s="6" t="s">
        <v>16</v>
      </c>
      <c r="I1062" s="6">
        <v>5</v>
      </c>
      <c r="J1062" s="7">
        <v>1.9944563918757463</v>
      </c>
      <c r="K1062" s="19" t="s">
        <v>91</v>
      </c>
      <c r="L1062" s="6" t="s">
        <v>18</v>
      </c>
      <c r="N1062" s="7">
        <f>((VLOOKUP(L1062,Modèle!$B$3:$G$34,5,FALSE)*VLOOKUP(H1062,Modèle!$B$3:$G$34,6,FALSE))*Modèle!$D$35)+0.1</f>
        <v>3.9844267515923564</v>
      </c>
      <c r="O1062" s="19">
        <f>IF(N1057&gt;J1057,1,"")</f>
        <v>1</v>
      </c>
      <c r="P1062" t="str">
        <f>IF(I1062&gt;M1062,H1062,L1062)</f>
        <v>San Jose</v>
      </c>
      <c r="Q1062" t="str">
        <f>IF(J1062&gt;N1062,H1062,L1062)</f>
        <v>Vegas</v>
      </c>
      <c r="AI1062" s="27"/>
      <c r="AJ1062" s="26"/>
      <c r="AK1062" s="26"/>
      <c r="AL1062" s="26"/>
      <c r="AM1062" s="26"/>
      <c r="AN1062" s="26"/>
    </row>
    <row r="1063" spans="1:40">
      <c r="A1063" t="str">
        <f>IF(OR(H1063=$AA$3,L1063=$AA$3),"MATCH","")</f>
        <v>MATCH</v>
      </c>
      <c r="B1063" t="str">
        <f>IF(A1063="","","LAST "&amp;COUNTIF(A$2:$A1063,A1063))</f>
        <v>LAST 68</v>
      </c>
      <c r="C1063" t="str">
        <f>IF(OR(H1063=$AA$5,L1063=$AA$5),"MATCH","")</f>
        <v/>
      </c>
      <c r="D1063" t="str">
        <f>IF(C1063="","","LAST "&amp;COUNTIF($C$2:C1063,C1063))</f>
        <v/>
      </c>
      <c r="E1063" s="6">
        <f>IF(AND(OR(H1063=$AA$3,H1063=$AA$5),AND(OR(L1063=$AA$3,L1063=$AA$5))),"MATCH",0)</f>
        <v>0</v>
      </c>
      <c r="F1063" s="39" t="s">
        <v>91</v>
      </c>
      <c r="G1063" s="16">
        <v>44879</v>
      </c>
      <c r="H1063" s="6" t="s">
        <v>19</v>
      </c>
      <c r="I1063" s="6">
        <v>5</v>
      </c>
      <c r="J1063" s="7">
        <v>3.3335122336227316</v>
      </c>
      <c r="K1063" s="19">
        <v>1</v>
      </c>
      <c r="L1063" s="6" t="s">
        <v>36</v>
      </c>
      <c r="N1063" s="7">
        <f>((VLOOKUP(L1063,Modèle!$B$3:$G$34,5,FALSE)*VLOOKUP(H1063,Modèle!$B$3:$G$34,6,FALSE))*Modèle!$D$35)+0.1</f>
        <v>3.4899999999999998</v>
      </c>
      <c r="O1063" s="19" t="str">
        <f>IF(N1058&gt;J1058,1,"")</f>
        <v/>
      </c>
      <c r="P1063" t="str">
        <f>IF(I1063&gt;M1063,H1063,L1063)</f>
        <v>Los Angeles</v>
      </c>
      <c r="Q1063" t="str">
        <f>IF(J1063&gt;N1063,H1063,L1063)</f>
        <v>Calgary</v>
      </c>
      <c r="AI1063" s="27"/>
      <c r="AJ1063" s="26"/>
      <c r="AK1063" s="26"/>
      <c r="AL1063" s="26"/>
      <c r="AM1063" s="26"/>
      <c r="AN1063" s="26"/>
    </row>
    <row r="1064" spans="1:40">
      <c r="A1064" t="str">
        <f>IF(OR(H1064=$AA$3,L1064=$AA$3),"MATCH","")</f>
        <v/>
      </c>
      <c r="B1064" t="str">
        <f>IF(A1064="","","LAST "&amp;COUNTIF(A$2:$A1064,A1064))</f>
        <v/>
      </c>
      <c r="C1064" t="str">
        <f>IF(OR(H1064=$AA$5,L1064=$AA$5),"MATCH","")</f>
        <v/>
      </c>
      <c r="D1064" t="str">
        <f>IF(C1064="","","LAST "&amp;COUNTIF($C$2:C1064,C1064))</f>
        <v/>
      </c>
      <c r="E1064" s="6">
        <f>IF(AND(OR(H1064=$AA$3,H1064=$AA$5),AND(OR(L1064=$AA$3,L1064=$AA$5))),"MATCH",0)</f>
        <v>0</v>
      </c>
      <c r="F1064" s="39" t="s">
        <v>91</v>
      </c>
      <c r="G1064" s="16">
        <v>44879</v>
      </c>
      <c r="H1064" s="6" t="s">
        <v>25</v>
      </c>
      <c r="I1064" s="6">
        <v>3</v>
      </c>
      <c r="J1064" s="7">
        <v>3.053259668508288</v>
      </c>
      <c r="K1064" s="19">
        <v>1</v>
      </c>
      <c r="L1064" s="6" t="s">
        <v>26</v>
      </c>
      <c r="N1064" s="7">
        <f>((VLOOKUP(L1064,Modèle!$B$3:$G$34,5,FALSE)*VLOOKUP(H1064,Modèle!$B$3:$G$34,6,FALSE))*Modèle!$D$35)+0.1</f>
        <v>2.0545222929936302</v>
      </c>
      <c r="O1064" s="19" t="str">
        <f>IF(N1059&gt;J1059,1,"")</f>
        <v/>
      </c>
      <c r="P1064" t="str">
        <f>IF(I1064&gt;M1064,H1064,L1064)</f>
        <v>Carolina</v>
      </c>
      <c r="Q1064" t="str">
        <f>IF(J1064&gt;N1064,H1064,L1064)</f>
        <v>Carolina</v>
      </c>
      <c r="AI1064" s="27"/>
      <c r="AJ1064" s="26"/>
      <c r="AK1064" s="26"/>
      <c r="AL1064" s="26"/>
      <c r="AM1064" s="26"/>
      <c r="AN1064" s="26"/>
    </row>
    <row r="1065" spans="1:40">
      <c r="A1065" t="str">
        <f>IF(OR(H1065=$AA$3,L1065=$AA$3),"MATCH","")</f>
        <v/>
      </c>
      <c r="B1065" t="str">
        <f>IF(A1065="","","LAST "&amp;COUNTIF(A$2:$A1065,A1065))</f>
        <v/>
      </c>
      <c r="C1065" t="str">
        <f>IF(OR(H1065=$AA$5,L1065=$AA$5),"MATCH","")</f>
        <v/>
      </c>
      <c r="D1065" t="str">
        <f>IF(C1065="","","LAST "&amp;COUNTIF($C$2:C1065,C1065))</f>
        <v/>
      </c>
      <c r="E1065" s="6">
        <f>IF(AND(OR(H1065=$AA$3,H1065=$AA$5),AND(OR(L1065=$AA$3,L1065=$AA$5))),"MATCH",0)</f>
        <v>0</v>
      </c>
      <c r="F1065" s="39" t="s">
        <v>91</v>
      </c>
      <c r="G1065" s="16">
        <v>44879</v>
      </c>
      <c r="H1065" s="6" t="s">
        <v>47</v>
      </c>
      <c r="I1065" s="6">
        <v>3</v>
      </c>
      <c r="J1065" s="7">
        <v>2.0817363851618</v>
      </c>
      <c r="K1065" s="19" t="s">
        <v>91</v>
      </c>
      <c r="L1065" s="6" t="s">
        <v>27</v>
      </c>
      <c r="N1065" s="7">
        <f>((VLOOKUP(L1065,Modèle!$B$3:$G$34,5,FALSE)*VLOOKUP(H1065,Modèle!$B$3:$G$34,6,FALSE))*Modèle!$D$35)+0.1</f>
        <v>3.5070700636942669</v>
      </c>
      <c r="O1065" s="19" t="str">
        <f>IF(N1060&gt;J1060,1,"")</f>
        <v/>
      </c>
      <c r="P1065" t="str">
        <f>IF(I1065&gt;M1065,H1065,L1065)</f>
        <v>St. Louis</v>
      </c>
      <c r="Q1065" t="str">
        <f>IF(J1065&gt;N1065,H1065,L1065)</f>
        <v>Colorado</v>
      </c>
      <c r="AI1065" s="27"/>
      <c r="AJ1065" s="26"/>
      <c r="AK1065" s="26"/>
      <c r="AL1065" s="26"/>
      <c r="AM1065" s="26"/>
      <c r="AN1065" s="26"/>
    </row>
    <row r="1066" spans="1:40">
      <c r="A1066" t="str">
        <f>IF(OR(H1066=$AA$3,L1066=$AA$3),"MATCH","")</f>
        <v/>
      </c>
      <c r="B1066" t="str">
        <f>IF(A1066="","","LAST "&amp;COUNTIF(A$2:$A1066,A1066))</f>
        <v/>
      </c>
      <c r="C1066" t="str">
        <f>IF(OR(H1066=$AA$5,L1066=$AA$5),"MATCH","")</f>
        <v/>
      </c>
      <c r="D1066" t="str">
        <f>IF(C1066="","","LAST "&amp;COUNTIF($C$2:C1066,C1066))</f>
        <v/>
      </c>
      <c r="E1066" s="6">
        <f>IF(AND(OR(H1066=$AA$3,H1066=$AA$5),AND(OR(L1066=$AA$3,L1066=$AA$5))),"MATCH",0)</f>
        <v>0</v>
      </c>
      <c r="F1066" s="39" t="s">
        <v>91</v>
      </c>
      <c r="G1066" s="16">
        <v>44879</v>
      </c>
      <c r="H1066" s="6" t="s">
        <v>39</v>
      </c>
      <c r="I1066" s="6">
        <v>4</v>
      </c>
      <c r="J1066" s="7">
        <v>3.7675826363998404</v>
      </c>
      <c r="K1066" s="19">
        <v>1</v>
      </c>
      <c r="L1066" s="6" t="s">
        <v>34</v>
      </c>
      <c r="N1066" s="7">
        <f>((VLOOKUP(L1066,Modèle!$B$3:$G$34,5,FALSE)*VLOOKUP(H1066,Modèle!$B$3:$G$34,6,FALSE))*Modèle!$D$35)+0.1</f>
        <v>2.5990445859872611</v>
      </c>
      <c r="O1066" s="19" t="str">
        <f>IF(N1061&gt;J1061,1,"")</f>
        <v/>
      </c>
      <c r="P1066" t="str">
        <f>IF(I1066&gt;M1066,H1066,L1066)</f>
        <v>N.Y. Islanders</v>
      </c>
      <c r="Q1066" t="str">
        <f>IF(J1066&gt;N1066,H1066,L1066)</f>
        <v>N.Y. Islanders</v>
      </c>
      <c r="AI1066" s="27"/>
      <c r="AJ1066" s="26"/>
      <c r="AK1066" s="26"/>
      <c r="AL1066" s="26"/>
      <c r="AM1066" s="26"/>
      <c r="AN1066" s="26"/>
    </row>
    <row r="1067" spans="1:40">
      <c r="A1067" t="str">
        <f>IF(OR(H1067=$AA$3,L1067=$AA$3),"MATCH","")</f>
        <v/>
      </c>
      <c r="B1067" t="str">
        <f>IF(A1067="","","LAST "&amp;COUNTIF(A$2:$A1067,A1067))</f>
        <v/>
      </c>
      <c r="C1067" t="str">
        <f>IF(OR(H1067=$AA$5,L1067=$AA$5),"MATCH","")</f>
        <v/>
      </c>
      <c r="D1067" t="str">
        <f>IF(C1067="","","LAST "&amp;COUNTIF($C$2:C1067,C1067))</f>
        <v/>
      </c>
      <c r="E1067" s="6">
        <f>IF(AND(OR(H1067=$AA$3,H1067=$AA$5),AND(OR(L1067=$AA$3,L1067=$AA$5))),"MATCH",0)</f>
        <v>0</v>
      </c>
      <c r="F1067" s="39" t="s">
        <v>91</v>
      </c>
      <c r="G1067" s="16">
        <v>44878</v>
      </c>
      <c r="H1067" s="6" t="s">
        <v>28</v>
      </c>
      <c r="I1067" s="6">
        <v>2</v>
      </c>
      <c r="J1067" s="7">
        <v>2.5303867403314921</v>
      </c>
      <c r="K1067" s="19" t="s">
        <v>91</v>
      </c>
      <c r="L1067" s="6" t="s">
        <v>32</v>
      </c>
      <c r="N1067" s="7">
        <f>((VLOOKUP(L1067,Modèle!$B$3:$G$34,5,FALSE)*VLOOKUP(H1067,Modèle!$B$3:$G$34,6,FALSE))*Modèle!$D$35)+0.1</f>
        <v>4.8059872611464955</v>
      </c>
      <c r="O1067" s="19">
        <f>IF(N1062&gt;J1062,1,"")</f>
        <v>1</v>
      </c>
      <c r="P1067" t="str">
        <f>IF(I1067&gt;M1067,H1067,L1067)</f>
        <v>Vancouver</v>
      </c>
      <c r="Q1067" t="str">
        <f>IF(J1067&gt;N1067,H1067,L1067)</f>
        <v>Boston</v>
      </c>
      <c r="AI1067" s="27"/>
      <c r="AJ1067" s="26"/>
      <c r="AK1067" s="26"/>
      <c r="AL1067" s="26"/>
      <c r="AM1067" s="26"/>
      <c r="AN1067" s="26"/>
    </row>
    <row r="1068" spans="1:40">
      <c r="A1068" t="str">
        <f>IF(OR(H1068=$AA$3,L1068=$AA$3),"MATCH","")</f>
        <v/>
      </c>
      <c r="B1068" t="str">
        <f>IF(A1068="","","LAST "&amp;COUNTIF(A$2:$A1068,A1068))</f>
        <v/>
      </c>
      <c r="C1068" t="str">
        <f>IF(OR(H1068=$AA$5,L1068=$AA$5),"MATCH","")</f>
        <v/>
      </c>
      <c r="D1068" t="str">
        <f>IF(C1068="","","LAST "&amp;COUNTIF($C$2:C1068,C1068))</f>
        <v/>
      </c>
      <c r="E1068" s="6">
        <f>IF(AND(OR(H1068=$AA$3,H1068=$AA$5),AND(OR(L1068=$AA$3,L1068=$AA$5))),"MATCH",0)</f>
        <v>0</v>
      </c>
      <c r="F1068" s="39" t="s">
        <v>91</v>
      </c>
      <c r="G1068" s="16">
        <v>44878</v>
      </c>
      <c r="H1068" s="6" t="s">
        <v>16</v>
      </c>
      <c r="I1068" s="6">
        <v>3</v>
      </c>
      <c r="J1068" s="7">
        <v>2.6513022888713502</v>
      </c>
      <c r="K1068" s="19" t="s">
        <v>91</v>
      </c>
      <c r="L1068" s="6" t="s">
        <v>37</v>
      </c>
      <c r="N1068" s="7">
        <f>((VLOOKUP(L1068,Modèle!$B$3:$G$34,5,FALSE)*VLOOKUP(H1068,Modèle!$B$3:$G$34,6,FALSE))*Modèle!$D$35)+0.1</f>
        <v>3.8062420382165603</v>
      </c>
      <c r="O1068" s="19">
        <f>IF(N1063&gt;J1063,1,"")</f>
        <v>1</v>
      </c>
      <c r="P1068" t="str">
        <f>IF(I1068&gt;M1068,H1068,L1068)</f>
        <v>San Jose</v>
      </c>
      <c r="Q1068" t="str">
        <f>IF(J1068&gt;N1068,H1068,L1068)</f>
        <v>Minnesota</v>
      </c>
      <c r="AI1068" s="27"/>
      <c r="AJ1068" s="26"/>
      <c r="AK1068" s="26"/>
      <c r="AL1068" s="26"/>
      <c r="AM1068" s="26"/>
      <c r="AN1068" s="26"/>
    </row>
    <row r="1069" spans="1:40">
      <c r="A1069" t="str">
        <f>IF(OR(H1069=$AA$3,L1069=$AA$3),"MATCH","")</f>
        <v/>
      </c>
      <c r="B1069" t="str">
        <f>IF(A1069="","","LAST "&amp;COUNTIF(A$2:$A1069,A1069))</f>
        <v/>
      </c>
      <c r="C1069" t="str">
        <f>IF(OR(H1069=$AA$5,L1069=$AA$5),"MATCH","")</f>
        <v/>
      </c>
      <c r="D1069" t="str">
        <f>IF(C1069="","","LAST "&amp;COUNTIF($C$2:C1069,C1069))</f>
        <v/>
      </c>
      <c r="E1069" s="6">
        <f>IF(AND(OR(H1069=$AA$3,H1069=$AA$5),AND(OR(L1069=$AA$3,L1069=$AA$5))),"MATCH",0)</f>
        <v>0</v>
      </c>
      <c r="F1069" s="39" t="s">
        <v>91</v>
      </c>
      <c r="G1069" s="16">
        <v>44878</v>
      </c>
      <c r="H1069" s="6" t="s">
        <v>43</v>
      </c>
      <c r="I1069" s="6">
        <v>1</v>
      </c>
      <c r="J1069" s="7">
        <v>2.6363062352012636</v>
      </c>
      <c r="K1069" s="19" t="s">
        <v>91</v>
      </c>
      <c r="L1069" s="6" t="s">
        <v>21</v>
      </c>
      <c r="N1069" s="7">
        <f>((VLOOKUP(L1069,Modèle!$B$3:$G$34,5,FALSE)*VLOOKUP(H1069,Modèle!$B$3:$G$34,6,FALSE))*Modèle!$D$35)+0.1</f>
        <v>3.75312101910828</v>
      </c>
      <c r="O1069" s="19" t="str">
        <f>IF(N1064&gt;J1064,1,"")</f>
        <v/>
      </c>
      <c r="P1069" t="str">
        <f>IF(I1069&gt;M1069,H1069,L1069)</f>
        <v>Arizona</v>
      </c>
      <c r="Q1069" t="str">
        <f>IF(J1069&gt;N1069,H1069,L1069)</f>
        <v>N.Y. Rangers</v>
      </c>
      <c r="AI1069" s="27"/>
      <c r="AJ1069" s="26"/>
      <c r="AK1069" s="26"/>
      <c r="AL1069" s="26"/>
      <c r="AM1069" s="26"/>
      <c r="AN1069" s="26"/>
    </row>
    <row r="1070" spans="1:40">
      <c r="A1070" t="str">
        <f>IF(OR(H1070=$AA$3,L1070=$AA$3),"MATCH","")</f>
        <v/>
      </c>
      <c r="B1070" t="str">
        <f>IF(A1070="","","LAST "&amp;COUNTIF(A$2:$A1070,A1070))</f>
        <v/>
      </c>
      <c r="C1070" t="str">
        <f>IF(OR(H1070=$AA$5,L1070=$AA$5),"MATCH","")</f>
        <v/>
      </c>
      <c r="D1070" t="str">
        <f>IF(C1070="","","LAST "&amp;COUNTIF($C$2:C1070,C1070))</f>
        <v/>
      </c>
      <c r="E1070" s="6">
        <f>IF(AND(OR(H1070=$AA$3,H1070=$AA$5),AND(OR(L1070=$AA$3,L1070=$AA$5))),"MATCH",0)</f>
        <v>0</v>
      </c>
      <c r="F1070" s="39" t="s">
        <v>91</v>
      </c>
      <c r="G1070" s="16">
        <v>44878</v>
      </c>
      <c r="H1070" s="6" t="s">
        <v>40</v>
      </c>
      <c r="I1070" s="6">
        <v>5</v>
      </c>
      <c r="J1070" s="7">
        <v>2.9942857142857151</v>
      </c>
      <c r="K1070" s="19">
        <v>1</v>
      </c>
      <c r="L1070" s="6" t="s">
        <v>42</v>
      </c>
      <c r="N1070" s="7">
        <f>((VLOOKUP(L1070,Modèle!$B$3:$G$34,5,FALSE)*VLOOKUP(H1070,Modèle!$B$3:$G$34,6,FALSE))*Modèle!$D$35)+0.1</f>
        <v>2.5058598726114645</v>
      </c>
      <c r="O1070" s="19">
        <f>IF(N1065&gt;J1065,1,"")</f>
        <v>1</v>
      </c>
      <c r="P1070" t="str">
        <f>IF(I1070&gt;M1070,H1070,L1070)</f>
        <v>Dallas</v>
      </c>
      <c r="Q1070" t="str">
        <f>IF(J1070&gt;N1070,H1070,L1070)</f>
        <v>Dallas</v>
      </c>
      <c r="AI1070" s="27"/>
      <c r="AJ1070" s="26"/>
      <c r="AK1070" s="26"/>
      <c r="AL1070" s="26"/>
      <c r="AM1070" s="26"/>
      <c r="AN1070" s="26"/>
    </row>
    <row r="1071" spans="1:40">
      <c r="A1071" t="str">
        <f>IF(OR(H1071=$AA$3,L1071=$AA$3),"MATCH","")</f>
        <v/>
      </c>
      <c r="B1071" t="str">
        <f>IF(A1071="","","LAST "&amp;COUNTIF(A$2:$A1071,A1071))</f>
        <v/>
      </c>
      <c r="C1071" t="str">
        <f>IF(OR(H1071=$AA$5,L1071=$AA$5),"MATCH","")</f>
        <v/>
      </c>
      <c r="D1071" t="str">
        <f>IF(C1071="","","LAST "&amp;COUNTIF($C$2:C1071,C1071))</f>
        <v/>
      </c>
      <c r="E1071" s="6">
        <f>IF(AND(OR(H1071=$AA$3,H1071=$AA$5),AND(OR(L1071=$AA$3,L1071=$AA$5))),"MATCH",0)</f>
        <v>0</v>
      </c>
      <c r="F1071" s="39" t="s">
        <v>91</v>
      </c>
      <c r="G1071" s="16">
        <v>44878</v>
      </c>
      <c r="H1071" s="6" t="s">
        <v>46</v>
      </c>
      <c r="I1071" s="6">
        <v>3</v>
      </c>
      <c r="J1071" s="7">
        <v>2.932312549329124</v>
      </c>
      <c r="K1071" s="19">
        <v>1</v>
      </c>
      <c r="L1071" s="6" t="s">
        <v>22</v>
      </c>
      <c r="N1071" s="7">
        <f>((VLOOKUP(L1071,Modèle!$B$3:$G$34,5,FALSE)*VLOOKUP(H1071,Modèle!$B$3:$G$34,6,FALSE))*Modèle!$D$35)+0.1</f>
        <v>3.2014012738853497</v>
      </c>
      <c r="O1071" s="19" t="str">
        <f>IF(N1066&gt;J1066,1,"")</f>
        <v/>
      </c>
      <c r="P1071" t="str">
        <f>IF(I1071&gt;M1071,H1071,L1071)</f>
        <v>Winnipeg</v>
      </c>
      <c r="Q1071" t="str">
        <f>IF(J1071&gt;N1071,H1071,L1071)</f>
        <v>Seattle</v>
      </c>
      <c r="AI1071" s="27"/>
      <c r="AJ1071" s="26"/>
      <c r="AK1071" s="26"/>
      <c r="AL1071" s="26"/>
      <c r="AM1071" s="26"/>
      <c r="AN1071" s="26"/>
    </row>
    <row r="1072" spans="1:40">
      <c r="A1072" t="str">
        <f>IF(OR(H1072=$AA$3,L1072=$AA$3),"MATCH","")</f>
        <v/>
      </c>
      <c r="B1072" t="str">
        <f>IF(A1072="","","LAST "&amp;COUNTIF(A$2:$A1072,A1072))</f>
        <v/>
      </c>
      <c r="C1072" t="str">
        <f>IF(OR(H1072=$AA$5,L1072=$AA$5),"MATCH","")</f>
        <v/>
      </c>
      <c r="D1072" t="str">
        <f>IF(C1072="","","LAST "&amp;COUNTIF($C$2:C1072,C1072))</f>
        <v/>
      </c>
      <c r="E1072" s="6">
        <f>IF(AND(OR(H1072=$AA$3,H1072=$AA$5),AND(OR(L1072=$AA$3,L1072=$AA$5))),"MATCH",0)</f>
        <v>0</v>
      </c>
      <c r="F1072" s="39" t="s">
        <v>91</v>
      </c>
      <c r="G1072" s="16">
        <v>44878</v>
      </c>
      <c r="H1072" s="6" t="s">
        <v>33</v>
      </c>
      <c r="I1072" s="6">
        <v>3</v>
      </c>
      <c r="J1072" s="7">
        <v>2.6545856353591164</v>
      </c>
      <c r="K1072" s="19" t="s">
        <v>91</v>
      </c>
      <c r="L1072" s="6" t="s">
        <v>20</v>
      </c>
      <c r="N1072" s="7">
        <f>((VLOOKUP(L1072,Modèle!$B$3:$G$34,5,FALSE)*VLOOKUP(H1072,Modèle!$B$3:$G$34,6,FALSE))*Modèle!$D$35)+0.1</f>
        <v>3.2555414012738848</v>
      </c>
      <c r="O1072" s="19">
        <f>IF(N1067&gt;J1067,1,"")</f>
        <v>1</v>
      </c>
      <c r="P1072" t="str">
        <f>IF(I1072&gt;M1072,H1072,L1072)</f>
        <v>Washington</v>
      </c>
      <c r="Q1072" t="str">
        <f>IF(J1072&gt;N1072,H1072,L1072)</f>
        <v>Tampa Bay</v>
      </c>
      <c r="AI1072" s="27"/>
      <c r="AJ1072" s="26"/>
      <c r="AK1072" s="26"/>
      <c r="AL1072" s="26"/>
      <c r="AM1072" s="26"/>
      <c r="AN1072" s="26"/>
    </row>
    <row r="1073" spans="1:40">
      <c r="A1073" t="str">
        <f>IF(OR(H1073=$AA$3,L1073=$AA$3),"MATCH","")</f>
        <v/>
      </c>
      <c r="B1073" t="str">
        <f>IF(A1073="","","LAST "&amp;COUNTIF(A$2:$A1073,A1073))</f>
        <v/>
      </c>
      <c r="C1073" t="str">
        <f>IF(OR(H1073=$AA$5,L1073=$AA$5),"MATCH","")</f>
        <v/>
      </c>
      <c r="D1073" t="str">
        <f>IF(C1073="","","LAST "&amp;COUNTIF($C$2:C1073,C1073))</f>
        <v/>
      </c>
      <c r="E1073" s="6">
        <f>IF(AND(OR(H1073=$AA$3,H1073=$AA$5),AND(OR(L1073=$AA$3,L1073=$AA$5))),"MATCH",0)</f>
        <v>0</v>
      </c>
      <c r="F1073" s="39" t="s">
        <v>91</v>
      </c>
      <c r="G1073" s="16">
        <v>44877</v>
      </c>
      <c r="H1073" s="6" t="s">
        <v>26</v>
      </c>
      <c r="I1073" s="6">
        <v>3</v>
      </c>
      <c r="J1073" s="7">
        <v>3.8810734017363857</v>
      </c>
      <c r="K1073" s="19">
        <v>1</v>
      </c>
      <c r="L1073" s="6" t="s">
        <v>23</v>
      </c>
      <c r="N1073" s="7">
        <f>((VLOOKUP(L1073,Modèle!$B$3:$G$34,5,FALSE)*VLOOKUP(H1073,Modèle!$B$3:$G$34,6,FALSE))*Modèle!$D$35)+0.1</f>
        <v>2.770254777070063</v>
      </c>
      <c r="O1073" s="19">
        <f>IF(N1068&gt;J1068,1,"")</f>
        <v>1</v>
      </c>
      <c r="P1073" t="str">
        <f>IF(I1073&gt;M1073,H1073,L1073)</f>
        <v>Chicago</v>
      </c>
      <c r="Q1073" t="str">
        <f>IF(J1073&gt;N1073,H1073,L1073)</f>
        <v>Chicago</v>
      </c>
      <c r="AI1073" s="27"/>
      <c r="AJ1073" s="26"/>
      <c r="AK1073" s="26"/>
      <c r="AL1073" s="26"/>
      <c r="AM1073" s="26"/>
      <c r="AN1073" s="26"/>
    </row>
    <row r="1074" spans="1:40">
      <c r="A1074" t="str">
        <f>IF(OR(H1074=$AA$3,L1074=$AA$3),"MATCH","")</f>
        <v/>
      </c>
      <c r="B1074" t="str">
        <f>IF(A1074="","","LAST "&amp;COUNTIF(A$2:$A1074,A1074))</f>
        <v/>
      </c>
      <c r="C1074" t="str">
        <f>IF(OR(H1074=$AA$5,L1074=$AA$5),"MATCH","")</f>
        <v/>
      </c>
      <c r="D1074" t="str">
        <f>IF(C1074="","","LAST "&amp;COUNTIF($C$2:C1074,C1074))</f>
        <v/>
      </c>
      <c r="E1074" s="6">
        <f>IF(AND(OR(H1074=$AA$3,H1074=$AA$5),AND(OR(L1074=$AA$3,L1074=$AA$5))),"MATCH",0)</f>
        <v>0</v>
      </c>
      <c r="F1074" s="39" t="s">
        <v>91</v>
      </c>
      <c r="G1074" s="16">
        <v>44877</v>
      </c>
      <c r="H1074" s="6" t="s">
        <v>32</v>
      </c>
      <c r="I1074" s="6">
        <v>3</v>
      </c>
      <c r="J1074" s="7">
        <v>4.4198895027624303</v>
      </c>
      <c r="K1074" s="19">
        <v>1</v>
      </c>
      <c r="L1074" s="6" t="s">
        <v>35</v>
      </c>
      <c r="N1074" s="7">
        <f>((VLOOKUP(L1074,Modèle!$B$3:$G$34,5,FALSE)*VLOOKUP(H1074,Modèle!$B$3:$G$34,6,FALSE))*Modèle!$D$35)+0.1</f>
        <v>2.7192038216560506</v>
      </c>
      <c r="O1074" s="19">
        <f>IF(N1069&gt;J1069,1,"")</f>
        <v>1</v>
      </c>
      <c r="P1074" t="str">
        <f>IF(I1074&gt;M1074,H1074,L1074)</f>
        <v>Boston</v>
      </c>
      <c r="Q1074" t="str">
        <f>IF(J1074&gt;N1074,H1074,L1074)</f>
        <v>Boston</v>
      </c>
      <c r="AI1074" s="27"/>
      <c r="AJ1074" s="26"/>
      <c r="AK1074" s="26"/>
      <c r="AL1074" s="26"/>
      <c r="AM1074" s="26"/>
      <c r="AN1074" s="26"/>
    </row>
    <row r="1075" spans="1:40">
      <c r="A1075" t="str">
        <f>IF(OR(H1075=$AA$3,L1075=$AA$3),"MATCH","")</f>
        <v>MATCH</v>
      </c>
      <c r="B1075" t="str">
        <f>IF(A1075="","","LAST "&amp;COUNTIF(A$2:$A1075,A1075))</f>
        <v>LAST 69</v>
      </c>
      <c r="C1075" t="str">
        <f>IF(OR(H1075=$AA$5,L1075=$AA$5),"MATCH","")</f>
        <v/>
      </c>
      <c r="D1075" t="str">
        <f>IF(C1075="","","LAST "&amp;COUNTIF($C$2:C1075,C1075))</f>
        <v/>
      </c>
      <c r="E1075" s="6">
        <f>IF(AND(OR(H1075=$AA$3,H1075=$AA$5),AND(OR(L1075=$AA$3,L1075=$AA$5))),"MATCH",0)</f>
        <v>0</v>
      </c>
      <c r="F1075" s="39" t="s">
        <v>91</v>
      </c>
      <c r="G1075" s="16">
        <v>44877</v>
      </c>
      <c r="H1075" s="6" t="s">
        <v>46</v>
      </c>
      <c r="I1075" s="6">
        <v>2</v>
      </c>
      <c r="J1075" s="7">
        <v>3.3126124704025259</v>
      </c>
      <c r="K1075" s="19">
        <v>1</v>
      </c>
      <c r="L1075" s="6" t="s">
        <v>36</v>
      </c>
      <c r="N1075" s="7">
        <f>((VLOOKUP(L1075,Modèle!$B$3:$G$34,5,FALSE)*VLOOKUP(H1075,Modèle!$B$3:$G$34,6,FALSE))*Modèle!$D$35)+0.1</f>
        <v>2.6899999999999995</v>
      </c>
      <c r="O1075" s="19" t="str">
        <f>IF(N1070&gt;J1070,1,"")</f>
        <v/>
      </c>
      <c r="P1075" t="str">
        <f>IF(I1075&gt;M1075,H1075,L1075)</f>
        <v>Winnipeg</v>
      </c>
      <c r="Q1075" t="str">
        <f>IF(J1075&gt;N1075,H1075,L1075)</f>
        <v>Winnipeg</v>
      </c>
      <c r="AI1075" s="27"/>
      <c r="AJ1075" s="26"/>
      <c r="AK1075" s="26"/>
      <c r="AL1075" s="26"/>
      <c r="AM1075" s="26"/>
      <c r="AN1075" s="26"/>
    </row>
    <row r="1076" spans="1:40">
      <c r="A1076" t="str">
        <f>IF(OR(H1076=$AA$3,L1076=$AA$3),"MATCH","")</f>
        <v/>
      </c>
      <c r="B1076" t="str">
        <f>IF(A1076="","","LAST "&amp;COUNTIF(A$2:$A1076,A1076))</f>
        <v/>
      </c>
      <c r="C1076" t="str">
        <f>IF(OR(H1076=$AA$5,L1076=$AA$5),"MATCH","")</f>
        <v/>
      </c>
      <c r="D1076" t="str">
        <f>IF(C1076="","","LAST "&amp;COUNTIF($C$2:C1076,C1076))</f>
        <v/>
      </c>
      <c r="E1076" s="6">
        <f>IF(AND(OR(H1076=$AA$3,H1076=$AA$5),AND(OR(L1076=$AA$3,L1076=$AA$5))),"MATCH",0)</f>
        <v>0</v>
      </c>
      <c r="F1076" s="39" t="s">
        <v>91</v>
      </c>
      <c r="G1076" s="16">
        <v>44877</v>
      </c>
      <c r="H1076" s="6" t="s">
        <v>25</v>
      </c>
      <c r="I1076" s="6">
        <v>1</v>
      </c>
      <c r="J1076" s="7">
        <v>2.8054301499605372</v>
      </c>
      <c r="K1076" s="19" t="s">
        <v>91</v>
      </c>
      <c r="L1076" s="6" t="s">
        <v>27</v>
      </c>
      <c r="N1076" s="7">
        <f>((VLOOKUP(L1076,Modèle!$B$3:$G$34,5,FALSE)*VLOOKUP(H1076,Modèle!$B$3:$G$34,6,FALSE))*Modèle!$D$35)+0.1</f>
        <v>2.6434394904458594</v>
      </c>
      <c r="O1076" s="19">
        <f>IF(N1071&gt;J1071,1,"")</f>
        <v>1</v>
      </c>
      <c r="P1076" t="str">
        <f>IF(I1076&gt;M1076,H1076,L1076)</f>
        <v>Carolina</v>
      </c>
      <c r="Q1076" t="str">
        <f>IF(J1076&gt;N1076,H1076,L1076)</f>
        <v>Carolina</v>
      </c>
      <c r="AI1076" s="27"/>
      <c r="AJ1076" s="26"/>
      <c r="AK1076" s="26"/>
      <c r="AL1076" s="26"/>
      <c r="AM1076" s="26"/>
      <c r="AN1076" s="26"/>
    </row>
    <row r="1077" spans="1:40">
      <c r="A1077" t="str">
        <f>IF(OR(H1077=$AA$3,L1077=$AA$3),"MATCH","")</f>
        <v/>
      </c>
      <c r="B1077" t="str">
        <f>IF(A1077="","","LAST "&amp;COUNTIF(A$2:$A1077,A1077))</f>
        <v/>
      </c>
      <c r="C1077" t="str">
        <f>IF(OR(H1077=$AA$5,L1077=$AA$5),"MATCH","")</f>
        <v/>
      </c>
      <c r="D1077" t="str">
        <f>IF(C1077="","","LAST "&amp;COUNTIF($C$2:C1077,C1077))</f>
        <v/>
      </c>
      <c r="E1077" s="6">
        <f>IF(AND(OR(H1077=$AA$3,H1077=$AA$5),AND(OR(L1077=$AA$3,L1077=$AA$5))),"MATCH",0)</f>
        <v>0</v>
      </c>
      <c r="F1077" s="39" t="s">
        <v>91</v>
      </c>
      <c r="G1077" s="16">
        <v>44877</v>
      </c>
      <c r="H1077" s="6" t="s">
        <v>29</v>
      </c>
      <c r="I1077" s="6">
        <v>4</v>
      </c>
      <c r="J1077" s="7">
        <v>3.4759273875295977</v>
      </c>
      <c r="K1077" s="19" t="s">
        <v>91</v>
      </c>
      <c r="L1077" s="6" t="s">
        <v>38</v>
      </c>
      <c r="N1077" s="7">
        <f>((VLOOKUP(L1077,Modèle!$B$3:$G$34,5,FALSE)*VLOOKUP(H1077,Modèle!$B$3:$G$34,6,FALSE))*Modèle!$D$35)+0.1</f>
        <v>3.5262101910828023</v>
      </c>
      <c r="O1077" s="19">
        <f>IF(N1072&gt;J1072,1,"")</f>
        <v>1</v>
      </c>
      <c r="P1077" t="str">
        <f>IF(I1077&gt;M1077,H1077,L1077)</f>
        <v>Edmonton</v>
      </c>
      <c r="Q1077" t="str">
        <f>IF(J1077&gt;N1077,H1077,L1077)</f>
        <v>Florida</v>
      </c>
      <c r="AI1077" s="27"/>
      <c r="AJ1077" s="26"/>
      <c r="AK1077" s="26"/>
      <c r="AL1077" s="26"/>
      <c r="AM1077" s="26"/>
      <c r="AN1077" s="26"/>
    </row>
    <row r="1078" spans="1:40">
      <c r="A1078" t="str">
        <f>IF(OR(H1078=$AA$3,L1078=$AA$3),"MATCH","")</f>
        <v/>
      </c>
      <c r="B1078" t="str">
        <f>IF(A1078="","","LAST "&amp;COUNTIF(A$2:$A1078,A1078))</f>
        <v/>
      </c>
      <c r="C1078" t="str">
        <f>IF(OR(H1078=$AA$5,L1078=$AA$5),"MATCH","")</f>
        <v>MATCH</v>
      </c>
      <c r="D1078" t="str">
        <f>IF(C1078="","","LAST "&amp;COUNTIF($C$2:C1078,C1078))</f>
        <v>LAST 67</v>
      </c>
      <c r="E1078" s="6">
        <f>IF(AND(OR(H1078=$AA$3,H1078=$AA$5),AND(OR(L1078=$AA$3,L1078=$AA$5))),"MATCH",0)</f>
        <v>0</v>
      </c>
      <c r="F1078" s="39" t="s">
        <v>91</v>
      </c>
      <c r="G1078" s="16">
        <v>44877</v>
      </c>
      <c r="H1078" s="6" t="s">
        <v>45</v>
      </c>
      <c r="I1078" s="6">
        <v>3</v>
      </c>
      <c r="J1078" s="7">
        <v>3.1265666929755334</v>
      </c>
      <c r="K1078" s="19" t="s">
        <v>91</v>
      </c>
      <c r="L1078" s="6" t="s">
        <v>19</v>
      </c>
      <c r="N1078" s="7">
        <f>((VLOOKUP(L1078,Modèle!$B$3:$G$34,5,FALSE)*VLOOKUP(H1078,Modèle!$B$3:$G$34,6,FALSE))*Modèle!$D$35)+0.1</f>
        <v>3.56764331210191</v>
      </c>
      <c r="O1078" s="19" t="str">
        <f>IF(N1073&gt;J1073,1,"")</f>
        <v/>
      </c>
      <c r="P1078" t="str">
        <f>IF(I1078&gt;M1078,H1078,L1078)</f>
        <v>Detroit</v>
      </c>
      <c r="Q1078" t="str">
        <f>IF(J1078&gt;N1078,H1078,L1078)</f>
        <v>Los Angeles</v>
      </c>
      <c r="AI1078" s="27"/>
      <c r="AJ1078" s="26"/>
      <c r="AK1078" s="26"/>
      <c r="AL1078" s="26"/>
      <c r="AM1078" s="26"/>
      <c r="AN1078" s="26"/>
    </row>
    <row r="1079" spans="1:40">
      <c r="A1079" t="str">
        <f>IF(OR(H1079=$AA$3,L1079=$AA$3),"MATCH","")</f>
        <v/>
      </c>
      <c r="B1079" t="str">
        <f>IF(A1079="","","LAST "&amp;COUNTIF(A$2:$A1079,A1079))</f>
        <v/>
      </c>
      <c r="C1079" t="str">
        <f>IF(OR(H1079=$AA$5,L1079=$AA$5),"MATCH","")</f>
        <v/>
      </c>
      <c r="D1079" t="str">
        <f>IF(C1079="","","LAST "&amp;COUNTIF($C$2:C1079,C1079))</f>
        <v/>
      </c>
      <c r="E1079" s="6">
        <f>IF(AND(OR(H1079=$AA$3,H1079=$AA$5),AND(OR(L1079=$AA$3,L1079=$AA$5))),"MATCH",0)</f>
        <v>0</v>
      </c>
      <c r="F1079" s="39" t="s">
        <v>91</v>
      </c>
      <c r="G1079" s="16">
        <v>44877</v>
      </c>
      <c r="H1079" s="6" t="s">
        <v>44</v>
      </c>
      <c r="I1079" s="6">
        <v>4</v>
      </c>
      <c r="J1079" s="7">
        <v>3.5092659826361494</v>
      </c>
      <c r="K1079" s="19">
        <v>1</v>
      </c>
      <c r="L1079" s="6" t="s">
        <v>31</v>
      </c>
      <c r="N1079" s="7">
        <f>((VLOOKUP(L1079,Modèle!$B$3:$G$34,5,FALSE)*VLOOKUP(H1079,Modèle!$B$3:$G$34,6,FALSE))*Modèle!$D$35)+0.1</f>
        <v>2.5525477707006368</v>
      </c>
      <c r="O1079" s="19" t="str">
        <f>IF(N1074&gt;J1074,1,"")</f>
        <v/>
      </c>
      <c r="P1079" t="str">
        <f>IF(I1079&gt;M1079,H1079,L1079)</f>
        <v>Pittsburgh</v>
      </c>
      <c r="Q1079" t="str">
        <f>IF(J1079&gt;N1079,H1079,L1079)</f>
        <v>Pittsburgh</v>
      </c>
      <c r="AI1079" s="27"/>
      <c r="AJ1079" s="26"/>
      <c r="AK1079" s="26"/>
      <c r="AL1079" s="26"/>
      <c r="AM1079" s="26"/>
      <c r="AN1079" s="26"/>
    </row>
    <row r="1080" spans="1:40">
      <c r="A1080" t="str">
        <f>IF(OR(H1080=$AA$3,L1080=$AA$3),"MATCH","")</f>
        <v/>
      </c>
      <c r="B1080" t="str">
        <f>IF(A1080="","","LAST "&amp;COUNTIF(A$2:$A1080,A1080))</f>
        <v/>
      </c>
      <c r="C1080" t="str">
        <f>IF(OR(H1080=$AA$5,L1080=$AA$5),"MATCH","")</f>
        <v/>
      </c>
      <c r="D1080" t="str">
        <f>IF(C1080="","","LAST "&amp;COUNTIF($C$2:C1080,C1080))</f>
        <v/>
      </c>
      <c r="E1080" s="6">
        <f>IF(AND(OR(H1080=$AA$3,H1080=$AA$5),AND(OR(L1080=$AA$3,L1080=$AA$5))),"MATCH",0)</f>
        <v>0</v>
      </c>
      <c r="F1080" s="39" t="s">
        <v>91</v>
      </c>
      <c r="G1080" s="16">
        <v>44877</v>
      </c>
      <c r="H1080" s="6" t="s">
        <v>24</v>
      </c>
      <c r="I1080" s="6">
        <v>3</v>
      </c>
      <c r="J1080" s="7">
        <v>2.1486029992107341</v>
      </c>
      <c r="K1080" s="19" t="s">
        <v>91</v>
      </c>
      <c r="L1080" s="6" t="s">
        <v>39</v>
      </c>
      <c r="N1080" s="7">
        <f>((VLOOKUP(L1080,Modèle!$B$3:$G$34,5,FALSE)*VLOOKUP(H1080,Modèle!$B$3:$G$34,6,FALSE))*Modèle!$D$35)+0.1</f>
        <v>3.8990445859872609</v>
      </c>
      <c r="O1080" s="19" t="str">
        <f>IF(N1075&gt;J1075,1,"")</f>
        <v/>
      </c>
      <c r="P1080" t="str">
        <f>IF(I1080&gt;M1080,H1080,L1080)</f>
        <v>Columbus</v>
      </c>
      <c r="Q1080" t="str">
        <f>IF(J1080&gt;N1080,H1080,L1080)</f>
        <v>N.Y. Islanders</v>
      </c>
      <c r="AI1080" s="27"/>
      <c r="AJ1080" s="26"/>
      <c r="AK1080" s="26"/>
      <c r="AL1080" s="26"/>
      <c r="AM1080" s="26"/>
      <c r="AN1080" s="26"/>
    </row>
    <row r="1081" spans="1:40">
      <c r="A1081" t="str">
        <f>IF(OR(H1081=$AA$3,L1081=$AA$3),"MATCH","")</f>
        <v/>
      </c>
      <c r="B1081" t="str">
        <f>IF(A1081="","","LAST "&amp;COUNTIF(A$2:$A1081,A1081))</f>
        <v/>
      </c>
      <c r="C1081" t="str">
        <f>IF(OR(H1081=$AA$5,L1081=$AA$5),"MATCH","")</f>
        <v/>
      </c>
      <c r="D1081" t="str">
        <f>IF(C1081="","","LAST "&amp;COUNTIF($C$2:C1081,C1081))</f>
        <v/>
      </c>
      <c r="E1081" s="6">
        <f>IF(AND(OR(H1081=$AA$3,H1081=$AA$5),AND(OR(L1081=$AA$3,L1081=$AA$5))),"MATCH",0)</f>
        <v>0</v>
      </c>
      <c r="F1081" s="39" t="s">
        <v>91</v>
      </c>
      <c r="G1081" s="16">
        <v>44877</v>
      </c>
      <c r="H1081" s="6" t="s">
        <v>21</v>
      </c>
      <c r="I1081" s="6">
        <v>1</v>
      </c>
      <c r="J1081" s="7">
        <v>3.4585635359116025</v>
      </c>
      <c r="K1081" s="19">
        <v>1</v>
      </c>
      <c r="L1081" s="6" t="s">
        <v>17</v>
      </c>
      <c r="N1081" s="7">
        <f>((VLOOKUP(L1081,Modèle!$B$3:$G$34,5,FALSE)*VLOOKUP(H1081,Modèle!$B$3:$G$34,6,FALSE))*Modèle!$D$35)+0.1</f>
        <v>2.4380891719745219</v>
      </c>
      <c r="O1081" s="19" t="str">
        <f>IF(N1076&gt;J1076,1,"")</f>
        <v/>
      </c>
      <c r="P1081" t="str">
        <f>IF(I1081&gt;M1081,H1081,L1081)</f>
        <v>N.Y. Rangers</v>
      </c>
      <c r="Q1081" t="str">
        <f>IF(J1081&gt;N1081,H1081,L1081)</f>
        <v>N.Y. Rangers</v>
      </c>
      <c r="AI1081" s="27"/>
      <c r="AJ1081" s="26"/>
      <c r="AK1081" s="26"/>
      <c r="AL1081" s="26"/>
      <c r="AM1081" s="26"/>
      <c r="AN1081" s="26"/>
    </row>
    <row r="1082" spans="1:40">
      <c r="A1082" t="str">
        <f>IF(OR(H1082=$AA$3,L1082=$AA$3),"MATCH","")</f>
        <v/>
      </c>
      <c r="B1082" t="str">
        <f>IF(A1082="","","LAST "&amp;COUNTIF(A$2:$A1082,A1082))</f>
        <v/>
      </c>
      <c r="C1082" t="str">
        <f>IF(OR(H1082=$AA$5,L1082=$AA$5),"MATCH","")</f>
        <v/>
      </c>
      <c r="D1082" t="str">
        <f>IF(C1082="","","LAST "&amp;COUNTIF($C$2:C1082,C1082))</f>
        <v/>
      </c>
      <c r="E1082" s="6">
        <f>IF(AND(OR(H1082=$AA$3,H1082=$AA$5),AND(OR(L1082=$AA$3,L1082=$AA$5))),"MATCH",0)</f>
        <v>0</v>
      </c>
      <c r="F1082" s="39" t="s">
        <v>91</v>
      </c>
      <c r="G1082" s="16">
        <v>44877</v>
      </c>
      <c r="H1082" s="6" t="s">
        <v>43</v>
      </c>
      <c r="I1082" s="6">
        <v>1</v>
      </c>
      <c r="J1082" s="7">
        <v>2.312391475927388</v>
      </c>
      <c r="K1082" s="19" t="s">
        <v>91</v>
      </c>
      <c r="L1082" s="6" t="s">
        <v>41</v>
      </c>
      <c r="N1082" s="7">
        <f>((VLOOKUP(L1082,Modèle!$B$3:$G$34,5,FALSE)*VLOOKUP(H1082,Modèle!$B$3:$G$34,6,FALSE))*Modèle!$D$35)+0.1</f>
        <v>4.180859872611463</v>
      </c>
      <c r="O1082" s="19">
        <f>IF(N1077&gt;J1077,1,"")</f>
        <v>1</v>
      </c>
      <c r="P1082" t="str">
        <f>IF(I1082&gt;M1082,H1082,L1082)</f>
        <v>Arizona</v>
      </c>
      <c r="Q1082" t="str">
        <f>IF(J1082&gt;N1082,H1082,L1082)</f>
        <v>New Jersey</v>
      </c>
      <c r="AI1082" s="27"/>
      <c r="AJ1082" s="26"/>
      <c r="AK1082" s="26"/>
      <c r="AL1082" s="26"/>
      <c r="AM1082" s="26"/>
      <c r="AN1082" s="26"/>
    </row>
    <row r="1083" spans="1:40">
      <c r="A1083" t="str">
        <f>IF(OR(H1083=$AA$3,L1083=$AA$3),"MATCH","")</f>
        <v/>
      </c>
      <c r="B1083" t="str">
        <f>IF(A1083="","","LAST "&amp;COUNTIF(A$2:$A1083,A1083))</f>
        <v/>
      </c>
      <c r="C1083" t="str">
        <f>IF(OR(H1083=$AA$5,L1083=$AA$5),"MATCH","")</f>
        <v/>
      </c>
      <c r="D1083" t="str">
        <f>IF(C1083="","","LAST "&amp;COUNTIF($C$2:C1083,C1083))</f>
        <v/>
      </c>
      <c r="E1083" s="6">
        <f>IF(AND(OR(H1083=$AA$3,H1083=$AA$5),AND(OR(L1083=$AA$3,L1083=$AA$5))),"MATCH",0)</f>
        <v>0</v>
      </c>
      <c r="F1083" s="39" t="s">
        <v>91</v>
      </c>
      <c r="G1083" s="16">
        <v>44877</v>
      </c>
      <c r="H1083" s="6" t="s">
        <v>34</v>
      </c>
      <c r="I1083" s="6">
        <v>4</v>
      </c>
      <c r="J1083" s="7">
        <v>2.8619415943172855</v>
      </c>
      <c r="K1083" s="19" t="s">
        <v>91</v>
      </c>
      <c r="L1083" s="6" t="s">
        <v>42</v>
      </c>
      <c r="N1083" s="7">
        <f>((VLOOKUP(L1083,Modèle!$B$3:$G$34,5,FALSE)*VLOOKUP(H1083,Modèle!$B$3:$G$34,6,FALSE))*Modèle!$D$35)+0.1</f>
        <v>3.0485350318471331</v>
      </c>
      <c r="O1083" s="19">
        <f>IF(N1078&gt;J1078,1,"")</f>
        <v>1</v>
      </c>
      <c r="P1083" t="str">
        <f>IF(I1083&gt;M1083,H1083,L1083)</f>
        <v>Ottawa</v>
      </c>
      <c r="Q1083" t="str">
        <f>IF(J1083&gt;N1083,H1083,L1083)</f>
        <v>Philadelphia</v>
      </c>
      <c r="AI1083" s="27"/>
      <c r="AJ1083" s="26"/>
      <c r="AK1083" s="26"/>
      <c r="AL1083" s="26"/>
      <c r="AM1083" s="26"/>
      <c r="AN1083" s="26"/>
    </row>
    <row r="1084" spans="1:40">
      <c r="A1084" t="str">
        <f>IF(OR(H1084=$AA$3,L1084=$AA$3),"MATCH","")</f>
        <v/>
      </c>
      <c r="B1084" t="str">
        <f>IF(A1084="","","LAST "&amp;COUNTIF(A$2:$A1084,A1084))</f>
        <v/>
      </c>
      <c r="C1084" t="str">
        <f>IF(OR(H1084=$AA$5,L1084=$AA$5),"MATCH","")</f>
        <v/>
      </c>
      <c r="D1084" t="str">
        <f>IF(C1084="","","LAST "&amp;COUNTIF($C$2:C1084,C1084))</f>
        <v/>
      </c>
      <c r="E1084" s="6">
        <f>IF(AND(OR(H1084=$AA$3,H1084=$AA$5),AND(OR(L1084=$AA$3,L1084=$AA$5))),"MATCH",0)</f>
        <v>0</v>
      </c>
      <c r="F1084" s="39" t="s">
        <v>91</v>
      </c>
      <c r="G1084" s="16">
        <v>44877</v>
      </c>
      <c r="H1084" s="6" t="s">
        <v>28</v>
      </c>
      <c r="I1084" s="6">
        <v>2</v>
      </c>
      <c r="J1084" s="7">
        <v>2.9944751381215475</v>
      </c>
      <c r="K1084" s="19" t="s">
        <v>91</v>
      </c>
      <c r="L1084" s="6" t="s">
        <v>30</v>
      </c>
      <c r="N1084" s="7">
        <f>((VLOOKUP(L1084,Modèle!$B$3:$G$34,5,FALSE)*VLOOKUP(H1084,Modèle!$B$3:$G$34,6,FALSE))*Modèle!$D$35)+0.1</f>
        <v>4.280318471337579</v>
      </c>
      <c r="O1084" s="19" t="str">
        <f>IF(N1079&gt;J1079,1,"")</f>
        <v/>
      </c>
      <c r="P1084" t="str">
        <f>IF(I1084&gt;M1084,H1084,L1084)</f>
        <v>Vancouver</v>
      </c>
      <c r="Q1084" t="str">
        <f>IF(J1084&gt;N1084,H1084,L1084)</f>
        <v>Toronto</v>
      </c>
      <c r="AI1084" s="27"/>
      <c r="AJ1084" s="26"/>
      <c r="AK1084" s="26"/>
      <c r="AL1084" s="26"/>
      <c r="AM1084" s="26"/>
      <c r="AN1084" s="26"/>
    </row>
    <row r="1085" spans="1:40">
      <c r="A1085" t="str">
        <f>IF(OR(H1085=$AA$3,L1085=$AA$3),"MATCH","")</f>
        <v/>
      </c>
      <c r="B1085" t="str">
        <f>IF(A1085="","","LAST "&amp;COUNTIF(A$2:$A1085,A1085))</f>
        <v/>
      </c>
      <c r="C1085" t="str">
        <f>IF(OR(H1085=$AA$5,L1085=$AA$5),"MATCH","")</f>
        <v/>
      </c>
      <c r="D1085" t="str">
        <f>IF(C1085="","","LAST "&amp;COUNTIF($C$2:C1085,C1085))</f>
        <v/>
      </c>
      <c r="E1085" s="6">
        <f>IF(AND(OR(H1085=$AA$3,H1085=$AA$5),AND(OR(L1085=$AA$3,L1085=$AA$5))),"MATCH",0)</f>
        <v>0</v>
      </c>
      <c r="F1085" s="39" t="s">
        <v>91</v>
      </c>
      <c r="G1085" s="16">
        <v>44877</v>
      </c>
      <c r="H1085" s="6" t="s">
        <v>47</v>
      </c>
      <c r="I1085" s="6">
        <v>3</v>
      </c>
      <c r="J1085" s="7">
        <v>1.6698026835043416</v>
      </c>
      <c r="K1085" s="19" t="s">
        <v>91</v>
      </c>
      <c r="L1085" s="6" t="s">
        <v>18</v>
      </c>
      <c r="N1085" s="7">
        <f>((VLOOKUP(L1085,Modèle!$B$3:$G$34,5,FALSE)*VLOOKUP(H1085,Modèle!$B$3:$G$34,6,FALSE))*Modèle!$D$35)+0.1</f>
        <v>3.8386305732484072</v>
      </c>
      <c r="O1085" s="19">
        <f>IF(N1080&gt;J1080,1,"")</f>
        <v>1</v>
      </c>
      <c r="P1085" t="str">
        <f>IF(I1085&gt;M1085,H1085,L1085)</f>
        <v>St. Louis</v>
      </c>
      <c r="Q1085" t="str">
        <f>IF(J1085&gt;N1085,H1085,L1085)</f>
        <v>Vegas</v>
      </c>
      <c r="AI1085" s="27"/>
      <c r="AJ1085" s="26"/>
      <c r="AK1085" s="26"/>
      <c r="AL1085" s="26"/>
      <c r="AM1085" s="26"/>
      <c r="AN1085" s="26"/>
    </row>
    <row r="1086" spans="1:40">
      <c r="A1086" t="str">
        <f>IF(OR(H1086=$AA$3,L1086=$AA$3),"MATCH","")</f>
        <v/>
      </c>
      <c r="B1086" t="str">
        <f>IF(A1086="","","LAST "&amp;COUNTIF(A$2:$A1086,A1086))</f>
        <v/>
      </c>
      <c r="C1086" t="str">
        <f>IF(OR(H1086=$AA$5,L1086=$AA$5),"MATCH","")</f>
        <v/>
      </c>
      <c r="D1086" t="str">
        <f>IF(C1086="","","LAST "&amp;COUNTIF($C$2:C1086,C1086))</f>
        <v/>
      </c>
      <c r="E1086" s="6">
        <f>IF(AND(OR(H1086=$AA$3,H1086=$AA$5),AND(OR(L1086=$AA$3,L1086=$AA$5))),"MATCH",0)</f>
        <v>0</v>
      </c>
      <c r="F1086" s="39" t="s">
        <v>91</v>
      </c>
      <c r="G1086" s="16">
        <v>44876</v>
      </c>
      <c r="H1086" s="6" t="s">
        <v>16</v>
      </c>
      <c r="I1086" s="6">
        <v>5</v>
      </c>
      <c r="J1086" s="7">
        <v>2.0192580899763226</v>
      </c>
      <c r="K1086" s="19" t="s">
        <v>91</v>
      </c>
      <c r="L1086" s="6" t="s">
        <v>40</v>
      </c>
      <c r="N1086" s="7">
        <f>((VLOOKUP(L1086,Modèle!$B$3:$G$34,5,FALSE)*VLOOKUP(H1086,Modèle!$B$3:$G$34,6,FALSE))*Modèle!$D$35)+0.1</f>
        <v>4.1744904458598713</v>
      </c>
      <c r="O1086" s="19" t="str">
        <f>IF(N1081&gt;J1081,1,"")</f>
        <v/>
      </c>
      <c r="P1086" t="str">
        <f>IF(I1086&gt;M1086,H1086,L1086)</f>
        <v>San Jose</v>
      </c>
      <c r="Q1086" t="str">
        <f>IF(J1086&gt;N1086,H1086,L1086)</f>
        <v>Dallas</v>
      </c>
      <c r="AI1086" s="27"/>
      <c r="AJ1086" s="26"/>
      <c r="AK1086" s="26"/>
      <c r="AL1086" s="26"/>
      <c r="AM1086" s="26"/>
      <c r="AN1086" s="26"/>
    </row>
    <row r="1087" spans="1:40">
      <c r="A1087" t="str">
        <f>IF(OR(H1087=$AA$3,L1087=$AA$3),"MATCH","")</f>
        <v/>
      </c>
      <c r="B1087" t="str">
        <f>IF(A1087="","","LAST "&amp;COUNTIF(A$2:$A1087,A1087))</f>
        <v/>
      </c>
      <c r="C1087" t="str">
        <f>IF(OR(H1087=$AA$5,L1087=$AA$5),"MATCH","")</f>
        <v/>
      </c>
      <c r="D1087" t="str">
        <f>IF(C1087="","","LAST "&amp;COUNTIF($C$2:C1087,C1087))</f>
        <v/>
      </c>
      <c r="E1087" s="6">
        <f>IF(AND(OR(H1087=$AA$3,H1087=$AA$5),AND(OR(L1087=$AA$3,L1087=$AA$5))),"MATCH",0)</f>
        <v>0</v>
      </c>
      <c r="F1087" s="39" t="s">
        <v>91</v>
      </c>
      <c r="G1087" s="16">
        <v>44876</v>
      </c>
      <c r="H1087" s="6" t="s">
        <v>37</v>
      </c>
      <c r="I1087" s="6">
        <v>1</v>
      </c>
      <c r="J1087" s="7">
        <v>2.7010576164167333</v>
      </c>
      <c r="K1087" s="19" t="s">
        <v>91</v>
      </c>
      <c r="L1087" s="6" t="s">
        <v>22</v>
      </c>
      <c r="N1087" s="7">
        <f>((VLOOKUP(L1087,Modèle!$B$3:$G$34,5,FALSE)*VLOOKUP(H1087,Modèle!$B$3:$G$34,6,FALSE))*Modèle!$D$35)+0.1</f>
        <v>3.4049681528662412</v>
      </c>
      <c r="O1087" s="19">
        <f>IF(N1082&gt;J1082,1,"")</f>
        <v>1</v>
      </c>
      <c r="P1087" t="str">
        <f>IF(I1087&gt;M1087,H1087,L1087)</f>
        <v>Minnesota</v>
      </c>
      <c r="Q1087" t="str">
        <f>IF(J1087&gt;N1087,H1087,L1087)</f>
        <v>Seattle</v>
      </c>
      <c r="AI1087" s="27"/>
      <c r="AJ1087" s="26"/>
      <c r="AK1087" s="26"/>
      <c r="AL1087" s="26"/>
      <c r="AM1087" s="26"/>
      <c r="AN1087" s="26"/>
    </row>
    <row r="1088" spans="1:40">
      <c r="A1088" t="str">
        <f>IF(OR(H1088=$AA$3,L1088=$AA$3),"MATCH","")</f>
        <v/>
      </c>
      <c r="B1088" t="str">
        <f>IF(A1088="","","LAST "&amp;COUNTIF(A$2:$A1088,A1088))</f>
        <v/>
      </c>
      <c r="C1088" t="str">
        <f>IF(OR(H1088=$AA$5,L1088=$AA$5),"MATCH","")</f>
        <v/>
      </c>
      <c r="D1088" t="str">
        <f>IF(C1088="","","LAST "&amp;COUNTIF($C$2:C1088,C1088))</f>
        <v/>
      </c>
      <c r="E1088" s="6">
        <f>IF(AND(OR(H1088=$AA$3,H1088=$AA$5),AND(OR(L1088=$AA$3,L1088=$AA$5))),"MATCH",0)</f>
        <v>0</v>
      </c>
      <c r="F1088" s="39" t="s">
        <v>91</v>
      </c>
      <c r="G1088" s="16">
        <v>44876</v>
      </c>
      <c r="H1088" s="6" t="s">
        <v>44</v>
      </c>
      <c r="I1088" s="6">
        <v>4</v>
      </c>
      <c r="J1088" s="7">
        <v>3.0286977111286508</v>
      </c>
      <c r="K1088" s="19" t="s">
        <v>91</v>
      </c>
      <c r="L1088" s="6" t="s">
        <v>30</v>
      </c>
      <c r="N1088" s="7">
        <f>((VLOOKUP(L1088,Modèle!$B$3:$G$34,5,FALSE)*VLOOKUP(H1088,Modèle!$B$3:$G$34,6,FALSE))*Modèle!$D$35)+0.1</f>
        <v>3.3123566878980886</v>
      </c>
      <c r="O1088" s="19">
        <f>IF(N1083&gt;J1083,1,"")</f>
        <v>1</v>
      </c>
      <c r="P1088" t="str">
        <f>IF(I1088&gt;M1088,H1088,L1088)</f>
        <v>Pittsburgh</v>
      </c>
      <c r="Q1088" t="str">
        <f>IF(J1088&gt;N1088,H1088,L1088)</f>
        <v>Toronto</v>
      </c>
      <c r="AI1088" s="27"/>
      <c r="AJ1088" s="26"/>
      <c r="AK1088" s="26"/>
      <c r="AL1088" s="26"/>
      <c r="AM1088" s="26"/>
      <c r="AN1088" s="26"/>
    </row>
    <row r="1089" spans="1:40">
      <c r="A1089" t="str">
        <f>IF(OR(H1089=$AA$3,L1089=$AA$3),"MATCH","")</f>
        <v/>
      </c>
      <c r="B1089" t="str">
        <f>IF(A1089="","","LAST "&amp;COUNTIF(A$2:$A1089,A1089))</f>
        <v/>
      </c>
      <c r="C1089" t="str">
        <f>IF(OR(H1089=$AA$5,L1089=$AA$5),"MATCH","")</f>
        <v/>
      </c>
      <c r="D1089" t="str">
        <f>IF(C1089="","","LAST "&amp;COUNTIF($C$2:C1089,C1089))</f>
        <v/>
      </c>
      <c r="E1089" s="6">
        <f>IF(AND(OR(H1089=$AA$3,H1089=$AA$5),AND(OR(L1089=$AA$3,L1089=$AA$5))),"MATCH",0)</f>
        <v>0</v>
      </c>
      <c r="F1089" s="39" t="s">
        <v>91</v>
      </c>
      <c r="G1089" s="16">
        <v>44876</v>
      </c>
      <c r="H1089" s="6" t="s">
        <v>20</v>
      </c>
      <c r="I1089" s="6">
        <v>1</v>
      </c>
      <c r="J1089" s="7">
        <v>3.0591949486977117</v>
      </c>
      <c r="K1089" s="19">
        <v>1</v>
      </c>
      <c r="L1089" s="6" t="s">
        <v>33</v>
      </c>
      <c r="N1089" s="7">
        <f>((VLOOKUP(L1089,Modèle!$B$3:$G$34,5,FALSE)*VLOOKUP(H1089,Modèle!$B$3:$G$34,6,FALSE))*Modèle!$D$35)+0.1</f>
        <v>3.0859872611464971</v>
      </c>
      <c r="O1089" s="19">
        <f>IF(N1084&gt;J1084,1,"")</f>
        <v>1</v>
      </c>
      <c r="P1089" t="str">
        <f>IF(I1089&gt;M1089,H1089,L1089)</f>
        <v>Tampa Bay</v>
      </c>
      <c r="Q1089" t="str">
        <f>IF(J1089&gt;N1089,H1089,L1089)</f>
        <v>Washington</v>
      </c>
      <c r="AI1089" s="27"/>
      <c r="AJ1089" s="26"/>
      <c r="AK1089" s="26"/>
      <c r="AL1089" s="26"/>
      <c r="AM1089" s="26"/>
      <c r="AN1089" s="26"/>
    </row>
    <row r="1090" spans="1:40">
      <c r="A1090" t="str">
        <f>IF(OR(H1090=$AA$3,L1090=$AA$3),"MATCH","")</f>
        <v>MATCH</v>
      </c>
      <c r="B1090" t="str">
        <f>IF(A1090="","","LAST "&amp;COUNTIF(A$2:$A1090,A1090))</f>
        <v>LAST 70</v>
      </c>
      <c r="C1090" t="str">
        <f>IF(OR(H1090=$AA$5,L1090=$AA$5),"MATCH","")</f>
        <v/>
      </c>
      <c r="D1090" t="str">
        <f>IF(C1090="","","LAST "&amp;COUNTIF($C$2:C1090,C1090))</f>
        <v/>
      </c>
      <c r="E1090" s="6">
        <f>IF(AND(OR(H1090=$AA$3,H1090=$AA$5),AND(OR(L1090=$AA$3,L1090=$AA$5))),"MATCH",0)</f>
        <v>0</v>
      </c>
      <c r="F1090" s="39" t="s">
        <v>91</v>
      </c>
      <c r="G1090" s="16">
        <v>44875</v>
      </c>
      <c r="H1090" s="6" t="s">
        <v>36</v>
      </c>
      <c r="I1090" s="6">
        <v>1</v>
      </c>
      <c r="J1090" s="7">
        <v>2.3231930276319699</v>
      </c>
      <c r="K1090" s="19" t="s">
        <v>91</v>
      </c>
      <c r="L1090" s="6" t="s">
        <v>32</v>
      </c>
      <c r="N1090" s="7">
        <f>((VLOOKUP(L1090,Modèle!$B$3:$G$34,5,FALSE)*VLOOKUP(H1090,Modèle!$B$3:$G$34,6,FALSE))*Modèle!$D$35)+0.1</f>
        <v>3.6324840764331205</v>
      </c>
      <c r="O1090" s="19">
        <f>IF(N1085&gt;J1085,1,"")</f>
        <v>1</v>
      </c>
      <c r="P1090" t="str">
        <f>IF(I1090&gt;M1090,H1090,L1090)</f>
        <v>Calgary</v>
      </c>
      <c r="Q1090" t="str">
        <f>IF(J1090&gt;N1090,H1090,L1090)</f>
        <v>Boston</v>
      </c>
      <c r="AI1090" s="27"/>
      <c r="AJ1090" s="26"/>
      <c r="AK1090" s="26"/>
      <c r="AL1090" s="26"/>
      <c r="AM1090" s="26"/>
      <c r="AN1090" s="26"/>
    </row>
    <row r="1091" spans="1:40">
      <c r="A1091" t="str">
        <f>IF(OR(H1091=$AA$3,L1091=$AA$3),"MATCH","")</f>
        <v/>
      </c>
      <c r="B1091" t="str">
        <f>IF(A1091="","","LAST "&amp;COUNTIF(A$2:$A1091,A1091))</f>
        <v/>
      </c>
      <c r="C1091" t="str">
        <f>IF(OR(H1091=$AA$5,L1091=$AA$5),"MATCH","")</f>
        <v/>
      </c>
      <c r="D1091" t="str">
        <f>IF(C1091="","","LAST "&amp;COUNTIF($C$2:C1091,C1091))</f>
        <v/>
      </c>
      <c r="E1091" s="6">
        <f>IF(AND(OR(H1091=$AA$3,H1091=$AA$5),AND(OR(L1091=$AA$3,L1091=$AA$5))),"MATCH",0)</f>
        <v>0</v>
      </c>
      <c r="F1091" s="39" t="s">
        <v>91</v>
      </c>
      <c r="G1091" s="16">
        <v>44875</v>
      </c>
      <c r="H1091" s="6" t="s">
        <v>18</v>
      </c>
      <c r="I1091" s="6">
        <v>7</v>
      </c>
      <c r="J1091" s="7">
        <v>3.6545033178171735</v>
      </c>
      <c r="K1091" s="19">
        <v>1</v>
      </c>
      <c r="L1091" s="6" t="s">
        <v>35</v>
      </c>
      <c r="N1091" s="7">
        <f>((VLOOKUP(L1091,Modèle!$B$3:$G$34,5,FALSE)*VLOOKUP(H1091,Modèle!$B$3:$G$34,6,FALSE))*Modèle!$D$35)+0.1</f>
        <v>3.5278980891719738</v>
      </c>
      <c r="O1091" s="19">
        <f>IF(N1086&gt;J1086,1,"")</f>
        <v>1</v>
      </c>
      <c r="P1091" t="str">
        <f>IF(I1091&gt;M1091,H1091,L1091)</f>
        <v>Vegas</v>
      </c>
      <c r="Q1091" t="str">
        <f>IF(J1091&gt;N1091,H1091,L1091)</f>
        <v>Vegas</v>
      </c>
      <c r="AI1091" s="27"/>
      <c r="AJ1091" s="26"/>
      <c r="AK1091" s="26"/>
      <c r="AL1091" s="26"/>
      <c r="AM1091" s="26"/>
      <c r="AN1091" s="26"/>
    </row>
    <row r="1092" spans="1:40">
      <c r="A1092" t="str">
        <f>IF(OR(H1092=$AA$3,L1092=$AA$3),"MATCH","")</f>
        <v/>
      </c>
      <c r="B1092" t="str">
        <f>IF(A1092="","","LAST "&amp;COUNTIF(A$2:$A1092,A1092))</f>
        <v/>
      </c>
      <c r="C1092" t="str">
        <f>IF(OR(H1092=$AA$5,L1092=$AA$5),"MATCH","")</f>
        <v/>
      </c>
      <c r="D1092" t="str">
        <f>IF(C1092="","","LAST "&amp;COUNTIF($C$2:C1092,C1092))</f>
        <v/>
      </c>
      <c r="E1092" s="6">
        <f>IF(AND(OR(H1092=$AA$3,H1092=$AA$5),AND(OR(L1092=$AA$3,L1092=$AA$5))),"MATCH",0)</f>
        <v>0</v>
      </c>
      <c r="F1092" s="39" t="s">
        <v>91</v>
      </c>
      <c r="G1092" s="16">
        <v>44875</v>
      </c>
      <c r="H1092" s="6" t="s">
        <v>29</v>
      </c>
      <c r="I1092" s="6">
        <v>2</v>
      </c>
      <c r="J1092" s="7">
        <v>3.4232742398732299</v>
      </c>
      <c r="K1092" s="19">
        <v>1</v>
      </c>
      <c r="L1092" s="6" t="s">
        <v>25</v>
      </c>
      <c r="N1092" s="7">
        <f>((VLOOKUP(L1092,Modèle!$B$3:$G$34,5,FALSE)*VLOOKUP(H1092,Modèle!$B$3:$G$34,6,FALSE))*Modèle!$D$35)+0.1</f>
        <v>3.39</v>
      </c>
      <c r="O1092" s="19">
        <f>IF(N1087&gt;J1087,1,"")</f>
        <v>1</v>
      </c>
      <c r="P1092" t="str">
        <f>IF(I1092&gt;M1092,H1092,L1092)</f>
        <v>Edmonton</v>
      </c>
      <c r="Q1092" t="str">
        <f>IF(J1092&gt;N1092,H1092,L1092)</f>
        <v>Edmonton</v>
      </c>
      <c r="AI1092" s="27"/>
      <c r="AJ1092" s="26"/>
      <c r="AK1092" s="26"/>
      <c r="AL1092" s="26"/>
      <c r="AM1092" s="26"/>
      <c r="AN1092" s="26"/>
    </row>
    <row r="1093" spans="1:40">
      <c r="A1093" t="str">
        <f>IF(OR(H1093=$AA$3,L1093=$AA$3),"MATCH","")</f>
        <v/>
      </c>
      <c r="B1093" t="str">
        <f>IF(A1093="","","LAST "&amp;COUNTIF(A$2:$A1093,A1093))</f>
        <v/>
      </c>
      <c r="C1093" t="str">
        <f>IF(OR(H1093=$AA$5,L1093=$AA$5),"MATCH","")</f>
        <v/>
      </c>
      <c r="D1093" t="str">
        <f>IF(C1093="","","LAST "&amp;COUNTIF($C$2:C1093,C1093))</f>
        <v/>
      </c>
      <c r="E1093" s="6">
        <f>IF(AND(OR(H1093=$AA$3,H1093=$AA$5),AND(OR(L1093=$AA$3,L1093=$AA$5))),"MATCH",0)</f>
        <v>0</v>
      </c>
      <c r="F1093" s="39" t="s">
        <v>91</v>
      </c>
      <c r="G1093" s="16">
        <v>44875</v>
      </c>
      <c r="H1093" s="6" t="s">
        <v>17</v>
      </c>
      <c r="I1093" s="6">
        <v>3</v>
      </c>
      <c r="J1093" s="7">
        <v>2.3415747251658909</v>
      </c>
      <c r="K1093" s="19" t="s">
        <v>91</v>
      </c>
      <c r="L1093" s="6" t="s">
        <v>27</v>
      </c>
      <c r="N1093" s="7">
        <f>((VLOOKUP(L1093,Modèle!$B$3:$G$34,5,FALSE)*VLOOKUP(H1093,Modèle!$B$3:$G$34,6,FALSE))*Modèle!$D$35)+0.1</f>
        <v>2.9281528662420375</v>
      </c>
      <c r="O1093" s="19">
        <f>IF(N1088&gt;J1088,1,"")</f>
        <v>1</v>
      </c>
      <c r="P1093" t="str">
        <f>IF(I1093&gt;M1093,H1093,L1093)</f>
        <v>Nashville</v>
      </c>
      <c r="Q1093" t="str">
        <f>IF(J1093&gt;N1093,H1093,L1093)</f>
        <v>Colorado</v>
      </c>
      <c r="AI1093" s="27"/>
      <c r="AJ1093" s="26"/>
      <c r="AK1093" s="26"/>
      <c r="AL1093" s="26"/>
      <c r="AM1093" s="26"/>
      <c r="AN1093" s="26"/>
    </row>
    <row r="1094" spans="1:40">
      <c r="A1094" t="str">
        <f>IF(OR(H1094=$AA$3,L1094=$AA$3),"MATCH","")</f>
        <v/>
      </c>
      <c r="B1094" t="str">
        <f>IF(A1094="","","LAST "&amp;COUNTIF(A$2:$A1094,A1094))</f>
        <v/>
      </c>
      <c r="C1094" t="str">
        <f>IF(OR(H1094=$AA$5,L1094=$AA$5),"MATCH","")</f>
        <v/>
      </c>
      <c r="D1094" t="str">
        <f>IF(C1094="","","LAST "&amp;COUNTIF($C$2:C1094,C1094))</f>
        <v/>
      </c>
      <c r="E1094" s="6">
        <f>IF(AND(OR(H1094=$AA$3,H1094=$AA$5),AND(OR(L1094=$AA$3,L1094=$AA$5))),"MATCH",0)</f>
        <v>0</v>
      </c>
      <c r="F1094" s="39" t="s">
        <v>91</v>
      </c>
      <c r="G1094" s="16">
        <v>44875</v>
      </c>
      <c r="H1094" s="6" t="s">
        <v>42</v>
      </c>
      <c r="I1094" s="6">
        <v>2</v>
      </c>
      <c r="J1094" s="7">
        <v>3.9916806972368031</v>
      </c>
      <c r="K1094" s="19">
        <v>1</v>
      </c>
      <c r="L1094" s="6" t="s">
        <v>24</v>
      </c>
      <c r="N1094" s="7">
        <f>((VLOOKUP(L1094,Modèle!$B$3:$G$34,5,FALSE)*VLOOKUP(H1094,Modèle!$B$3:$G$34,6,FALSE))*Modèle!$D$35)+0.1</f>
        <v>2.6863694267515914</v>
      </c>
      <c r="O1094" s="19">
        <f>IF(N1089&gt;J1089,1,"")</f>
        <v>1</v>
      </c>
      <c r="P1094" t="str">
        <f>IF(I1094&gt;M1094,H1094,L1094)</f>
        <v>Philadelphia</v>
      </c>
      <c r="Q1094" t="str">
        <f>IF(J1094&gt;N1094,H1094,L1094)</f>
        <v>Philadelphia</v>
      </c>
      <c r="AI1094" s="27"/>
      <c r="AJ1094" s="26"/>
      <c r="AK1094" s="26"/>
      <c r="AL1094" s="26"/>
      <c r="AM1094" s="26"/>
      <c r="AN1094" s="26"/>
    </row>
    <row r="1095" spans="1:40">
      <c r="A1095" t="str">
        <f>IF(OR(H1095=$AA$3,L1095=$AA$3),"MATCH","")</f>
        <v/>
      </c>
      <c r="B1095" t="str">
        <f>IF(A1095="","","LAST "&amp;COUNTIF(A$2:$A1095,A1095))</f>
        <v/>
      </c>
      <c r="C1095" t="str">
        <f>IF(OR(H1095=$AA$5,L1095=$AA$5),"MATCH","")</f>
        <v>MATCH</v>
      </c>
      <c r="D1095" t="str">
        <f>IF(C1095="","","LAST "&amp;COUNTIF($C$2:C1095,C1095))</f>
        <v>LAST 68</v>
      </c>
      <c r="E1095" s="6">
        <f>IF(AND(OR(H1095=$AA$3,H1095=$AA$5),AND(OR(L1095=$AA$3,L1095=$AA$5))),"MATCH",0)</f>
        <v>0</v>
      </c>
      <c r="F1095" s="39" t="s">
        <v>91</v>
      </c>
      <c r="G1095" s="16">
        <v>44875</v>
      </c>
      <c r="H1095" s="6" t="s">
        <v>21</v>
      </c>
      <c r="I1095" s="6">
        <v>8</v>
      </c>
      <c r="J1095" s="7">
        <v>2.5200356541546998</v>
      </c>
      <c r="K1095" s="19" t="s">
        <v>91</v>
      </c>
      <c r="L1095" s="6" t="s">
        <v>45</v>
      </c>
      <c r="N1095" s="7">
        <f>((VLOOKUP(L1095,Modèle!$B$3:$G$34,5,FALSE)*VLOOKUP(H1095,Modèle!$B$3:$G$34,6,FALSE))*Modèle!$D$35)+0.1</f>
        <v>2.7261146496815285</v>
      </c>
      <c r="O1095" s="19">
        <f>IF(N1090&gt;J1090,1,"")</f>
        <v>1</v>
      </c>
      <c r="P1095" t="str">
        <f>IF(I1095&gt;M1095,H1095,L1095)</f>
        <v>N.Y. Rangers</v>
      </c>
      <c r="Q1095" t="str">
        <f>IF(J1095&gt;N1095,H1095,L1095)</f>
        <v>Detroit</v>
      </c>
      <c r="AI1095" s="27"/>
      <c r="AJ1095" s="26"/>
      <c r="AK1095" s="26"/>
      <c r="AL1095" s="26"/>
      <c r="AM1095" s="26"/>
      <c r="AN1095" s="26"/>
    </row>
    <row r="1096" spans="1:40">
      <c r="A1096" t="str">
        <f>IF(OR(H1096=$AA$3,L1096=$AA$3),"MATCH","")</f>
        <v/>
      </c>
      <c r="B1096" t="str">
        <f>IF(A1096="","","LAST "&amp;COUNTIF(A$2:$A1096,A1096))</f>
        <v/>
      </c>
      <c r="C1096" t="str">
        <f>IF(OR(H1096=$AA$5,L1096=$AA$5),"MATCH","")</f>
        <v/>
      </c>
      <c r="D1096" t="str">
        <f>IF(C1096="","","LAST "&amp;COUNTIF($C$2:C1096,C1096))</f>
        <v/>
      </c>
      <c r="E1096" s="6">
        <f>IF(AND(OR(H1096=$AA$3,H1096=$AA$5),AND(OR(L1096=$AA$3,L1096=$AA$5))),"MATCH",0)</f>
        <v>0</v>
      </c>
      <c r="F1096" s="39" t="s">
        <v>91</v>
      </c>
      <c r="G1096" s="16">
        <v>44875</v>
      </c>
      <c r="H1096" s="6" t="s">
        <v>26</v>
      </c>
      <c r="I1096" s="6">
        <v>1</v>
      </c>
      <c r="J1096" s="7">
        <v>3.1660572447261561</v>
      </c>
      <c r="K1096" s="19" t="s">
        <v>91</v>
      </c>
      <c r="L1096" s="6" t="s">
        <v>19</v>
      </c>
      <c r="N1096" s="7">
        <f>((VLOOKUP(L1096,Modèle!$B$3:$G$34,5,FALSE)*VLOOKUP(H1096,Modèle!$B$3:$G$34,6,FALSE))*Modèle!$D$35)+0.1</f>
        <v>3.9517834394904447</v>
      </c>
      <c r="O1096" s="19" t="str">
        <f>IF(N1091&gt;J1091,1,"")</f>
        <v/>
      </c>
      <c r="P1096" t="str">
        <f>IF(I1096&gt;M1096,H1096,L1096)</f>
        <v>Chicago</v>
      </c>
      <c r="Q1096" t="str">
        <f>IF(J1096&gt;N1096,H1096,L1096)</f>
        <v>Los Angeles</v>
      </c>
      <c r="AI1096" s="27"/>
      <c r="AJ1096" s="26"/>
      <c r="AK1096" s="26"/>
      <c r="AL1096" s="26"/>
      <c r="AM1096" s="26"/>
      <c r="AN1096" s="26"/>
    </row>
    <row r="1097" spans="1:40">
      <c r="A1097" t="str">
        <f>IF(OR(H1097=$AA$3,L1097=$AA$3),"MATCH","")</f>
        <v/>
      </c>
      <c r="B1097" t="str">
        <f>IF(A1097="","","LAST "&amp;COUNTIF(A$2:$A1097,A1097))</f>
        <v/>
      </c>
      <c r="C1097" t="str">
        <f>IF(OR(H1097=$AA$5,L1097=$AA$5),"MATCH","")</f>
        <v/>
      </c>
      <c r="D1097" t="str">
        <f>IF(C1097="","","LAST "&amp;COUNTIF($C$2:C1097,C1097))</f>
        <v/>
      </c>
      <c r="E1097" s="6">
        <f>IF(AND(OR(H1097=$AA$3,H1097=$AA$5),AND(OR(L1097=$AA$3,L1097=$AA$5))),"MATCH",0)</f>
        <v>0</v>
      </c>
      <c r="F1097" s="39" t="s">
        <v>91</v>
      </c>
      <c r="G1097" s="16">
        <v>44875</v>
      </c>
      <c r="H1097" s="6" t="s">
        <v>43</v>
      </c>
      <c r="I1097" s="6">
        <v>2</v>
      </c>
      <c r="J1097" s="7">
        <v>2.3783381202337326</v>
      </c>
      <c r="K1097" s="19" t="s">
        <v>91</v>
      </c>
      <c r="L1097" s="6" t="s">
        <v>39</v>
      </c>
      <c r="N1097" s="7">
        <f>((VLOOKUP(L1097,Modèle!$B$3:$G$34,5,FALSE)*VLOOKUP(H1097,Modèle!$B$3:$G$34,6,FALSE))*Modèle!$D$35)+0.1</f>
        <v>3.5912738853503181</v>
      </c>
      <c r="O1097" s="19" t="str">
        <f>IF(N1092&gt;J1092,1,"")</f>
        <v/>
      </c>
      <c r="P1097" t="str">
        <f>IF(I1097&gt;M1097,H1097,L1097)</f>
        <v>Arizona</v>
      </c>
      <c r="Q1097" t="str">
        <f>IF(J1097&gt;N1097,H1097,L1097)</f>
        <v>N.Y. Islanders</v>
      </c>
      <c r="AI1097" s="27"/>
      <c r="AJ1097" s="26"/>
      <c r="AK1097" s="26"/>
      <c r="AL1097" s="26"/>
      <c r="AM1097" s="26"/>
      <c r="AN1097" s="26"/>
    </row>
    <row r="1098" spans="1:40">
      <c r="A1098" t="str">
        <f>IF(OR(H1098=$AA$3,L1098=$AA$3),"MATCH","")</f>
        <v/>
      </c>
      <c r="B1098" t="str">
        <f>IF(A1098="","","LAST "&amp;COUNTIF(A$2:$A1098,A1098))</f>
        <v/>
      </c>
      <c r="C1098" t="str">
        <f>IF(OR(H1098=$AA$5,L1098=$AA$5),"MATCH","")</f>
        <v/>
      </c>
      <c r="D1098" t="str">
        <f>IF(C1098="","","LAST "&amp;COUNTIF($C$2:C1098,C1098))</f>
        <v/>
      </c>
      <c r="E1098" s="6">
        <f>IF(AND(OR(H1098=$AA$3,H1098=$AA$5),AND(OR(L1098=$AA$3,L1098=$AA$5))),"MATCH",0)</f>
        <v>0</v>
      </c>
      <c r="F1098" s="39" t="s">
        <v>91</v>
      </c>
      <c r="G1098" s="16">
        <v>44875</v>
      </c>
      <c r="H1098" s="6" t="s">
        <v>34</v>
      </c>
      <c r="I1098" s="6">
        <v>3</v>
      </c>
      <c r="J1098" s="7">
        <v>2.3783381202337326</v>
      </c>
      <c r="K1098" s="19" t="s">
        <v>91</v>
      </c>
      <c r="L1098" s="6" t="s">
        <v>41</v>
      </c>
      <c r="N1098" s="7">
        <f>((VLOOKUP(L1098,Modèle!$B$3:$G$34,5,FALSE)*VLOOKUP(H1098,Modèle!$B$3:$G$34,6,FALSE))*Modèle!$D$35)+0.1</f>
        <v>3.7649044585987248</v>
      </c>
      <c r="O1098" s="19">
        <f>IF(N1093&gt;J1093,1,"")</f>
        <v>1</v>
      </c>
      <c r="P1098" t="str">
        <f>IF(I1098&gt;M1098,H1098,L1098)</f>
        <v>Ottawa</v>
      </c>
      <c r="Q1098" t="str">
        <f>IF(J1098&gt;N1098,H1098,L1098)</f>
        <v>New Jersey</v>
      </c>
      <c r="AI1098" s="27"/>
      <c r="AJ1098" s="26"/>
      <c r="AK1098" s="26"/>
      <c r="AL1098" s="26"/>
      <c r="AM1098" s="26"/>
      <c r="AN1098" s="26"/>
    </row>
    <row r="1099" spans="1:40">
      <c r="A1099" t="str">
        <f>IF(OR(H1099=$AA$3,L1099=$AA$3),"MATCH","")</f>
        <v/>
      </c>
      <c r="B1099" t="str">
        <f>IF(A1099="","","LAST "&amp;COUNTIF(A$2:$A1099,A1099))</f>
        <v/>
      </c>
      <c r="C1099" t="str">
        <f>IF(OR(H1099=$AA$5,L1099=$AA$5),"MATCH","")</f>
        <v/>
      </c>
      <c r="D1099" t="str">
        <f>IF(C1099="","","LAST "&amp;COUNTIF($C$2:C1099,C1099))</f>
        <v/>
      </c>
      <c r="E1099" s="6">
        <f>IF(AND(OR(H1099=$AA$3,H1099=$AA$5),AND(OR(L1099=$AA$3,L1099=$AA$5))),"MATCH",0)</f>
        <v>0</v>
      </c>
      <c r="F1099" s="39" t="s">
        <v>91</v>
      </c>
      <c r="G1099" s="16">
        <v>44875</v>
      </c>
      <c r="H1099" s="6" t="s">
        <v>16</v>
      </c>
      <c r="I1099" s="6">
        <v>3</v>
      </c>
      <c r="J1099" s="7">
        <v>3.1846924829157173</v>
      </c>
      <c r="K1099" s="19">
        <v>1</v>
      </c>
      <c r="L1099" s="6" t="s">
        <v>47</v>
      </c>
      <c r="N1099" s="7">
        <f>((VLOOKUP(L1099,Modèle!$B$3:$G$34,5,FALSE)*VLOOKUP(H1099,Modèle!$B$3:$G$34,6,FALSE))*Modèle!$D$35)+0.1</f>
        <v>3.7706050955414008</v>
      </c>
      <c r="O1099" s="19" t="str">
        <f>IF(N1094&gt;J1094,1,"")</f>
        <v/>
      </c>
      <c r="P1099" t="str">
        <f>IF(I1099&gt;M1099,H1099,L1099)</f>
        <v>San Jose</v>
      </c>
      <c r="Q1099" t="str">
        <f>IF(J1099&gt;N1099,H1099,L1099)</f>
        <v>St. Louis</v>
      </c>
      <c r="AI1099" s="27"/>
      <c r="AJ1099" s="26"/>
      <c r="AK1099" s="26"/>
      <c r="AL1099" s="26"/>
      <c r="AM1099" s="26"/>
      <c r="AN1099" s="26"/>
    </row>
    <row r="1100" spans="1:40">
      <c r="A1100" t="str">
        <f>IF(OR(H1100=$AA$3,L1100=$AA$3),"MATCH","")</f>
        <v/>
      </c>
      <c r="B1100" t="str">
        <f>IF(A1100="","","LAST "&amp;COUNTIF(A$2:$A1100,A1100))</f>
        <v/>
      </c>
      <c r="C1100" t="str">
        <f>IF(OR(H1100=$AA$5,L1100=$AA$5),"MATCH","")</f>
        <v/>
      </c>
      <c r="D1100" t="str">
        <f>IF(C1100="","","LAST "&amp;COUNTIF($C$2:C1100,C1100))</f>
        <v/>
      </c>
      <c r="E1100" s="6">
        <f>IF(AND(OR(H1100=$AA$3,H1100=$AA$5),AND(OR(L1100=$AA$3,L1100=$AA$5))),"MATCH",0)</f>
        <v>0</v>
      </c>
      <c r="F1100" s="39" t="s">
        <v>91</v>
      </c>
      <c r="G1100" s="16">
        <v>44874</v>
      </c>
      <c r="H1100" s="6" t="s">
        <v>37</v>
      </c>
      <c r="I1100" s="6">
        <v>4</v>
      </c>
      <c r="J1100" s="7">
        <v>4.2291849064078439</v>
      </c>
      <c r="K1100" s="19">
        <v>1</v>
      </c>
      <c r="L1100" s="6" t="s">
        <v>23</v>
      </c>
      <c r="N1100" s="7">
        <f>((VLOOKUP(L1100,Modèle!$B$3:$G$34,5,FALSE)*VLOOKUP(H1100,Modèle!$B$3:$G$34,6,FALSE))*Modèle!$D$35)+0.1</f>
        <v>2.0864968152866235</v>
      </c>
      <c r="O1100" s="19">
        <f>IF(N1095&gt;J1095,1,"")</f>
        <v>1</v>
      </c>
      <c r="P1100" t="str">
        <f>IF(I1100&gt;M1100,H1100,L1100)</f>
        <v>Minnesota</v>
      </c>
      <c r="Q1100" t="str">
        <f>IF(J1100&gt;N1100,H1100,L1100)</f>
        <v>Minnesota</v>
      </c>
      <c r="AI1100" s="27"/>
      <c r="AJ1100" s="26"/>
      <c r="AK1100" s="26"/>
      <c r="AL1100" s="26"/>
      <c r="AM1100" s="26"/>
      <c r="AN1100" s="26"/>
    </row>
    <row r="1101" spans="1:40">
      <c r="A1101" t="str">
        <f>IF(OR(H1101=$AA$3,L1101=$AA$3),"MATCH","")</f>
        <v/>
      </c>
      <c r="B1101" t="str">
        <f>IF(A1101="","","LAST "&amp;COUNTIF(A$2:$A1101,A1101))</f>
        <v/>
      </c>
      <c r="C1101" t="str">
        <f>IF(OR(H1101=$AA$5,L1101=$AA$5),"MATCH","")</f>
        <v/>
      </c>
      <c r="D1101" t="str">
        <f>IF(C1101="","","LAST "&amp;COUNTIF($C$2:C1101,C1101))</f>
        <v/>
      </c>
      <c r="E1101" s="6">
        <f>IF(AND(OR(H1101=$AA$3,H1101=$AA$5),AND(OR(L1101=$AA$3,L1101=$AA$5))),"MATCH",0)</f>
        <v>0</v>
      </c>
      <c r="F1101" s="39" t="s">
        <v>91</v>
      </c>
      <c r="G1101" s="16">
        <v>44874</v>
      </c>
      <c r="H1101" s="6" t="s">
        <v>25</v>
      </c>
      <c r="I1101" s="6">
        <v>0</v>
      </c>
      <c r="J1101" s="7">
        <v>2.7097157571555908</v>
      </c>
      <c r="K1101" s="19" t="s">
        <v>91</v>
      </c>
      <c r="L1101" s="6" t="s">
        <v>38</v>
      </c>
      <c r="N1101" s="7">
        <f>((VLOOKUP(L1101,Modèle!$B$3:$G$34,5,FALSE)*VLOOKUP(H1101,Modèle!$B$3:$G$34,6,FALSE))*Modèle!$D$35)+0.1</f>
        <v>2.8909554140127387</v>
      </c>
      <c r="O1101" s="19">
        <f>IF(N1096&gt;J1096,1,"")</f>
        <v>1</v>
      </c>
      <c r="P1101" t="str">
        <f>IF(I1101&gt;M1101,H1101,L1101)</f>
        <v>Florida</v>
      </c>
      <c r="Q1101" t="str">
        <f>IF(J1101&gt;N1101,H1101,L1101)</f>
        <v>Florida</v>
      </c>
      <c r="AI1101" s="27"/>
      <c r="AJ1101" s="26"/>
      <c r="AK1101" s="26"/>
      <c r="AL1101" s="26"/>
      <c r="AM1101" s="26"/>
      <c r="AN1101" s="26"/>
    </row>
    <row r="1102" spans="1:40">
      <c r="A1102" t="str">
        <f>IF(OR(H1102=$AA$3,L1102=$AA$3),"MATCH","")</f>
        <v/>
      </c>
      <c r="B1102" t="str">
        <f>IF(A1102="","","LAST "&amp;COUNTIF(A$2:$A1102,A1102))</f>
        <v/>
      </c>
      <c r="C1102" t="str">
        <f>IF(OR(H1102=$AA$5,L1102=$AA$5),"MATCH","")</f>
        <v/>
      </c>
      <c r="D1102" t="str">
        <f>IF(C1102="","","LAST "&amp;COUNTIF($C$2:C1102,C1102))</f>
        <v/>
      </c>
      <c r="E1102" s="6">
        <f>IF(AND(OR(H1102=$AA$3,H1102=$AA$5),AND(OR(L1102=$AA$3,L1102=$AA$5))),"MATCH",0)</f>
        <v>0</v>
      </c>
      <c r="F1102" s="39" t="s">
        <v>91</v>
      </c>
      <c r="G1102" s="16">
        <v>44874</v>
      </c>
      <c r="H1102" s="6" t="s">
        <v>28</v>
      </c>
      <c r="I1102" s="6">
        <v>2</v>
      </c>
      <c r="J1102" s="7">
        <v>3.4830147568584731</v>
      </c>
      <c r="K1102" s="19" t="s">
        <v>91</v>
      </c>
      <c r="L1102" s="6" t="s">
        <v>31</v>
      </c>
      <c r="N1102" s="7">
        <f>((VLOOKUP(L1102,Modèle!$B$3:$G$34,5,FALSE)*VLOOKUP(H1102,Modèle!$B$3:$G$34,6,FALSE))*Modèle!$D$35)+0.1</f>
        <v>3.2915605095541398</v>
      </c>
      <c r="O1102" s="19">
        <f>IF(N1097&gt;J1097,1,"")</f>
        <v>1</v>
      </c>
      <c r="P1102" t="str">
        <f>IF(I1102&gt;M1102,H1102,L1102)</f>
        <v>Vancouver</v>
      </c>
      <c r="Q1102" t="str">
        <f>IF(J1102&gt;N1102,H1102,L1102)</f>
        <v>Vancouver</v>
      </c>
      <c r="AI1102" s="27"/>
      <c r="AJ1102" s="26"/>
      <c r="AK1102" s="26"/>
      <c r="AL1102" s="26"/>
      <c r="AM1102" s="26"/>
      <c r="AN1102" s="26"/>
    </row>
    <row r="1103" spans="1:40">
      <c r="A1103" t="str">
        <f>IF(OR(H1103=$AA$3,L1103=$AA$3),"MATCH","")</f>
        <v/>
      </c>
      <c r="B1103" t="str">
        <f>IF(A1103="","","LAST "&amp;COUNTIF(A$2:$A1103,A1103))</f>
        <v/>
      </c>
      <c r="C1103" t="str">
        <f>IF(OR(H1103=$AA$5,L1103=$AA$5),"MATCH","")</f>
        <v/>
      </c>
      <c r="D1103" t="str">
        <f>IF(C1103="","","LAST "&amp;COUNTIF($C$2:C1103,C1103))</f>
        <v/>
      </c>
      <c r="E1103" s="6">
        <f>IF(AND(OR(H1103=$AA$3,H1103=$AA$5),AND(OR(L1103=$AA$3,L1103=$AA$5))),"MATCH",0)</f>
        <v>0</v>
      </c>
      <c r="F1103" s="39" t="s">
        <v>91</v>
      </c>
      <c r="G1103" s="16">
        <v>44874</v>
      </c>
      <c r="H1103" s="6" t="s">
        <v>44</v>
      </c>
      <c r="I1103" s="6">
        <v>4</v>
      </c>
      <c r="J1103" s="7">
        <v>3.3277211052787963</v>
      </c>
      <c r="K1103" s="19">
        <v>1</v>
      </c>
      <c r="L1103" s="6" t="s">
        <v>33</v>
      </c>
      <c r="N1103" s="7">
        <f>((VLOOKUP(L1103,Modèle!$B$3:$G$34,5,FALSE)*VLOOKUP(H1103,Modèle!$B$3:$G$34,6,FALSE))*Modèle!$D$35)+0.1</f>
        <v>3.1777070063694266</v>
      </c>
      <c r="O1103" s="19">
        <f>IF(N1098&gt;J1098,1,"")</f>
        <v>1</v>
      </c>
      <c r="P1103" t="str">
        <f>IF(I1103&gt;M1103,H1103,L1103)</f>
        <v>Pittsburgh</v>
      </c>
      <c r="Q1103" t="str">
        <f>IF(J1103&gt;N1103,H1103,L1103)</f>
        <v>Pittsburgh</v>
      </c>
      <c r="AI1103" s="27"/>
      <c r="AJ1103" s="26"/>
      <c r="AK1103" s="26"/>
      <c r="AL1103" s="26"/>
      <c r="AM1103" s="26"/>
      <c r="AN1103" s="26"/>
    </row>
    <row r="1104" spans="1:40">
      <c r="A1104" t="str">
        <f>IF(OR(H1104=$AA$3,L1104=$AA$3),"MATCH","")</f>
        <v/>
      </c>
      <c r="B1104" t="str">
        <f>IF(A1104="","","LAST "&amp;COUNTIF(A$2:$A1104,A1104))</f>
        <v/>
      </c>
      <c r="C1104" t="str">
        <f>IF(OR(H1104=$AA$5,L1104=$AA$5),"MATCH","")</f>
        <v/>
      </c>
      <c r="D1104" t="str">
        <f>IF(C1104="","","LAST "&amp;COUNTIF($C$2:C1104,C1104))</f>
        <v/>
      </c>
      <c r="E1104" s="6">
        <f>IF(AND(OR(H1104=$AA$3,H1104=$AA$5),AND(OR(L1104=$AA$3,L1104=$AA$5))),"MATCH",0)</f>
        <v>0</v>
      </c>
      <c r="F1104" s="39" t="s">
        <v>91</v>
      </c>
      <c r="G1104" s="16">
        <v>44873</v>
      </c>
      <c r="H1104" s="6" t="s">
        <v>43</v>
      </c>
      <c r="I1104" s="6">
        <v>4</v>
      </c>
      <c r="J1104" s="7">
        <v>2.8017708129285013</v>
      </c>
      <c r="K1104" s="19" t="s">
        <v>91</v>
      </c>
      <c r="L1104" s="6" t="s">
        <v>35</v>
      </c>
      <c r="N1104" s="7">
        <f>((VLOOKUP(L1104,Modèle!$B$3:$G$34,5,FALSE)*VLOOKUP(H1104,Modèle!$B$3:$G$34,6,FALSE))*Modèle!$D$35)+0.1</f>
        <v>4.4814331210191076</v>
      </c>
      <c r="O1104" s="19">
        <f>IF(N1099&gt;J1099,1,"")</f>
        <v>1</v>
      </c>
      <c r="P1104" t="str">
        <f>IF(I1104&gt;M1104,H1104,L1104)</f>
        <v>Arizona</v>
      </c>
      <c r="Q1104" t="str">
        <f>IF(J1104&gt;N1104,H1104,L1104)</f>
        <v>Buffalo</v>
      </c>
      <c r="AI1104" s="27"/>
      <c r="AJ1104" s="26"/>
      <c r="AK1104" s="26"/>
      <c r="AL1104" s="26"/>
      <c r="AM1104" s="26"/>
      <c r="AN1104" s="26"/>
    </row>
    <row r="1105" spans="1:40">
      <c r="A1105" t="str">
        <f>IF(OR(H1105=$AA$3,L1105=$AA$3),"MATCH","")</f>
        <v/>
      </c>
      <c r="B1105" t="str">
        <f>IF(A1105="","","LAST "&amp;COUNTIF(A$2:$A1105,A1105))</f>
        <v/>
      </c>
      <c r="C1105" t="str">
        <f>IF(OR(H1105=$AA$5,L1105=$AA$5),"MATCH","")</f>
        <v>MATCH</v>
      </c>
      <c r="D1105" t="str">
        <f>IF(C1105="","","LAST "&amp;COUNTIF($C$2:C1105,C1105))</f>
        <v>LAST 69</v>
      </c>
      <c r="E1105" s="6">
        <f>IF(AND(OR(H1105=$AA$3,H1105=$AA$5),AND(OR(L1105=$AA$3,L1105=$AA$5))),"MATCH",0)</f>
        <v>0</v>
      </c>
      <c r="F1105" s="39" t="s">
        <v>91</v>
      </c>
      <c r="G1105" s="16">
        <v>44873</v>
      </c>
      <c r="H1105" s="6" t="s">
        <v>31</v>
      </c>
      <c r="I1105" s="6">
        <v>3</v>
      </c>
      <c r="J1105" s="7">
        <v>2.5899627815866793</v>
      </c>
      <c r="K1105" s="19" t="s">
        <v>91</v>
      </c>
      <c r="L1105" s="6" t="s">
        <v>45</v>
      </c>
      <c r="N1105" s="7">
        <f>((VLOOKUP(L1105,Modèle!$B$3:$G$34,5,FALSE)*VLOOKUP(H1105,Modèle!$B$3:$G$34,6,FALSE))*Modèle!$D$35)+0.1</f>
        <v>3.7331210191082795</v>
      </c>
      <c r="O1105" s="19" t="str">
        <f>IF(N1100&gt;J1100,1,"")</f>
        <v/>
      </c>
      <c r="P1105" t="str">
        <f>IF(I1105&gt;M1105,H1105,L1105)</f>
        <v>Montreal</v>
      </c>
      <c r="Q1105" t="str">
        <f>IF(J1105&gt;N1105,H1105,L1105)</f>
        <v>Detroit</v>
      </c>
      <c r="AI1105" s="27"/>
      <c r="AJ1105" s="26"/>
      <c r="AK1105" s="26"/>
      <c r="AL1105" s="26"/>
      <c r="AM1105" s="26"/>
      <c r="AN1105" s="26"/>
    </row>
    <row r="1106" spans="1:40">
      <c r="A1106" t="str">
        <f>IF(OR(H1106=$AA$3,L1106=$AA$3),"MATCH","")</f>
        <v/>
      </c>
      <c r="B1106" t="str">
        <f>IF(A1106="","","LAST "&amp;COUNTIF(A$2:$A1106,A1106))</f>
        <v/>
      </c>
      <c r="C1106" t="str">
        <f>IF(OR(H1106=$AA$5,L1106=$AA$5),"MATCH","")</f>
        <v/>
      </c>
      <c r="D1106" t="str">
        <f>IF(C1106="","","LAST "&amp;COUNTIF($C$2:C1106,C1106))</f>
        <v/>
      </c>
      <c r="E1106" s="6">
        <f>IF(AND(OR(H1106=$AA$3,H1106=$AA$5),AND(OR(L1106=$AA$3,L1106=$AA$5))),"MATCH",0)</f>
        <v>0</v>
      </c>
      <c r="F1106" s="39" t="s">
        <v>91</v>
      </c>
      <c r="G1106" s="16">
        <v>44873</v>
      </c>
      <c r="H1106" s="6" t="s">
        <v>37</v>
      </c>
      <c r="I1106" s="6">
        <v>0</v>
      </c>
      <c r="J1106" s="7">
        <v>3.6704720861900095</v>
      </c>
      <c r="K1106" s="19" t="s">
        <v>91</v>
      </c>
      <c r="L1106" s="6" t="s">
        <v>19</v>
      </c>
      <c r="N1106" s="7">
        <f>((VLOOKUP(L1106,Modèle!$B$3:$G$34,5,FALSE)*VLOOKUP(H1106,Modèle!$B$3:$G$34,6,FALSE))*Modèle!$D$35)+0.1</f>
        <v>2.9654777070063685</v>
      </c>
      <c r="O1106" s="19">
        <f>IF(N1101&gt;J1101,1,"")</f>
        <v>1</v>
      </c>
      <c r="P1106" t="str">
        <f>IF(I1106&gt;M1106,H1106,L1106)</f>
        <v>Los Angeles</v>
      </c>
      <c r="Q1106" t="str">
        <f>IF(J1106&gt;N1106,H1106,L1106)</f>
        <v>Minnesota</v>
      </c>
      <c r="AI1106" s="27"/>
      <c r="AJ1106" s="26"/>
      <c r="AK1106" s="26"/>
      <c r="AL1106" s="26"/>
      <c r="AM1106" s="26"/>
      <c r="AN1106" s="26"/>
    </row>
    <row r="1107" spans="1:40">
      <c r="A1107" t="str">
        <f>IF(OR(H1107=$AA$3,L1107=$AA$3),"MATCH","")</f>
        <v/>
      </c>
      <c r="B1107" t="str">
        <f>IF(A1107="","","LAST "&amp;COUNTIF(A$2:$A1107,A1107))</f>
        <v/>
      </c>
      <c r="C1107" t="str">
        <f>IF(OR(H1107=$AA$5,L1107=$AA$5),"MATCH","")</f>
        <v/>
      </c>
      <c r="D1107" t="str">
        <f>IF(C1107="","","LAST "&amp;COUNTIF($C$2:C1107,C1107))</f>
        <v/>
      </c>
      <c r="E1107" s="6">
        <f>IF(AND(OR(H1107=$AA$3,H1107=$AA$5),AND(OR(L1107=$AA$3,L1107=$AA$5))),"MATCH",0)</f>
        <v>0</v>
      </c>
      <c r="F1107" s="39" t="s">
        <v>91</v>
      </c>
      <c r="G1107" s="16">
        <v>44873</v>
      </c>
      <c r="H1107" s="6" t="s">
        <v>39</v>
      </c>
      <c r="I1107" s="6">
        <v>4</v>
      </c>
      <c r="J1107" s="7">
        <v>3.16652693437806</v>
      </c>
      <c r="K1107" s="19">
        <v>1</v>
      </c>
      <c r="L1107" s="6" t="s">
        <v>21</v>
      </c>
      <c r="N1107" s="7">
        <f>((VLOOKUP(L1107,Modèle!$B$3:$G$34,5,FALSE)*VLOOKUP(H1107,Modèle!$B$3:$G$34,6,FALSE))*Modèle!$D$35)+0.1</f>
        <v>2.7769426751592357</v>
      </c>
      <c r="O1107" s="19" t="str">
        <f>IF(N1102&gt;J1102,1,"")</f>
        <v/>
      </c>
      <c r="P1107" t="str">
        <f>IF(I1107&gt;M1107,H1107,L1107)</f>
        <v>N.Y. Islanders</v>
      </c>
      <c r="Q1107" t="str">
        <f>IF(J1107&gt;N1107,H1107,L1107)</f>
        <v>N.Y. Islanders</v>
      </c>
      <c r="AI1107" s="27"/>
      <c r="AJ1107" s="26"/>
      <c r="AK1107" s="26"/>
      <c r="AL1107" s="26"/>
      <c r="AM1107" s="26"/>
      <c r="AN1107" s="26"/>
    </row>
    <row r="1108" spans="1:40">
      <c r="A1108" t="str">
        <f>IF(OR(H1108=$AA$3,L1108=$AA$3),"MATCH","")</f>
        <v>MATCH</v>
      </c>
      <c r="B1108" t="str">
        <f>IF(A1108="","","LAST "&amp;COUNTIF(A$2:$A1108,A1108))</f>
        <v>LAST 71</v>
      </c>
      <c r="C1108" t="str">
        <f>IF(OR(H1108=$AA$5,L1108=$AA$5),"MATCH","")</f>
        <v/>
      </c>
      <c r="D1108" t="str">
        <f>IF(C1108="","","LAST "&amp;COUNTIF($C$2:C1108,C1108))</f>
        <v/>
      </c>
      <c r="E1108" s="6">
        <f>IF(AND(OR(H1108=$AA$3,H1108=$AA$5),AND(OR(L1108=$AA$3,L1108=$AA$5))),"MATCH",0)</f>
        <v>0</v>
      </c>
      <c r="F1108" s="39" t="s">
        <v>91</v>
      </c>
      <c r="G1108" s="16">
        <v>44873</v>
      </c>
      <c r="H1108" s="6" t="s">
        <v>36</v>
      </c>
      <c r="I1108" s="6">
        <v>2</v>
      </c>
      <c r="J1108" s="7">
        <v>2.5714084231145935</v>
      </c>
      <c r="K1108" s="19" t="s">
        <v>91</v>
      </c>
      <c r="L1108" s="6" t="s">
        <v>41</v>
      </c>
      <c r="N1108" s="7">
        <f>((VLOOKUP(L1108,Modèle!$B$3:$G$34,5,FALSE)*VLOOKUP(H1108,Modèle!$B$3:$G$34,6,FALSE))*Modèle!$D$35)+0.1</f>
        <v>3.4164012738853495</v>
      </c>
      <c r="O1108" s="19" t="str">
        <f>IF(N1103&gt;J1103,1,"")</f>
        <v/>
      </c>
      <c r="P1108" t="str">
        <f>IF(I1108&gt;M1108,H1108,L1108)</f>
        <v>Calgary</v>
      </c>
      <c r="Q1108" t="str">
        <f>IF(J1108&gt;N1108,H1108,L1108)</f>
        <v>New Jersey</v>
      </c>
      <c r="AI1108" s="27"/>
      <c r="AJ1108" s="26"/>
      <c r="AK1108" s="26"/>
      <c r="AL1108" s="26"/>
      <c r="AM1108" s="26"/>
      <c r="AN1108" s="26"/>
    </row>
    <row r="1109" spans="1:40">
      <c r="A1109" t="str">
        <f>IF(OR(H1109=$AA$3,L1109=$AA$3),"MATCH","")</f>
        <v/>
      </c>
      <c r="B1109" t="str">
        <f>IF(A1109="","","LAST "&amp;COUNTIF(A$2:$A1109,A1109))</f>
        <v/>
      </c>
      <c r="C1109" t="str">
        <f>IF(OR(H1109=$AA$5,L1109=$AA$5),"MATCH","")</f>
        <v/>
      </c>
      <c r="D1109" t="str">
        <f>IF(C1109="","","LAST "&amp;COUNTIF($C$2:C1109,C1109))</f>
        <v/>
      </c>
      <c r="E1109" s="6">
        <f>IF(AND(OR(H1109=$AA$3,H1109=$AA$5),AND(OR(L1109=$AA$3,L1109=$AA$5))),"MATCH",0)</f>
        <v>0</v>
      </c>
      <c r="F1109" s="39" t="s">
        <v>91</v>
      </c>
      <c r="G1109" s="16">
        <v>44873</v>
      </c>
      <c r="H1109" s="6" t="s">
        <v>28</v>
      </c>
      <c r="I1109" s="6">
        <v>6</v>
      </c>
      <c r="J1109" s="7">
        <v>3.6980215475024485</v>
      </c>
      <c r="K1109" s="19" t="s">
        <v>91</v>
      </c>
      <c r="L1109" s="6" t="s">
        <v>34</v>
      </c>
      <c r="N1109" s="7">
        <f>((VLOOKUP(L1109,Modèle!$B$3:$G$34,5,FALSE)*VLOOKUP(H1109,Modèle!$B$3:$G$34,6,FALSE))*Modèle!$D$35)+0.1</f>
        <v>3.7921974522292987</v>
      </c>
      <c r="O1109" s="19">
        <f>IF(N1104&gt;J1104,1,"")</f>
        <v>1</v>
      </c>
      <c r="P1109" t="str">
        <f>IF(I1109&gt;M1109,H1109,L1109)</f>
        <v>Vancouver</v>
      </c>
      <c r="Q1109" t="str">
        <f>IF(J1109&gt;N1109,H1109,L1109)</f>
        <v>Ottawa</v>
      </c>
      <c r="AI1109" s="27"/>
      <c r="AJ1109" s="26"/>
      <c r="AK1109" s="26"/>
      <c r="AL1109" s="26"/>
      <c r="AM1109" s="26"/>
      <c r="AN1109" s="26"/>
    </row>
    <row r="1110" spans="1:40">
      <c r="A1110" t="str">
        <f>IF(OR(H1110=$AA$3,L1110=$AA$3),"MATCH","")</f>
        <v/>
      </c>
      <c r="B1110" t="str">
        <f>IF(A1110="","","LAST "&amp;COUNTIF(A$2:$A1110,A1110))</f>
        <v/>
      </c>
      <c r="C1110" t="str">
        <f>IF(OR(H1110=$AA$5,L1110=$AA$5),"MATCH","")</f>
        <v/>
      </c>
      <c r="D1110" t="str">
        <f>IF(C1110="","","LAST "&amp;COUNTIF($C$2:C1110,C1110))</f>
        <v/>
      </c>
      <c r="E1110" s="6">
        <f>IF(AND(OR(H1110=$AA$3,H1110=$AA$5),AND(OR(L1110=$AA$3,L1110=$AA$5))),"MATCH",0)</f>
        <v>0</v>
      </c>
      <c r="F1110" s="39" t="s">
        <v>91</v>
      </c>
      <c r="G1110" s="16">
        <v>44873</v>
      </c>
      <c r="H1110" s="6" t="s">
        <v>47</v>
      </c>
      <c r="I1110" s="6">
        <v>1</v>
      </c>
      <c r="J1110" s="7">
        <v>1.7582761998041139</v>
      </c>
      <c r="K1110" s="19" t="s">
        <v>91</v>
      </c>
      <c r="L1110" s="6" t="s">
        <v>42</v>
      </c>
      <c r="N1110" s="7">
        <f>((VLOOKUP(L1110,Modèle!$B$3:$G$34,5,FALSE)*VLOOKUP(H1110,Modèle!$B$3:$G$34,6,FALSE))*Modèle!$D$35)+0.1</f>
        <v>3.3470063694267509</v>
      </c>
      <c r="O1110" s="19">
        <f>IF(N1105&gt;J1105,1,"")</f>
        <v>1</v>
      </c>
      <c r="P1110" t="str">
        <f>IF(I1110&gt;M1110,H1110,L1110)</f>
        <v>St. Louis</v>
      </c>
      <c r="Q1110" t="str">
        <f>IF(J1110&gt;N1110,H1110,L1110)</f>
        <v>Philadelphia</v>
      </c>
      <c r="AI1110" s="27"/>
      <c r="AJ1110" s="26"/>
      <c r="AK1110" s="26"/>
      <c r="AL1110" s="26"/>
      <c r="AM1110" s="26"/>
      <c r="AN1110" s="26"/>
    </row>
    <row r="1111" spans="1:40">
      <c r="A1111" t="str">
        <f>IF(OR(H1111=$AA$3,L1111=$AA$3),"MATCH","")</f>
        <v/>
      </c>
      <c r="B1111" t="str">
        <f>IF(A1111="","","LAST "&amp;COUNTIF(A$2:$A1111,A1111))</f>
        <v/>
      </c>
      <c r="C1111" t="str">
        <f>IF(OR(H1111=$AA$5,L1111=$AA$5),"MATCH","")</f>
        <v/>
      </c>
      <c r="D1111" t="str">
        <f>IF(C1111="","","LAST "&amp;COUNTIF($C$2:C1111,C1111))</f>
        <v/>
      </c>
      <c r="E1111" s="6">
        <f>IF(AND(OR(H1111=$AA$3,H1111=$AA$5),AND(OR(L1111=$AA$3,L1111=$AA$5))),"MATCH",0)</f>
        <v>0</v>
      </c>
      <c r="F1111" s="39" t="s">
        <v>91</v>
      </c>
      <c r="G1111" s="16">
        <v>44873</v>
      </c>
      <c r="H1111" s="6" t="s">
        <v>17</v>
      </c>
      <c r="I1111" s="6">
        <v>1</v>
      </c>
      <c r="J1111" s="7">
        <v>2.6546523016650343</v>
      </c>
      <c r="K1111" s="19" t="s">
        <v>91</v>
      </c>
      <c r="L1111" s="6" t="s">
        <v>22</v>
      </c>
      <c r="N1111" s="7">
        <f>((VLOOKUP(L1111,Modèle!$B$3:$G$34,5,FALSE)*VLOOKUP(H1111,Modèle!$B$3:$G$34,6,FALSE))*Modèle!$D$35)+0.1</f>
        <v>3.6684076433121011</v>
      </c>
      <c r="O1111" s="19" t="str">
        <f>IF(N1106&gt;J1106,1,"")</f>
        <v/>
      </c>
      <c r="P1111" t="str">
        <f>IF(I1111&gt;M1111,H1111,L1111)</f>
        <v>Nashville</v>
      </c>
      <c r="Q1111" t="str">
        <f>IF(J1111&gt;N1111,H1111,L1111)</f>
        <v>Seattle</v>
      </c>
      <c r="AI1111" s="27"/>
      <c r="AJ1111" s="26"/>
      <c r="AK1111" s="26"/>
      <c r="AL1111" s="26"/>
      <c r="AM1111" s="26"/>
      <c r="AN1111" s="26"/>
    </row>
    <row r="1112" spans="1:40">
      <c r="A1112" t="str">
        <f>IF(OR(H1112=$AA$3,L1112=$AA$3),"MATCH","")</f>
        <v/>
      </c>
      <c r="B1112" t="str">
        <f>IF(A1112="","","LAST "&amp;COUNTIF(A$2:$A1112,A1112))</f>
        <v/>
      </c>
      <c r="C1112" t="str">
        <f>IF(OR(H1112=$AA$5,L1112=$AA$5),"MATCH","")</f>
        <v/>
      </c>
      <c r="D1112" t="str">
        <f>IF(C1112="","","LAST "&amp;COUNTIF($C$2:C1112,C1112))</f>
        <v/>
      </c>
      <c r="E1112" s="6">
        <f>IF(AND(OR(H1112=$AA$3,H1112=$AA$5),AND(OR(L1112=$AA$3,L1112=$AA$5))),"MATCH",0)</f>
        <v>0</v>
      </c>
      <c r="F1112" s="39" t="s">
        <v>91</v>
      </c>
      <c r="G1112" s="16">
        <v>44873</v>
      </c>
      <c r="H1112" s="6" t="s">
        <v>29</v>
      </c>
      <c r="I1112" s="6">
        <v>3</v>
      </c>
      <c r="J1112" s="7">
        <v>3.7165132223310482</v>
      </c>
      <c r="K1112" s="19" t="s">
        <v>91</v>
      </c>
      <c r="L1112" s="6" t="s">
        <v>20</v>
      </c>
      <c r="N1112" s="7">
        <f>((VLOOKUP(L1112,Modèle!$B$3:$G$34,5,FALSE)*VLOOKUP(H1112,Modèle!$B$3:$G$34,6,FALSE))*Modèle!$D$35)+0.1</f>
        <v>3.8614968152866234</v>
      </c>
      <c r="O1112" s="19" t="str">
        <f>IF(N1107&gt;J1107,1,"")</f>
        <v/>
      </c>
      <c r="P1112" t="str">
        <f>IF(I1112&gt;M1112,H1112,L1112)</f>
        <v>Edmonton</v>
      </c>
      <c r="Q1112" t="str">
        <f>IF(J1112&gt;N1112,H1112,L1112)</f>
        <v>Tampa Bay</v>
      </c>
      <c r="AI1112" s="27"/>
      <c r="AJ1112" s="26"/>
      <c r="AK1112" s="26"/>
      <c r="AL1112" s="26"/>
      <c r="AM1112" s="26"/>
      <c r="AN1112" s="26"/>
    </row>
    <row r="1113" spans="1:40">
      <c r="A1113" t="str">
        <f>IF(OR(H1113=$AA$3,L1113=$AA$3),"MATCH","")</f>
        <v/>
      </c>
      <c r="B1113" t="str">
        <f>IF(A1113="","","LAST "&amp;COUNTIF(A$2:$A1113,A1113))</f>
        <v/>
      </c>
      <c r="C1113" t="str">
        <f>IF(OR(H1113=$AA$5,L1113=$AA$5),"MATCH","")</f>
        <v/>
      </c>
      <c r="D1113" t="str">
        <f>IF(C1113="","","LAST "&amp;COUNTIF($C$2:C1113,C1113))</f>
        <v/>
      </c>
      <c r="E1113" s="6">
        <f>IF(AND(OR(H1113=$AA$3,H1113=$AA$5),AND(OR(L1113=$AA$3,L1113=$AA$5))),"MATCH",0)</f>
        <v>0</v>
      </c>
      <c r="F1113" s="39" t="s">
        <v>91</v>
      </c>
      <c r="G1113" s="16">
        <v>44873</v>
      </c>
      <c r="H1113" s="6" t="s">
        <v>18</v>
      </c>
      <c r="I1113" s="6">
        <v>4</v>
      </c>
      <c r="J1113" s="7">
        <v>2.9068912830558271</v>
      </c>
      <c r="K1113" s="19">
        <v>1</v>
      </c>
      <c r="L1113" s="6" t="s">
        <v>30</v>
      </c>
      <c r="N1113" s="7">
        <f>((VLOOKUP(L1113,Modèle!$B$3:$G$34,5,FALSE)*VLOOKUP(H1113,Modèle!$B$3:$G$34,6,FALSE))*Modèle!$D$35)+0.1</f>
        <v>3.1208917197452219</v>
      </c>
      <c r="O1113" s="19">
        <f>IF(N1108&gt;J1108,1,"")</f>
        <v>1</v>
      </c>
      <c r="P1113" t="str">
        <f>IF(I1113&gt;M1113,H1113,L1113)</f>
        <v>Vegas</v>
      </c>
      <c r="Q1113" t="str">
        <f>IF(J1113&gt;N1113,H1113,L1113)</f>
        <v>Toronto</v>
      </c>
      <c r="AI1113" s="27"/>
      <c r="AJ1113" s="26"/>
      <c r="AK1113" s="26"/>
      <c r="AL1113" s="26"/>
      <c r="AM1113" s="26"/>
      <c r="AN1113" s="26"/>
    </row>
    <row r="1114" spans="1:40">
      <c r="A1114" t="str">
        <f>IF(OR(H1114=$AA$3,L1114=$AA$3),"MATCH","")</f>
        <v/>
      </c>
      <c r="B1114" t="str">
        <f>IF(A1114="","","LAST "&amp;COUNTIF(A$2:$A1114,A1114))</f>
        <v/>
      </c>
      <c r="C1114" t="str">
        <f>IF(OR(H1114=$AA$5,L1114=$AA$5),"MATCH","")</f>
        <v/>
      </c>
      <c r="D1114" t="str">
        <f>IF(C1114="","","LAST "&amp;COUNTIF($C$2:C1114,C1114))</f>
        <v/>
      </c>
      <c r="E1114" s="6">
        <f>IF(AND(OR(H1114=$AA$3,H1114=$AA$5),AND(OR(L1114=$AA$3,L1114=$AA$5))),"MATCH",0)</f>
        <v>0</v>
      </c>
      <c r="F1114" s="39" t="s">
        <v>91</v>
      </c>
      <c r="G1114" s="16">
        <v>44873</v>
      </c>
      <c r="H1114" s="6" t="s">
        <v>40</v>
      </c>
      <c r="I1114" s="6">
        <v>1</v>
      </c>
      <c r="J1114" s="7">
        <v>2.9409598432908912</v>
      </c>
      <c r="K1114" s="19">
        <v>1</v>
      </c>
      <c r="L1114" s="6" t="s">
        <v>46</v>
      </c>
      <c r="N1114" s="7">
        <f>((VLOOKUP(L1114,Modèle!$B$3:$G$34,5,FALSE)*VLOOKUP(H1114,Modèle!$B$3:$G$34,6,FALSE))*Modèle!$D$35)+0.1</f>
        <v>2.9294267515923562</v>
      </c>
      <c r="O1114" s="19">
        <f>IF(N1109&gt;J1109,1,"")</f>
        <v>1</v>
      </c>
      <c r="P1114" t="str">
        <f>IF(I1114&gt;M1114,H1114,L1114)</f>
        <v>Dallas</v>
      </c>
      <c r="Q1114" t="str">
        <f>IF(J1114&gt;N1114,H1114,L1114)</f>
        <v>Dallas</v>
      </c>
      <c r="AI1114" s="27"/>
      <c r="AJ1114" s="26"/>
      <c r="AK1114" s="26"/>
      <c r="AL1114" s="26"/>
      <c r="AM1114" s="26"/>
      <c r="AN1114" s="26"/>
    </row>
    <row r="1115" spans="1:40">
      <c r="A1115" t="str">
        <f>IF(OR(H1115=$AA$3,L1115=$AA$3),"MATCH","")</f>
        <v/>
      </c>
      <c r="B1115" t="str">
        <f>IF(A1115="","","LAST "&amp;COUNTIF(A$2:$A1115,A1115))</f>
        <v/>
      </c>
      <c r="C1115" t="str">
        <f>IF(OR(H1115=$AA$5,L1115=$AA$5),"MATCH","")</f>
        <v/>
      </c>
      <c r="D1115" t="str">
        <f>IF(C1115="","","LAST "&amp;COUNTIF($C$2:C1115,C1115))</f>
        <v/>
      </c>
      <c r="E1115" s="6">
        <f>IF(AND(OR(H1115=$AA$3,H1115=$AA$5),AND(OR(L1115=$AA$3,L1115=$AA$5))),"MATCH",0)</f>
        <v>0</v>
      </c>
      <c r="F1115" s="39" t="s">
        <v>91</v>
      </c>
      <c r="G1115" s="16">
        <v>44872</v>
      </c>
      <c r="H1115" s="6" t="s">
        <v>47</v>
      </c>
      <c r="I1115" s="6">
        <v>1</v>
      </c>
      <c r="J1115" s="7">
        <v>1.8274509803921568</v>
      </c>
      <c r="K1115" s="19" t="s">
        <v>91</v>
      </c>
      <c r="L1115" s="6" t="s">
        <v>32</v>
      </c>
      <c r="N1115" s="7">
        <f>((VLOOKUP(L1115,Modèle!$B$3:$G$34,5,FALSE)*VLOOKUP(H1115,Modèle!$B$3:$G$34,6,FALSE))*Modèle!$D$35)+0.1</f>
        <v>4.3988535031847125</v>
      </c>
      <c r="O1115" s="19">
        <f>IF(N1110&gt;J1110,1,"")</f>
        <v>1</v>
      </c>
      <c r="P1115" t="str">
        <f>IF(I1115&gt;M1115,H1115,L1115)</f>
        <v>St. Louis</v>
      </c>
      <c r="Q1115" t="str">
        <f>IF(J1115&gt;N1115,H1115,L1115)</f>
        <v>Boston</v>
      </c>
      <c r="AI1115" s="27"/>
      <c r="AJ1115" s="26"/>
      <c r="AK1115" s="26"/>
      <c r="AL1115" s="26"/>
      <c r="AM1115" s="26"/>
      <c r="AN1115" s="26"/>
    </row>
    <row r="1116" spans="1:40">
      <c r="A1116" t="str">
        <f>IF(OR(H1116=$AA$3,L1116=$AA$3),"MATCH","")</f>
        <v>MATCH</v>
      </c>
      <c r="B1116" t="str">
        <f>IF(A1116="","","LAST "&amp;COUNTIF(A$2:$A1116,A1116))</f>
        <v>LAST 72</v>
      </c>
      <c r="C1116" t="str">
        <f>IF(OR(H1116=$AA$5,L1116=$AA$5),"MATCH","")</f>
        <v/>
      </c>
      <c r="D1116" t="str">
        <f>IF(C1116="","","LAST "&amp;COUNTIF($C$2:C1116,C1116))</f>
        <v/>
      </c>
      <c r="E1116" s="6">
        <f>IF(AND(OR(H1116=$AA$3,H1116=$AA$5),AND(OR(L1116=$AA$3,L1116=$AA$5))),"MATCH",0)</f>
        <v>0</v>
      </c>
      <c r="F1116" s="39" t="s">
        <v>91</v>
      </c>
      <c r="G1116" s="16">
        <v>44872</v>
      </c>
      <c r="H1116" s="6" t="s">
        <v>36</v>
      </c>
      <c r="I1116" s="6">
        <v>3</v>
      </c>
      <c r="J1116" s="7">
        <v>2.5098039215686274</v>
      </c>
      <c r="K1116" s="19" t="s">
        <v>91</v>
      </c>
      <c r="L1116" s="6" t="s">
        <v>39</v>
      </c>
      <c r="N1116" s="7">
        <f>((VLOOKUP(L1116,Modèle!$B$3:$G$34,5,FALSE)*VLOOKUP(H1116,Modèle!$B$3:$G$34,6,FALSE))*Modèle!$D$35)+0.1</f>
        <v>2.937261146496815</v>
      </c>
      <c r="O1116" s="19">
        <f>IF(N1111&gt;J1111,1,"")</f>
        <v>1</v>
      </c>
      <c r="P1116" t="str">
        <f>IF(I1116&gt;M1116,H1116,L1116)</f>
        <v>Calgary</v>
      </c>
      <c r="Q1116" t="str">
        <f>IF(J1116&gt;N1116,H1116,L1116)</f>
        <v>N.Y. Islanders</v>
      </c>
      <c r="AI1116" s="27"/>
      <c r="AJ1116" s="26"/>
      <c r="AK1116" s="26"/>
      <c r="AL1116" s="26"/>
      <c r="AM1116" s="26"/>
      <c r="AN1116" s="26"/>
    </row>
    <row r="1117" spans="1:40">
      <c r="A1117" t="str">
        <f>IF(OR(H1117=$AA$3,L1117=$AA$3),"MATCH","")</f>
        <v/>
      </c>
      <c r="B1117" t="str">
        <f>IF(A1117="","","LAST "&amp;COUNTIF(A$2:$A1117,A1117))</f>
        <v/>
      </c>
      <c r="C1117" t="str">
        <f>IF(OR(H1117=$AA$5,L1117=$AA$5),"MATCH","")</f>
        <v/>
      </c>
      <c r="D1117" t="str">
        <f>IF(C1117="","","LAST "&amp;COUNTIF($C$2:C1117,C1117))</f>
        <v/>
      </c>
      <c r="E1117" s="6">
        <f>IF(AND(OR(H1117=$AA$3,H1117=$AA$5),AND(OR(L1117=$AA$3,L1117=$AA$5))),"MATCH",0)</f>
        <v>0</v>
      </c>
      <c r="F1117" s="39" t="s">
        <v>91</v>
      </c>
      <c r="G1117" s="16">
        <v>44872</v>
      </c>
      <c r="H1117" s="6" t="s">
        <v>29</v>
      </c>
      <c r="I1117" s="6">
        <v>4</v>
      </c>
      <c r="J1117" s="7">
        <v>3.4244705882352942</v>
      </c>
      <c r="K1117" s="19">
        <v>1</v>
      </c>
      <c r="L1117" s="6" t="s">
        <v>33</v>
      </c>
      <c r="N1117" s="7">
        <f>((VLOOKUP(L1117,Modèle!$B$3:$G$34,5,FALSE)*VLOOKUP(H1117,Modèle!$B$3:$G$34,6,FALSE))*Modèle!$D$35)+0.1</f>
        <v>3.4528662420382168</v>
      </c>
      <c r="O1117" s="19">
        <f>IF(N1112&gt;J1112,1,"")</f>
        <v>1</v>
      </c>
      <c r="P1117" t="str">
        <f>IF(I1117&gt;M1117,H1117,L1117)</f>
        <v>Edmonton</v>
      </c>
      <c r="Q1117" t="str">
        <f>IF(J1117&gt;N1117,H1117,L1117)</f>
        <v>Washington</v>
      </c>
      <c r="AI1117" s="27"/>
      <c r="AJ1117" s="26"/>
      <c r="AK1117" s="26"/>
      <c r="AL1117" s="26"/>
      <c r="AM1117" s="26"/>
      <c r="AN1117" s="26"/>
    </row>
    <row r="1118" spans="1:40">
      <c r="A1118" t="str">
        <f>IF(OR(H1118=$AA$3,L1118=$AA$3),"MATCH","")</f>
        <v/>
      </c>
      <c r="B1118" t="str">
        <f>IF(A1118="","","LAST "&amp;COUNTIF(A$2:$A1118,A1118))</f>
        <v/>
      </c>
      <c r="C1118" t="str">
        <f>IF(OR(H1118=$AA$5,L1118=$AA$5),"MATCH","")</f>
        <v/>
      </c>
      <c r="D1118" t="str">
        <f>IF(C1118="","","LAST "&amp;COUNTIF($C$2:C1118,C1118))</f>
        <v/>
      </c>
      <c r="E1118" s="6">
        <f>IF(AND(OR(H1118=$AA$3,H1118=$AA$5),AND(OR(L1118=$AA$3,L1118=$AA$5))),"MATCH",0)</f>
        <v>0</v>
      </c>
      <c r="F1118" s="39" t="s">
        <v>91</v>
      </c>
      <c r="G1118" s="16">
        <v>44871</v>
      </c>
      <c r="H1118" s="6" t="s">
        <v>38</v>
      </c>
      <c r="I1118" s="6">
        <v>5</v>
      </c>
      <c r="J1118" s="7">
        <v>4.6816000000000004</v>
      </c>
      <c r="K1118" s="19">
        <v>1</v>
      </c>
      <c r="L1118" s="6" t="s">
        <v>23</v>
      </c>
      <c r="N1118" s="7">
        <f>((VLOOKUP(L1118,Modèle!$B$3:$G$34,5,FALSE)*VLOOKUP(H1118,Modèle!$B$3:$G$34,6,FALSE))*Modèle!$D$35)+0.1</f>
        <v>2.5327388535031838</v>
      </c>
      <c r="O1118" s="19">
        <f>IF(N1113&gt;J1113,1,"")</f>
        <v>1</v>
      </c>
      <c r="P1118" t="str">
        <f>IF(I1118&gt;M1118,H1118,L1118)</f>
        <v>Florida</v>
      </c>
      <c r="Q1118" t="str">
        <f>IF(J1118&gt;N1118,H1118,L1118)</f>
        <v>Florida</v>
      </c>
      <c r="AI1118" s="27"/>
      <c r="AJ1118" s="26"/>
      <c r="AK1118" s="26"/>
      <c r="AL1118" s="26"/>
      <c r="AM1118" s="26"/>
      <c r="AN1118" s="26"/>
    </row>
    <row r="1119" spans="1:40">
      <c r="A1119" t="str">
        <f>IF(OR(H1119=$AA$3,L1119=$AA$3),"MATCH","")</f>
        <v/>
      </c>
      <c r="B1119" t="str">
        <f>IF(A1119="","","LAST "&amp;COUNTIF(A$2:$A1119,A1119))</f>
        <v/>
      </c>
      <c r="C1119" t="str">
        <f>IF(OR(H1119=$AA$5,L1119=$AA$5),"MATCH","")</f>
        <v/>
      </c>
      <c r="D1119" t="str">
        <f>IF(C1119="","","LAST "&amp;COUNTIF($C$2:C1119,C1119))</f>
        <v/>
      </c>
      <c r="E1119" s="6">
        <f>IF(AND(OR(H1119=$AA$3,H1119=$AA$5),AND(OR(L1119=$AA$3,L1119=$AA$5))),"MATCH",0)</f>
        <v>0</v>
      </c>
      <c r="F1119" s="39" t="s">
        <v>91</v>
      </c>
      <c r="G1119" s="16">
        <v>44871</v>
      </c>
      <c r="H1119" s="6" t="s">
        <v>30</v>
      </c>
      <c r="I1119" s="6">
        <v>3</v>
      </c>
      <c r="J1119" s="7">
        <v>2.5303529411764707</v>
      </c>
      <c r="K1119" s="19" t="s">
        <v>91</v>
      </c>
      <c r="L1119" s="6" t="s">
        <v>25</v>
      </c>
      <c r="N1119" s="7">
        <f>((VLOOKUP(L1119,Modèle!$B$3:$G$34,5,FALSE)*VLOOKUP(H1119,Modèle!$B$3:$G$34,6,FALSE))*Modèle!$D$35)+0.1</f>
        <v>2.7399999999999998</v>
      </c>
      <c r="O1119" s="19" t="str">
        <f>IF(N1114&gt;J1114,1,"")</f>
        <v/>
      </c>
      <c r="P1119" t="str">
        <f>IF(I1119&gt;M1119,H1119,L1119)</f>
        <v>Toronto</v>
      </c>
      <c r="Q1119" t="str">
        <f>IF(J1119&gt;N1119,H1119,L1119)</f>
        <v>Carolina</v>
      </c>
      <c r="AI1119" s="27"/>
      <c r="AJ1119" s="26"/>
      <c r="AK1119" s="26"/>
      <c r="AL1119" s="26"/>
      <c r="AM1119" s="26"/>
      <c r="AN1119" s="26"/>
    </row>
    <row r="1120" spans="1:40">
      <c r="A1120" t="str">
        <f>IF(OR(H1120=$AA$3,L1120=$AA$3),"MATCH","")</f>
        <v/>
      </c>
      <c r="B1120" t="str">
        <f>IF(A1120="","","LAST "&amp;COUNTIF(A$2:$A1120,A1120))</f>
        <v/>
      </c>
      <c r="C1120" t="str">
        <f>IF(OR(H1120=$AA$5,L1120=$AA$5),"MATCH","")</f>
        <v>MATCH</v>
      </c>
      <c r="D1120" t="str">
        <f>IF(C1120="","","LAST "&amp;COUNTIF($C$2:C1120,C1120))</f>
        <v>LAST 70</v>
      </c>
      <c r="E1120" s="6">
        <f>IF(AND(OR(H1120=$AA$3,H1120=$AA$5),AND(OR(L1120=$AA$3,L1120=$AA$5))),"MATCH",0)</f>
        <v>0</v>
      </c>
      <c r="F1120" s="39" t="s">
        <v>91</v>
      </c>
      <c r="G1120" s="16">
        <v>44871</v>
      </c>
      <c r="H1120" s="6" t="s">
        <v>45</v>
      </c>
      <c r="I1120" s="6">
        <v>3</v>
      </c>
      <c r="J1120" s="7">
        <v>2.8215215686274511</v>
      </c>
      <c r="K1120" s="19">
        <v>1</v>
      </c>
      <c r="L1120" s="6" t="s">
        <v>21</v>
      </c>
      <c r="N1120" s="7">
        <f>((VLOOKUP(L1120,Modèle!$B$3:$G$34,5,FALSE)*VLOOKUP(H1120,Modèle!$B$3:$G$34,6,FALSE))*Modèle!$D$35)+0.1</f>
        <v>3.4612738853503178</v>
      </c>
      <c r="O1120" s="19">
        <f>IF(N1115&gt;J1115,1,"")</f>
        <v>1</v>
      </c>
      <c r="P1120" t="str">
        <f>IF(I1120&gt;M1120,H1120,L1120)</f>
        <v>Detroit</v>
      </c>
      <c r="Q1120" t="str">
        <f>IF(J1120&gt;N1120,H1120,L1120)</f>
        <v>N.Y. Rangers</v>
      </c>
      <c r="AI1120" s="27"/>
      <c r="AJ1120" s="26"/>
      <c r="AK1120" s="26"/>
      <c r="AL1120" s="26"/>
      <c r="AM1120" s="26"/>
      <c r="AN1120" s="26"/>
    </row>
    <row r="1121" spans="1:40">
      <c r="A1121" t="str">
        <f>IF(OR(H1121=$AA$3,L1121=$AA$3),"MATCH","")</f>
        <v>MATCH</v>
      </c>
      <c r="B1121" t="str">
        <f>IF(A1121="","","LAST "&amp;COUNTIF(A$2:$A1121,A1121))</f>
        <v>LAST 73</v>
      </c>
      <c r="C1121" t="str">
        <f>IF(OR(H1121=$AA$5,L1121=$AA$5),"MATCH","")</f>
        <v/>
      </c>
      <c r="D1121" t="str">
        <f>IF(C1121="","","LAST "&amp;COUNTIF($C$2:C1121,C1121))</f>
        <v/>
      </c>
      <c r="E1121" s="6">
        <f>IF(AND(OR(H1121=$AA$3,H1121=$AA$5),AND(OR(L1121=$AA$3,L1121=$AA$5))),"MATCH",0)</f>
        <v>0</v>
      </c>
      <c r="F1121" s="39" t="s">
        <v>91</v>
      </c>
      <c r="G1121" s="16">
        <v>44870</v>
      </c>
      <c r="H1121" s="6" t="s">
        <v>41</v>
      </c>
      <c r="I1121" s="6">
        <v>4</v>
      </c>
      <c r="J1121" s="7">
        <v>3.7995294117647056</v>
      </c>
      <c r="K1121" s="19">
        <v>1</v>
      </c>
      <c r="L1121" s="6" t="s">
        <v>36</v>
      </c>
      <c r="N1121" s="7">
        <f>((VLOOKUP(L1121,Modèle!$B$3:$G$34,5,FALSE)*VLOOKUP(H1121,Modèle!$B$3:$G$34,6,FALSE))*Modèle!$D$35)+0.1</f>
        <v>2.6999999999999997</v>
      </c>
      <c r="O1121" s="19">
        <f>IF(N1116&gt;J1116,1,"")</f>
        <v>1</v>
      </c>
      <c r="P1121" t="str">
        <f>IF(I1121&gt;M1121,H1121,L1121)</f>
        <v>New Jersey</v>
      </c>
      <c r="Q1121" t="str">
        <f>IF(J1121&gt;N1121,H1121,L1121)</f>
        <v>New Jersey</v>
      </c>
      <c r="AI1121" s="27"/>
      <c r="AJ1121" s="26"/>
      <c r="AK1121" s="26"/>
      <c r="AL1121" s="26"/>
      <c r="AM1121" s="26"/>
      <c r="AN1121" s="26"/>
    </row>
    <row r="1122" spans="1:40">
      <c r="A1122" t="str">
        <f>IF(OR(H1122=$AA$3,L1122=$AA$3),"MATCH","")</f>
        <v/>
      </c>
      <c r="B1122" t="str">
        <f>IF(A1122="","","LAST "&amp;COUNTIF(A$2:$A1122,A1122))</f>
        <v/>
      </c>
      <c r="C1122" t="str">
        <f>IF(OR(H1122=$AA$5,L1122=$AA$5),"MATCH","")</f>
        <v/>
      </c>
      <c r="D1122" t="str">
        <f>IF(C1122="","","LAST "&amp;COUNTIF($C$2:C1122,C1122))</f>
        <v/>
      </c>
      <c r="E1122" s="6">
        <f>IF(AND(OR(H1122=$AA$3,H1122=$AA$5),AND(OR(L1122=$AA$3,L1122=$AA$5))),"MATCH",0)</f>
        <v>0</v>
      </c>
      <c r="F1122" s="39" t="s">
        <v>91</v>
      </c>
      <c r="G1122" s="16">
        <v>44870</v>
      </c>
      <c r="H1122" s="6" t="s">
        <v>27</v>
      </c>
      <c r="I1122" s="6">
        <v>5</v>
      </c>
      <c r="J1122" s="7">
        <v>5.1008627450980377</v>
      </c>
      <c r="K1122" s="19">
        <v>1</v>
      </c>
      <c r="L1122" s="6" t="s">
        <v>24</v>
      </c>
      <c r="N1122" s="7">
        <f>((VLOOKUP(L1122,Modèle!$B$3:$G$34,5,FALSE)*VLOOKUP(H1122,Modèle!$B$3:$G$34,6,FALSE))*Modèle!$D$35)+0.1</f>
        <v>2.4162738853503178</v>
      </c>
      <c r="O1122" s="19">
        <f>IF(N1117&gt;J1117,1,"")</f>
        <v>1</v>
      </c>
      <c r="P1122" t="str">
        <f>IF(I1122&gt;M1122,H1122,L1122)</f>
        <v>Colorado</v>
      </c>
      <c r="Q1122" t="str">
        <f>IF(J1122&gt;N1122,H1122,L1122)</f>
        <v>Colorado</v>
      </c>
      <c r="AI1122" s="27"/>
      <c r="AJ1122" s="26"/>
      <c r="AK1122" s="26"/>
      <c r="AL1122" s="26"/>
      <c r="AM1122" s="26"/>
      <c r="AN1122" s="26"/>
    </row>
    <row r="1123" spans="1:40">
      <c r="A1123" t="str">
        <f>IF(OR(H1123=$AA$3,L1123=$AA$3),"MATCH","")</f>
        <v/>
      </c>
      <c r="B1123" t="str">
        <f>IF(A1123="","","LAST "&amp;COUNTIF(A$2:$A1123,A1123))</f>
        <v/>
      </c>
      <c r="C1123" t="str">
        <f>IF(OR(H1123=$AA$5,L1123=$AA$5),"MATCH","")</f>
        <v>MATCH</v>
      </c>
      <c r="D1123" t="str">
        <f>IF(C1123="","","LAST "&amp;COUNTIF($C$2:C1123,C1123))</f>
        <v>LAST 71</v>
      </c>
      <c r="E1123" s="6">
        <f>IF(AND(OR(H1123=$AA$3,H1123=$AA$5),AND(OR(L1123=$AA$3,L1123=$AA$5))),"MATCH",0)</f>
        <v>0</v>
      </c>
      <c r="F1123" s="39" t="s">
        <v>91</v>
      </c>
      <c r="G1123" s="16">
        <v>44870</v>
      </c>
      <c r="H1123" s="6" t="s">
        <v>39</v>
      </c>
      <c r="I1123" s="6">
        <v>0</v>
      </c>
      <c r="J1123" s="7">
        <v>3.1329882352941176</v>
      </c>
      <c r="K1123" s="19">
        <v>1</v>
      </c>
      <c r="L1123" s="6" t="s">
        <v>45</v>
      </c>
      <c r="N1123" s="7">
        <f>((VLOOKUP(L1123,Modèle!$B$3:$G$34,5,FALSE)*VLOOKUP(H1123,Modèle!$B$3:$G$34,6,FALSE))*Modèle!$D$35)+0.1</f>
        <v>2.7261146496815285</v>
      </c>
      <c r="O1123" s="19" t="str">
        <f>IF(N1118&gt;J1118,1,"")</f>
        <v/>
      </c>
      <c r="P1123" t="str">
        <f>IF(I1123&gt;M1123,H1123,L1123)</f>
        <v>Detroit</v>
      </c>
      <c r="Q1123" t="str">
        <f>IF(J1123&gt;N1123,H1123,L1123)</f>
        <v>N.Y. Islanders</v>
      </c>
      <c r="AI1123" s="27"/>
      <c r="AJ1123" s="26"/>
      <c r="AK1123" s="26"/>
      <c r="AL1123" s="26"/>
      <c r="AM1123" s="26"/>
      <c r="AN1123" s="26"/>
    </row>
    <row r="1124" spans="1:40">
      <c r="A1124" t="str">
        <f>IF(OR(H1124=$AA$3,L1124=$AA$3),"MATCH","")</f>
        <v/>
      </c>
      <c r="B1124" t="str">
        <f>IF(A1124="","","LAST "&amp;COUNTIF(A$2:$A1124,A1124))</f>
        <v/>
      </c>
      <c r="C1124" t="str">
        <f>IF(OR(H1124=$AA$5,L1124=$AA$5),"MATCH","")</f>
        <v/>
      </c>
      <c r="D1124" t="str">
        <f>IF(C1124="","","LAST "&amp;COUNTIF($C$2:C1124,C1124))</f>
        <v/>
      </c>
      <c r="E1124" s="6">
        <f>IF(AND(OR(H1124=$AA$3,H1124=$AA$5),AND(OR(L1124=$AA$3,L1124=$AA$5))),"MATCH",0)</f>
        <v>0</v>
      </c>
      <c r="F1124" s="39" t="s">
        <v>91</v>
      </c>
      <c r="G1124" s="16">
        <v>44870</v>
      </c>
      <c r="H1124" s="6" t="s">
        <v>40</v>
      </c>
      <c r="I1124" s="6">
        <v>6</v>
      </c>
      <c r="J1124" s="7">
        <v>4.2054901960784319</v>
      </c>
      <c r="K1124" s="19">
        <v>1</v>
      </c>
      <c r="L1124" s="6" t="s">
        <v>29</v>
      </c>
      <c r="N1124" s="7">
        <f>((VLOOKUP(L1124,Modèle!$B$3:$G$34,5,FALSE)*VLOOKUP(H1124,Modèle!$B$3:$G$34,6,FALSE))*Modèle!$D$35)+0.1</f>
        <v>3.183566878980892</v>
      </c>
      <c r="O1124" s="19">
        <f>IF(N1119&gt;J1119,1,"")</f>
        <v>1</v>
      </c>
      <c r="P1124" t="str">
        <f>IF(I1124&gt;M1124,H1124,L1124)</f>
        <v>Dallas</v>
      </c>
      <c r="Q1124" t="str">
        <f>IF(J1124&gt;N1124,H1124,L1124)</f>
        <v>Dallas</v>
      </c>
      <c r="AI1124" s="27"/>
      <c r="AJ1124" s="26"/>
      <c r="AK1124" s="26"/>
      <c r="AL1124" s="26"/>
      <c r="AM1124" s="26"/>
      <c r="AN1124" s="26"/>
    </row>
    <row r="1125" spans="1:40">
      <c r="A1125" t="str">
        <f>IF(OR(H1125=$AA$3,L1125=$AA$3),"MATCH","")</f>
        <v/>
      </c>
      <c r="B1125" t="str">
        <f>IF(A1125="","","LAST "&amp;COUNTIF(A$2:$A1125,A1125))</f>
        <v/>
      </c>
      <c r="C1125" t="str">
        <f>IF(OR(H1125=$AA$5,L1125=$AA$5),"MATCH","")</f>
        <v/>
      </c>
      <c r="D1125" t="str">
        <f>IF(C1125="","","LAST "&amp;COUNTIF($C$2:C1125,C1125))</f>
        <v/>
      </c>
      <c r="E1125" s="6">
        <f>IF(AND(OR(H1125=$AA$3,H1125=$AA$5),AND(OR(L1125=$AA$3,L1125=$AA$5))),"MATCH",0)</f>
        <v>0</v>
      </c>
      <c r="F1125" s="39" t="s">
        <v>91</v>
      </c>
      <c r="G1125" s="16">
        <v>44870</v>
      </c>
      <c r="H1125" s="6" t="s">
        <v>38</v>
      </c>
      <c r="I1125" s="6">
        <v>4</v>
      </c>
      <c r="J1125" s="7">
        <v>3.8405333333333331</v>
      </c>
      <c r="K1125" s="19">
        <v>1</v>
      </c>
      <c r="L1125" s="6" t="s">
        <v>19</v>
      </c>
      <c r="N1125" s="7">
        <f>((VLOOKUP(L1125,Modèle!$B$3:$G$34,5,FALSE)*VLOOKUP(H1125,Modèle!$B$3:$G$34,6,FALSE))*Modèle!$D$35)+0.1</f>
        <v>3.6091719745222917</v>
      </c>
      <c r="O1125" s="19">
        <f>IF(N1120&gt;J1120,1,"")</f>
        <v>1</v>
      </c>
      <c r="P1125" t="str">
        <f>IF(I1125&gt;M1125,H1125,L1125)</f>
        <v>Florida</v>
      </c>
      <c r="Q1125" t="str">
        <f>IF(J1125&gt;N1125,H1125,L1125)</f>
        <v>Florida</v>
      </c>
      <c r="AI1125" s="27"/>
      <c r="AJ1125" s="26"/>
      <c r="AK1125" s="26"/>
      <c r="AL1125" s="26"/>
      <c r="AM1125" s="26"/>
      <c r="AN1125" s="26"/>
    </row>
    <row r="1126" spans="1:40">
      <c r="A1126" t="str">
        <f>IF(OR(H1126=$AA$3,L1126=$AA$3),"MATCH","")</f>
        <v/>
      </c>
      <c r="B1126" t="str">
        <f>IF(A1126="","","LAST "&amp;COUNTIF(A$2:$A1126,A1126))</f>
        <v/>
      </c>
      <c r="C1126" t="str">
        <f>IF(OR(H1126=$AA$5,L1126=$AA$5),"MATCH","")</f>
        <v/>
      </c>
      <c r="D1126" t="str">
        <f>IF(C1126="","","LAST "&amp;COUNTIF($C$2:C1126,C1126))</f>
        <v/>
      </c>
      <c r="E1126" s="6">
        <f>IF(AND(OR(H1126=$AA$3,H1126=$AA$5),AND(OR(L1126=$AA$3,L1126=$AA$5))),"MATCH",0)</f>
        <v>0</v>
      </c>
      <c r="F1126" s="39" t="s">
        <v>91</v>
      </c>
      <c r="G1126" s="16">
        <v>44870</v>
      </c>
      <c r="H1126" s="6" t="s">
        <v>18</v>
      </c>
      <c r="I1126" s="6">
        <v>6</v>
      </c>
      <c r="J1126" s="7">
        <v>3.6982588235294114</v>
      </c>
      <c r="K1126" s="19">
        <v>1</v>
      </c>
      <c r="L1126" s="6" t="s">
        <v>31</v>
      </c>
      <c r="N1126" s="7">
        <f>((VLOOKUP(L1126,Modèle!$B$3:$G$34,5,FALSE)*VLOOKUP(H1126,Modèle!$B$3:$G$34,6,FALSE))*Modèle!$D$35)+0.1</f>
        <v>2.406369426751592</v>
      </c>
      <c r="O1126" s="19" t="str">
        <f>IF(N1121&gt;J1121,1,"")</f>
        <v/>
      </c>
      <c r="P1126" t="str">
        <f>IF(I1126&gt;M1126,H1126,L1126)</f>
        <v>Vegas</v>
      </c>
      <c r="Q1126" t="str">
        <f>IF(J1126&gt;N1126,H1126,L1126)</f>
        <v>Vegas</v>
      </c>
      <c r="AI1126" s="27"/>
      <c r="AJ1126" s="26"/>
      <c r="AK1126" s="26"/>
      <c r="AL1126" s="26"/>
      <c r="AM1126" s="26"/>
      <c r="AN1126" s="26"/>
    </row>
    <row r="1127" spans="1:40">
      <c r="A1127" t="str">
        <f>IF(OR(H1127=$AA$3,L1127=$AA$3),"MATCH","")</f>
        <v/>
      </c>
      <c r="B1127" t="str">
        <f>IF(A1127="","","LAST "&amp;COUNTIF(A$2:$A1127,A1127))</f>
        <v/>
      </c>
      <c r="C1127" t="str">
        <f>IF(OR(H1127=$AA$5,L1127=$AA$5),"MATCH","")</f>
        <v/>
      </c>
      <c r="D1127" t="str">
        <f>IF(C1127="","","LAST "&amp;COUNTIF($C$2:C1127,C1127))</f>
        <v/>
      </c>
      <c r="E1127" s="6">
        <f>IF(AND(OR(H1127=$AA$3,H1127=$AA$5),AND(OR(L1127=$AA$3,L1127=$AA$5))),"MATCH",0)</f>
        <v>0</v>
      </c>
      <c r="F1127" s="39" t="s">
        <v>91</v>
      </c>
      <c r="G1127" s="16">
        <v>44870</v>
      </c>
      <c r="H1127" s="6" t="s">
        <v>42</v>
      </c>
      <c r="I1127" s="6">
        <v>2</v>
      </c>
      <c r="J1127" s="7">
        <v>2.76</v>
      </c>
      <c r="K1127" s="19" t="s">
        <v>91</v>
      </c>
      <c r="L1127" s="6" t="s">
        <v>34</v>
      </c>
      <c r="N1127" s="7">
        <f>((VLOOKUP(L1127,Modèle!$B$3:$G$34,5,FALSE)*VLOOKUP(H1127,Modèle!$B$3:$G$34,6,FALSE))*Modèle!$D$35)+0.1</f>
        <v>3.068789808917197</v>
      </c>
      <c r="O1127" s="19" t="str">
        <f>IF(N1122&gt;J1122,1,"")</f>
        <v/>
      </c>
      <c r="P1127" t="str">
        <f>IF(I1127&gt;M1127,H1127,L1127)</f>
        <v>Philadelphia</v>
      </c>
      <c r="Q1127" t="str">
        <f>IF(J1127&gt;N1127,H1127,L1127)</f>
        <v>Ottawa</v>
      </c>
      <c r="AI1127" s="27"/>
      <c r="AJ1127" s="26"/>
      <c r="AK1127" s="26"/>
      <c r="AL1127" s="26"/>
      <c r="AM1127" s="26"/>
      <c r="AN1127" s="26"/>
    </row>
    <row r="1128" spans="1:40">
      <c r="A1128" t="str">
        <f>IF(OR(H1128=$AA$3,L1128=$AA$3),"MATCH","")</f>
        <v/>
      </c>
      <c r="B1128" t="str">
        <f>IF(A1128="","","LAST "&amp;COUNTIF(A$2:$A1128,A1128))</f>
        <v/>
      </c>
      <c r="C1128" t="str">
        <f>IF(OR(H1128=$AA$5,L1128=$AA$5),"MATCH","")</f>
        <v/>
      </c>
      <c r="D1128" t="str">
        <f>IF(C1128="","","LAST "&amp;COUNTIF($C$2:C1128,C1128))</f>
        <v/>
      </c>
      <c r="E1128" s="6">
        <f>IF(AND(OR(H1128=$AA$3,H1128=$AA$5),AND(OR(L1128=$AA$3,L1128=$AA$5))),"MATCH",0)</f>
        <v>0</v>
      </c>
      <c r="F1128" s="39" t="s">
        <v>91</v>
      </c>
      <c r="G1128" s="16">
        <v>44870</v>
      </c>
      <c r="H1128" s="6" t="s">
        <v>22</v>
      </c>
      <c r="I1128" s="6">
        <v>3</v>
      </c>
      <c r="J1128" s="7">
        <v>3.9837490196078433</v>
      </c>
      <c r="K1128" s="19">
        <v>1</v>
      </c>
      <c r="L1128" s="6" t="s">
        <v>44</v>
      </c>
      <c r="N1128" s="7">
        <f>((VLOOKUP(L1128,Modèle!$B$3:$G$34,5,FALSE)*VLOOKUP(H1128,Modèle!$B$3:$G$34,6,FALSE))*Modèle!$D$35)+0.1</f>
        <v>3.2188853503184709</v>
      </c>
      <c r="O1128" s="19" t="str">
        <f>IF(N1123&gt;J1123,1,"")</f>
        <v/>
      </c>
      <c r="P1128" t="str">
        <f>IF(I1128&gt;M1128,H1128,L1128)</f>
        <v>Seattle</v>
      </c>
      <c r="Q1128" t="str">
        <f>IF(J1128&gt;N1128,H1128,L1128)</f>
        <v>Seattle</v>
      </c>
      <c r="AI1128" s="27"/>
      <c r="AJ1128" s="26"/>
      <c r="AK1128" s="26"/>
      <c r="AL1128" s="26"/>
      <c r="AM1128" s="26"/>
      <c r="AN1128" s="26"/>
    </row>
    <row r="1129" spans="1:40">
      <c r="A1129" t="str">
        <f>IF(OR(H1129=$AA$3,L1129=$AA$3),"MATCH","")</f>
        <v/>
      </c>
      <c r="B1129" t="str">
        <f>IF(A1129="","","LAST "&amp;COUNTIF(A$2:$A1129,A1129))</f>
        <v/>
      </c>
      <c r="C1129" t="str">
        <f>IF(OR(H1129=$AA$5,L1129=$AA$5),"MATCH","")</f>
        <v/>
      </c>
      <c r="D1129" t="str">
        <f>IF(C1129="","","LAST "&amp;COUNTIF($C$2:C1129,C1129))</f>
        <v/>
      </c>
      <c r="E1129" s="6">
        <f>IF(AND(OR(H1129=$AA$3,H1129=$AA$5),AND(OR(L1129=$AA$3,L1129=$AA$5))),"MATCH",0)</f>
        <v>0</v>
      </c>
      <c r="F1129" s="39" t="s">
        <v>91</v>
      </c>
      <c r="G1129" s="16">
        <v>44870</v>
      </c>
      <c r="H1129" s="6" t="s">
        <v>23</v>
      </c>
      <c r="I1129" s="6">
        <v>5</v>
      </c>
      <c r="J1129" s="7">
        <v>2.9416470588235297</v>
      </c>
      <c r="K1129" s="19" t="s">
        <v>91</v>
      </c>
      <c r="L1129" s="6" t="s">
        <v>16</v>
      </c>
      <c r="N1129" s="7">
        <f>((VLOOKUP(L1129,Modèle!$B$3:$G$34,5,FALSE)*VLOOKUP(H1129,Modèle!$B$3:$G$34,6,FALSE))*Modèle!$D$35)+0.1</f>
        <v>4.1010191082802541</v>
      </c>
      <c r="O1129" s="19" t="str">
        <f>IF(N1124&gt;J1124,1,"")</f>
        <v/>
      </c>
      <c r="P1129" t="str">
        <f>IF(I1129&gt;M1129,H1129,L1129)</f>
        <v>Anaheim</v>
      </c>
      <c r="Q1129" t="str">
        <f>IF(J1129&gt;N1129,H1129,L1129)</f>
        <v>San Jose</v>
      </c>
      <c r="AI1129" s="27"/>
      <c r="AJ1129" s="26"/>
      <c r="AK1129" s="26"/>
      <c r="AL1129" s="26"/>
      <c r="AM1129" s="26"/>
      <c r="AN1129" s="26"/>
    </row>
    <row r="1130" spans="1:40">
      <c r="A1130" t="str">
        <f>IF(OR(H1130=$AA$3,L1130=$AA$3),"MATCH","")</f>
        <v/>
      </c>
      <c r="B1130" t="str">
        <f>IF(A1130="","","LAST "&amp;COUNTIF(A$2:$A1130,A1130))</f>
        <v/>
      </c>
      <c r="C1130" t="str">
        <f>IF(OR(H1130=$AA$5,L1130=$AA$5),"MATCH","")</f>
        <v/>
      </c>
      <c r="D1130" t="str">
        <f>IF(C1130="","","LAST "&amp;COUNTIF($C$2:C1130,C1130))</f>
        <v/>
      </c>
      <c r="E1130" s="6">
        <f>IF(AND(OR(H1130=$AA$3,H1130=$AA$5),AND(OR(L1130=$AA$3,L1130=$AA$5))),"MATCH",0)</f>
        <v>0</v>
      </c>
      <c r="F1130" s="39" t="s">
        <v>91</v>
      </c>
      <c r="G1130" s="16">
        <v>44870</v>
      </c>
      <c r="H1130" s="6" t="s">
        <v>35</v>
      </c>
      <c r="I1130" s="6">
        <v>3</v>
      </c>
      <c r="J1130" s="7">
        <v>3.9424000000000006</v>
      </c>
      <c r="K1130" s="19">
        <v>1</v>
      </c>
      <c r="L1130" s="6" t="s">
        <v>20</v>
      </c>
      <c r="N1130" s="7">
        <f>((VLOOKUP(L1130,Modèle!$B$3:$G$34,5,FALSE)*VLOOKUP(H1130,Modèle!$B$3:$G$34,6,FALSE))*Modèle!$D$35)+0.1</f>
        <v>4.0787261146496805</v>
      </c>
      <c r="O1130" s="19" t="str">
        <f>IF(N1125&gt;J1125,1,"")</f>
        <v/>
      </c>
      <c r="P1130" t="str">
        <f>IF(I1130&gt;M1130,H1130,L1130)</f>
        <v>Buffalo</v>
      </c>
      <c r="Q1130" t="str">
        <f>IF(J1130&gt;N1130,H1130,L1130)</f>
        <v>Tampa Bay</v>
      </c>
      <c r="AI1130" s="27"/>
      <c r="AJ1130" s="26"/>
      <c r="AK1130" s="26"/>
      <c r="AL1130" s="26"/>
      <c r="AM1130" s="26"/>
      <c r="AN1130" s="26"/>
    </row>
    <row r="1131" spans="1:40">
      <c r="A1131" t="str">
        <f>IF(OR(H1131=$AA$3,L1131=$AA$3),"MATCH","")</f>
        <v/>
      </c>
      <c r="B1131" t="str">
        <f>IF(A1131="","","LAST "&amp;COUNTIF(A$2:$A1131,A1131))</f>
        <v/>
      </c>
      <c r="C1131" t="str">
        <f>IF(OR(H1131=$AA$5,L1131=$AA$5),"MATCH","")</f>
        <v/>
      </c>
      <c r="D1131" t="str">
        <f>IF(C1131="","","LAST "&amp;COUNTIF($C$2:C1131,C1131))</f>
        <v/>
      </c>
      <c r="E1131" s="6">
        <f>IF(AND(OR(H1131=$AA$3,H1131=$AA$5),AND(OR(L1131=$AA$3,L1131=$AA$5))),"MATCH",0)</f>
        <v>0</v>
      </c>
      <c r="F1131" s="39" t="s">
        <v>91</v>
      </c>
      <c r="G1131" s="16">
        <v>44870</v>
      </c>
      <c r="H1131" s="6" t="s">
        <v>32</v>
      </c>
      <c r="I1131" s="6">
        <v>1</v>
      </c>
      <c r="J1131" s="7">
        <v>3.4275764705882352</v>
      </c>
      <c r="K1131" s="19">
        <v>1</v>
      </c>
      <c r="L1131" s="6" t="s">
        <v>30</v>
      </c>
      <c r="N1131" s="7">
        <f>((VLOOKUP(L1131,Modèle!$B$3:$G$34,5,FALSE)*VLOOKUP(H1131,Modèle!$B$3:$G$34,6,FALSE))*Modèle!$D$35)+0.1</f>
        <v>2.4082165605095534</v>
      </c>
      <c r="O1131" s="19" t="str">
        <f>IF(N1126&gt;J1126,1,"")</f>
        <v/>
      </c>
      <c r="P1131" t="str">
        <f>IF(I1131&gt;M1131,H1131,L1131)</f>
        <v>Boston</v>
      </c>
      <c r="Q1131" t="str">
        <f>IF(J1131&gt;N1131,H1131,L1131)</f>
        <v>Boston</v>
      </c>
      <c r="AI1131" s="27"/>
      <c r="AJ1131" s="26"/>
      <c r="AK1131" s="26"/>
      <c r="AL1131" s="26"/>
      <c r="AM1131" s="26"/>
      <c r="AN1131" s="26"/>
    </row>
    <row r="1132" spans="1:40">
      <c r="A1132" t="str">
        <f>IF(OR(H1132=$AA$3,L1132=$AA$3),"MATCH","")</f>
        <v/>
      </c>
      <c r="B1132" t="str">
        <f>IF(A1132="","","LAST "&amp;COUNTIF(A$2:$A1132,A1132))</f>
        <v/>
      </c>
      <c r="C1132" t="str">
        <f>IF(OR(H1132=$AA$5,L1132=$AA$5),"MATCH","")</f>
        <v/>
      </c>
      <c r="D1132" t="str">
        <f>IF(C1132="","","LAST "&amp;COUNTIF($C$2:C1132,C1132))</f>
        <v/>
      </c>
      <c r="E1132" s="6">
        <f>IF(AND(OR(H1132=$AA$3,H1132=$AA$5),AND(OR(L1132=$AA$3,L1132=$AA$5))),"MATCH",0)</f>
        <v>0</v>
      </c>
      <c r="F1132" s="39" t="s">
        <v>91</v>
      </c>
      <c r="G1132" s="16">
        <v>44870</v>
      </c>
      <c r="H1132" s="6" t="s">
        <v>17</v>
      </c>
      <c r="I1132" s="6">
        <v>4</v>
      </c>
      <c r="J1132" s="7">
        <v>3.4509803921568625</v>
      </c>
      <c r="K1132" s="19" t="s">
        <v>91</v>
      </c>
      <c r="L1132" s="6" t="s">
        <v>28</v>
      </c>
      <c r="N1132" s="7">
        <f>((VLOOKUP(L1132,Modèle!$B$3:$G$34,5,FALSE)*VLOOKUP(H1132,Modèle!$B$3:$G$34,6,FALSE))*Modèle!$D$35)+0.1</f>
        <v>3.3267515923566879</v>
      </c>
      <c r="O1132" s="19">
        <f>IF(N1127&gt;J1127,1,"")</f>
        <v>1</v>
      </c>
      <c r="P1132" t="str">
        <f>IF(I1132&gt;M1132,H1132,L1132)</f>
        <v>Nashville</v>
      </c>
      <c r="Q1132" t="str">
        <f>IF(J1132&gt;N1132,H1132,L1132)</f>
        <v>Nashville</v>
      </c>
      <c r="AI1132" s="27"/>
      <c r="AJ1132" s="26"/>
      <c r="AK1132" s="26"/>
      <c r="AL1132" s="26"/>
      <c r="AM1132" s="26"/>
      <c r="AN1132" s="26"/>
    </row>
    <row r="1133" spans="1:40">
      <c r="A1133" t="str">
        <f>IF(OR(H1133=$AA$3,L1133=$AA$3),"MATCH","")</f>
        <v/>
      </c>
      <c r="B1133" t="str">
        <f>IF(A1133="","","LAST "&amp;COUNTIF(A$2:$A1133,A1133))</f>
        <v/>
      </c>
      <c r="C1133" t="str">
        <f>IF(OR(H1133=$AA$5,L1133=$AA$5),"MATCH","")</f>
        <v/>
      </c>
      <c r="D1133" t="str">
        <f>IF(C1133="","","LAST "&amp;COUNTIF($C$2:C1133,C1133))</f>
        <v/>
      </c>
      <c r="E1133" s="6">
        <f>IF(AND(OR(H1133=$AA$3,H1133=$AA$5),AND(OR(L1133=$AA$3,L1133=$AA$5))),"MATCH",0)</f>
        <v>0</v>
      </c>
      <c r="F1133" s="39" t="s">
        <v>91</v>
      </c>
      <c r="G1133" s="16">
        <v>44870</v>
      </c>
      <c r="H1133" s="6" t="s">
        <v>43</v>
      </c>
      <c r="I1133" s="6">
        <v>3</v>
      </c>
      <c r="J1133" s="7">
        <v>2.5214117647058827</v>
      </c>
      <c r="K1133" s="19" t="s">
        <v>91</v>
      </c>
      <c r="L1133" s="6" t="s">
        <v>33</v>
      </c>
      <c r="N1133" s="7">
        <f>((VLOOKUP(L1133,Modèle!$B$3:$G$34,5,FALSE)*VLOOKUP(H1133,Modèle!$B$3:$G$34,6,FALSE))*Modèle!$D$35)+0.1</f>
        <v>3.7993630573248405</v>
      </c>
      <c r="O1133" s="19" t="str">
        <f>IF(N1128&gt;J1128,1,"")</f>
        <v/>
      </c>
      <c r="P1133" t="str">
        <f>IF(I1133&gt;M1133,H1133,L1133)</f>
        <v>Arizona</v>
      </c>
      <c r="Q1133" t="str">
        <f>IF(J1133&gt;N1133,H1133,L1133)</f>
        <v>Washington</v>
      </c>
      <c r="AI1133" s="27"/>
      <c r="AJ1133" s="26"/>
      <c r="AK1133" s="26"/>
      <c r="AL1133" s="26"/>
      <c r="AM1133" s="26"/>
      <c r="AN1133" s="26"/>
    </row>
    <row r="1134" spans="1:40">
      <c r="A1134" t="str">
        <f>IF(OR(H1134=$AA$3,L1134=$AA$3),"MATCH","")</f>
        <v/>
      </c>
      <c r="B1134" t="str">
        <f>IF(A1134="","","LAST "&amp;COUNTIF(A$2:$A1134,A1134))</f>
        <v/>
      </c>
      <c r="C1134" t="str">
        <f>IF(OR(H1134=$AA$5,L1134=$AA$5),"MATCH","")</f>
        <v/>
      </c>
      <c r="D1134" t="str">
        <f>IF(C1134="","","LAST "&amp;COUNTIF($C$2:C1134,C1134))</f>
        <v/>
      </c>
      <c r="E1134" s="6">
        <f>IF(AND(OR(H1134=$AA$3,H1134=$AA$5),AND(OR(L1134=$AA$3,L1134=$AA$5))),"MATCH",0)</f>
        <v>0</v>
      </c>
      <c r="F1134" s="39" t="s">
        <v>91</v>
      </c>
      <c r="G1134" s="16">
        <v>44870</v>
      </c>
      <c r="H1134" s="6" t="s">
        <v>26</v>
      </c>
      <c r="I1134" s="6">
        <v>0</v>
      </c>
      <c r="J1134" s="7">
        <v>2.1752156862745102</v>
      </c>
      <c r="K1134" s="19" t="s">
        <v>91</v>
      </c>
      <c r="L1134" s="6" t="s">
        <v>46</v>
      </c>
      <c r="N1134" s="7">
        <f>((VLOOKUP(L1134,Modèle!$B$3:$G$34,5,FALSE)*VLOOKUP(H1134,Modèle!$B$3:$G$34,6,FALSE))*Modèle!$D$35)+0.1</f>
        <v>4.0463057324840754</v>
      </c>
      <c r="O1134" s="19">
        <f>IF(N1129&gt;J1129,1,"")</f>
        <v>1</v>
      </c>
      <c r="P1134" t="str">
        <f>IF(I1134&gt;M1134,H1134,L1134)</f>
        <v>Winnipeg</v>
      </c>
      <c r="Q1134" t="str">
        <f>IF(J1134&gt;N1134,H1134,L1134)</f>
        <v>Winnipeg</v>
      </c>
      <c r="AI1134" s="27"/>
      <c r="AJ1134" s="26"/>
      <c r="AK1134" s="26"/>
      <c r="AL1134" s="26"/>
      <c r="AM1134" s="26"/>
      <c r="AN1134" s="26"/>
    </row>
    <row r="1135" spans="1:40">
      <c r="A1135" t="str">
        <f>IF(OR(H1135=$AA$3,L1135=$AA$3),"MATCH","")</f>
        <v/>
      </c>
      <c r="B1135" t="str">
        <f>IF(A1135="","","LAST "&amp;COUNTIF(A$2:$A1135,A1135))</f>
        <v/>
      </c>
      <c r="C1135" t="str">
        <f>IF(OR(H1135=$AA$5,L1135=$AA$5),"MATCH","")</f>
        <v/>
      </c>
      <c r="D1135" t="str">
        <f>IF(C1135="","","LAST "&amp;COUNTIF($C$2:C1135,C1135))</f>
        <v/>
      </c>
      <c r="E1135" s="6">
        <f>IF(AND(OR(H1135=$AA$3,H1135=$AA$5),AND(OR(L1135=$AA$3,L1135=$AA$5))),"MATCH",0)</f>
        <v>0</v>
      </c>
      <c r="F1135" s="39" t="s">
        <v>91</v>
      </c>
      <c r="G1135" s="16">
        <v>44869</v>
      </c>
      <c r="H1135" s="6" t="s">
        <v>35</v>
      </c>
      <c r="I1135" s="6">
        <v>3</v>
      </c>
      <c r="J1135" s="7">
        <v>3.6224000000000003</v>
      </c>
      <c r="K1135" s="19">
        <v>1</v>
      </c>
      <c r="L1135" s="6" t="s">
        <v>25</v>
      </c>
      <c r="N1135" s="7">
        <f>((VLOOKUP(L1135,Modèle!$B$3:$G$34,5,FALSE)*VLOOKUP(H1135,Modèle!$B$3:$G$34,6,FALSE))*Modèle!$D$35)+0.1</f>
        <v>3.5799999999999992</v>
      </c>
      <c r="O1135" s="19">
        <f>IF(N1130&gt;J1130,1,"")</f>
        <v>1</v>
      </c>
      <c r="P1135" t="str">
        <f>IF(I1135&gt;M1135,H1135,L1135)</f>
        <v>Buffalo</v>
      </c>
      <c r="Q1135" t="str">
        <f>IF(J1135&gt;N1135,H1135,L1135)</f>
        <v>Buffalo</v>
      </c>
      <c r="AI1135" s="27"/>
      <c r="AJ1135" s="26"/>
      <c r="AK1135" s="26"/>
      <c r="AL1135" s="26"/>
      <c r="AM1135" s="26"/>
      <c r="AN1135" s="26"/>
    </row>
    <row r="1136" spans="1:40">
      <c r="A1136" t="str">
        <f>IF(OR(H1136=$AA$3,L1136=$AA$3),"MATCH","")</f>
        <v/>
      </c>
      <c r="B1136" t="str">
        <f>IF(A1136="","","LAST "&amp;COUNTIF(A$2:$A1136,A1136))</f>
        <v/>
      </c>
      <c r="C1136" t="str">
        <f>IF(OR(H1136=$AA$5,L1136=$AA$5),"MATCH","")</f>
        <v/>
      </c>
      <c r="D1136" t="str">
        <f>IF(C1136="","","LAST "&amp;COUNTIF($C$2:C1136,C1136))</f>
        <v/>
      </c>
      <c r="E1136" s="6">
        <f>IF(AND(OR(H1136=$AA$3,H1136=$AA$5),AND(OR(L1136=$AA$3,L1136=$AA$5))),"MATCH",0)</f>
        <v>0</v>
      </c>
      <c r="F1136" s="39" t="s">
        <v>91</v>
      </c>
      <c r="G1136" s="16">
        <v>44869</v>
      </c>
      <c r="H1136" s="6" t="s">
        <v>24</v>
      </c>
      <c r="I1136" s="6">
        <v>3</v>
      </c>
      <c r="J1136" s="7">
        <v>2.2117647058823531</v>
      </c>
      <c r="K1136" s="19" t="s">
        <v>91</v>
      </c>
      <c r="L1136" s="6" t="s">
        <v>27</v>
      </c>
      <c r="N1136" s="7">
        <f>((VLOOKUP(L1136,Modèle!$B$3:$G$34,5,FALSE)*VLOOKUP(H1136,Modèle!$B$3:$G$34,6,FALSE))*Modèle!$D$35)+0.1</f>
        <v>3.848726114649681</v>
      </c>
      <c r="O1136" s="19" t="str">
        <f>IF(N1131&gt;J1131,1,"")</f>
        <v/>
      </c>
      <c r="P1136" t="str">
        <f>IF(I1136&gt;M1136,H1136,L1136)</f>
        <v>Columbus</v>
      </c>
      <c r="Q1136" t="str">
        <f>IF(J1136&gt;N1136,H1136,L1136)</f>
        <v>Colorado</v>
      </c>
      <c r="AI1136" s="27"/>
      <c r="AJ1136" s="26"/>
      <c r="AK1136" s="26"/>
      <c r="AL1136" s="26"/>
      <c r="AM1136" s="26"/>
      <c r="AN1136" s="26"/>
    </row>
    <row r="1137" spans="1:40">
      <c r="A1137" t="str">
        <f>IF(OR(H1137=$AA$3,L1137=$AA$3),"MATCH","")</f>
        <v/>
      </c>
      <c r="B1137" t="str">
        <f>IF(A1137="","","LAST "&amp;COUNTIF(A$2:$A1137,A1137))</f>
        <v/>
      </c>
      <c r="C1137" t="str">
        <f>IF(OR(H1137=$AA$5,L1137=$AA$5),"MATCH","")</f>
        <v/>
      </c>
      <c r="D1137" t="str">
        <f>IF(C1137="","","LAST "&amp;COUNTIF($C$2:C1137,C1137))</f>
        <v/>
      </c>
      <c r="E1137" s="6">
        <f>IF(AND(OR(H1137=$AA$3,H1137=$AA$5),AND(OR(L1137=$AA$3,L1137=$AA$5))),"MATCH",0)</f>
        <v>0</v>
      </c>
      <c r="F1137" s="39" t="s">
        <v>91</v>
      </c>
      <c r="G1137" s="16">
        <v>44868</v>
      </c>
      <c r="H1137" s="6" t="s">
        <v>40</v>
      </c>
      <c r="I1137" s="6">
        <v>7</v>
      </c>
      <c r="J1137" s="7">
        <v>4.9144156862745101</v>
      </c>
      <c r="K1137" s="19">
        <v>1</v>
      </c>
      <c r="L1137" s="6" t="s">
        <v>43</v>
      </c>
      <c r="N1137" s="7">
        <f>((VLOOKUP(L1137,Modèle!$B$3:$G$34,5,FALSE)*VLOOKUP(H1137,Modèle!$B$3:$G$34,6,FALSE))*Modèle!$D$35)+0.1</f>
        <v>2.3449044585987258</v>
      </c>
      <c r="O1137" s="19" t="str">
        <f>IF(N1132&gt;J1132,1,"")</f>
        <v/>
      </c>
      <c r="P1137" t="str">
        <f>IF(I1137&gt;M1137,H1137,L1137)</f>
        <v>Dallas</v>
      </c>
      <c r="Q1137" t="str">
        <f>IF(J1137&gt;N1137,H1137,L1137)</f>
        <v>Dallas</v>
      </c>
      <c r="AI1137" s="27"/>
      <c r="AJ1137" s="26"/>
      <c r="AK1137" s="26"/>
      <c r="AL1137" s="26"/>
      <c r="AM1137" s="26"/>
      <c r="AN1137" s="26"/>
    </row>
    <row r="1138" spans="1:40">
      <c r="A1138" t="str">
        <f>IF(OR(H1138=$AA$3,L1138=$AA$3),"MATCH","")</f>
        <v>MATCH</v>
      </c>
      <c r="B1138" t="str">
        <f>IF(A1138="","","LAST "&amp;COUNTIF(A$2:$A1138,A1138))</f>
        <v>LAST 74</v>
      </c>
      <c r="C1138" t="str">
        <f>IF(OR(H1138=$AA$5,L1138=$AA$5),"MATCH","")</f>
        <v/>
      </c>
      <c r="D1138" t="str">
        <f>IF(C1138="","","LAST "&amp;COUNTIF($C$2:C1138,C1138))</f>
        <v/>
      </c>
      <c r="E1138" s="6">
        <f>IF(AND(OR(H1138=$AA$3,H1138=$AA$5),AND(OR(L1138=$AA$3,L1138=$AA$5))),"MATCH",0)</f>
        <v>0</v>
      </c>
      <c r="F1138" s="39" t="s">
        <v>91</v>
      </c>
      <c r="G1138" s="16">
        <v>44868</v>
      </c>
      <c r="H1138" s="6" t="s">
        <v>17</v>
      </c>
      <c r="I1138" s="6">
        <v>4</v>
      </c>
      <c r="J1138" s="7">
        <v>2.8470588235294114</v>
      </c>
      <c r="K1138" s="19" t="s">
        <v>91</v>
      </c>
      <c r="L1138" s="6" t="s">
        <v>36</v>
      </c>
      <c r="N1138" s="7">
        <f>((VLOOKUP(L1138,Modèle!$B$3:$G$34,5,FALSE)*VLOOKUP(H1138,Modèle!$B$3:$G$34,6,FALSE))*Modèle!$D$35)+0.1</f>
        <v>3.0799999999999996</v>
      </c>
      <c r="O1138" s="19">
        <f>IF(N1133&gt;J1133,1,"")</f>
        <v>1</v>
      </c>
      <c r="P1138" t="str">
        <f>IF(I1138&gt;M1138,H1138,L1138)</f>
        <v>Nashville</v>
      </c>
      <c r="Q1138" t="str">
        <f>IF(J1138&gt;N1138,H1138,L1138)</f>
        <v>Calgary</v>
      </c>
      <c r="AI1138" s="27"/>
      <c r="AJ1138" s="26"/>
      <c r="AK1138" s="26"/>
      <c r="AL1138" s="26"/>
      <c r="AM1138" s="26"/>
      <c r="AN1138" s="26"/>
    </row>
    <row r="1139" spans="1:40">
      <c r="A1139" t="str">
        <f>IF(OR(H1139=$AA$3,L1139=$AA$3),"MATCH","")</f>
        <v/>
      </c>
      <c r="B1139" t="str">
        <f>IF(A1139="","","LAST "&amp;COUNTIF(A$2:$A1139,A1139))</f>
        <v/>
      </c>
      <c r="C1139" t="str">
        <f>IF(OR(H1139=$AA$5,L1139=$AA$5),"MATCH","")</f>
        <v/>
      </c>
      <c r="D1139" t="str">
        <f>IF(C1139="","","LAST "&amp;COUNTIF($C$2:C1139,C1139))</f>
        <v/>
      </c>
      <c r="E1139" s="6">
        <f>IF(AND(OR(H1139=$AA$3,H1139=$AA$5),AND(OR(L1139=$AA$3,L1139=$AA$5))),"MATCH",0)</f>
        <v>0</v>
      </c>
      <c r="F1139" s="39" t="s">
        <v>91</v>
      </c>
      <c r="G1139" s="16">
        <v>44868</v>
      </c>
      <c r="H1139" s="6" t="s">
        <v>19</v>
      </c>
      <c r="I1139" s="6">
        <v>1</v>
      </c>
      <c r="J1139" s="7">
        <v>3.4111686274509805</v>
      </c>
      <c r="K1139" s="19" t="s">
        <v>91</v>
      </c>
      <c r="L1139" s="6" t="s">
        <v>26</v>
      </c>
      <c r="N1139" s="7">
        <f>((VLOOKUP(L1139,Modèle!$B$3:$G$34,5,FALSE)*VLOOKUP(H1139,Modèle!$B$3:$G$34,6,FALSE))*Modèle!$D$35)+0.1</f>
        <v>2.5723248407643311</v>
      </c>
      <c r="O1139" s="19">
        <f>IF(N1134&gt;J1134,1,"")</f>
        <v>1</v>
      </c>
      <c r="P1139" t="str">
        <f>IF(I1139&gt;M1139,H1139,L1139)</f>
        <v>Los Angeles</v>
      </c>
      <c r="Q1139" t="str">
        <f>IF(J1139&gt;N1139,H1139,L1139)</f>
        <v>Los Angeles</v>
      </c>
      <c r="AI1139" s="27"/>
      <c r="AJ1139" s="26"/>
      <c r="AK1139" s="26"/>
      <c r="AL1139" s="26"/>
      <c r="AM1139" s="26"/>
      <c r="AN1139" s="26"/>
    </row>
    <row r="1140" spans="1:40">
      <c r="A1140" t="str">
        <f>IF(OR(H1140=$AA$3,L1140=$AA$3),"MATCH","")</f>
        <v/>
      </c>
      <c r="B1140" t="str">
        <f>IF(A1140="","","LAST "&amp;COUNTIF(A$2:$A1140,A1140))</f>
        <v/>
      </c>
      <c r="C1140" t="str">
        <f>IF(OR(H1140=$AA$5,L1140=$AA$5),"MATCH","")</f>
        <v>MATCH</v>
      </c>
      <c r="D1140" t="str">
        <f>IF(C1140="","","LAST "&amp;COUNTIF($C$2:C1140,C1140))</f>
        <v>LAST 72</v>
      </c>
      <c r="E1140" s="6">
        <f>IF(AND(OR(H1140=$AA$3,H1140=$AA$5),AND(OR(L1140=$AA$3,L1140=$AA$5))),"MATCH",0)</f>
        <v>0</v>
      </c>
      <c r="F1140" s="39" t="s">
        <v>91</v>
      </c>
      <c r="G1140" s="16">
        <v>44868</v>
      </c>
      <c r="H1140" s="6" t="s">
        <v>33</v>
      </c>
      <c r="I1140" s="6">
        <v>1</v>
      </c>
      <c r="J1140" s="7">
        <v>2.4642509803921566</v>
      </c>
      <c r="K1140" s="19" t="s">
        <v>91</v>
      </c>
      <c r="L1140" s="6" t="s">
        <v>45</v>
      </c>
      <c r="N1140" s="7">
        <f>((VLOOKUP(L1140,Modèle!$B$3:$G$34,5,FALSE)*VLOOKUP(H1140,Modèle!$B$3:$G$34,6,FALSE))*Modèle!$D$35)+0.1</f>
        <v>2.8248407643312095</v>
      </c>
      <c r="O1140" s="19" t="str">
        <f>IF(N1135&gt;J1135,1,"")</f>
        <v/>
      </c>
      <c r="P1140" t="str">
        <f>IF(I1140&gt;M1140,H1140,L1140)</f>
        <v>Washington</v>
      </c>
      <c r="Q1140" t="str">
        <f>IF(J1140&gt;N1140,H1140,L1140)</f>
        <v>Detroit</v>
      </c>
      <c r="AI1140" s="27"/>
      <c r="AJ1140" s="26"/>
      <c r="AK1140" s="26"/>
      <c r="AL1140" s="26"/>
      <c r="AM1140" s="26"/>
      <c r="AN1140" s="26"/>
    </row>
    <row r="1141" spans="1:40">
      <c r="A1141" t="str">
        <f>IF(OR(H1141=$AA$3,L1141=$AA$3),"MATCH","")</f>
        <v/>
      </c>
      <c r="B1141" t="str">
        <f>IF(A1141="","","LAST "&amp;COUNTIF(A$2:$A1141,A1141))</f>
        <v/>
      </c>
      <c r="C1141" t="str">
        <f>IF(OR(H1141=$AA$5,L1141=$AA$5),"MATCH","")</f>
        <v/>
      </c>
      <c r="D1141" t="str">
        <f>IF(C1141="","","LAST "&amp;COUNTIF($C$2:C1141,C1141))</f>
        <v/>
      </c>
      <c r="E1141" s="6">
        <f>IF(AND(OR(H1141=$AA$3,H1141=$AA$5),AND(OR(L1141=$AA$3,L1141=$AA$5))),"MATCH",0)</f>
        <v>0</v>
      </c>
      <c r="F1141" s="39" t="s">
        <v>91</v>
      </c>
      <c r="G1141" s="16">
        <v>44868</v>
      </c>
      <c r="H1141" s="6" t="s">
        <v>41</v>
      </c>
      <c r="I1141" s="6">
        <v>4</v>
      </c>
      <c r="J1141" s="7">
        <v>4.0298039215686279</v>
      </c>
      <c r="K1141" s="19">
        <v>1</v>
      </c>
      <c r="L1141" s="6" t="s">
        <v>29</v>
      </c>
      <c r="N1141" s="7">
        <f>((VLOOKUP(L1141,Modèle!$B$3:$G$34,5,FALSE)*VLOOKUP(H1141,Modèle!$B$3:$G$34,6,FALSE))*Modèle!$D$35)+0.1</f>
        <v>3.114012738853503</v>
      </c>
      <c r="O1141" s="19">
        <f>IF(N1136&gt;J1136,1,"")</f>
        <v>1</v>
      </c>
      <c r="P1141" t="str">
        <f>IF(I1141&gt;M1141,H1141,L1141)</f>
        <v>New Jersey</v>
      </c>
      <c r="Q1141" t="str">
        <f>IF(J1141&gt;N1141,H1141,L1141)</f>
        <v>New Jersey</v>
      </c>
      <c r="AI1141" s="27"/>
      <c r="AJ1141" s="26"/>
      <c r="AK1141" s="26"/>
      <c r="AL1141" s="26"/>
      <c r="AM1141" s="26"/>
      <c r="AN1141" s="26"/>
    </row>
    <row r="1142" spans="1:40">
      <c r="A1142" t="str">
        <f>IF(OR(H1142=$AA$3,L1142=$AA$3),"MATCH","")</f>
        <v/>
      </c>
      <c r="B1142" t="str">
        <f>IF(A1142="","","LAST "&amp;COUNTIF(A$2:$A1142,A1142))</f>
        <v/>
      </c>
      <c r="C1142" t="str">
        <f>IF(OR(H1142=$AA$5,L1142=$AA$5),"MATCH","")</f>
        <v/>
      </c>
      <c r="D1142" t="str">
        <f>IF(C1142="","","LAST "&amp;COUNTIF($C$2:C1142,C1142))</f>
        <v/>
      </c>
      <c r="E1142" s="6">
        <f>IF(AND(OR(H1142=$AA$3,H1142=$AA$5),AND(OR(L1142=$AA$3,L1142=$AA$5))),"MATCH",0)</f>
        <v>0</v>
      </c>
      <c r="F1142" s="39" t="s">
        <v>91</v>
      </c>
      <c r="G1142" s="16">
        <v>44868</v>
      </c>
      <c r="H1142" s="6" t="s">
        <v>22</v>
      </c>
      <c r="I1142" s="6">
        <v>4</v>
      </c>
      <c r="J1142" s="7">
        <v>3.9511843137254909</v>
      </c>
      <c r="K1142" s="19">
        <v>1</v>
      </c>
      <c r="L1142" s="6" t="s">
        <v>37</v>
      </c>
      <c r="N1142" s="7">
        <f>((VLOOKUP(L1142,Modèle!$B$3:$G$34,5,FALSE)*VLOOKUP(H1142,Modèle!$B$3:$G$34,6,FALSE))*Modèle!$D$35)+0.1</f>
        <v>3.1504458598726108</v>
      </c>
      <c r="O1142" s="19" t="str">
        <f>IF(N1137&gt;J1137,1,"")</f>
        <v/>
      </c>
      <c r="P1142" t="str">
        <f>IF(I1142&gt;M1142,H1142,L1142)</f>
        <v>Seattle</v>
      </c>
      <c r="Q1142" t="str">
        <f>IF(J1142&gt;N1142,H1142,L1142)</f>
        <v>Seattle</v>
      </c>
      <c r="AI1142" s="27"/>
      <c r="AJ1142" s="26"/>
      <c r="AK1142" s="26"/>
      <c r="AL1142" s="26"/>
      <c r="AM1142" s="26"/>
      <c r="AN1142" s="26"/>
    </row>
    <row r="1143" spans="1:40">
      <c r="A1143" t="str">
        <f>IF(OR(H1143=$AA$3,L1143=$AA$3),"MATCH","")</f>
        <v/>
      </c>
      <c r="B1143" t="str">
        <f>IF(A1143="","","LAST "&amp;COUNTIF(A$2:$A1143,A1143))</f>
        <v/>
      </c>
      <c r="C1143" t="str">
        <f>IF(OR(H1143=$AA$5,L1143=$AA$5),"MATCH","")</f>
        <v/>
      </c>
      <c r="D1143" t="str">
        <f>IF(C1143="","","LAST "&amp;COUNTIF($C$2:C1143,C1143))</f>
        <v/>
      </c>
      <c r="E1143" s="6">
        <f>IF(AND(OR(H1143=$AA$3,H1143=$AA$5),AND(OR(L1143=$AA$3,L1143=$AA$5))),"MATCH",0)</f>
        <v>0</v>
      </c>
      <c r="F1143" s="39" t="s">
        <v>91</v>
      </c>
      <c r="G1143" s="16">
        <v>44868</v>
      </c>
      <c r="H1143" s="6" t="s">
        <v>32</v>
      </c>
      <c r="I1143" s="6">
        <v>5</v>
      </c>
      <c r="J1143" s="7">
        <v>3.8200470588235289</v>
      </c>
      <c r="K1143" s="19">
        <v>1</v>
      </c>
      <c r="L1143" s="6" t="s">
        <v>21</v>
      </c>
      <c r="N1143" s="7">
        <f>((VLOOKUP(L1143,Modèle!$B$3:$G$34,5,FALSE)*VLOOKUP(H1143,Modèle!$B$3:$G$34,6,FALSE))*Modèle!$D$35)+0.1</f>
        <v>2.283821656050955</v>
      </c>
      <c r="O1143" s="19">
        <f>IF(N1138&gt;J1138,1,"")</f>
        <v>1</v>
      </c>
      <c r="P1143" t="str">
        <f>IF(I1143&gt;M1143,H1143,L1143)</f>
        <v>Boston</v>
      </c>
      <c r="Q1143" t="str">
        <f>IF(J1143&gt;N1143,H1143,L1143)</f>
        <v>Boston</v>
      </c>
      <c r="AI1143" s="27"/>
      <c r="AJ1143" s="26"/>
      <c r="AK1143" s="26"/>
      <c r="AL1143" s="26"/>
      <c r="AM1143" s="26"/>
      <c r="AN1143" s="26"/>
    </row>
    <row r="1144" spans="1:40">
      <c r="A1144" t="str">
        <f>IF(OR(H1144=$AA$3,L1144=$AA$3),"MATCH","")</f>
        <v/>
      </c>
      <c r="B1144" t="str">
        <f>IF(A1144="","","LAST "&amp;COUNTIF(A$2:$A1144,A1144))</f>
        <v/>
      </c>
      <c r="C1144" t="str">
        <f>IF(OR(H1144=$AA$5,L1144=$AA$5),"MATCH","")</f>
        <v/>
      </c>
      <c r="D1144" t="str">
        <f>IF(C1144="","","LAST "&amp;COUNTIF($C$2:C1144,C1144))</f>
        <v/>
      </c>
      <c r="E1144" s="6">
        <f>IF(AND(OR(H1144=$AA$3,H1144=$AA$5),AND(OR(L1144=$AA$3,L1144=$AA$5))),"MATCH",0)</f>
        <v>0</v>
      </c>
      <c r="F1144" s="39" t="s">
        <v>91</v>
      </c>
      <c r="G1144" s="16">
        <v>44868</v>
      </c>
      <c r="H1144" s="6" t="s">
        <v>18</v>
      </c>
      <c r="I1144" s="6">
        <v>5</v>
      </c>
      <c r="J1144" s="7">
        <v>3.8315294117647065</v>
      </c>
      <c r="K1144" s="19">
        <v>1</v>
      </c>
      <c r="L1144" s="6" t="s">
        <v>34</v>
      </c>
      <c r="N1144" s="7">
        <f>((VLOOKUP(L1144,Modèle!$B$3:$G$34,5,FALSE)*VLOOKUP(H1144,Modèle!$B$3:$G$34,6,FALSE))*Modèle!$D$35)+0.1</f>
        <v>2.7681528662420374</v>
      </c>
      <c r="O1144" s="19" t="str">
        <f>IF(N1139&gt;J1139,1,"")</f>
        <v/>
      </c>
      <c r="P1144" t="str">
        <f>IF(I1144&gt;M1144,H1144,L1144)</f>
        <v>Vegas</v>
      </c>
      <c r="Q1144" t="str">
        <f>IF(J1144&gt;N1144,H1144,L1144)</f>
        <v>Vegas</v>
      </c>
      <c r="AI1144" s="27"/>
      <c r="AJ1144" s="26"/>
      <c r="AK1144" s="26"/>
      <c r="AL1144" s="26"/>
      <c r="AM1144" s="26"/>
      <c r="AN1144" s="26"/>
    </row>
    <row r="1145" spans="1:40">
      <c r="A1145" t="str">
        <f>IF(OR(H1145=$AA$3,L1145=$AA$3),"MATCH","")</f>
        <v/>
      </c>
      <c r="B1145" t="str">
        <f>IF(A1145="","","LAST "&amp;COUNTIF(A$2:$A1145,A1145))</f>
        <v/>
      </c>
      <c r="C1145" t="str">
        <f>IF(OR(H1145=$AA$5,L1145=$AA$5),"MATCH","")</f>
        <v/>
      </c>
      <c r="D1145" t="str">
        <f>IF(C1145="","","LAST "&amp;COUNTIF($C$2:C1145,C1145))</f>
        <v/>
      </c>
      <c r="E1145" s="6">
        <f>IF(AND(OR(H1145=$AA$3,H1145=$AA$5),AND(OR(L1145=$AA$3,L1145=$AA$5))),"MATCH",0)</f>
        <v>0</v>
      </c>
      <c r="F1145" s="39" t="s">
        <v>91</v>
      </c>
      <c r="G1145" s="16">
        <v>44868</v>
      </c>
      <c r="H1145" s="6" t="s">
        <v>38</v>
      </c>
      <c r="I1145" s="6">
        <v>4</v>
      </c>
      <c r="J1145" s="7">
        <v>3.3338666666666668</v>
      </c>
      <c r="K1145" s="19">
        <v>1</v>
      </c>
      <c r="L1145" s="6" t="s">
        <v>16</v>
      </c>
      <c r="N1145" s="7">
        <f>((VLOOKUP(L1145,Modèle!$B$3:$G$34,5,FALSE)*VLOOKUP(H1145,Modèle!$B$3:$G$34,6,FALSE))*Modèle!$D$35)+0.1</f>
        <v>3.3508280254777061</v>
      </c>
      <c r="O1145" s="19">
        <f>IF(N1140&gt;J1140,1,"")</f>
        <v>1</v>
      </c>
      <c r="P1145" t="str">
        <f>IF(I1145&gt;M1145,H1145,L1145)</f>
        <v>Florida</v>
      </c>
      <c r="Q1145" t="str">
        <f>IF(J1145&gt;N1145,H1145,L1145)</f>
        <v>San Jose</v>
      </c>
      <c r="AI1145" s="27"/>
      <c r="AJ1145" s="26"/>
      <c r="AK1145" s="26"/>
      <c r="AL1145" s="26"/>
      <c r="AM1145" s="26"/>
      <c r="AN1145" s="26"/>
    </row>
    <row r="1146" spans="1:40">
      <c r="A1146" t="str">
        <f>IF(OR(H1146=$AA$3,L1146=$AA$3),"MATCH","")</f>
        <v/>
      </c>
      <c r="B1146" t="str">
        <f>IF(A1146="","","LAST "&amp;COUNTIF(A$2:$A1146,A1146))</f>
        <v/>
      </c>
      <c r="C1146" t="str">
        <f>IF(OR(H1146=$AA$5,L1146=$AA$5),"MATCH","")</f>
        <v/>
      </c>
      <c r="D1146" t="str">
        <f>IF(C1146="","","LAST "&amp;COUNTIF($C$2:C1146,C1146))</f>
        <v/>
      </c>
      <c r="E1146" s="6">
        <f>IF(AND(OR(H1146=$AA$3,H1146=$AA$5),AND(OR(L1146=$AA$3,L1146=$AA$5))),"MATCH",0)</f>
        <v>0</v>
      </c>
      <c r="F1146" s="39" t="s">
        <v>91</v>
      </c>
      <c r="G1146" s="16">
        <v>44868</v>
      </c>
      <c r="H1146" s="6" t="s">
        <v>39</v>
      </c>
      <c r="I1146" s="6">
        <v>5</v>
      </c>
      <c r="J1146" s="7">
        <v>4.1737411764705881</v>
      </c>
      <c r="K1146" s="19">
        <v>1</v>
      </c>
      <c r="L1146" s="6" t="s">
        <v>47</v>
      </c>
      <c r="N1146" s="7">
        <f>((VLOOKUP(L1146,Modèle!$B$3:$G$34,5,FALSE)*VLOOKUP(H1146,Modèle!$B$3:$G$34,6,FALSE))*Modèle!$D$35)+0.1</f>
        <v>2.7176433121019108</v>
      </c>
      <c r="O1146" s="19" t="str">
        <f>IF(N1141&gt;J1141,1,"")</f>
        <v/>
      </c>
      <c r="P1146" t="str">
        <f>IF(I1146&gt;M1146,H1146,L1146)</f>
        <v>N.Y. Islanders</v>
      </c>
      <c r="Q1146" t="str">
        <f>IF(J1146&gt;N1146,H1146,L1146)</f>
        <v>N.Y. Islanders</v>
      </c>
      <c r="AI1146" s="27"/>
      <c r="AJ1146" s="26"/>
      <c r="AK1146" s="26"/>
      <c r="AL1146" s="26"/>
      <c r="AM1146" s="26"/>
      <c r="AN1146" s="26"/>
    </row>
    <row r="1147" spans="1:40">
      <c r="A1147" t="str">
        <f>IF(OR(H1147=$AA$3,L1147=$AA$3),"MATCH","")</f>
        <v/>
      </c>
      <c r="B1147" t="str">
        <f>IF(A1147="","","LAST "&amp;COUNTIF(A$2:$A1147,A1147))</f>
        <v/>
      </c>
      <c r="C1147" t="str">
        <f>IF(OR(H1147=$AA$5,L1147=$AA$5),"MATCH","")</f>
        <v/>
      </c>
      <c r="D1147" t="str">
        <f>IF(C1147="","","LAST "&amp;COUNTIF($C$2:C1147,C1147))</f>
        <v/>
      </c>
      <c r="E1147" s="6">
        <f>IF(AND(OR(H1147=$AA$3,H1147=$AA$5),AND(OR(L1147=$AA$3,L1147=$AA$5))),"MATCH",0)</f>
        <v>0</v>
      </c>
      <c r="F1147" s="39" t="s">
        <v>91</v>
      </c>
      <c r="G1147" s="16">
        <v>44868</v>
      </c>
      <c r="H1147" s="6" t="s">
        <v>25</v>
      </c>
      <c r="I1147" s="6">
        <v>4</v>
      </c>
      <c r="J1147" s="7">
        <v>2.9761254901960785</v>
      </c>
      <c r="K1147" s="19" t="s">
        <v>91</v>
      </c>
      <c r="L1147" s="6" t="s">
        <v>20</v>
      </c>
      <c r="N1147" s="7">
        <f>((VLOOKUP(L1147,Modèle!$B$3:$G$34,5,FALSE)*VLOOKUP(H1147,Modèle!$B$3:$G$34,6,FALSE))*Modèle!$D$35)+0.1</f>
        <v>3.1640764331210187</v>
      </c>
      <c r="O1147" s="19" t="str">
        <f>IF(N1142&gt;J1142,1,"")</f>
        <v/>
      </c>
      <c r="P1147" t="str">
        <f>IF(I1147&gt;M1147,H1147,L1147)</f>
        <v>Carolina</v>
      </c>
      <c r="Q1147" t="str">
        <f>IF(J1147&gt;N1147,H1147,L1147)</f>
        <v>Tampa Bay</v>
      </c>
      <c r="AI1147" s="27"/>
      <c r="AJ1147" s="26"/>
      <c r="AK1147" s="26"/>
      <c r="AL1147" s="26"/>
      <c r="AM1147" s="26"/>
      <c r="AN1147" s="26"/>
    </row>
    <row r="1148" spans="1:40">
      <c r="A1148" t="str">
        <f>IF(OR(H1148=$AA$3,L1148=$AA$3),"MATCH","")</f>
        <v/>
      </c>
      <c r="B1148" t="str">
        <f>IF(A1148="","","LAST "&amp;COUNTIF(A$2:$A1148,A1148))</f>
        <v/>
      </c>
      <c r="C1148" t="str">
        <f>IF(OR(H1148=$AA$5,L1148=$AA$5),"MATCH","")</f>
        <v/>
      </c>
      <c r="D1148" t="str">
        <f>IF(C1148="","","LAST "&amp;COUNTIF($C$2:C1148,C1148))</f>
        <v/>
      </c>
      <c r="E1148" s="6">
        <f>IF(AND(OR(H1148=$AA$3,H1148=$AA$5),AND(OR(L1148=$AA$3,L1148=$AA$5))),"MATCH",0)</f>
        <v>0</v>
      </c>
      <c r="F1148" s="39" t="s">
        <v>91</v>
      </c>
      <c r="G1148" s="16">
        <v>44868</v>
      </c>
      <c r="H1148" s="6" t="s">
        <v>23</v>
      </c>
      <c r="I1148" s="6">
        <v>5</v>
      </c>
      <c r="J1148" s="7">
        <v>3.5764705882352943</v>
      </c>
      <c r="K1148" s="19" t="s">
        <v>91</v>
      </c>
      <c r="L1148" s="6" t="s">
        <v>28</v>
      </c>
      <c r="N1148" s="7">
        <f>((VLOOKUP(L1148,Modèle!$B$3:$G$34,5,FALSE)*VLOOKUP(H1148,Modèle!$B$3:$G$34,6,FALSE))*Modèle!$D$35)+0.1</f>
        <v>4.6044585987261142</v>
      </c>
      <c r="O1148" s="19" t="str">
        <f>IF(N1143&gt;J1143,1,"")</f>
        <v/>
      </c>
      <c r="P1148" t="str">
        <f>IF(I1148&gt;M1148,H1148,L1148)</f>
        <v>Anaheim</v>
      </c>
      <c r="Q1148" t="str">
        <f>IF(J1148&gt;N1148,H1148,L1148)</f>
        <v>Vancouver</v>
      </c>
      <c r="AI1148" s="27"/>
      <c r="AJ1148" s="26"/>
      <c r="AK1148" s="26"/>
      <c r="AL1148" s="26"/>
      <c r="AM1148" s="26"/>
      <c r="AN1148" s="26"/>
    </row>
    <row r="1149" spans="1:40">
      <c r="A1149" t="str">
        <f>IF(OR(H1149=$AA$3,L1149=$AA$3),"MATCH","")</f>
        <v/>
      </c>
      <c r="B1149" t="str">
        <f>IF(A1149="","","LAST "&amp;COUNTIF(A$2:$A1149,A1149))</f>
        <v/>
      </c>
      <c r="C1149" t="str">
        <f>IF(OR(H1149=$AA$5,L1149=$AA$5),"MATCH","")</f>
        <v/>
      </c>
      <c r="D1149" t="str">
        <f>IF(C1149="","","LAST "&amp;COUNTIF($C$2:C1149,C1149))</f>
        <v/>
      </c>
      <c r="E1149" s="6">
        <f>IF(AND(OR(H1149=$AA$3,H1149=$AA$5),AND(OR(L1149=$AA$3,L1149=$AA$5))),"MATCH",0)</f>
        <v>0</v>
      </c>
      <c r="F1149" s="39" t="s">
        <v>91</v>
      </c>
      <c r="G1149" s="16">
        <v>44868</v>
      </c>
      <c r="H1149" s="6" t="s">
        <v>31</v>
      </c>
      <c r="I1149" s="6">
        <v>2</v>
      </c>
      <c r="J1149" s="7">
        <v>2.1752156862745102</v>
      </c>
      <c r="K1149" s="19" t="s">
        <v>91</v>
      </c>
      <c r="L1149" s="6" t="s">
        <v>46</v>
      </c>
      <c r="N1149" s="7">
        <f>((VLOOKUP(L1149,Modèle!$B$3:$G$34,5,FALSE)*VLOOKUP(H1149,Modèle!$B$3:$G$34,6,FALSE))*Modèle!$D$35)+0.1</f>
        <v>4.0143949044585971</v>
      </c>
      <c r="O1149" s="19" t="str">
        <f>IF(N1144&gt;J1144,1,"")</f>
        <v/>
      </c>
      <c r="P1149" t="str">
        <f>IF(I1149&gt;M1149,H1149,L1149)</f>
        <v>Montreal</v>
      </c>
      <c r="Q1149" t="str">
        <f>IF(J1149&gt;N1149,H1149,L1149)</f>
        <v>Winnipeg</v>
      </c>
      <c r="AI1149" s="27"/>
      <c r="AJ1149" s="26"/>
      <c r="AK1149" s="26"/>
      <c r="AL1149" s="26"/>
      <c r="AM1149" s="26"/>
      <c r="AN1149" s="26"/>
    </row>
    <row r="1150" spans="1:40">
      <c r="A1150" t="str">
        <f>IF(OR(H1150=$AA$3,L1150=$AA$3),"MATCH","")</f>
        <v/>
      </c>
      <c r="B1150" t="str">
        <f>IF(A1150="","","LAST "&amp;COUNTIF(A$2:$A1150,A1150))</f>
        <v/>
      </c>
      <c r="C1150" t="str">
        <f>IF(OR(H1150=$AA$5,L1150=$AA$5),"MATCH","")</f>
        <v/>
      </c>
      <c r="D1150" t="str">
        <f>IF(C1150="","","LAST "&amp;COUNTIF($C$2:C1150,C1150))</f>
        <v/>
      </c>
      <c r="E1150" s="6">
        <f>IF(AND(OR(H1150=$AA$3,H1150=$AA$5),AND(OR(L1150=$AA$3,L1150=$AA$5))),"MATCH",0)</f>
        <v>0</v>
      </c>
      <c r="F1150" s="39" t="s">
        <v>91</v>
      </c>
      <c r="G1150" s="16">
        <v>44867</v>
      </c>
      <c r="H1150" s="6" t="s">
        <v>44</v>
      </c>
      <c r="I1150" s="6">
        <v>3</v>
      </c>
      <c r="J1150" s="7">
        <v>3.1981172778976266</v>
      </c>
      <c r="K1150" s="19" t="s">
        <v>91</v>
      </c>
      <c r="L1150" s="6" t="s">
        <v>35</v>
      </c>
      <c r="N1150" s="7">
        <f>((VLOOKUP(L1150,Modèle!$B$3:$G$34,5,FALSE)*VLOOKUP(H1150,Modèle!$B$3:$G$34,6,FALSE))*Modèle!$D$35)+0.1</f>
        <v>3.7451592356687895</v>
      </c>
      <c r="O1150" s="19">
        <f>IF(N1145&gt;J1145,1,"")</f>
        <v>1</v>
      </c>
      <c r="P1150" t="str">
        <f>IF(I1150&gt;M1150,H1150,L1150)</f>
        <v>Pittsburgh</v>
      </c>
      <c r="Q1150" t="str">
        <f>IF(J1150&gt;N1150,H1150,L1150)</f>
        <v>Buffalo</v>
      </c>
      <c r="AI1150" s="27"/>
      <c r="AJ1150" s="26"/>
      <c r="AK1150" s="26"/>
      <c r="AL1150" s="26"/>
      <c r="AM1150" s="26"/>
      <c r="AN1150" s="26"/>
    </row>
    <row r="1151" spans="1:40">
      <c r="A1151" t="str">
        <f>IF(OR(H1151=$AA$3,L1151=$AA$3),"MATCH","")</f>
        <v/>
      </c>
      <c r="B1151" t="str">
        <f>IF(A1151="","","LAST "&amp;COUNTIF(A$2:$A1151,A1151))</f>
        <v/>
      </c>
      <c r="C1151" t="str">
        <f>IF(OR(H1151=$AA$5,L1151=$AA$5),"MATCH","")</f>
        <v/>
      </c>
      <c r="D1151" t="str">
        <f>IF(C1151="","","LAST "&amp;COUNTIF($C$2:C1151,C1151))</f>
        <v/>
      </c>
      <c r="E1151" s="6">
        <f>IF(AND(OR(H1151=$AA$3,H1151=$AA$5),AND(OR(L1151=$AA$3,L1151=$AA$5))),"MATCH",0)</f>
        <v>0</v>
      </c>
      <c r="F1151" s="39" t="s">
        <v>91</v>
      </c>
      <c r="G1151" s="16">
        <v>44867</v>
      </c>
      <c r="H1151" s="6" t="s">
        <v>42</v>
      </c>
      <c r="I1151" s="6">
        <v>2</v>
      </c>
      <c r="J1151" s="7">
        <v>2.3741125710923709</v>
      </c>
      <c r="K1151" s="19" t="s">
        <v>91</v>
      </c>
      <c r="L1151" s="6" t="s">
        <v>30</v>
      </c>
      <c r="N1151" s="7">
        <f>((VLOOKUP(L1151,Modèle!$B$3:$G$34,5,FALSE)*VLOOKUP(H1151,Modèle!$B$3:$G$34,6,FALSE))*Modèle!$D$35)+0.1</f>
        <v>3.4612738853503173</v>
      </c>
      <c r="O1151" s="19" t="str">
        <f>IF(N1146&gt;J1146,1,"")</f>
        <v/>
      </c>
      <c r="P1151" t="str">
        <f>IF(I1151&gt;M1151,H1151,L1151)</f>
        <v>Philadelphia</v>
      </c>
      <c r="Q1151" t="str">
        <f>IF(J1151&gt;N1151,H1151,L1151)</f>
        <v>Toronto</v>
      </c>
      <c r="AI1151" s="27"/>
      <c r="AJ1151" s="26"/>
      <c r="AK1151" s="26"/>
      <c r="AL1151" s="26"/>
      <c r="AM1151" s="26"/>
      <c r="AN1151" s="26"/>
    </row>
    <row r="1152" spans="1:40">
      <c r="A1152" t="str">
        <f>IF(OR(H1152=$AA$3,L1152=$AA$3),"MATCH","")</f>
        <v/>
      </c>
      <c r="B1152" t="str">
        <f>IF(A1152="","","LAST "&amp;COUNTIF(A$2:$A1152,A1152))</f>
        <v/>
      </c>
      <c r="C1152" t="str">
        <f>IF(OR(H1152=$AA$5,L1152=$AA$5),"MATCH","")</f>
        <v/>
      </c>
      <c r="D1152" t="str">
        <f>IF(C1152="","","LAST "&amp;COUNTIF($C$2:C1152,C1152))</f>
        <v/>
      </c>
      <c r="E1152" s="6">
        <f>IF(AND(OR(H1152=$AA$3,H1152=$AA$5),AND(OR(L1152=$AA$3,L1152=$AA$5))),"MATCH",0)</f>
        <v>0</v>
      </c>
      <c r="F1152" s="39" t="s">
        <v>91</v>
      </c>
      <c r="G1152" s="16">
        <v>44866</v>
      </c>
      <c r="H1152" s="6" t="s">
        <v>38</v>
      </c>
      <c r="I1152" s="6">
        <v>1</v>
      </c>
      <c r="J1152" s="7">
        <v>3.7810161480897997</v>
      </c>
      <c r="K1152" s="19">
        <v>1</v>
      </c>
      <c r="L1152" s="6" t="s">
        <v>43</v>
      </c>
      <c r="N1152" s="7">
        <f>((VLOOKUP(L1152,Modèle!$B$3:$G$34,5,FALSE)*VLOOKUP(H1152,Modèle!$B$3:$G$34,6,FALSE))*Modèle!$D$35)+0.1</f>
        <v>2.9525477707006362</v>
      </c>
      <c r="O1152" s="19">
        <f>IF(N1147&gt;J1147,1,"")</f>
        <v>1</v>
      </c>
      <c r="P1152" t="str">
        <f>IF(I1152&gt;M1152,H1152,L1152)</f>
        <v>Florida</v>
      </c>
      <c r="Q1152" t="str">
        <f>IF(J1152&gt;N1152,H1152,L1152)</f>
        <v>Florida</v>
      </c>
      <c r="AI1152" s="27"/>
      <c r="AJ1152" s="26"/>
      <c r="AK1152" s="26"/>
      <c r="AL1152" s="26"/>
      <c r="AM1152" s="26"/>
      <c r="AN1152" s="26"/>
    </row>
    <row r="1153" spans="1:40">
      <c r="A1153" t="str">
        <f>IF(OR(H1153=$AA$3,L1153=$AA$3),"MATCH","")</f>
        <v>MATCH</v>
      </c>
      <c r="B1153" t="str">
        <f>IF(A1153="","","LAST "&amp;COUNTIF(A$2:$A1153,A1153))</f>
        <v>LAST 75</v>
      </c>
      <c r="C1153" t="str">
        <f>IF(OR(H1153=$AA$5,L1153=$AA$5),"MATCH","")</f>
        <v/>
      </c>
      <c r="D1153" t="str">
        <f>IF(C1153="","","LAST "&amp;COUNTIF($C$2:C1153,C1153))</f>
        <v/>
      </c>
      <c r="E1153" s="6">
        <f>IF(AND(OR(H1153=$AA$3,H1153=$AA$5),AND(OR(L1153=$AA$3,L1153=$AA$5))),"MATCH",0)</f>
        <v>0</v>
      </c>
      <c r="F1153" s="39" t="s">
        <v>91</v>
      </c>
      <c r="G1153" s="16">
        <v>44866</v>
      </c>
      <c r="H1153" s="6" t="s">
        <v>22</v>
      </c>
      <c r="I1153" s="6">
        <v>5</v>
      </c>
      <c r="J1153" s="7">
        <v>3.4024419062623075</v>
      </c>
      <c r="K1153" s="19" t="s">
        <v>91</v>
      </c>
      <c r="L1153" s="6" t="s">
        <v>36</v>
      </c>
      <c r="N1153" s="7">
        <f>((VLOOKUP(L1153,Modèle!$B$3:$G$34,5,FALSE)*VLOOKUP(H1153,Modèle!$B$3:$G$34,6,FALSE))*Modèle!$D$35)+0.1</f>
        <v>3.1699999999999995</v>
      </c>
      <c r="O1153" s="19">
        <f>IF(N1148&gt;J1148,1,"")</f>
        <v>1</v>
      </c>
      <c r="P1153" t="str">
        <f>IF(I1153&gt;M1153,H1153,L1153)</f>
        <v>Seattle</v>
      </c>
      <c r="Q1153" t="str">
        <f>IF(J1153&gt;N1153,H1153,L1153)</f>
        <v>Seattle</v>
      </c>
      <c r="AI1153" s="27"/>
      <c r="AJ1153" s="26"/>
      <c r="AK1153" s="26"/>
      <c r="AL1153" s="26"/>
      <c r="AM1153" s="26"/>
      <c r="AN1153" s="26"/>
    </row>
    <row r="1154" spans="1:40">
      <c r="A1154" t="str">
        <f>IF(OR(H1154=$AA$3,L1154=$AA$3),"MATCH","")</f>
        <v/>
      </c>
      <c r="B1154" t="str">
        <f>IF(A1154="","","LAST "&amp;COUNTIF(A$2:$A1154,A1154))</f>
        <v/>
      </c>
      <c r="C1154" t="str">
        <f>IF(OR(H1154=$AA$5,L1154=$AA$5),"MATCH","")</f>
        <v/>
      </c>
      <c r="D1154" t="str">
        <f>IF(C1154="","","LAST "&amp;COUNTIF($C$2:C1154,C1154))</f>
        <v/>
      </c>
      <c r="E1154" s="6">
        <f>IF(AND(OR(H1154=$AA$3,H1154=$AA$5),AND(OR(L1154=$AA$3,L1154=$AA$5))),"MATCH",0)</f>
        <v>0</v>
      </c>
      <c r="F1154" s="39" t="s">
        <v>91</v>
      </c>
      <c r="G1154" s="16">
        <v>44866</v>
      </c>
      <c r="H1154" s="6" t="s">
        <v>39</v>
      </c>
      <c r="I1154" s="6">
        <v>3</v>
      </c>
      <c r="J1154" s="7">
        <v>3.7432059866089014</v>
      </c>
      <c r="K1154" s="19">
        <v>1</v>
      </c>
      <c r="L1154" s="6" t="s">
        <v>26</v>
      </c>
      <c r="N1154" s="7">
        <f>((VLOOKUP(L1154,Modèle!$B$3:$G$34,5,FALSE)*VLOOKUP(H1154,Modèle!$B$3:$G$34,6,FALSE))*Modèle!$D$35)+0.1</f>
        <v>2.0399363057324837</v>
      </c>
      <c r="O1154" s="19">
        <f>IF(N1149&gt;J1149,1,"")</f>
        <v>1</v>
      </c>
      <c r="P1154" t="str">
        <f>IF(I1154&gt;M1154,H1154,L1154)</f>
        <v>N.Y. Islanders</v>
      </c>
      <c r="Q1154" t="str">
        <f>IF(J1154&gt;N1154,H1154,L1154)</f>
        <v>N.Y. Islanders</v>
      </c>
      <c r="AI1154" s="27"/>
      <c r="AJ1154" s="26"/>
      <c r="AK1154" s="26"/>
      <c r="AL1154" s="26"/>
      <c r="AM1154" s="26"/>
      <c r="AN1154" s="26"/>
    </row>
    <row r="1155" spans="1:40">
      <c r="A1155" t="str">
        <f>IF(OR(H1155=$AA$3,L1155=$AA$3),"MATCH","")</f>
        <v/>
      </c>
      <c r="B1155" t="str">
        <f>IF(A1155="","","LAST "&amp;COUNTIF(A$2:$A1155,A1155))</f>
        <v/>
      </c>
      <c r="C1155" t="str">
        <f>IF(OR(H1155=$AA$5,L1155=$AA$5),"MATCH","")</f>
        <v/>
      </c>
      <c r="D1155" t="str">
        <f>IF(C1155="","","LAST "&amp;COUNTIF($C$2:C1155,C1155))</f>
        <v/>
      </c>
      <c r="E1155" s="6">
        <f>IF(AND(OR(H1155=$AA$3,H1155=$AA$5),AND(OR(L1155=$AA$3,L1155=$AA$5))),"MATCH",0)</f>
        <v>0</v>
      </c>
      <c r="F1155" s="39" t="s">
        <v>91</v>
      </c>
      <c r="G1155" s="16">
        <v>44866</v>
      </c>
      <c r="H1155" s="6" t="s">
        <v>19</v>
      </c>
      <c r="I1155" s="6">
        <v>2</v>
      </c>
      <c r="J1155" s="7">
        <v>2.5364316660102402</v>
      </c>
      <c r="K1155" s="19" t="s">
        <v>91</v>
      </c>
      <c r="L1155" s="6" t="s">
        <v>40</v>
      </c>
      <c r="N1155" s="7">
        <f>((VLOOKUP(L1155,Modèle!$B$3:$G$34,5,FALSE)*VLOOKUP(H1155,Modèle!$B$3:$G$34,6,FALSE))*Modèle!$D$35)+0.1</f>
        <v>3.8030891719745221</v>
      </c>
      <c r="O1155" s="19">
        <f>IF(N1150&gt;J1150,1,"")</f>
        <v>1</v>
      </c>
      <c r="P1155" t="str">
        <f>IF(I1155&gt;M1155,H1155,L1155)</f>
        <v>Los Angeles</v>
      </c>
      <c r="Q1155" t="str">
        <f>IF(J1155&gt;N1155,H1155,L1155)</f>
        <v>Dallas</v>
      </c>
      <c r="AI1155" s="27"/>
      <c r="AJ1155" s="26"/>
      <c r="AK1155" s="26"/>
      <c r="AL1155" s="26"/>
      <c r="AM1155" s="26"/>
      <c r="AN1155" s="26"/>
    </row>
    <row r="1156" spans="1:40">
      <c r="A1156" t="str">
        <f>IF(OR(H1156=$AA$3,L1156=$AA$3),"MATCH","")</f>
        <v/>
      </c>
      <c r="B1156" t="str">
        <f>IF(A1156="","","LAST "&amp;COUNTIF(A$2:$A1156,A1156))</f>
        <v/>
      </c>
      <c r="C1156" t="str">
        <f>IF(OR(H1156=$AA$5,L1156=$AA$5),"MATCH","")</f>
        <v/>
      </c>
      <c r="D1156" t="str">
        <f>IF(C1156="","","LAST "&amp;COUNTIF($C$2:C1156,C1156))</f>
        <v/>
      </c>
      <c r="E1156" s="6">
        <f>IF(AND(OR(H1156=$AA$3,H1156=$AA$5),AND(OR(L1156=$AA$3,L1156=$AA$5))),"MATCH",0)</f>
        <v>0</v>
      </c>
      <c r="F1156" s="39" t="s">
        <v>91</v>
      </c>
      <c r="G1156" s="16">
        <v>44866</v>
      </c>
      <c r="H1156" s="6" t="s">
        <v>17</v>
      </c>
      <c r="I1156" s="6">
        <v>4</v>
      </c>
      <c r="J1156" s="7">
        <v>2.621504529342261</v>
      </c>
      <c r="K1156" s="19" t="s">
        <v>91</v>
      </c>
      <c r="L1156" s="6" t="s">
        <v>29</v>
      </c>
      <c r="N1156" s="7">
        <f>((VLOOKUP(L1156,Modèle!$B$3:$G$34,5,FALSE)*VLOOKUP(H1156,Modèle!$B$3:$G$34,6,FALSE))*Modèle!$D$35)+0.1</f>
        <v>3.5545222929936302</v>
      </c>
      <c r="O1156" s="19">
        <f>IF(N1151&gt;J1151,1,"")</f>
        <v>1</v>
      </c>
      <c r="P1156" t="str">
        <f>IF(I1156&gt;M1156,H1156,L1156)</f>
        <v>Nashville</v>
      </c>
      <c r="Q1156" t="str">
        <f>IF(J1156&gt;N1156,H1156,L1156)</f>
        <v>Edmonton</v>
      </c>
      <c r="AI1156" s="27"/>
      <c r="AJ1156" s="26"/>
      <c r="AK1156" s="26"/>
      <c r="AL1156" s="26"/>
      <c r="AM1156" s="26"/>
      <c r="AN1156" s="26"/>
    </row>
    <row r="1157" spans="1:40">
      <c r="A1157" t="str">
        <f>IF(OR(H1157=$AA$3,L1157=$AA$3),"MATCH","")</f>
        <v/>
      </c>
      <c r="B1157" t="str">
        <f>IF(A1157="","","LAST "&amp;COUNTIF(A$2:$A1157,A1157))</f>
        <v/>
      </c>
      <c r="C1157" t="str">
        <f>IF(OR(H1157=$AA$5,L1157=$AA$5),"MATCH","")</f>
        <v/>
      </c>
      <c r="D1157" t="str">
        <f>IF(C1157="","","LAST "&amp;COUNTIF($C$2:C1157,C1157))</f>
        <v/>
      </c>
      <c r="E1157" s="6">
        <f>IF(AND(OR(H1157=$AA$3,H1157=$AA$5),AND(OR(L1157=$AA$3,L1157=$AA$5))),"MATCH",0)</f>
        <v>0</v>
      </c>
      <c r="F1157" s="39" t="s">
        <v>91</v>
      </c>
      <c r="G1157" s="16">
        <v>44866</v>
      </c>
      <c r="H1157" s="6" t="s">
        <v>31</v>
      </c>
      <c r="I1157" s="6">
        <v>1</v>
      </c>
      <c r="J1157" s="7">
        <v>3.1760535643954309</v>
      </c>
      <c r="K1157" s="19" t="s">
        <v>91</v>
      </c>
      <c r="L1157" s="6" t="s">
        <v>37</v>
      </c>
      <c r="N1157" s="7">
        <f>((VLOOKUP(L1157,Modèle!$B$3:$G$34,5,FALSE)*VLOOKUP(H1157,Modèle!$B$3:$G$34,6,FALSE))*Modèle!$D$35)+0.1</f>
        <v>3.7565605095541397</v>
      </c>
      <c r="O1157" s="19" t="str">
        <f>IF(N1152&gt;J1152,1,"")</f>
        <v/>
      </c>
      <c r="P1157" t="str">
        <f>IF(I1157&gt;M1157,H1157,L1157)</f>
        <v>Montreal</v>
      </c>
      <c r="Q1157" t="str">
        <f>IF(J1157&gt;N1157,H1157,L1157)</f>
        <v>Minnesota</v>
      </c>
      <c r="AI1157" s="27"/>
      <c r="AJ1157" s="26"/>
      <c r="AK1157" s="26"/>
      <c r="AL1157" s="26"/>
      <c r="AM1157" s="26"/>
      <c r="AN1157" s="26"/>
    </row>
    <row r="1158" spans="1:40">
      <c r="A1158" t="str">
        <f>IF(OR(H1158=$AA$3,L1158=$AA$3),"MATCH","")</f>
        <v/>
      </c>
      <c r="B1158" t="str">
        <f>IF(A1158="","","LAST "&amp;COUNTIF(A$2:$A1158,A1158))</f>
        <v/>
      </c>
      <c r="C1158" t="str">
        <f>IF(OR(H1158=$AA$5,L1158=$AA$5),"MATCH","")</f>
        <v/>
      </c>
      <c r="D1158" t="str">
        <f>IF(C1158="","","LAST "&amp;COUNTIF($C$2:C1158,C1158))</f>
        <v/>
      </c>
      <c r="E1158" s="6">
        <f>IF(AND(OR(H1158=$AA$3,H1158=$AA$5),AND(OR(L1158=$AA$3,L1158=$AA$5))),"MATCH",0)</f>
        <v>0</v>
      </c>
      <c r="F1158" s="39" t="s">
        <v>91</v>
      </c>
      <c r="G1158" s="16">
        <v>44866</v>
      </c>
      <c r="H1158" s="6" t="s">
        <v>42</v>
      </c>
      <c r="I1158" s="6">
        <v>0</v>
      </c>
      <c r="J1158" s="7">
        <v>2.2966837337534458</v>
      </c>
      <c r="K1158" s="19" t="s">
        <v>91</v>
      </c>
      <c r="L1158" s="6" t="s">
        <v>21</v>
      </c>
      <c r="N1158" s="7">
        <f>((VLOOKUP(L1158,Modèle!$B$3:$G$34,5,FALSE)*VLOOKUP(H1158,Modèle!$B$3:$G$34,6,FALSE))*Modèle!$D$35)+0.1</f>
        <v>3.2801273885350311</v>
      </c>
      <c r="O1158" s="19" t="str">
        <f>IF(N1153&gt;J1153,1,"")</f>
        <v/>
      </c>
      <c r="P1158" t="str">
        <f>IF(I1158&gt;M1158,H1158,L1158)</f>
        <v>N.Y. Rangers</v>
      </c>
      <c r="Q1158" t="str">
        <f>IF(J1158&gt;N1158,H1158,L1158)</f>
        <v>N.Y. Rangers</v>
      </c>
      <c r="AI1158" s="27"/>
      <c r="AJ1158" s="26"/>
      <c r="AK1158" s="26"/>
      <c r="AL1158" s="26"/>
      <c r="AM1158" s="26"/>
      <c r="AN1158" s="26"/>
    </row>
    <row r="1159" spans="1:40">
      <c r="A1159" t="str">
        <f>IF(OR(H1159=$AA$3,L1159=$AA$3),"MATCH","")</f>
        <v/>
      </c>
      <c r="B1159" t="str">
        <f>IF(A1159="","","LAST "&amp;COUNTIF(A$2:$A1159,A1159))</f>
        <v/>
      </c>
      <c r="C1159" t="str">
        <f>IF(OR(H1159=$AA$5,L1159=$AA$5),"MATCH","")</f>
        <v/>
      </c>
      <c r="D1159" t="str">
        <f>IF(C1159="","","LAST "&amp;COUNTIF($C$2:C1159,C1159))</f>
        <v/>
      </c>
      <c r="E1159" s="6">
        <f>IF(AND(OR(H1159=$AA$3,H1159=$AA$5),AND(OR(L1159=$AA$3,L1159=$AA$5))),"MATCH",0)</f>
        <v>0</v>
      </c>
      <c r="F1159" s="39" t="s">
        <v>91</v>
      </c>
      <c r="G1159" s="16">
        <v>44866</v>
      </c>
      <c r="H1159" s="6" t="s">
        <v>32</v>
      </c>
      <c r="I1159" s="6">
        <v>6</v>
      </c>
      <c r="J1159" s="7">
        <v>4.8523040567152425</v>
      </c>
      <c r="K1159" s="19">
        <v>1</v>
      </c>
      <c r="L1159" s="6" t="s">
        <v>44</v>
      </c>
      <c r="N1159" s="7">
        <f>((VLOOKUP(L1159,Modèle!$B$3:$G$34,5,FALSE)*VLOOKUP(H1159,Modèle!$B$3:$G$34,6,FALSE))*Modèle!$D$35)+0.1</f>
        <v>2.3045541401273879</v>
      </c>
      <c r="O1159" s="19" t="str">
        <f>IF(N1154&gt;J1154,1,"")</f>
        <v/>
      </c>
      <c r="P1159" t="str">
        <f>IF(I1159&gt;M1159,H1159,L1159)</f>
        <v>Boston</v>
      </c>
      <c r="Q1159" t="str">
        <f>IF(J1159&gt;N1159,H1159,L1159)</f>
        <v>Boston</v>
      </c>
      <c r="AI1159" s="27"/>
      <c r="AJ1159" s="26"/>
      <c r="AK1159" s="26"/>
      <c r="AL1159" s="26"/>
      <c r="AM1159" s="26"/>
      <c r="AN1159" s="26"/>
    </row>
    <row r="1160" spans="1:40">
      <c r="A1160" t="str">
        <f>IF(OR(H1160=$AA$3,L1160=$AA$3),"MATCH","")</f>
        <v/>
      </c>
      <c r="B1160" t="str">
        <f>IF(A1160="","","LAST "&amp;COUNTIF(A$2:$A1160,A1160))</f>
        <v/>
      </c>
      <c r="C1160" t="str">
        <f>IF(OR(H1160=$AA$5,L1160=$AA$5),"MATCH","")</f>
        <v/>
      </c>
      <c r="D1160" t="str">
        <f>IF(C1160="","","LAST "&amp;COUNTIF($C$2:C1160,C1160))</f>
        <v/>
      </c>
      <c r="E1160" s="6">
        <f>IF(AND(OR(H1160=$AA$3,H1160=$AA$5),AND(OR(L1160=$AA$3,L1160=$AA$5))),"MATCH",0)</f>
        <v>0</v>
      </c>
      <c r="F1160" s="39" t="s">
        <v>91</v>
      </c>
      <c r="G1160" s="16">
        <v>44866</v>
      </c>
      <c r="H1160" s="6" t="s">
        <v>23</v>
      </c>
      <c r="I1160" s="6">
        <v>6</v>
      </c>
      <c r="J1160" s="7">
        <v>2.5600630169358012</v>
      </c>
      <c r="K1160" s="19" t="s">
        <v>91</v>
      </c>
      <c r="L1160" s="6" t="s">
        <v>16</v>
      </c>
      <c r="N1160" s="7">
        <f>((VLOOKUP(L1160,Modèle!$B$3:$G$34,5,FALSE)*VLOOKUP(H1160,Modèle!$B$3:$G$34,6,FALSE))*Modèle!$D$35)+0.1</f>
        <v>4.1010191082802541</v>
      </c>
      <c r="O1160" s="19">
        <f>IF(N1155&gt;J1155,1,"")</f>
        <v>1</v>
      </c>
      <c r="P1160" t="str">
        <f>IF(I1160&gt;M1160,H1160,L1160)</f>
        <v>Anaheim</v>
      </c>
      <c r="Q1160" t="str">
        <f>IF(J1160&gt;N1160,H1160,L1160)</f>
        <v>San Jose</v>
      </c>
      <c r="AI1160" s="27"/>
      <c r="AJ1160" s="26"/>
      <c r="AK1160" s="26"/>
      <c r="AL1160" s="26"/>
      <c r="AM1160" s="26"/>
      <c r="AN1160" s="26"/>
    </row>
    <row r="1161" spans="1:40">
      <c r="A1161" t="str">
        <f>IF(OR(H1161=$AA$3,L1161=$AA$3),"MATCH","")</f>
        <v/>
      </c>
      <c r="B1161" t="str">
        <f>IF(A1161="","","LAST "&amp;COUNTIF(A$2:$A1161,A1161))</f>
        <v/>
      </c>
      <c r="C1161" t="str">
        <f>IF(OR(H1161=$AA$5,L1161=$AA$5),"MATCH","")</f>
        <v/>
      </c>
      <c r="D1161" t="str">
        <f>IF(C1161="","","LAST "&amp;COUNTIF($C$2:C1161,C1161))</f>
        <v/>
      </c>
      <c r="E1161" s="6">
        <f>IF(AND(OR(H1161=$AA$3,H1161=$AA$5),AND(OR(L1161=$AA$3,L1161=$AA$5))),"MATCH",0)</f>
        <v>0</v>
      </c>
      <c r="F1161" s="39" t="s">
        <v>91</v>
      </c>
      <c r="G1161" s="16">
        <v>44866</v>
      </c>
      <c r="H1161" s="6" t="s">
        <v>34</v>
      </c>
      <c r="I1161" s="6">
        <v>3</v>
      </c>
      <c r="J1161" s="7">
        <v>3.5847183930681372</v>
      </c>
      <c r="K1161" s="19">
        <v>1</v>
      </c>
      <c r="L1161" s="6" t="s">
        <v>20</v>
      </c>
      <c r="N1161" s="7">
        <f>((VLOOKUP(L1161,Modèle!$B$3:$G$34,5,FALSE)*VLOOKUP(H1161,Modèle!$B$3:$G$34,6,FALSE))*Modèle!$D$35)+0.1</f>
        <v>3.8271974522292984</v>
      </c>
      <c r="O1161" s="19">
        <f>IF(N1156&gt;J1156,1,"")</f>
        <v>1</v>
      </c>
      <c r="P1161" t="str">
        <f>IF(I1161&gt;M1161,H1161,L1161)</f>
        <v>Ottawa</v>
      </c>
      <c r="Q1161" t="str">
        <f>IF(J1161&gt;N1161,H1161,L1161)</f>
        <v>Tampa Bay</v>
      </c>
      <c r="AI1161" s="27"/>
      <c r="AJ1161" s="26"/>
      <c r="AK1161" s="26"/>
      <c r="AL1161" s="26"/>
      <c r="AM1161" s="26"/>
      <c r="AN1161" s="26"/>
    </row>
    <row r="1162" spans="1:40">
      <c r="A1162" t="str">
        <f>IF(OR(H1162=$AA$3,L1162=$AA$3),"MATCH","")</f>
        <v/>
      </c>
      <c r="B1162" t="str">
        <f>IF(A1162="","","LAST "&amp;COUNTIF(A$2:$A1162,A1162))</f>
        <v/>
      </c>
      <c r="C1162" t="str">
        <f>IF(OR(H1162=$AA$5,L1162=$AA$5),"MATCH","")</f>
        <v/>
      </c>
      <c r="D1162" t="str">
        <f>IF(C1162="","","LAST "&amp;COUNTIF($C$2:C1162,C1162))</f>
        <v/>
      </c>
      <c r="E1162" s="6">
        <f>IF(AND(OR(H1162=$AA$3,H1162=$AA$5),AND(OR(L1162=$AA$3,L1162=$AA$5))),"MATCH",0)</f>
        <v>0</v>
      </c>
      <c r="F1162" s="39" t="s">
        <v>91</v>
      </c>
      <c r="G1162" s="16">
        <v>44866</v>
      </c>
      <c r="H1162" s="6" t="s">
        <v>41</v>
      </c>
      <c r="I1162" s="6">
        <v>5</v>
      </c>
      <c r="J1162" s="7">
        <v>4.5372193777077596</v>
      </c>
      <c r="K1162" s="19">
        <v>1</v>
      </c>
      <c r="L1162" s="6" t="s">
        <v>28</v>
      </c>
      <c r="N1162" s="7">
        <f>((VLOOKUP(L1162,Modèle!$B$3:$G$34,5,FALSE)*VLOOKUP(H1162,Modèle!$B$3:$G$34,6,FALSE))*Modèle!$D$35)+0.1</f>
        <v>2.9152866242038216</v>
      </c>
      <c r="O1162" s="19">
        <f>IF(N1157&gt;J1157,1,"")</f>
        <v>1</v>
      </c>
      <c r="P1162" t="str">
        <f>IF(I1162&gt;M1162,H1162,L1162)</f>
        <v>New Jersey</v>
      </c>
      <c r="Q1162" t="str">
        <f>IF(J1162&gt;N1162,H1162,L1162)</f>
        <v>New Jersey</v>
      </c>
      <c r="AI1162" s="27"/>
      <c r="AJ1162" s="26"/>
      <c r="AK1162" s="26"/>
      <c r="AL1162" s="26"/>
      <c r="AM1162" s="26"/>
      <c r="AN1162" s="26"/>
    </row>
    <row r="1163" spans="1:40">
      <c r="A1163" t="str">
        <f>IF(OR(H1163=$AA$3,L1163=$AA$3),"MATCH","")</f>
        <v/>
      </c>
      <c r="B1163" t="str">
        <f>IF(A1163="","","LAST "&amp;COUNTIF(A$2:$A1163,A1163))</f>
        <v/>
      </c>
      <c r="C1163" t="str">
        <f>IF(OR(H1163=$AA$5,L1163=$AA$5),"MATCH","")</f>
        <v/>
      </c>
      <c r="D1163" t="str">
        <f>IF(C1163="","","LAST "&amp;COUNTIF($C$2:C1163,C1163))</f>
        <v/>
      </c>
      <c r="E1163" s="6">
        <f>IF(AND(OR(H1163=$AA$3,H1163=$AA$5),AND(OR(L1163=$AA$3,L1163=$AA$5))),"MATCH",0)</f>
        <v>0</v>
      </c>
      <c r="F1163" s="39" t="s">
        <v>91</v>
      </c>
      <c r="G1163" s="16">
        <v>44866</v>
      </c>
      <c r="H1163" s="6" t="s">
        <v>18</v>
      </c>
      <c r="I1163" s="6">
        <v>3</v>
      </c>
      <c r="J1163" s="7">
        <v>2.8255533674675068</v>
      </c>
      <c r="K1163" s="19">
        <v>1</v>
      </c>
      <c r="L1163" s="6" t="s">
        <v>33</v>
      </c>
      <c r="N1163" s="7">
        <f>((VLOOKUP(L1163,Modèle!$B$3:$G$34,5,FALSE)*VLOOKUP(H1163,Modèle!$B$3:$G$34,6,FALSE))*Modèle!$D$35)+0.1</f>
        <v>2.9942675159235668</v>
      </c>
      <c r="O1163" s="19">
        <f>IF(N1158&gt;J1158,1,"")</f>
        <v>1</v>
      </c>
      <c r="P1163" t="str">
        <f>IF(I1163&gt;M1163,H1163,L1163)</f>
        <v>Vegas</v>
      </c>
      <c r="Q1163" t="str">
        <f>IF(J1163&gt;N1163,H1163,L1163)</f>
        <v>Washington</v>
      </c>
      <c r="AI1163" s="27"/>
      <c r="AJ1163" s="26"/>
      <c r="AK1163" s="26"/>
      <c r="AL1163" s="26"/>
      <c r="AM1163" s="26"/>
      <c r="AN1163" s="26"/>
    </row>
    <row r="1164" spans="1:40">
      <c r="A1164" t="str">
        <f>IF(OR(H1164=$AA$3,L1164=$AA$3),"MATCH","")</f>
        <v/>
      </c>
      <c r="B1164" t="str">
        <f>IF(A1164="","","LAST "&amp;COUNTIF(A$2:$A1164,A1164))</f>
        <v/>
      </c>
      <c r="C1164" t="str">
        <f>IF(OR(H1164=$AA$5,L1164=$AA$5),"MATCH","")</f>
        <v>MATCH</v>
      </c>
      <c r="D1164" t="str">
        <f>IF(C1164="","","LAST "&amp;COUNTIF($C$2:C1164,C1164))</f>
        <v>LAST 73</v>
      </c>
      <c r="E1164" s="6">
        <f>IF(AND(OR(H1164=$AA$3,H1164=$AA$5),AND(OR(L1164=$AA$3,L1164=$AA$5))),"MATCH",0)</f>
        <v>0</v>
      </c>
      <c r="F1164" s="39" t="s">
        <v>91</v>
      </c>
      <c r="G1164" s="16">
        <v>44865</v>
      </c>
      <c r="H1164" s="6" t="s">
        <v>45</v>
      </c>
      <c r="I1164" s="6">
        <v>3</v>
      </c>
      <c r="J1164" s="7">
        <v>2.7395346073868696</v>
      </c>
      <c r="K1164" s="19" t="s">
        <v>91</v>
      </c>
      <c r="L1164" s="6" t="s">
        <v>35</v>
      </c>
      <c r="N1164" s="7">
        <f>((VLOOKUP(L1164,Modèle!$B$3:$G$34,5,FALSE)*VLOOKUP(H1164,Modèle!$B$3:$G$34,6,FALSE))*Modèle!$D$35)+0.1</f>
        <v>4.1314012738853494</v>
      </c>
      <c r="O1164" s="19" t="str">
        <f>IF(N1159&gt;J1159,1,"")</f>
        <v/>
      </c>
      <c r="P1164" t="str">
        <f>IF(I1164&gt;M1164,H1164,L1164)</f>
        <v>Detroit</v>
      </c>
      <c r="Q1164" t="str">
        <f>IF(J1164&gt;N1164,H1164,L1164)</f>
        <v>Buffalo</v>
      </c>
      <c r="AI1164" s="27"/>
      <c r="AJ1164" s="26"/>
      <c r="AK1164" s="26"/>
      <c r="AL1164" s="26"/>
      <c r="AM1164" s="26"/>
      <c r="AN1164" s="26"/>
    </row>
    <row r="1165" spans="1:40">
      <c r="A1165" t="str">
        <f>IF(OR(H1165=$AA$3,L1165=$AA$3),"MATCH","")</f>
        <v/>
      </c>
      <c r="B1165" t="str">
        <f>IF(A1165="","","LAST "&amp;COUNTIF(A$2:$A1165,A1165))</f>
        <v/>
      </c>
      <c r="C1165" t="str">
        <f>IF(OR(H1165=$AA$5,L1165=$AA$5),"MATCH","")</f>
        <v/>
      </c>
      <c r="D1165" t="str">
        <f>IF(C1165="","","LAST "&amp;COUNTIF($C$2:C1165,C1165))</f>
        <v/>
      </c>
      <c r="E1165" s="6">
        <f>IF(AND(OR(H1165=$AA$3,H1165=$AA$5),AND(OR(L1165=$AA$3,L1165=$AA$5))),"MATCH",0)</f>
        <v>0</v>
      </c>
      <c r="F1165" s="39" t="s">
        <v>91</v>
      </c>
      <c r="G1165" s="16">
        <v>44865</v>
      </c>
      <c r="H1165" s="6" t="s">
        <v>33</v>
      </c>
      <c r="I1165" s="6">
        <v>2</v>
      </c>
      <c r="J1165" s="7">
        <v>2.6426378849391026</v>
      </c>
      <c r="K1165" s="19" t="s">
        <v>91</v>
      </c>
      <c r="L1165" s="6" t="s">
        <v>25</v>
      </c>
      <c r="N1165" s="7">
        <f>((VLOOKUP(L1165,Modèle!$B$3:$G$34,5,FALSE)*VLOOKUP(H1165,Modèle!$B$3:$G$34,6,FALSE))*Modèle!$D$35)+0.1</f>
        <v>2.86</v>
      </c>
      <c r="O1165" s="19">
        <f>IF(N1160&gt;J1160,1,"")</f>
        <v>1</v>
      </c>
      <c r="P1165" t="str">
        <f>IF(I1165&gt;M1165,H1165,L1165)</f>
        <v>Washington</v>
      </c>
      <c r="Q1165" t="str">
        <f>IF(J1165&gt;N1165,H1165,L1165)</f>
        <v>Carolina</v>
      </c>
      <c r="AI1165" s="27"/>
      <c r="AJ1165" s="26"/>
      <c r="AK1165" s="26"/>
      <c r="AL1165" s="26"/>
      <c r="AM1165" s="26"/>
      <c r="AN1165" s="26"/>
    </row>
    <row r="1166" spans="1:40">
      <c r="A1166" t="str">
        <f>IF(OR(H1166=$AA$3,L1166=$AA$3),"MATCH","")</f>
        <v/>
      </c>
      <c r="B1166" t="str">
        <f>IF(A1166="","","LAST "&amp;COUNTIF(A$2:$A1166,A1166))</f>
        <v/>
      </c>
      <c r="C1166" t="str">
        <f>IF(OR(H1166=$AA$5,L1166=$AA$5),"MATCH","")</f>
        <v/>
      </c>
      <c r="D1166" t="str">
        <f>IF(C1166="","","LAST "&amp;COUNTIF($C$2:C1166,C1166))</f>
        <v/>
      </c>
      <c r="E1166" s="6">
        <f>IF(AND(OR(H1166=$AA$3,H1166=$AA$5),AND(OR(L1166=$AA$3,L1166=$AA$5))),"MATCH",0)</f>
        <v>0</v>
      </c>
      <c r="F1166" s="39" t="s">
        <v>91</v>
      </c>
      <c r="G1166" s="16">
        <v>44865</v>
      </c>
      <c r="H1166" s="6" t="s">
        <v>19</v>
      </c>
      <c r="I1166" s="6">
        <v>5</v>
      </c>
      <c r="J1166" s="7">
        <v>4.3251807109614804</v>
      </c>
      <c r="K1166" s="19">
        <v>1</v>
      </c>
      <c r="L1166" s="6" t="s">
        <v>47</v>
      </c>
      <c r="N1166" s="7">
        <f>((VLOOKUP(L1166,Modèle!$B$3:$G$34,5,FALSE)*VLOOKUP(H1166,Modèle!$B$3:$G$34,6,FALSE))*Modèle!$D$35)+0.1</f>
        <v>3.4360191082802545</v>
      </c>
      <c r="O1166" s="19">
        <f>IF(N1161&gt;J1161,1,"")</f>
        <v>1</v>
      </c>
      <c r="P1166" t="str">
        <f>IF(I1166&gt;M1166,H1166,L1166)</f>
        <v>Los Angeles</v>
      </c>
      <c r="Q1166" t="str">
        <f>IF(J1166&gt;N1166,H1166,L1166)</f>
        <v>Los Angeles</v>
      </c>
      <c r="AI1166" s="27"/>
      <c r="AJ1166" s="26"/>
      <c r="AK1166" s="26"/>
      <c r="AL1166" s="26"/>
      <c r="AM1166" s="26"/>
      <c r="AN1166" s="26"/>
    </row>
    <row r="1167" spans="1:40">
      <c r="A1167" t="str">
        <f>IF(OR(H1167=$AA$3,L1167=$AA$3),"MATCH","")</f>
        <v/>
      </c>
      <c r="B1167" t="str">
        <f>IF(A1167="","","LAST "&amp;COUNTIF(A$2:$A1167,A1167))</f>
        <v/>
      </c>
      <c r="C1167" t="str">
        <f>IF(OR(H1167=$AA$5,L1167=$AA$5),"MATCH","")</f>
        <v/>
      </c>
      <c r="D1167" t="str">
        <f>IF(C1167="","","LAST "&amp;COUNTIF($C$2:C1167,C1167))</f>
        <v/>
      </c>
      <c r="E1167" s="6">
        <f>IF(AND(OR(H1167=$AA$3,H1167=$AA$5),AND(OR(L1167=$AA$3,L1167=$AA$5))),"MATCH",0)</f>
        <v>0</v>
      </c>
      <c r="F1167" s="39" t="s">
        <v>91</v>
      </c>
      <c r="G1167" s="16">
        <v>44864</v>
      </c>
      <c r="H1167" s="6" t="s">
        <v>30</v>
      </c>
      <c r="I1167" s="6">
        <v>3</v>
      </c>
      <c r="J1167" s="7">
        <v>3.6103376571937806</v>
      </c>
      <c r="K1167" s="19">
        <v>1</v>
      </c>
      <c r="L1167" s="6" t="s">
        <v>23</v>
      </c>
      <c r="N1167" s="7">
        <f>((VLOOKUP(L1167,Modèle!$B$3:$G$34,5,FALSE)*VLOOKUP(H1167,Modèle!$B$3:$G$34,6,FALSE))*Modèle!$D$35)+0.1</f>
        <v>2.0001273885350312</v>
      </c>
      <c r="O1167" s="19" t="str">
        <f>IF(N1162&gt;J1162,1,"")</f>
        <v/>
      </c>
      <c r="P1167" t="str">
        <f>IF(I1167&gt;M1167,H1167,L1167)</f>
        <v>Toronto</v>
      </c>
      <c r="Q1167" t="str">
        <f>IF(J1167&gt;N1167,H1167,L1167)</f>
        <v>Toronto</v>
      </c>
      <c r="AI1167" s="27"/>
      <c r="AJ1167" s="26"/>
      <c r="AK1167" s="26"/>
      <c r="AL1167" s="26"/>
      <c r="AM1167" s="26"/>
      <c r="AN1167" s="26"/>
    </row>
    <row r="1168" spans="1:40">
      <c r="A1168" t="str">
        <f>IF(OR(H1168=$AA$3,L1168=$AA$3),"MATCH","")</f>
        <v/>
      </c>
      <c r="B1168" t="str">
        <f>IF(A1168="","","LAST "&amp;COUNTIF(A$2:$A1168,A1168))</f>
        <v/>
      </c>
      <c r="C1168" t="str">
        <f>IF(OR(H1168=$AA$5,L1168=$AA$5),"MATCH","")</f>
        <v/>
      </c>
      <c r="D1168" t="str">
        <f>IF(C1168="","","LAST "&amp;COUNTIF($C$2:C1168,C1168))</f>
        <v/>
      </c>
      <c r="E1168" s="6">
        <f>IF(AND(OR(H1168=$AA$3,H1168=$AA$5),AND(OR(L1168=$AA$3,L1168=$AA$5))),"MATCH",0)</f>
        <v>0</v>
      </c>
      <c r="F1168" s="39" t="s">
        <v>91</v>
      </c>
      <c r="G1168" s="16">
        <v>44864</v>
      </c>
      <c r="H1168" s="6" t="s">
        <v>21</v>
      </c>
      <c r="I1168" s="6">
        <v>3</v>
      </c>
      <c r="J1168" s="7">
        <v>4.3023665709476182</v>
      </c>
      <c r="K1168" s="19">
        <v>1</v>
      </c>
      <c r="L1168" s="6" t="s">
        <v>43</v>
      </c>
      <c r="N1168" s="7">
        <f>((VLOOKUP(L1168,Modèle!$B$3:$G$34,5,FALSE)*VLOOKUP(H1168,Modèle!$B$3:$G$34,6,FALSE))*Modèle!$D$35)+0.1</f>
        <v>2.3449044585987258</v>
      </c>
      <c r="O1168" s="19">
        <f>IF(N1163&gt;J1163,1,"")</f>
        <v>1</v>
      </c>
      <c r="P1168" t="str">
        <f>IF(I1168&gt;M1168,H1168,L1168)</f>
        <v>N.Y. Rangers</v>
      </c>
      <c r="Q1168" t="str">
        <f>IF(J1168&gt;N1168,H1168,L1168)</f>
        <v>N.Y. Rangers</v>
      </c>
      <c r="AI1168" s="27"/>
      <c r="AJ1168" s="26"/>
      <c r="AK1168" s="26"/>
      <c r="AL1168" s="26"/>
      <c r="AM1168" s="26"/>
      <c r="AN1168" s="26"/>
    </row>
    <row r="1169" spans="1:40">
      <c r="A1169" t="str">
        <f>IF(OR(H1169=$AA$3,L1169=$AA$3),"MATCH","")</f>
        <v/>
      </c>
      <c r="B1169" t="str">
        <f>IF(A1169="","","LAST "&amp;COUNTIF(A$2:$A1169,A1169))</f>
        <v/>
      </c>
      <c r="C1169" t="str">
        <f>IF(OR(H1169=$AA$5,L1169=$AA$5),"MATCH","")</f>
        <v/>
      </c>
      <c r="D1169" t="str">
        <f>IF(C1169="","","LAST "&amp;COUNTIF($C$2:C1169,C1169))</f>
        <v/>
      </c>
      <c r="E1169" s="6">
        <f>IF(AND(OR(H1169=$AA$3,H1169=$AA$5),AND(OR(L1169=$AA$3,L1169=$AA$5))),"MATCH",0)</f>
        <v>0</v>
      </c>
      <c r="F1169" s="39" t="s">
        <v>91</v>
      </c>
      <c r="G1169" s="16">
        <v>44864</v>
      </c>
      <c r="H1169" s="6" t="s">
        <v>37</v>
      </c>
      <c r="I1169" s="6">
        <v>4</v>
      </c>
      <c r="J1169" s="7">
        <v>3.5136627388850381</v>
      </c>
      <c r="K1169" s="19" t="s">
        <v>91</v>
      </c>
      <c r="L1169" s="6" t="s">
        <v>26</v>
      </c>
      <c r="N1169" s="7">
        <f>((VLOOKUP(L1169,Modèle!$B$3:$G$34,5,FALSE)*VLOOKUP(H1169,Modèle!$B$3:$G$34,6,FALSE))*Modèle!$D$35)+0.1</f>
        <v>2.112866242038216</v>
      </c>
      <c r="O1169" s="19">
        <f>IF(N1164&gt;J1164,1,"")</f>
        <v>1</v>
      </c>
      <c r="P1169" t="str">
        <f>IF(I1169&gt;M1169,H1169,L1169)</f>
        <v>Minnesota</v>
      </c>
      <c r="Q1169" t="str">
        <f>IF(J1169&gt;N1169,H1169,L1169)</f>
        <v>Minnesota</v>
      </c>
      <c r="AI1169" s="27"/>
      <c r="AJ1169" s="26"/>
      <c r="AK1169" s="26"/>
      <c r="AL1169" s="26"/>
      <c r="AM1169" s="26"/>
      <c r="AN1169" s="26"/>
    </row>
    <row r="1170" spans="1:40">
      <c r="A1170" t="str">
        <f>IF(OR(H1170=$AA$3,L1170=$AA$3),"MATCH","")</f>
        <v/>
      </c>
      <c r="B1170" t="str">
        <f>IF(A1170="","","LAST "&amp;COUNTIF(A$2:$A1170,A1170))</f>
        <v/>
      </c>
      <c r="C1170" t="str">
        <f>IF(OR(H1170=$AA$5,L1170=$AA$5),"MATCH","")</f>
        <v/>
      </c>
      <c r="D1170" t="str">
        <f>IF(C1170="","","LAST "&amp;COUNTIF($C$2:C1170,C1170))</f>
        <v/>
      </c>
      <c r="E1170" s="6">
        <f>IF(AND(OR(H1170=$AA$3,H1170=$AA$5),AND(OR(L1170=$AA$3,L1170=$AA$5))),"MATCH",0)</f>
        <v>0</v>
      </c>
      <c r="F1170" s="39" t="s">
        <v>91</v>
      </c>
      <c r="G1170" s="16">
        <v>44864</v>
      </c>
      <c r="H1170" s="6" t="s">
        <v>24</v>
      </c>
      <c r="I1170" s="6">
        <v>1</v>
      </c>
      <c r="J1170" s="7">
        <v>2.1090404990593128</v>
      </c>
      <c r="K1170" s="19" t="s">
        <v>91</v>
      </c>
      <c r="L1170" s="6" t="s">
        <v>41</v>
      </c>
      <c r="N1170" s="7">
        <f>((VLOOKUP(L1170,Modèle!$B$3:$G$34,5,FALSE)*VLOOKUP(H1170,Modèle!$B$3:$G$34,6,FALSE))*Modèle!$D$35)+0.1</f>
        <v>4.5406050955413999</v>
      </c>
      <c r="O1170" s="19">
        <f>IF(N1165&gt;J1165,1,"")</f>
        <v>1</v>
      </c>
      <c r="P1170" t="str">
        <f>IF(I1170&gt;M1170,H1170,L1170)</f>
        <v>Columbus</v>
      </c>
      <c r="Q1170" t="str">
        <f>IF(J1170&gt;N1170,H1170,L1170)</f>
        <v>New Jersey</v>
      </c>
      <c r="AI1170" s="27"/>
      <c r="AJ1170" s="26"/>
      <c r="AK1170" s="26"/>
      <c r="AL1170" s="26"/>
      <c r="AM1170" s="26"/>
      <c r="AN1170" s="26"/>
    </row>
    <row r="1171" spans="1:40">
      <c r="A1171" t="str">
        <f>IF(OR(H1171=$AA$3,L1171=$AA$3),"MATCH","")</f>
        <v/>
      </c>
      <c r="B1171" t="str">
        <f>IF(A1171="","","LAST "&amp;COUNTIF(A$2:$A1171,A1171))</f>
        <v/>
      </c>
      <c r="C1171" t="str">
        <f>IF(OR(H1171=$AA$5,L1171=$AA$5),"MATCH","")</f>
        <v/>
      </c>
      <c r="D1171" t="str">
        <f>IF(C1171="","","LAST "&amp;COUNTIF($C$2:C1171,C1171))</f>
        <v/>
      </c>
      <c r="E1171" s="6">
        <f>IF(AND(OR(H1171=$AA$3,H1171=$AA$5),AND(OR(L1171=$AA$3,L1171=$AA$5))),"MATCH",0)</f>
        <v>0</v>
      </c>
      <c r="F1171" s="39" t="s">
        <v>91</v>
      </c>
      <c r="G1171" s="16">
        <v>44864</v>
      </c>
      <c r="H1171" s="6" t="s">
        <v>46</v>
      </c>
      <c r="I1171" s="6">
        <v>1</v>
      </c>
      <c r="J1171" s="7">
        <v>1.556748192890385</v>
      </c>
      <c r="K1171" s="19" t="s">
        <v>91</v>
      </c>
      <c r="L1171" s="6" t="s">
        <v>18</v>
      </c>
      <c r="N1171" s="7">
        <f>((VLOOKUP(L1171,Modèle!$B$3:$G$34,5,FALSE)*VLOOKUP(H1171,Modèle!$B$3:$G$34,6,FALSE))*Modèle!$D$35)+0.1</f>
        <v>2.7972292993630572</v>
      </c>
      <c r="O1171" s="19" t="str">
        <f>IF(N1166&gt;J1166,1,"")</f>
        <v/>
      </c>
      <c r="P1171" t="str">
        <f>IF(I1171&gt;M1171,H1171,L1171)</f>
        <v>Winnipeg</v>
      </c>
      <c r="Q1171" t="str">
        <f>IF(J1171&gt;N1171,H1171,L1171)</f>
        <v>Vegas</v>
      </c>
      <c r="AI1171" s="27"/>
      <c r="AJ1171" s="26"/>
      <c r="AK1171" s="26"/>
      <c r="AL1171" s="26"/>
      <c r="AM1171" s="26"/>
      <c r="AN1171" s="26"/>
    </row>
    <row r="1172" spans="1:40">
      <c r="A1172" t="str">
        <f>IF(OR(H1172=$AA$3,L1172=$AA$3),"MATCH","")</f>
        <v/>
      </c>
      <c r="B1172" t="str">
        <f>IF(A1172="","","LAST "&amp;COUNTIF(A$2:$A1172,A1172))</f>
        <v/>
      </c>
      <c r="C1172" t="str">
        <f>IF(OR(H1172=$AA$5,L1172=$AA$5),"MATCH","")</f>
        <v/>
      </c>
      <c r="D1172" t="str">
        <f>IF(C1172="","","LAST "&amp;COUNTIF($C$2:C1172,C1172))</f>
        <v/>
      </c>
      <c r="E1172" s="6">
        <f>IF(AND(OR(H1172=$AA$3,H1172=$AA$5),AND(OR(L1172=$AA$3,L1172=$AA$5))),"MATCH",0)</f>
        <v>0</v>
      </c>
      <c r="F1172" s="39" t="s">
        <v>91</v>
      </c>
      <c r="G1172" s="16">
        <v>44863</v>
      </c>
      <c r="H1172" s="6" t="s">
        <v>26</v>
      </c>
      <c r="I1172" s="6">
        <v>3</v>
      </c>
      <c r="J1172" s="7">
        <v>3.0302247747301707</v>
      </c>
      <c r="K1172" s="19" t="s">
        <v>91</v>
      </c>
      <c r="L1172" s="6" t="s">
        <v>35</v>
      </c>
      <c r="N1172" s="7">
        <f>((VLOOKUP(L1172,Modèle!$B$3:$G$34,5,FALSE)*VLOOKUP(H1172,Modèle!$B$3:$G$34,6,FALSE))*Modèle!$D$35)+0.1</f>
        <v>4.577993630573248</v>
      </c>
      <c r="O1172" s="19" t="str">
        <f>IF(N1167&gt;J1167,1,"")</f>
        <v/>
      </c>
      <c r="P1172" t="str">
        <f>IF(I1172&gt;M1172,H1172,L1172)</f>
        <v>Chicago</v>
      </c>
      <c r="Q1172" t="str">
        <f>IF(J1172&gt;N1172,H1172,L1172)</f>
        <v>Buffalo</v>
      </c>
      <c r="AI1172" s="27"/>
      <c r="AJ1172" s="26"/>
      <c r="AK1172" s="26"/>
      <c r="AL1172" s="26"/>
      <c r="AM1172" s="26"/>
      <c r="AN1172" s="26"/>
    </row>
    <row r="1173" spans="1:40">
      <c r="A1173" t="str">
        <f>IF(OR(H1173=$AA$3,L1173=$AA$3),"MATCH","")</f>
        <v>MATCH</v>
      </c>
      <c r="B1173" t="str">
        <f>IF(A1173="","","LAST "&amp;COUNTIF(A$2:$A1173,A1173))</f>
        <v>LAST 76</v>
      </c>
      <c r="C1173" t="str">
        <f>IF(OR(H1173=$AA$5,L1173=$AA$5),"MATCH","")</f>
        <v/>
      </c>
      <c r="D1173" t="str">
        <f>IF(C1173="","","LAST "&amp;COUNTIF($C$2:C1173,C1173))</f>
        <v/>
      </c>
      <c r="E1173" s="6">
        <f>IF(AND(OR(H1173=$AA$3,H1173=$AA$5),AND(OR(L1173=$AA$3,L1173=$AA$5))),"MATCH",0)</f>
        <v>0</v>
      </c>
      <c r="F1173" s="39" t="s">
        <v>91</v>
      </c>
      <c r="G1173" s="16">
        <v>44863</v>
      </c>
      <c r="H1173" s="6" t="s">
        <v>29</v>
      </c>
      <c r="I1173" s="6">
        <v>3</v>
      </c>
      <c r="J1173" s="7">
        <v>3.4346054064758884</v>
      </c>
      <c r="K1173" s="19" t="s">
        <v>91</v>
      </c>
      <c r="L1173" s="6" t="s">
        <v>36</v>
      </c>
      <c r="N1173" s="7">
        <f>((VLOOKUP(L1173,Modèle!$B$3:$G$34,5,FALSE)*VLOOKUP(H1173,Modèle!$B$3:$G$34,6,FALSE))*Modèle!$D$35)+0.1</f>
        <v>3.39</v>
      </c>
      <c r="O1173" s="19" t="str">
        <f>IF(N1168&gt;J1168,1,"")</f>
        <v/>
      </c>
      <c r="P1173" t="str">
        <f>IF(I1173&gt;M1173,H1173,L1173)</f>
        <v>Edmonton</v>
      </c>
      <c r="Q1173" t="str">
        <f>IF(J1173&gt;N1173,H1173,L1173)</f>
        <v>Edmonton</v>
      </c>
      <c r="AI1173" s="27"/>
      <c r="AJ1173" s="26"/>
      <c r="AK1173" s="26"/>
      <c r="AL1173" s="26"/>
      <c r="AM1173" s="26"/>
      <c r="AN1173" s="26"/>
    </row>
    <row r="1174" spans="1:40">
      <c r="A1174" t="str">
        <f>IF(OR(H1174=$AA$3,L1174=$AA$3),"MATCH","")</f>
        <v/>
      </c>
      <c r="B1174" t="str">
        <f>IF(A1174="","","LAST "&amp;COUNTIF(A$2:$A1174,A1174))</f>
        <v/>
      </c>
      <c r="C1174" t="str">
        <f>IF(OR(H1174=$AA$5,L1174=$AA$5),"MATCH","")</f>
        <v/>
      </c>
      <c r="D1174" t="str">
        <f>IF(C1174="","","LAST "&amp;COUNTIF($C$2:C1174,C1174))</f>
        <v/>
      </c>
      <c r="E1174" s="6">
        <f>IF(AND(OR(H1174=$AA$3,H1174=$AA$5),AND(OR(L1174=$AA$3,L1174=$AA$5))),"MATCH",0)</f>
        <v>0</v>
      </c>
      <c r="F1174" s="39" t="s">
        <v>91</v>
      </c>
      <c r="G1174" s="16">
        <v>44863</v>
      </c>
      <c r="H1174" s="6" t="s">
        <v>21</v>
      </c>
      <c r="I1174" s="6">
        <v>6</v>
      </c>
      <c r="J1174" s="7">
        <v>2.2887018516684821</v>
      </c>
      <c r="K1174" s="19" t="s">
        <v>91</v>
      </c>
      <c r="L1174" s="6" t="s">
        <v>40</v>
      </c>
      <c r="N1174" s="7">
        <f>((VLOOKUP(L1174,Modèle!$B$3:$G$34,5,FALSE)*VLOOKUP(H1174,Modèle!$B$3:$G$34,6,FALSE))*Modèle!$D$35)+0.1</f>
        <v>3.0056687898089169</v>
      </c>
      <c r="O1174" s="19" t="str">
        <f>IF(N1169&gt;J1169,1,"")</f>
        <v/>
      </c>
      <c r="P1174" t="str">
        <f>IF(I1174&gt;M1174,H1174,L1174)</f>
        <v>N.Y. Rangers</v>
      </c>
      <c r="Q1174" t="str">
        <f>IF(J1174&gt;N1174,H1174,L1174)</f>
        <v>Dallas</v>
      </c>
      <c r="AI1174" s="27"/>
      <c r="AJ1174" s="26"/>
      <c r="AK1174" s="26"/>
      <c r="AL1174" s="26"/>
      <c r="AM1174" s="26"/>
      <c r="AN1174" s="26"/>
    </row>
    <row r="1175" spans="1:40">
      <c r="A1175" t="str">
        <f>IF(OR(H1175=$AA$3,L1175=$AA$3),"MATCH","")</f>
        <v/>
      </c>
      <c r="B1175" t="str">
        <f>IF(A1175="","","LAST "&amp;COUNTIF(A$2:$A1175,A1175))</f>
        <v/>
      </c>
      <c r="C1175" t="str">
        <f>IF(OR(H1175=$AA$5,L1175=$AA$5),"MATCH","")</f>
        <v>MATCH</v>
      </c>
      <c r="D1175" t="str">
        <f>IF(C1175="","","LAST "&amp;COUNTIF($C$2:C1175,C1175))</f>
        <v>LAST 74</v>
      </c>
      <c r="E1175" s="6">
        <f>IF(AND(OR(H1175=$AA$3,H1175=$AA$5),AND(OR(L1175=$AA$3,L1175=$AA$5))),"MATCH",0)</f>
        <v>0</v>
      </c>
      <c r="F1175" s="39" t="s">
        <v>91</v>
      </c>
      <c r="G1175" s="16">
        <v>44863</v>
      </c>
      <c r="H1175" s="6" t="s">
        <v>37</v>
      </c>
      <c r="I1175" s="6">
        <v>1</v>
      </c>
      <c r="J1175" s="7">
        <v>3.7563481532825032</v>
      </c>
      <c r="K1175" s="19" t="s">
        <v>91</v>
      </c>
      <c r="L1175" s="6" t="s">
        <v>45</v>
      </c>
      <c r="N1175" s="7">
        <f>((VLOOKUP(L1175,Modèle!$B$3:$G$34,5,FALSE)*VLOOKUP(H1175,Modèle!$B$3:$G$34,6,FALSE))*Modèle!$D$35)+0.1</f>
        <v>2.8248407643312095</v>
      </c>
      <c r="O1175" s="19">
        <f>IF(N1170&gt;J1170,1,"")</f>
        <v>1</v>
      </c>
      <c r="P1175" t="str">
        <f>IF(I1175&gt;M1175,H1175,L1175)</f>
        <v>Minnesota</v>
      </c>
      <c r="Q1175" t="str">
        <f>IF(J1175&gt;N1175,H1175,L1175)</f>
        <v>Minnesota</v>
      </c>
      <c r="AI1175" s="27"/>
      <c r="AJ1175" s="26"/>
      <c r="AK1175" s="26"/>
      <c r="AL1175" s="26"/>
      <c r="AM1175" s="26"/>
      <c r="AN1175" s="26"/>
    </row>
    <row r="1176" spans="1:40">
      <c r="A1176" t="str">
        <f>IF(OR(H1176=$AA$3,L1176=$AA$3),"MATCH","")</f>
        <v/>
      </c>
      <c r="B1176" t="str">
        <f>IF(A1176="","","LAST "&amp;COUNTIF(A$2:$A1176,A1176))</f>
        <v/>
      </c>
      <c r="C1176" t="str">
        <f>IF(OR(H1176=$AA$5,L1176=$AA$5),"MATCH","")</f>
        <v/>
      </c>
      <c r="D1176" t="str">
        <f>IF(C1176="","","LAST "&amp;COUNTIF($C$2:C1176,C1176))</f>
        <v/>
      </c>
      <c r="E1176" s="6">
        <f>IF(AND(OR(H1176=$AA$3,H1176=$AA$5),AND(OR(L1176=$AA$3,L1176=$AA$5))),"MATCH",0)</f>
        <v>0</v>
      </c>
      <c r="F1176" s="39" t="s">
        <v>91</v>
      </c>
      <c r="G1176" s="16">
        <v>44863</v>
      </c>
      <c r="H1176" s="6" t="s">
        <v>34</v>
      </c>
      <c r="I1176" s="6">
        <v>3</v>
      </c>
      <c r="J1176" s="7">
        <v>3.6954153876621443</v>
      </c>
      <c r="K1176" s="19">
        <v>1</v>
      </c>
      <c r="L1176" s="6" t="s">
        <v>38</v>
      </c>
      <c r="N1176" s="7">
        <f>((VLOOKUP(L1176,Modèle!$B$3:$G$34,5,FALSE)*VLOOKUP(H1176,Modèle!$B$3:$G$34,6,FALSE))*Modèle!$D$35)+0.1</f>
        <v>3.4949681528662415</v>
      </c>
      <c r="O1176" s="19">
        <f>IF(N1171&gt;J1171,1,"")</f>
        <v>1</v>
      </c>
      <c r="P1176" t="str">
        <f>IF(I1176&gt;M1176,H1176,L1176)</f>
        <v>Ottawa</v>
      </c>
      <c r="Q1176" t="str">
        <f>IF(J1176&gt;N1176,H1176,L1176)</f>
        <v>Ottawa</v>
      </c>
      <c r="AI1176" s="27"/>
      <c r="AJ1176" s="26"/>
      <c r="AK1176" s="26"/>
      <c r="AL1176" s="26"/>
      <c r="AM1176" s="26"/>
      <c r="AN1176" s="26"/>
    </row>
    <row r="1177" spans="1:40">
      <c r="A1177" t="str">
        <f>IF(OR(H1177=$AA$3,L1177=$AA$3),"MATCH","")</f>
        <v/>
      </c>
      <c r="B1177" t="str">
        <f>IF(A1177="","","LAST "&amp;COUNTIF(A$2:$A1177,A1177))</f>
        <v/>
      </c>
      <c r="C1177" t="str">
        <f>IF(OR(H1177=$AA$5,L1177=$AA$5),"MATCH","")</f>
        <v/>
      </c>
      <c r="D1177" t="str">
        <f>IF(C1177="","","LAST "&amp;COUNTIF($C$2:C1177,C1177))</f>
        <v/>
      </c>
      <c r="E1177" s="6">
        <f>IF(AND(OR(H1177=$AA$3,H1177=$AA$5),AND(OR(L1177=$AA$3,L1177=$AA$5))),"MATCH",0)</f>
        <v>0</v>
      </c>
      <c r="F1177" s="39" t="s">
        <v>91</v>
      </c>
      <c r="G1177" s="16">
        <v>44863</v>
      </c>
      <c r="H1177" s="6" t="s">
        <v>30</v>
      </c>
      <c r="I1177" s="6">
        <v>2</v>
      </c>
      <c r="J1177" s="7">
        <v>3.2681255569858401</v>
      </c>
      <c r="K1177" s="19" t="s">
        <v>91</v>
      </c>
      <c r="L1177" s="6" t="s">
        <v>19</v>
      </c>
      <c r="N1177" s="7">
        <f>((VLOOKUP(L1177,Modèle!$B$3:$G$34,5,FALSE)*VLOOKUP(H1177,Modèle!$B$3:$G$34,6,FALSE))*Modèle!$D$35)+0.1</f>
        <v>2.8408917197452226</v>
      </c>
      <c r="O1177" s="19">
        <f>IF(N1172&gt;J1172,1,"")</f>
        <v>1</v>
      </c>
      <c r="P1177" t="str">
        <f>IF(I1177&gt;M1177,H1177,L1177)</f>
        <v>Toronto</v>
      </c>
      <c r="Q1177" t="str">
        <f>IF(J1177&gt;N1177,H1177,L1177)</f>
        <v>Toronto</v>
      </c>
      <c r="AI1177" s="27"/>
      <c r="AJ1177" s="26"/>
      <c r="AK1177" s="26"/>
      <c r="AL1177" s="26"/>
      <c r="AM1177" s="26"/>
      <c r="AN1177" s="26"/>
    </row>
    <row r="1178" spans="1:40">
      <c r="A1178" t="str">
        <f>IF(OR(H1178=$AA$3,L1178=$AA$3),"MATCH","")</f>
        <v/>
      </c>
      <c r="B1178" t="str">
        <f>IF(A1178="","","LAST "&amp;COUNTIF(A$2:$A1178,A1178))</f>
        <v/>
      </c>
      <c r="C1178" t="str">
        <f>IF(OR(H1178=$AA$5,L1178=$AA$5),"MATCH","")</f>
        <v/>
      </c>
      <c r="D1178" t="str">
        <f>IF(C1178="","","LAST "&amp;COUNTIF($C$2:C1178,C1178))</f>
        <v/>
      </c>
      <c r="E1178" s="6">
        <f>IF(AND(OR(H1178=$AA$3,H1178=$AA$5),AND(OR(L1178=$AA$3,L1178=$AA$5))),"MATCH",0)</f>
        <v>0</v>
      </c>
      <c r="F1178" s="39" t="s">
        <v>91</v>
      </c>
      <c r="G1178" s="16">
        <v>44863</v>
      </c>
      <c r="H1178" s="6" t="s">
        <v>27</v>
      </c>
      <c r="I1178" s="6">
        <v>4</v>
      </c>
      <c r="J1178" s="7">
        <v>2.6311357560154471</v>
      </c>
      <c r="K1178" s="19" t="s">
        <v>91</v>
      </c>
      <c r="L1178" s="6" t="s">
        <v>39</v>
      </c>
      <c r="N1178" s="7">
        <f>((VLOOKUP(L1178,Modèle!$B$3:$G$34,5,FALSE)*VLOOKUP(H1178,Modèle!$B$3:$G$34,6,FALSE))*Modèle!$D$35)+0.1</f>
        <v>2.8218471337579616</v>
      </c>
      <c r="O1178" s="19" t="str">
        <f>IF(N1173&gt;J1173,1,"")</f>
        <v/>
      </c>
      <c r="P1178" t="str">
        <f>IF(I1178&gt;M1178,H1178,L1178)</f>
        <v>Colorado</v>
      </c>
      <c r="Q1178" t="str">
        <f>IF(J1178&gt;N1178,H1178,L1178)</f>
        <v>N.Y. Islanders</v>
      </c>
      <c r="AI1178" s="27"/>
      <c r="AJ1178" s="26"/>
      <c r="AK1178" s="26"/>
      <c r="AL1178" s="26"/>
      <c r="AM1178" s="26"/>
      <c r="AN1178" s="26"/>
    </row>
    <row r="1179" spans="1:40">
      <c r="A1179" t="str">
        <f>IF(OR(H1179=$AA$3,L1179=$AA$3),"MATCH","")</f>
        <v/>
      </c>
      <c r="B1179" t="str">
        <f>IF(A1179="","","LAST "&amp;COUNTIF(A$2:$A1179,A1179))</f>
        <v/>
      </c>
      <c r="C1179" t="str">
        <f>IF(OR(H1179=$AA$5,L1179=$AA$5),"MATCH","")</f>
        <v/>
      </c>
      <c r="D1179" t="str">
        <f>IF(C1179="","","LAST "&amp;COUNTIF($C$2:C1179,C1179))</f>
        <v/>
      </c>
      <c r="E1179" s="6">
        <f>IF(AND(OR(H1179=$AA$3,H1179=$AA$5),AND(OR(L1179=$AA$3,L1179=$AA$5))),"MATCH",0)</f>
        <v>0</v>
      </c>
      <c r="F1179" s="39" t="s">
        <v>91</v>
      </c>
      <c r="G1179" s="16">
        <v>44863</v>
      </c>
      <c r="H1179" s="6" t="s">
        <v>33</v>
      </c>
      <c r="I1179" s="6">
        <v>3</v>
      </c>
      <c r="J1179" s="7">
        <v>2.9563323101297159</v>
      </c>
      <c r="K1179" s="19">
        <v>1</v>
      </c>
      <c r="L1179" s="6" t="s">
        <v>17</v>
      </c>
      <c r="N1179" s="7">
        <f>((VLOOKUP(L1179,Modèle!$B$3:$G$34,5,FALSE)*VLOOKUP(H1179,Modèle!$B$3:$G$34,6,FALSE))*Modèle!$D$35)+0.1</f>
        <v>2.5259872611464962</v>
      </c>
      <c r="O1179" s="19">
        <f>IF(N1174&gt;J1174,1,"")</f>
        <v>1</v>
      </c>
      <c r="P1179" t="str">
        <f>IF(I1179&gt;M1179,H1179,L1179)</f>
        <v>Washington</v>
      </c>
      <c r="Q1179" t="str">
        <f>IF(J1179&gt;N1179,H1179,L1179)</f>
        <v>Washington</v>
      </c>
      <c r="AI1179" s="27"/>
      <c r="AJ1179" s="26"/>
      <c r="AK1179" s="26"/>
      <c r="AL1179" s="26"/>
      <c r="AM1179" s="26"/>
      <c r="AN1179" s="26"/>
    </row>
    <row r="1180" spans="1:40">
      <c r="A1180" t="str">
        <f>IF(OR(H1180=$AA$3,L1180=$AA$3),"MATCH","")</f>
        <v/>
      </c>
      <c r="B1180" t="str">
        <f>IF(A1180="","","LAST "&amp;COUNTIF(A$2:$A1180,A1180))</f>
        <v/>
      </c>
      <c r="C1180" t="str">
        <f>IF(OR(H1180=$AA$5,L1180=$AA$5),"MATCH","")</f>
        <v/>
      </c>
      <c r="D1180" t="str">
        <f>IF(C1180="","","LAST "&amp;COUNTIF($C$2:C1180,C1180))</f>
        <v/>
      </c>
      <c r="E1180" s="6">
        <f>IF(AND(OR(H1180=$AA$3,H1180=$AA$5),AND(OR(L1180=$AA$3,L1180=$AA$5))),"MATCH",0)</f>
        <v>0</v>
      </c>
      <c r="F1180" s="39" t="s">
        <v>91</v>
      </c>
      <c r="G1180" s="16">
        <v>44863</v>
      </c>
      <c r="H1180" s="6" t="s">
        <v>25</v>
      </c>
      <c r="I1180" s="6">
        <v>4</v>
      </c>
      <c r="J1180" s="7">
        <v>2.5917179918803841</v>
      </c>
      <c r="K1180" s="19" t="s">
        <v>91</v>
      </c>
      <c r="L1180" s="6" t="s">
        <v>42</v>
      </c>
      <c r="N1180" s="7">
        <f>((VLOOKUP(L1180,Modèle!$B$3:$G$34,5,FALSE)*VLOOKUP(H1180,Modèle!$B$3:$G$34,6,FALSE))*Modèle!$D$35)+0.1</f>
        <v>2.5239490445859869</v>
      </c>
      <c r="O1180" s="19" t="str">
        <f>IF(N1175&gt;J1175,1,"")</f>
        <v/>
      </c>
      <c r="P1180" t="str">
        <f>IF(I1180&gt;M1180,H1180,L1180)</f>
        <v>Carolina</v>
      </c>
      <c r="Q1180" t="str">
        <f>IF(J1180&gt;N1180,H1180,L1180)</f>
        <v>Carolina</v>
      </c>
      <c r="AI1180" s="27"/>
      <c r="AJ1180" s="26"/>
      <c r="AK1180" s="26"/>
      <c r="AL1180" s="26"/>
      <c r="AM1180" s="26"/>
      <c r="AN1180" s="26"/>
    </row>
    <row r="1181" spans="1:40">
      <c r="A1181" t="str">
        <f>IF(OR(H1181=$AA$3,L1181=$AA$3),"MATCH","")</f>
        <v/>
      </c>
      <c r="B1181" t="str">
        <f>IF(A1181="","","LAST "&amp;COUNTIF(A$2:$A1181,A1181))</f>
        <v/>
      </c>
      <c r="C1181" t="str">
        <f>IF(OR(H1181=$AA$5,L1181=$AA$5),"MATCH","")</f>
        <v/>
      </c>
      <c r="D1181" t="str">
        <f>IF(C1181="","","LAST "&amp;COUNTIF($C$2:C1181,C1181))</f>
        <v/>
      </c>
      <c r="E1181" s="6">
        <f>IF(AND(OR(H1181=$AA$3,H1181=$AA$5),AND(OR(L1181=$AA$3,L1181=$AA$5))),"MATCH",0)</f>
        <v>0</v>
      </c>
      <c r="F1181" s="39" t="s">
        <v>91</v>
      </c>
      <c r="G1181" s="16">
        <v>44863</v>
      </c>
      <c r="H1181" s="6" t="s">
        <v>20</v>
      </c>
      <c r="I1181" s="6">
        <v>4</v>
      </c>
      <c r="J1181" s="7">
        <v>3.0450222794336068</v>
      </c>
      <c r="K1181" s="19">
        <v>1</v>
      </c>
      <c r="L1181" s="6" t="s">
        <v>16</v>
      </c>
      <c r="N1181" s="7">
        <f>((VLOOKUP(L1181,Modèle!$B$3:$G$34,5,FALSE)*VLOOKUP(H1181,Modèle!$B$3:$G$34,6,FALSE))*Modèle!$D$35)+0.1</f>
        <v>2.918025477707006</v>
      </c>
      <c r="O1181" s="19" t="str">
        <f>IF(N1176&gt;J1176,1,"")</f>
        <v/>
      </c>
      <c r="P1181" t="str">
        <f>IF(I1181&gt;M1181,H1181,L1181)</f>
        <v>Tampa Bay</v>
      </c>
      <c r="Q1181" t="str">
        <f>IF(J1181&gt;N1181,H1181,L1181)</f>
        <v>Tampa Bay</v>
      </c>
      <c r="AI1181" s="27"/>
      <c r="AJ1181" s="26"/>
      <c r="AK1181" s="26"/>
      <c r="AL1181" s="26"/>
      <c r="AM1181" s="26"/>
      <c r="AN1181" s="26"/>
    </row>
    <row r="1182" spans="1:40">
      <c r="A1182" t="str">
        <f>IF(OR(H1182=$AA$3,L1182=$AA$3),"MATCH","")</f>
        <v/>
      </c>
      <c r="B1182" t="str">
        <f>IF(A1182="","","LAST "&amp;COUNTIF(A$2:$A1182,A1182))</f>
        <v/>
      </c>
      <c r="C1182" t="str">
        <f>IF(OR(H1182=$AA$5,L1182=$AA$5),"MATCH","")</f>
        <v/>
      </c>
      <c r="D1182" t="str">
        <f>IF(C1182="","","LAST "&amp;COUNTIF($C$2:C1182,C1182))</f>
        <v/>
      </c>
      <c r="E1182" s="6">
        <f>IF(AND(OR(H1182=$AA$3,H1182=$AA$5),AND(OR(L1182=$AA$3,L1182=$AA$5))),"MATCH",0)</f>
        <v>0</v>
      </c>
      <c r="F1182" s="39" t="s">
        <v>91</v>
      </c>
      <c r="G1182" s="16">
        <v>44863</v>
      </c>
      <c r="H1182" s="6" t="s">
        <v>44</v>
      </c>
      <c r="I1182" s="6">
        <v>1</v>
      </c>
      <c r="J1182" s="7">
        <v>3.8353104267749276</v>
      </c>
      <c r="K1182" s="19">
        <v>1</v>
      </c>
      <c r="L1182" s="6" t="s">
        <v>22</v>
      </c>
      <c r="N1182" s="7">
        <f>((VLOOKUP(L1182,Modèle!$B$3:$G$34,5,FALSE)*VLOOKUP(H1182,Modèle!$B$3:$G$34,6,FALSE))*Modèle!$D$35)+0.1</f>
        <v>3.7163057324840754</v>
      </c>
      <c r="O1182" s="19" t="str">
        <f>IF(N1177&gt;J1177,1,"")</f>
        <v/>
      </c>
      <c r="P1182" t="str">
        <f>IF(I1182&gt;M1182,H1182,L1182)</f>
        <v>Pittsburgh</v>
      </c>
      <c r="Q1182" t="str">
        <f>IF(J1182&gt;N1182,H1182,L1182)</f>
        <v>Pittsburgh</v>
      </c>
      <c r="AI1182" s="27"/>
      <c r="AJ1182" s="26"/>
      <c r="AK1182" s="26"/>
      <c r="AL1182" s="26"/>
      <c r="AM1182" s="26"/>
      <c r="AN1182" s="26"/>
    </row>
    <row r="1183" spans="1:40">
      <c r="A1183" t="str">
        <f>IF(OR(H1183=$AA$3,L1183=$AA$3),"MATCH","")</f>
        <v/>
      </c>
      <c r="B1183" t="str">
        <f>IF(A1183="","","LAST "&amp;COUNTIF(A$2:$A1183,A1183))</f>
        <v/>
      </c>
      <c r="C1183" t="str">
        <f>IF(OR(H1183=$AA$5,L1183=$AA$5),"MATCH","")</f>
        <v/>
      </c>
      <c r="D1183" t="str">
        <f>IF(C1183="","","LAST "&amp;COUNTIF($C$2:C1183,C1183))</f>
        <v/>
      </c>
      <c r="E1183" s="6">
        <f>IF(AND(OR(H1183=$AA$3,H1183=$AA$5),AND(OR(L1183=$AA$3,L1183=$AA$5))),"MATCH",0)</f>
        <v>0</v>
      </c>
      <c r="F1183" s="39" t="s">
        <v>91</v>
      </c>
      <c r="G1183" s="16">
        <v>44863</v>
      </c>
      <c r="H1183" s="6" t="s">
        <v>31</v>
      </c>
      <c r="I1183" s="6">
        <v>7</v>
      </c>
      <c r="J1183" s="7">
        <v>3.564709377166055</v>
      </c>
      <c r="K1183" s="19">
        <v>1</v>
      </c>
      <c r="L1183" s="6" t="s">
        <v>47</v>
      </c>
      <c r="N1183" s="7">
        <f>((VLOOKUP(L1183,Modèle!$B$3:$G$34,5,FALSE)*VLOOKUP(H1183,Modèle!$B$3:$G$34,6,FALSE))*Modèle!$D$35)+0.1</f>
        <v>3.7214012738853497</v>
      </c>
      <c r="O1183" s="19">
        <f>IF(N1178&gt;J1178,1,"")</f>
        <v>1</v>
      </c>
      <c r="P1183" t="str">
        <f>IF(I1183&gt;M1183,H1183,L1183)</f>
        <v>Montreal</v>
      </c>
      <c r="Q1183" t="str">
        <f>IF(J1183&gt;N1183,H1183,L1183)</f>
        <v>St. Louis</v>
      </c>
      <c r="AI1183" s="27"/>
      <c r="AJ1183" s="26"/>
      <c r="AK1183" s="26"/>
      <c r="AL1183" s="26"/>
      <c r="AM1183" s="26"/>
      <c r="AN1183" s="26"/>
    </row>
    <row r="1184" spans="1:40">
      <c r="A1184" t="str">
        <f>IF(OR(H1184=$AA$3,L1184=$AA$3),"MATCH","")</f>
        <v/>
      </c>
      <c r="B1184" t="str">
        <f>IF(A1184="","","LAST "&amp;COUNTIF(A$2:$A1184,A1184))</f>
        <v/>
      </c>
      <c r="C1184" t="str">
        <f>IF(OR(H1184=$AA$5,L1184=$AA$5),"MATCH","")</f>
        <v/>
      </c>
      <c r="D1184" t="str">
        <f>IF(C1184="","","LAST "&amp;COUNTIF($C$2:C1184,C1184))</f>
        <v/>
      </c>
      <c r="E1184" s="6">
        <f>IF(AND(OR(H1184=$AA$3,H1184=$AA$5),AND(OR(L1184=$AA$3,L1184=$AA$5))),"MATCH",0)</f>
        <v>0</v>
      </c>
      <c r="F1184" s="39" t="s">
        <v>91</v>
      </c>
      <c r="G1184" s="16">
        <v>44862</v>
      </c>
      <c r="H1184" s="6" t="s">
        <v>46</v>
      </c>
      <c r="I1184" s="6">
        <v>3</v>
      </c>
      <c r="J1184" s="7">
        <v>4.010915932270521</v>
      </c>
      <c r="K1184" s="19">
        <v>1</v>
      </c>
      <c r="L1184" s="6" t="s">
        <v>43</v>
      </c>
      <c r="N1184" s="7">
        <f>((VLOOKUP(L1184,Modèle!$B$3:$G$34,5,FALSE)*VLOOKUP(H1184,Modèle!$B$3:$G$34,6,FALSE))*Modèle!$D$35)+0.1</f>
        <v>2.2858280254777061</v>
      </c>
      <c r="O1184" s="19" t="str">
        <f>IF(N1179&gt;J1179,1,"")</f>
        <v/>
      </c>
      <c r="P1184" t="str">
        <f>IF(I1184&gt;M1184,H1184,L1184)</f>
        <v>Winnipeg</v>
      </c>
      <c r="Q1184" t="str">
        <f>IF(J1184&gt;N1184,H1184,L1184)</f>
        <v>Winnipeg</v>
      </c>
      <c r="AI1184" s="27"/>
      <c r="AJ1184" s="26"/>
      <c r="AK1184" s="26"/>
      <c r="AL1184" s="26"/>
      <c r="AM1184" s="26"/>
      <c r="AN1184" s="26"/>
    </row>
    <row r="1185" spans="1:40">
      <c r="A1185" t="str">
        <f>IF(OR(H1185=$AA$3,L1185=$AA$3),"MATCH","")</f>
        <v/>
      </c>
      <c r="B1185" t="str">
        <f>IF(A1185="","","LAST "&amp;COUNTIF(A$2:$A1185,A1185))</f>
        <v/>
      </c>
      <c r="C1185" t="str">
        <f>IF(OR(H1185=$AA$5,L1185=$AA$5),"MATCH","")</f>
        <v/>
      </c>
      <c r="D1185" t="str">
        <f>IF(C1185="","","LAST "&amp;COUNTIF($C$2:C1185,C1185))</f>
        <v/>
      </c>
      <c r="E1185" s="6">
        <f>IF(AND(OR(H1185=$AA$3,H1185=$AA$5),AND(OR(L1185=$AA$3,L1185=$AA$5))),"MATCH",0)</f>
        <v>0</v>
      </c>
      <c r="F1185" s="39" t="s">
        <v>91</v>
      </c>
      <c r="G1185" s="16">
        <v>44862</v>
      </c>
      <c r="H1185" s="6" t="s">
        <v>39</v>
      </c>
      <c r="I1185" s="6">
        <v>6</v>
      </c>
      <c r="J1185" s="7">
        <v>3.2328270125755019</v>
      </c>
      <c r="K1185" s="19">
        <v>1</v>
      </c>
      <c r="L1185" s="6" t="s">
        <v>25</v>
      </c>
      <c r="N1185" s="7">
        <f>((VLOOKUP(L1185,Modèle!$B$3:$G$34,5,FALSE)*VLOOKUP(H1185,Modèle!$B$3:$G$34,6,FALSE))*Modèle!$D$35)+0.1</f>
        <v>2.76</v>
      </c>
      <c r="O1185" s="19" t="str">
        <f>IF(N1180&gt;J1180,1,"")</f>
        <v/>
      </c>
      <c r="P1185" t="str">
        <f>IF(I1185&gt;M1185,H1185,L1185)</f>
        <v>N.Y. Islanders</v>
      </c>
      <c r="Q1185" t="str">
        <f>IF(J1185&gt;N1185,H1185,L1185)</f>
        <v>N.Y. Islanders</v>
      </c>
      <c r="AI1185" s="27"/>
      <c r="AJ1185" s="26"/>
      <c r="AK1185" s="26"/>
      <c r="AL1185" s="26"/>
      <c r="AM1185" s="26"/>
      <c r="AN1185" s="26"/>
    </row>
    <row r="1186" spans="1:40">
      <c r="A1186" t="str">
        <f>IF(OR(H1186=$AA$3,L1186=$AA$3),"MATCH","")</f>
        <v/>
      </c>
      <c r="B1186" t="str">
        <f>IF(A1186="","","LAST "&amp;COUNTIF(A$2:$A1186,A1186))</f>
        <v/>
      </c>
      <c r="C1186" t="str">
        <f>IF(OR(H1186=$AA$5,L1186=$AA$5),"MATCH","")</f>
        <v/>
      </c>
      <c r="D1186" t="str">
        <f>IF(C1186="","","LAST "&amp;COUNTIF($C$2:C1186,C1186))</f>
        <v/>
      </c>
      <c r="E1186" s="6">
        <f>IF(AND(OR(H1186=$AA$3,H1186=$AA$5),AND(OR(L1186=$AA$3,L1186=$AA$5))),"MATCH",0)</f>
        <v>0</v>
      </c>
      <c r="F1186" s="39" t="s">
        <v>91</v>
      </c>
      <c r="G1186" s="16">
        <v>44862</v>
      </c>
      <c r="H1186" s="6" t="s">
        <v>32</v>
      </c>
      <c r="I1186" s="6">
        <v>4</v>
      </c>
      <c r="J1186" s="7">
        <v>5.8835132191306068</v>
      </c>
      <c r="K1186" s="19">
        <v>1</v>
      </c>
      <c r="L1186" s="6" t="s">
        <v>24</v>
      </c>
      <c r="N1186" s="7">
        <f>((VLOOKUP(L1186,Modèle!$B$3:$G$34,5,FALSE)*VLOOKUP(H1186,Modèle!$B$3:$G$34,6,FALSE))*Modèle!$D$35)+0.1</f>
        <v>1.8760828025477703</v>
      </c>
      <c r="O1186" s="19" t="str">
        <f>IF(N1181&gt;J1181,1,"")</f>
        <v/>
      </c>
      <c r="P1186" t="str">
        <f>IF(I1186&gt;M1186,H1186,L1186)</f>
        <v>Boston</v>
      </c>
      <c r="Q1186" t="str">
        <f>IF(J1186&gt;N1186,H1186,L1186)</f>
        <v>Boston</v>
      </c>
      <c r="AI1186" s="27"/>
      <c r="AJ1186" s="26"/>
      <c r="AK1186" s="26"/>
      <c r="AL1186" s="26"/>
      <c r="AM1186" s="26"/>
      <c r="AN1186" s="26"/>
    </row>
    <row r="1187" spans="1:40">
      <c r="A1187" t="str">
        <f>IF(OR(H1187=$AA$3,L1187=$AA$3),"MATCH","")</f>
        <v/>
      </c>
      <c r="B1187" t="str">
        <f>IF(A1187="","","LAST "&amp;COUNTIF(A$2:$A1187,A1187))</f>
        <v/>
      </c>
      <c r="C1187" t="str">
        <f>IF(OR(H1187=$AA$5,L1187=$AA$5),"MATCH","")</f>
        <v/>
      </c>
      <c r="D1187" t="str">
        <f>IF(C1187="","","LAST "&amp;COUNTIF($C$2:C1187,C1187))</f>
        <v/>
      </c>
      <c r="E1187" s="6">
        <f>IF(AND(OR(H1187=$AA$3,H1187=$AA$5),AND(OR(L1187=$AA$3,L1187=$AA$5))),"MATCH",0)</f>
        <v>0</v>
      </c>
      <c r="F1187" s="39" t="s">
        <v>91</v>
      </c>
      <c r="G1187" s="16">
        <v>44862</v>
      </c>
      <c r="H1187" s="6" t="s">
        <v>27</v>
      </c>
      <c r="I1187" s="6">
        <v>0</v>
      </c>
      <c r="J1187" s="7">
        <v>2.5227369046440242</v>
      </c>
      <c r="K1187" s="19" t="s">
        <v>91</v>
      </c>
      <c r="L1187" s="6" t="s">
        <v>41</v>
      </c>
      <c r="N1187" s="7">
        <f>((VLOOKUP(L1187,Modèle!$B$3:$G$34,5,FALSE)*VLOOKUP(H1187,Modèle!$B$3:$G$34,6,FALSE))*Modèle!$D$35)+0.1</f>
        <v>3.2814968152866237</v>
      </c>
      <c r="O1187" s="19" t="str">
        <f>IF(N1182&gt;J1182,1,"")</f>
        <v/>
      </c>
      <c r="P1187" t="str">
        <f>IF(I1187&gt;M1187,H1187,L1187)</f>
        <v>New Jersey</v>
      </c>
      <c r="Q1187" t="str">
        <f>IF(J1187&gt;N1187,H1187,L1187)</f>
        <v>New Jersey</v>
      </c>
      <c r="AI1187" s="27"/>
      <c r="AJ1187" s="26"/>
      <c r="AK1187" s="26"/>
      <c r="AL1187" s="26"/>
      <c r="AM1187" s="26"/>
      <c r="AN1187" s="26"/>
    </row>
    <row r="1188" spans="1:40">
      <c r="A1188" t="str">
        <f>IF(OR(H1188=$AA$3,L1188=$AA$3),"MATCH","")</f>
        <v/>
      </c>
      <c r="B1188" t="str">
        <f>IF(A1188="","","LAST "&amp;COUNTIF(A$2:$A1188,A1188))</f>
        <v/>
      </c>
      <c r="C1188" t="str">
        <f>IF(OR(H1188=$AA$5,L1188=$AA$5),"MATCH","")</f>
        <v/>
      </c>
      <c r="D1188" t="str">
        <f>IF(C1188="","","LAST "&amp;COUNTIF($C$2:C1188,C1188))</f>
        <v/>
      </c>
      <c r="E1188" s="6">
        <f>IF(AND(OR(H1188=$AA$3,H1188=$AA$5),AND(OR(L1188=$AA$3,L1188=$AA$5))),"MATCH",0)</f>
        <v>0</v>
      </c>
      <c r="F1188" s="39" t="s">
        <v>91</v>
      </c>
      <c r="G1188" s="16">
        <v>44862</v>
      </c>
      <c r="H1188" s="6" t="s">
        <v>44</v>
      </c>
      <c r="I1188" s="6">
        <v>1</v>
      </c>
      <c r="J1188" s="7">
        <v>4.3880463412219033</v>
      </c>
      <c r="K1188" s="19">
        <v>1</v>
      </c>
      <c r="L1188" s="6" t="s">
        <v>28</v>
      </c>
      <c r="N1188" s="7">
        <f>((VLOOKUP(L1188,Modèle!$B$3:$G$34,5,FALSE)*VLOOKUP(H1188,Modèle!$B$3:$G$34,6,FALSE))*Modèle!$D$35)+0.1</f>
        <v>3.3700636942675155</v>
      </c>
      <c r="O1188" s="19">
        <f>IF(N1183&gt;J1183,1,"")</f>
        <v>1</v>
      </c>
      <c r="P1188" t="str">
        <f>IF(I1188&gt;M1188,H1188,L1188)</f>
        <v>Pittsburgh</v>
      </c>
      <c r="Q1188" t="str">
        <f>IF(J1188&gt;N1188,H1188,L1188)</f>
        <v>Pittsburgh</v>
      </c>
      <c r="AI1188" s="27"/>
      <c r="AJ1188" s="26"/>
      <c r="AK1188" s="26"/>
      <c r="AL1188" s="26"/>
      <c r="AM1188" s="26"/>
      <c r="AN1188" s="26"/>
    </row>
    <row r="1189" spans="1:40">
      <c r="A1189" t="str">
        <f>IF(OR(H1189=$AA$3,L1189=$AA$3),"MATCH","")</f>
        <v/>
      </c>
      <c r="B1189" t="str">
        <f>IF(A1189="","","LAST "&amp;COUNTIF(A$2:$A1189,A1189))</f>
        <v/>
      </c>
      <c r="C1189" t="str">
        <f>IF(OR(H1189=$AA$5,L1189=$AA$5),"MATCH","")</f>
        <v/>
      </c>
      <c r="D1189" t="str">
        <f>IF(C1189="","","LAST "&amp;COUNTIF($C$2:C1189,C1189))</f>
        <v/>
      </c>
      <c r="E1189" s="6">
        <f>IF(AND(OR(H1189=$AA$3,H1189=$AA$5),AND(OR(L1189=$AA$3,L1189=$AA$5))),"MATCH",0)</f>
        <v>0</v>
      </c>
      <c r="F1189" s="39" t="s">
        <v>91</v>
      </c>
      <c r="G1189" s="16">
        <v>44862</v>
      </c>
      <c r="H1189" s="6" t="s">
        <v>23</v>
      </c>
      <c r="I1189" s="6">
        <v>0</v>
      </c>
      <c r="J1189" s="7">
        <v>1.1958411723933062</v>
      </c>
      <c r="K1189" s="19" t="s">
        <v>91</v>
      </c>
      <c r="L1189" s="6" t="s">
        <v>18</v>
      </c>
      <c r="N1189" s="7">
        <f>((VLOOKUP(L1189,Modèle!$B$3:$G$34,5,FALSE)*VLOOKUP(H1189,Modèle!$B$3:$G$34,6,FALSE))*Modèle!$D$35)+0.1</f>
        <v>4.4322292993630565</v>
      </c>
      <c r="O1189" s="19" t="str">
        <f>IF(N1184&gt;J1184,1,"")</f>
        <v/>
      </c>
      <c r="P1189" t="str">
        <f>IF(I1189&gt;M1189,H1189,L1189)</f>
        <v>Vegas</v>
      </c>
      <c r="Q1189" t="str">
        <f>IF(J1189&gt;N1189,H1189,L1189)</f>
        <v>Vegas</v>
      </c>
      <c r="AI1189" s="27"/>
      <c r="AJ1189" s="26"/>
      <c r="AK1189" s="26"/>
      <c r="AL1189" s="26"/>
      <c r="AM1189" s="26"/>
      <c r="AN1189" s="26"/>
    </row>
    <row r="1190" spans="1:40">
      <c r="A1190" t="str">
        <f>IF(OR(H1190=$AA$3,L1190=$AA$3),"MATCH","")</f>
        <v/>
      </c>
      <c r="B1190" t="str">
        <f>IF(A1190="","","LAST "&amp;COUNTIF(A$2:$A1190,A1190))</f>
        <v/>
      </c>
      <c r="C1190" t="str">
        <f>IF(OR(H1190=$AA$5,L1190=$AA$5),"MATCH","")</f>
        <v>MATCH</v>
      </c>
      <c r="D1190" t="str">
        <f>IF(C1190="","","LAST "&amp;COUNTIF($C$2:C1190,C1190))</f>
        <v>LAST 75</v>
      </c>
      <c r="E1190" s="6">
        <f>IF(AND(OR(H1190=$AA$3,H1190=$AA$5),AND(OR(L1190=$AA$3,L1190=$AA$5))),"MATCH",0)</f>
        <v>0</v>
      </c>
      <c r="F1190" s="39" t="s">
        <v>91</v>
      </c>
      <c r="G1190" s="16">
        <v>44861</v>
      </c>
      <c r="H1190" s="6" t="s">
        <v>45</v>
      </c>
      <c r="I1190" s="6">
        <v>1</v>
      </c>
      <c r="J1190" s="7">
        <v>2.2960847608674126</v>
      </c>
      <c r="K1190" s="19" t="s">
        <v>91</v>
      </c>
      <c r="L1190" s="6" t="s">
        <v>32</v>
      </c>
      <c r="N1190" s="7">
        <f>((VLOOKUP(L1190,Modèle!$B$3:$G$34,5,FALSE)*VLOOKUP(H1190,Modèle!$B$3:$G$34,6,FALSE))*Modèle!$D$35)+0.1</f>
        <v>4.0994904458598711</v>
      </c>
      <c r="O1190" s="19" t="str">
        <f>IF(N1185&gt;J1185,1,"")</f>
        <v/>
      </c>
      <c r="P1190" t="str">
        <f>IF(I1190&gt;M1190,H1190,L1190)</f>
        <v>Detroit</v>
      </c>
      <c r="Q1190" t="str">
        <f>IF(J1190&gt;N1190,H1190,L1190)</f>
        <v>Boston</v>
      </c>
      <c r="AI1190" s="27"/>
      <c r="AJ1190" s="26"/>
      <c r="AK1190" s="26"/>
      <c r="AL1190" s="26"/>
      <c r="AM1190" s="26"/>
      <c r="AN1190" s="26"/>
    </row>
    <row r="1191" spans="1:40">
      <c r="A1191" t="str">
        <f>IF(OR(H1191=$AA$3,L1191=$AA$3),"MATCH","")</f>
        <v/>
      </c>
      <c r="B1191" t="str">
        <f>IF(A1191="","","LAST "&amp;COUNTIF(A$2:$A1191,A1191))</f>
        <v/>
      </c>
      <c r="C1191" t="str">
        <f>IF(OR(H1191=$AA$5,L1191=$AA$5),"MATCH","")</f>
        <v/>
      </c>
      <c r="D1191" t="str">
        <f>IF(C1191="","","LAST "&amp;COUNTIF($C$2:C1191,C1191))</f>
        <v/>
      </c>
      <c r="E1191" s="6">
        <f>IF(AND(OR(H1191=$AA$3,H1191=$AA$5),AND(OR(L1191=$AA$3,L1191=$AA$5))),"MATCH",0)</f>
        <v>0</v>
      </c>
      <c r="F1191" s="39" t="s">
        <v>91</v>
      </c>
      <c r="G1191" s="16">
        <v>44861</v>
      </c>
      <c r="H1191" s="6" t="s">
        <v>31</v>
      </c>
      <c r="I1191" s="6">
        <v>3</v>
      </c>
      <c r="J1191" s="7">
        <v>2.6426378849391026</v>
      </c>
      <c r="K1191" s="19" t="s">
        <v>91</v>
      </c>
      <c r="L1191" s="6" t="s">
        <v>35</v>
      </c>
      <c r="N1191" s="7">
        <f>((VLOOKUP(L1191,Modèle!$B$3:$G$34,5,FALSE)*VLOOKUP(H1191,Modèle!$B$3:$G$34,6,FALSE))*Modèle!$D$35)+0.1</f>
        <v>4.5417834394904446</v>
      </c>
      <c r="O1191" s="19" t="str">
        <f>IF(N1186&gt;J1186,1,"")</f>
        <v/>
      </c>
      <c r="P1191" t="str">
        <f>IF(I1191&gt;M1191,H1191,L1191)</f>
        <v>Montreal</v>
      </c>
      <c r="Q1191" t="str">
        <f>IF(J1191&gt;N1191,H1191,L1191)</f>
        <v>Buffalo</v>
      </c>
      <c r="AI1191" s="27"/>
      <c r="AJ1191" s="26"/>
      <c r="AK1191" s="26"/>
      <c r="AL1191" s="26"/>
      <c r="AM1191" s="26"/>
      <c r="AN1191" s="26"/>
    </row>
    <row r="1192" spans="1:40">
      <c r="A1192" t="str">
        <f>IF(OR(H1192=$AA$3,L1192=$AA$3),"MATCH","")</f>
        <v/>
      </c>
      <c r="B1192" t="str">
        <f>IF(A1192="","","LAST "&amp;COUNTIF(A$2:$A1192,A1192))</f>
        <v/>
      </c>
      <c r="C1192" t="str">
        <f>IF(OR(H1192=$AA$5,L1192=$AA$5),"MATCH","")</f>
        <v/>
      </c>
      <c r="D1192" t="str">
        <f>IF(C1192="","","LAST "&amp;COUNTIF($C$2:C1192,C1192))</f>
        <v/>
      </c>
      <c r="E1192" s="6">
        <f>IF(AND(OR(H1192=$AA$3,H1192=$AA$5),AND(OR(L1192=$AA$3,L1192=$AA$5))),"MATCH",0)</f>
        <v>0</v>
      </c>
      <c r="F1192" s="39" t="s">
        <v>91</v>
      </c>
      <c r="G1192" s="16">
        <v>44861</v>
      </c>
      <c r="H1192" s="6" t="s">
        <v>29</v>
      </c>
      <c r="I1192" s="6">
        <v>6</v>
      </c>
      <c r="J1192" s="7">
        <v>3.9990335676799682</v>
      </c>
      <c r="K1192" s="19">
        <v>1</v>
      </c>
      <c r="L1192" s="6" t="s">
        <v>26</v>
      </c>
      <c r="N1192" s="7">
        <f>((VLOOKUP(L1192,Modèle!$B$3:$G$34,5,FALSE)*VLOOKUP(H1192,Modèle!$B$3:$G$34,6,FALSE))*Modèle!$D$35)+0.1</f>
        <v>2.4993949044585984</v>
      </c>
      <c r="O1192" s="19">
        <f>IF(N1187&gt;J1187,1,"")</f>
        <v>1</v>
      </c>
      <c r="P1192" t="str">
        <f>IF(I1192&gt;M1192,H1192,L1192)</f>
        <v>Edmonton</v>
      </c>
      <c r="Q1192" t="str">
        <f>IF(J1192&gt;N1192,H1192,L1192)</f>
        <v>Edmonton</v>
      </c>
      <c r="AI1192" s="27"/>
      <c r="AJ1192" s="26"/>
      <c r="AK1192" s="26"/>
      <c r="AL1192" s="26"/>
      <c r="AM1192" s="26"/>
      <c r="AN1192" s="26"/>
    </row>
    <row r="1193" spans="1:40">
      <c r="A1193" t="str">
        <f>IF(OR(H1193=$AA$3,L1193=$AA$3),"MATCH","")</f>
        <v/>
      </c>
      <c r="B1193" t="str">
        <f>IF(A1193="","","LAST "&amp;COUNTIF(A$2:$A1193,A1193))</f>
        <v/>
      </c>
      <c r="C1193" t="str">
        <f>IF(OR(H1193=$AA$5,L1193=$AA$5),"MATCH","")</f>
        <v/>
      </c>
      <c r="D1193" t="str">
        <f>IF(C1193="","","LAST "&amp;COUNTIF($C$2:C1193,C1193))</f>
        <v/>
      </c>
      <c r="E1193" s="6">
        <f>IF(AND(OR(H1193=$AA$3,H1193=$AA$5),AND(OR(L1193=$AA$3,L1193=$AA$5))),"MATCH",0)</f>
        <v>0</v>
      </c>
      <c r="F1193" s="39" t="s">
        <v>91</v>
      </c>
      <c r="G1193" s="16">
        <v>44861</v>
      </c>
      <c r="H1193" s="6" t="s">
        <v>33</v>
      </c>
      <c r="I1193" s="6">
        <v>0</v>
      </c>
      <c r="J1193" s="7">
        <v>2.2148727596791762</v>
      </c>
      <c r="K1193" s="19" t="s">
        <v>91</v>
      </c>
      <c r="L1193" s="6" t="s">
        <v>40</v>
      </c>
      <c r="N1193" s="7">
        <f>((VLOOKUP(L1193,Modèle!$B$3:$G$34,5,FALSE)*VLOOKUP(H1193,Modèle!$B$3:$G$34,6,FALSE))*Modèle!$D$35)+0.1</f>
        <v>3.1149044585987253</v>
      </c>
      <c r="O1193" s="19" t="str">
        <f>IF(N1188&gt;J1188,1,"")</f>
        <v/>
      </c>
      <c r="P1193" t="str">
        <f>IF(I1193&gt;M1193,H1193,L1193)</f>
        <v>Dallas</v>
      </c>
      <c r="Q1193" t="str">
        <f>IF(J1193&gt;N1193,H1193,L1193)</f>
        <v>Dallas</v>
      </c>
      <c r="AI1193" s="27"/>
      <c r="AJ1193" s="26"/>
      <c r="AK1193" s="26"/>
      <c r="AL1193" s="26"/>
      <c r="AM1193" s="26"/>
      <c r="AN1193" s="26"/>
    </row>
    <row r="1194" spans="1:40">
      <c r="A1194" t="str">
        <f>IF(OR(H1194=$AA$3,L1194=$AA$3),"MATCH","")</f>
        <v/>
      </c>
      <c r="B1194" t="str">
        <f>IF(A1194="","","LAST "&amp;COUNTIF(A$2:$A1194,A1194))</f>
        <v/>
      </c>
      <c r="C1194" t="str">
        <f>IF(OR(H1194=$AA$5,L1194=$AA$5),"MATCH","")</f>
        <v/>
      </c>
      <c r="D1194" t="str">
        <f>IF(C1194="","","LAST "&amp;COUNTIF($C$2:C1194,C1194))</f>
        <v/>
      </c>
      <c r="E1194" s="6">
        <f>IF(AND(OR(H1194=$AA$3,H1194=$AA$5),AND(OR(L1194=$AA$3,L1194=$AA$5))),"MATCH",0)</f>
        <v>0</v>
      </c>
      <c r="F1194" s="39" t="s">
        <v>91</v>
      </c>
      <c r="G1194" s="16">
        <v>44861</v>
      </c>
      <c r="H1194" s="6" t="s">
        <v>46</v>
      </c>
      <c r="I1194" s="6">
        <v>6</v>
      </c>
      <c r="J1194" s="7">
        <v>3.4981047628478064</v>
      </c>
      <c r="K1194" s="19">
        <v>1</v>
      </c>
      <c r="L1194" s="6" t="s">
        <v>19</v>
      </c>
      <c r="N1194" s="7">
        <f>((VLOOKUP(L1194,Modèle!$B$3:$G$34,5,FALSE)*VLOOKUP(H1194,Modèle!$B$3:$G$34,6,FALSE))*Modèle!$D$35)+0.1</f>
        <v>2.7889808917197443</v>
      </c>
      <c r="O1194" s="19">
        <f>IF(N1189&gt;J1189,1,"")</f>
        <v>1</v>
      </c>
      <c r="P1194" t="str">
        <f>IF(I1194&gt;M1194,H1194,L1194)</f>
        <v>Winnipeg</v>
      </c>
      <c r="Q1194" t="str">
        <f>IF(J1194&gt;N1194,H1194,L1194)</f>
        <v>Winnipeg</v>
      </c>
      <c r="AI1194" s="27"/>
      <c r="AJ1194" s="26"/>
      <c r="AK1194" s="26"/>
      <c r="AL1194" s="26"/>
      <c r="AM1194" s="26"/>
      <c r="AN1194" s="26"/>
    </row>
    <row r="1195" spans="1:40">
      <c r="A1195" t="str">
        <f>IF(OR(H1195=$AA$3,L1195=$AA$3),"MATCH","")</f>
        <v/>
      </c>
      <c r="B1195" t="str">
        <f>IF(A1195="","","LAST "&amp;COUNTIF(A$2:$A1195,A1195))</f>
        <v/>
      </c>
      <c r="C1195" t="str">
        <f>IF(OR(H1195=$AA$5,L1195=$AA$5),"MATCH","")</f>
        <v/>
      </c>
      <c r="D1195" t="str">
        <f>IF(C1195="","","LAST "&amp;COUNTIF($C$2:C1195,C1195))</f>
        <v/>
      </c>
      <c r="E1195" s="6">
        <f>IF(AND(OR(H1195=$AA$3,H1195=$AA$5),AND(OR(L1195=$AA$3,L1195=$AA$5))),"MATCH",0)</f>
        <v>0</v>
      </c>
      <c r="F1195" s="39" t="s">
        <v>91</v>
      </c>
      <c r="G1195" s="16">
        <v>44861</v>
      </c>
      <c r="H1195" s="6" t="s">
        <v>47</v>
      </c>
      <c r="I1195" s="6">
        <v>2</v>
      </c>
      <c r="J1195" s="7">
        <v>2.345356966036241</v>
      </c>
      <c r="K1195" s="19" t="s">
        <v>91</v>
      </c>
      <c r="L1195" s="6" t="s">
        <v>17</v>
      </c>
      <c r="N1195" s="7">
        <f>((VLOOKUP(L1195,Modèle!$B$3:$G$34,5,FALSE)*VLOOKUP(H1195,Modèle!$B$3:$G$34,6,FALSE))*Modèle!$D$35)+0.1</f>
        <v>3.2555414012738848</v>
      </c>
      <c r="O1195" s="19">
        <f>IF(N1190&gt;J1190,1,"")</f>
        <v>1</v>
      </c>
      <c r="P1195" t="str">
        <f>IF(I1195&gt;M1195,H1195,L1195)</f>
        <v>St. Louis</v>
      </c>
      <c r="Q1195" t="str">
        <f>IF(J1195&gt;N1195,H1195,L1195)</f>
        <v>Nashville</v>
      </c>
      <c r="AI1195" s="27"/>
      <c r="AJ1195" s="26"/>
      <c r="AK1195" s="26"/>
      <c r="AL1195" s="26"/>
      <c r="AM1195" s="26"/>
      <c r="AN1195" s="26"/>
    </row>
    <row r="1196" spans="1:40">
      <c r="A1196" t="str">
        <f>IF(OR(H1196=$AA$3,L1196=$AA$3),"MATCH","")</f>
        <v/>
      </c>
      <c r="B1196" t="str">
        <f>IF(A1196="","","LAST "&amp;COUNTIF(A$2:$A1196,A1196))</f>
        <v/>
      </c>
      <c r="C1196" t="str">
        <f>IF(OR(H1196=$AA$5,L1196=$AA$5),"MATCH","")</f>
        <v/>
      </c>
      <c r="D1196" t="str">
        <f>IF(C1196="","","LAST "&amp;COUNTIF($C$2:C1196,C1196))</f>
        <v/>
      </c>
      <c r="E1196" s="6">
        <f>IF(AND(OR(H1196=$AA$3,H1196=$AA$5),AND(OR(L1196=$AA$3,L1196=$AA$5))),"MATCH",0)</f>
        <v>0</v>
      </c>
      <c r="F1196" s="39" t="s">
        <v>91</v>
      </c>
      <c r="G1196" s="16">
        <v>44861</v>
      </c>
      <c r="H1196" s="6" t="s">
        <v>37</v>
      </c>
      <c r="I1196" s="6">
        <v>4</v>
      </c>
      <c r="J1196" s="7">
        <v>3.5664204376670958</v>
      </c>
      <c r="K1196" s="19" t="s">
        <v>91</v>
      </c>
      <c r="L1196" s="6" t="s">
        <v>34</v>
      </c>
      <c r="N1196" s="7">
        <f>((VLOOKUP(L1196,Modèle!$B$3:$G$34,5,FALSE)*VLOOKUP(H1196,Modèle!$B$3:$G$34,6,FALSE))*Modèle!$D$35)+0.1</f>
        <v>2.6929936305732478</v>
      </c>
      <c r="O1196" s="19">
        <f>IF(N1191&gt;J1191,1,"")</f>
        <v>1</v>
      </c>
      <c r="P1196" t="str">
        <f>IF(I1196&gt;M1196,H1196,L1196)</f>
        <v>Minnesota</v>
      </c>
      <c r="Q1196" t="str">
        <f>IF(J1196&gt;N1196,H1196,L1196)</f>
        <v>Minnesota</v>
      </c>
      <c r="AI1196" s="27"/>
      <c r="AJ1196" s="26"/>
      <c r="AK1196" s="26"/>
      <c r="AL1196" s="26"/>
      <c r="AM1196" s="26"/>
      <c r="AN1196" s="26"/>
    </row>
    <row r="1197" spans="1:40">
      <c r="A1197" t="str">
        <f>IF(OR(H1197=$AA$3,L1197=$AA$3),"MATCH","")</f>
        <v/>
      </c>
      <c r="B1197" t="str">
        <f>IF(A1197="","","LAST "&amp;COUNTIF(A$2:$A1197,A1197))</f>
        <v/>
      </c>
      <c r="C1197" t="str">
        <f>IF(OR(H1197=$AA$5,L1197=$AA$5),"MATCH","")</f>
        <v/>
      </c>
      <c r="D1197" t="str">
        <f>IF(C1197="","","LAST "&amp;COUNTIF($C$2:C1197,C1197))</f>
        <v/>
      </c>
      <c r="E1197" s="6">
        <f>IF(AND(OR(H1197=$AA$3,H1197=$AA$5),AND(OR(L1197=$AA$3,L1197=$AA$5))),"MATCH",0)</f>
        <v>0</v>
      </c>
      <c r="F1197" s="39" t="s">
        <v>91</v>
      </c>
      <c r="G1197" s="16">
        <v>44861</v>
      </c>
      <c r="H1197" s="6" t="s">
        <v>38</v>
      </c>
      <c r="I1197" s="6">
        <v>3</v>
      </c>
      <c r="J1197" s="7">
        <v>2.6833864739083073</v>
      </c>
      <c r="K1197" s="19" t="s">
        <v>91</v>
      </c>
      <c r="L1197" s="6" t="s">
        <v>42</v>
      </c>
      <c r="N1197" s="7">
        <f>((VLOOKUP(L1197,Modèle!$B$3:$G$34,5,FALSE)*VLOOKUP(H1197,Modèle!$B$3:$G$34,6,FALSE))*Modèle!$D$35)+0.1</f>
        <v>3.1570700636942668</v>
      </c>
      <c r="O1197" s="19" t="str">
        <f>IF(N1192&gt;J1192,1,"")</f>
        <v/>
      </c>
      <c r="P1197" t="str">
        <f>IF(I1197&gt;M1197,H1197,L1197)</f>
        <v>Florida</v>
      </c>
      <c r="Q1197" t="str">
        <f>IF(J1197&gt;N1197,H1197,L1197)</f>
        <v>Philadelphia</v>
      </c>
      <c r="AI1197" s="27"/>
      <c r="AJ1197" s="26"/>
      <c r="AK1197" s="26"/>
      <c r="AL1197" s="26"/>
      <c r="AM1197" s="26"/>
      <c r="AN1197" s="26"/>
    </row>
    <row r="1198" spans="1:40">
      <c r="A1198" t="str">
        <f>IF(OR(H1198=$AA$3,L1198=$AA$3),"MATCH","")</f>
        <v/>
      </c>
      <c r="B1198" t="str">
        <f>IF(A1198="","","LAST "&amp;COUNTIF(A$2:$A1198,A1198))</f>
        <v/>
      </c>
      <c r="C1198" t="str">
        <f>IF(OR(H1198=$AA$5,L1198=$AA$5),"MATCH","")</f>
        <v/>
      </c>
      <c r="D1198" t="str">
        <f>IF(C1198="","","LAST "&amp;COUNTIF($C$2:C1198,C1198))</f>
        <v/>
      </c>
      <c r="E1198" s="6">
        <f>IF(AND(OR(H1198=$AA$3,H1198=$AA$5),AND(OR(L1198=$AA$3,L1198=$AA$5))),"MATCH",0)</f>
        <v>0</v>
      </c>
      <c r="F1198" s="39" t="s">
        <v>91</v>
      </c>
      <c r="G1198" s="16">
        <v>44861</v>
      </c>
      <c r="H1198" s="6" t="s">
        <v>30</v>
      </c>
      <c r="I1198" s="6">
        <v>3</v>
      </c>
      <c r="J1198" s="7">
        <v>2.6435884741063469</v>
      </c>
      <c r="K1198" s="19">
        <v>1</v>
      </c>
      <c r="L1198" s="6" t="s">
        <v>16</v>
      </c>
      <c r="N1198" s="7">
        <f>((VLOOKUP(L1198,Modèle!$B$3:$G$34,5,FALSE)*VLOOKUP(H1198,Modèle!$B$3:$G$34,6,FALSE))*Modèle!$D$35)+0.1</f>
        <v>2.639108280254777</v>
      </c>
      <c r="O1198" s="19">
        <f>IF(N1193&gt;J1193,1,"")</f>
        <v>1</v>
      </c>
      <c r="P1198" t="str">
        <f>IF(I1198&gt;M1198,H1198,L1198)</f>
        <v>Toronto</v>
      </c>
      <c r="Q1198" t="str">
        <f>IF(J1198&gt;N1198,H1198,L1198)</f>
        <v>Toronto</v>
      </c>
      <c r="AI1198" s="27"/>
      <c r="AJ1198" s="26"/>
      <c r="AK1198" s="26"/>
      <c r="AL1198" s="26"/>
      <c r="AM1198" s="26"/>
      <c r="AN1198" s="26"/>
    </row>
    <row r="1199" spans="1:40">
      <c r="A1199" t="str">
        <f>IF(OR(H1199=$AA$3,L1199=$AA$3),"MATCH","")</f>
        <v/>
      </c>
      <c r="B1199" t="str">
        <f>IF(A1199="","","LAST "&amp;COUNTIF(A$2:$A1199,A1199))</f>
        <v/>
      </c>
      <c r="C1199" t="str">
        <f>IF(OR(H1199=$AA$5,L1199=$AA$5),"MATCH","")</f>
        <v/>
      </c>
      <c r="D1199" t="str">
        <f>IF(C1199="","","LAST "&amp;COUNTIF($C$2:C1199,C1199))</f>
        <v/>
      </c>
      <c r="E1199" s="6">
        <f>IF(AND(OR(H1199=$AA$3,H1199=$AA$5),AND(OR(L1199=$AA$3,L1199=$AA$5))),"MATCH",0)</f>
        <v>0</v>
      </c>
      <c r="F1199" s="39" t="s">
        <v>91</v>
      </c>
      <c r="G1199" s="16">
        <v>44861</v>
      </c>
      <c r="H1199" s="6" t="s">
        <v>28</v>
      </c>
      <c r="I1199" s="6">
        <v>5</v>
      </c>
      <c r="J1199" s="7">
        <v>3.3505099514803445</v>
      </c>
      <c r="K1199" s="19" t="s">
        <v>91</v>
      </c>
      <c r="L1199" s="6" t="s">
        <v>22</v>
      </c>
      <c r="N1199" s="7">
        <f>((VLOOKUP(L1199,Modèle!$B$3:$G$34,5,FALSE)*VLOOKUP(H1199,Modèle!$B$3:$G$34,6,FALSE))*Modèle!$D$35)+0.1</f>
        <v>4.8059872611464955</v>
      </c>
      <c r="O1199" s="19" t="str">
        <f>IF(N1194&gt;J1194,1,"")</f>
        <v/>
      </c>
      <c r="P1199" t="str">
        <f>IF(I1199&gt;M1199,H1199,L1199)</f>
        <v>Vancouver</v>
      </c>
      <c r="Q1199" t="str">
        <f>IF(J1199&gt;N1199,H1199,L1199)</f>
        <v>Seattle</v>
      </c>
      <c r="AI1199" s="27"/>
      <c r="AJ1199" s="26"/>
      <c r="AK1199" s="26"/>
      <c r="AL1199" s="26"/>
      <c r="AM1199" s="26"/>
      <c r="AN1199" s="26"/>
    </row>
    <row r="1200" spans="1:40">
      <c r="A1200" t="str">
        <f>IF(OR(H1200=$AA$3,L1200=$AA$3),"MATCH","")</f>
        <v/>
      </c>
      <c r="B1200" t="str">
        <f>IF(A1200="","","LAST "&amp;COUNTIF(A$2:$A1200,A1200))</f>
        <v/>
      </c>
      <c r="C1200" t="str">
        <f>IF(OR(H1200=$AA$5,L1200=$AA$5),"MATCH","")</f>
        <v/>
      </c>
      <c r="D1200" t="str">
        <f>IF(C1200="","","LAST "&amp;COUNTIF($C$2:C1200,C1200))</f>
        <v/>
      </c>
      <c r="E1200" s="6">
        <f>IF(AND(OR(H1200=$AA$3,H1200=$AA$5),AND(OR(L1200=$AA$3,L1200=$AA$5))),"MATCH",0)</f>
        <v>0</v>
      </c>
      <c r="F1200" s="39" t="s">
        <v>91</v>
      </c>
      <c r="G1200" s="16">
        <v>44860</v>
      </c>
      <c r="H1200" s="6" t="s">
        <v>20</v>
      </c>
      <c r="I1200" s="6">
        <v>4</v>
      </c>
      <c r="J1200" s="7">
        <v>4.1585741162491328</v>
      </c>
      <c r="K1200" s="19">
        <v>1</v>
      </c>
      <c r="L1200" s="6" t="s">
        <v>23</v>
      </c>
      <c r="N1200" s="7">
        <f>((VLOOKUP(L1200,Modèle!$B$3:$G$34,5,FALSE)*VLOOKUP(H1200,Modèle!$B$3:$G$34,6,FALSE))*Modèle!$D$35)+0.1</f>
        <v>2.208853503184713</v>
      </c>
      <c r="O1200" s="19">
        <f>IF(N1195&gt;J1195,1,"")</f>
        <v>1</v>
      </c>
      <c r="P1200" t="str">
        <f>IF(I1200&gt;M1200,H1200,L1200)</f>
        <v>Tampa Bay</v>
      </c>
      <c r="Q1200" t="str">
        <f>IF(J1200&gt;N1200,H1200,L1200)</f>
        <v>Tampa Bay</v>
      </c>
      <c r="AI1200" s="27"/>
      <c r="AJ1200" s="26"/>
      <c r="AK1200" s="26"/>
      <c r="AL1200" s="26"/>
      <c r="AM1200" s="26"/>
      <c r="AN1200" s="26"/>
    </row>
    <row r="1201" spans="1:40">
      <c r="A1201" t="str">
        <f>IF(OR(H1201=$AA$3,L1201=$AA$3),"MATCH","")</f>
        <v/>
      </c>
      <c r="B1201" t="str">
        <f>IF(A1201="","","LAST "&amp;COUNTIF(A$2:$A1201,A1201))</f>
        <v/>
      </c>
      <c r="C1201" t="str">
        <f>IF(OR(H1201=$AA$5,L1201=$AA$5),"MATCH","")</f>
        <v/>
      </c>
      <c r="D1201" t="str">
        <f>IF(C1201="","","LAST "&amp;COUNTIF($C$2:C1201,C1201))</f>
        <v/>
      </c>
      <c r="E1201" s="6">
        <f>IF(AND(OR(H1201=$AA$3,H1201=$AA$5),AND(OR(L1201=$AA$3,L1201=$AA$5))),"MATCH",0)</f>
        <v>0</v>
      </c>
      <c r="F1201" s="39" t="s">
        <v>91</v>
      </c>
      <c r="G1201" s="16">
        <v>44860</v>
      </c>
      <c r="H1201" s="6" t="s">
        <v>21</v>
      </c>
      <c r="I1201" s="6">
        <v>0</v>
      </c>
      <c r="J1201" s="7">
        <v>2.6226755124269729</v>
      </c>
      <c r="K1201" s="19" t="s">
        <v>91</v>
      </c>
      <c r="L1201" s="6" t="s">
        <v>39</v>
      </c>
      <c r="N1201" s="7">
        <f>((VLOOKUP(L1201,Modèle!$B$3:$G$34,5,FALSE)*VLOOKUP(H1201,Modèle!$B$3:$G$34,6,FALSE))*Modèle!$D$35)+0.1</f>
        <v>2.6583439490445859</v>
      </c>
      <c r="O1201" s="19" t="str">
        <f>IF(N1196&gt;J1196,1,"")</f>
        <v/>
      </c>
      <c r="P1201" t="str">
        <f>IF(I1201&gt;M1201,H1201,L1201)</f>
        <v>N.Y. Islanders</v>
      </c>
      <c r="Q1201" t="str">
        <f>IF(J1201&gt;N1201,H1201,L1201)</f>
        <v>N.Y. Islanders</v>
      </c>
      <c r="AI1201" s="27"/>
      <c r="AJ1201" s="26"/>
      <c r="AK1201" s="26"/>
      <c r="AL1201" s="26"/>
      <c r="AM1201" s="26"/>
      <c r="AN1201" s="26"/>
    </row>
    <row r="1202" spans="1:40">
      <c r="A1202" t="str">
        <f>IF(OR(H1202=$AA$3,L1202=$AA$3),"MATCH","")</f>
        <v/>
      </c>
      <c r="B1202" t="str">
        <f>IF(A1202="","","LAST "&amp;COUNTIF(A$2:$A1202,A1202))</f>
        <v/>
      </c>
      <c r="C1202" t="str">
        <f>IF(OR(H1202=$AA$5,L1202=$AA$5),"MATCH","")</f>
        <v/>
      </c>
      <c r="D1202" t="str">
        <f>IF(C1202="","","LAST "&amp;COUNTIF($C$2:C1202,C1202))</f>
        <v/>
      </c>
      <c r="E1202" s="6">
        <f>IF(AND(OR(H1202=$AA$3,H1202=$AA$5),AND(OR(L1202=$AA$3,L1202=$AA$5))),"MATCH",0)</f>
        <v>0</v>
      </c>
      <c r="F1202" s="39" t="s">
        <v>91</v>
      </c>
      <c r="G1202" s="16">
        <v>44860</v>
      </c>
      <c r="H1202" s="6" t="s">
        <v>29</v>
      </c>
      <c r="I1202" s="6">
        <v>3</v>
      </c>
      <c r="J1202" s="7">
        <v>4.5034161798197836</v>
      </c>
      <c r="K1202" s="19">
        <v>1</v>
      </c>
      <c r="L1202" s="6" t="s">
        <v>47</v>
      </c>
      <c r="N1202" s="7">
        <f>((VLOOKUP(L1202,Modèle!$B$3:$G$34,5,FALSE)*VLOOKUP(H1202,Modèle!$B$3:$G$34,6,FALSE))*Modèle!$D$35)+0.1</f>
        <v>3.3376114649681528</v>
      </c>
      <c r="O1202" s="19">
        <f>IF(N1197&gt;J1197,1,"")</f>
        <v>1</v>
      </c>
      <c r="P1202" t="str">
        <f>IF(I1202&gt;M1202,H1202,L1202)</f>
        <v>Edmonton</v>
      </c>
      <c r="Q1202" t="str">
        <f>IF(J1202&gt;N1202,H1202,L1202)</f>
        <v>Edmonton</v>
      </c>
      <c r="AI1202" s="27"/>
      <c r="AJ1202" s="26"/>
      <c r="AK1202" s="26"/>
      <c r="AL1202" s="26"/>
      <c r="AM1202" s="26"/>
      <c r="AN1202" s="26"/>
    </row>
    <row r="1203" spans="1:40">
      <c r="A1203" t="str">
        <f>IF(OR(H1203=$AA$3,L1203=$AA$3),"MATCH","")</f>
        <v/>
      </c>
      <c r="B1203" t="str">
        <f>IF(A1203="","","LAST "&amp;COUNTIF(A$2:$A1203,A1203))</f>
        <v/>
      </c>
      <c r="C1203" t="str">
        <f>IF(OR(H1203=$AA$5,L1203=$AA$5),"MATCH","")</f>
        <v/>
      </c>
      <c r="D1203" t="str">
        <f>IF(C1203="","","LAST "&amp;COUNTIF($C$2:C1203,C1203))</f>
        <v/>
      </c>
      <c r="E1203" s="6">
        <f>IF(AND(OR(H1203=$AA$3,H1203=$AA$5),AND(OR(L1203=$AA$3,L1203=$AA$5))),"MATCH",0)</f>
        <v>0</v>
      </c>
      <c r="F1203" s="39" t="s">
        <v>91</v>
      </c>
      <c r="G1203" s="16">
        <v>44859</v>
      </c>
      <c r="H1203" s="6" t="s">
        <v>40</v>
      </c>
      <c r="I1203" s="6">
        <v>1</v>
      </c>
      <c r="J1203" s="7">
        <v>2.2960847608674126</v>
      </c>
      <c r="K1203" s="19" t="s">
        <v>91</v>
      </c>
      <c r="L1203" s="6" t="s">
        <v>32</v>
      </c>
      <c r="N1203" s="7">
        <f>((VLOOKUP(L1203,Modèle!$B$3:$G$34,5,FALSE)*VLOOKUP(H1203,Modèle!$B$3:$G$34,6,FALSE))*Modèle!$D$35)+0.1</f>
        <v>3.2852229299363049</v>
      </c>
      <c r="O1203" s="19" t="str">
        <f>IF(N1198&gt;J1198,1,"")</f>
        <v/>
      </c>
      <c r="P1203" t="str">
        <f>IF(I1203&gt;M1203,H1203,L1203)</f>
        <v>Dallas</v>
      </c>
      <c r="Q1203" t="str">
        <f>IF(J1203&gt;N1203,H1203,L1203)</f>
        <v>Boston</v>
      </c>
      <c r="AI1203" s="27"/>
      <c r="AJ1203" s="26"/>
      <c r="AK1203" s="26"/>
      <c r="AL1203" s="26"/>
      <c r="AM1203" s="26"/>
      <c r="AN1203" s="26"/>
    </row>
    <row r="1204" spans="1:40">
      <c r="A1204" t="str">
        <f>IF(OR(H1204=$AA$3,L1204=$AA$3),"MATCH","")</f>
        <v>MATCH</v>
      </c>
      <c r="B1204" t="str">
        <f>IF(A1204="","","LAST "&amp;COUNTIF(A$2:$A1204,A1204))</f>
        <v>LAST 77</v>
      </c>
      <c r="C1204" t="str">
        <f>IF(OR(H1204=$AA$5,L1204=$AA$5),"MATCH","")</f>
        <v/>
      </c>
      <c r="D1204" t="str">
        <f>IF(C1204="","","LAST "&amp;COUNTIF($C$2:C1204,C1204))</f>
        <v/>
      </c>
      <c r="E1204" s="6">
        <f>IF(AND(OR(H1204=$AA$3,H1204=$AA$5),AND(OR(L1204=$AA$3,L1204=$AA$5))),"MATCH",0)</f>
        <v>0</v>
      </c>
      <c r="F1204" s="39" t="s">
        <v>91</v>
      </c>
      <c r="G1204" s="16">
        <v>44859</v>
      </c>
      <c r="H1204" s="6" t="s">
        <v>44</v>
      </c>
      <c r="I1204" s="6">
        <v>1</v>
      </c>
      <c r="J1204" s="7">
        <v>3.226172888404792</v>
      </c>
      <c r="K1204" s="19" t="s">
        <v>91</v>
      </c>
      <c r="L1204" s="6" t="s">
        <v>36</v>
      </c>
      <c r="N1204" s="7">
        <f>((VLOOKUP(L1204,Modèle!$B$3:$G$34,5,FALSE)*VLOOKUP(H1204,Modèle!$B$3:$G$34,6,FALSE))*Modèle!$D$35)+0.1</f>
        <v>3.1199999999999992</v>
      </c>
      <c r="O1204" s="19">
        <f>IF(N1199&gt;J1199,1,"")</f>
        <v>1</v>
      </c>
      <c r="P1204" t="str">
        <f>IF(I1204&gt;M1204,H1204,L1204)</f>
        <v>Pittsburgh</v>
      </c>
      <c r="Q1204" t="str">
        <f>IF(J1204&gt;N1204,H1204,L1204)</f>
        <v>Pittsburgh</v>
      </c>
      <c r="AI1204" s="27"/>
      <c r="AJ1204" s="26"/>
      <c r="AK1204" s="26"/>
      <c r="AL1204" s="26"/>
      <c r="AM1204" s="26"/>
      <c r="AN1204" s="26"/>
    </row>
    <row r="1205" spans="1:40">
      <c r="A1205" t="str">
        <f>IF(OR(H1205=$AA$3,L1205=$AA$3),"MATCH","")</f>
        <v/>
      </c>
      <c r="B1205" t="str">
        <f>IF(A1205="","","LAST "&amp;COUNTIF(A$2:$A1205,A1205))</f>
        <v/>
      </c>
      <c r="C1205" t="str">
        <f>IF(OR(H1205=$AA$5,L1205=$AA$5),"MATCH","")</f>
        <v/>
      </c>
      <c r="D1205" t="str">
        <f>IF(C1205="","","LAST "&amp;COUNTIF($C$2:C1205,C1205))</f>
        <v/>
      </c>
      <c r="E1205" s="6">
        <f>IF(AND(OR(H1205=$AA$3,H1205=$AA$5),AND(OR(L1205=$AA$3,L1205=$AA$5))),"MATCH",0)</f>
        <v>0</v>
      </c>
      <c r="F1205" s="39" t="s">
        <v>91</v>
      </c>
      <c r="G1205" s="16">
        <v>44859</v>
      </c>
      <c r="H1205" s="6" t="s">
        <v>38</v>
      </c>
      <c r="I1205" s="6">
        <v>2</v>
      </c>
      <c r="J1205" s="7">
        <v>3.3975958015645116</v>
      </c>
      <c r="K1205" s="19" t="s">
        <v>91</v>
      </c>
      <c r="L1205" s="6" t="s">
        <v>26</v>
      </c>
      <c r="N1205" s="7">
        <f>((VLOOKUP(L1205,Modèle!$B$3:$G$34,5,FALSE)*VLOOKUP(H1205,Modèle!$B$3:$G$34,6,FALSE))*Modèle!$D$35)+0.1</f>
        <v>2.5650318471337576</v>
      </c>
      <c r="O1205" s="19" t="str">
        <f>IF(N1200&gt;J1200,1,"")</f>
        <v/>
      </c>
      <c r="P1205" t="str">
        <f>IF(I1205&gt;M1205,H1205,L1205)</f>
        <v>Florida</v>
      </c>
      <c r="Q1205" t="str">
        <f>IF(J1205&gt;N1205,H1205,L1205)</f>
        <v>Florida</v>
      </c>
      <c r="AI1205" s="27"/>
      <c r="AJ1205" s="26"/>
      <c r="AK1205" s="26"/>
      <c r="AL1205" s="26"/>
      <c r="AM1205" s="26"/>
      <c r="AN1205" s="26"/>
    </row>
    <row r="1206" spans="1:40">
      <c r="A1206" t="str">
        <f>IF(OR(H1206=$AA$3,L1206=$AA$3),"MATCH","")</f>
        <v/>
      </c>
      <c r="B1206" t="str">
        <f>IF(A1206="","","LAST "&amp;COUNTIF(A$2:$A1206,A1206))</f>
        <v/>
      </c>
      <c r="C1206" t="str">
        <f>IF(OR(H1206=$AA$5,L1206=$AA$5),"MATCH","")</f>
        <v/>
      </c>
      <c r="D1206" t="str">
        <f>IF(C1206="","","LAST "&amp;COUNTIF($C$2:C1206,C1206))</f>
        <v/>
      </c>
      <c r="E1206" s="6">
        <f>IF(AND(OR(H1206=$AA$3,H1206=$AA$5),AND(OR(L1206=$AA$3,L1206=$AA$5))),"MATCH",0)</f>
        <v>0</v>
      </c>
      <c r="F1206" s="39" t="s">
        <v>91</v>
      </c>
      <c r="G1206" s="16">
        <v>44859</v>
      </c>
      <c r="H1206" s="6" t="s">
        <v>43</v>
      </c>
      <c r="I1206" s="6">
        <v>6</v>
      </c>
      <c r="J1206" s="7">
        <v>4.0152886424398453</v>
      </c>
      <c r="K1206" s="19">
        <v>1</v>
      </c>
      <c r="L1206" s="6" t="s">
        <v>24</v>
      </c>
      <c r="N1206" s="7">
        <f>((VLOOKUP(L1206,Modèle!$B$3:$G$34,5,FALSE)*VLOOKUP(H1206,Modèle!$B$3:$G$34,6,FALSE))*Modèle!$D$35)+0.1</f>
        <v>3.0710509554140124</v>
      </c>
      <c r="O1206" s="19">
        <f>IF(N1201&gt;J1201,1,"")</f>
        <v>1</v>
      </c>
      <c r="P1206" t="str">
        <f>IF(I1206&gt;M1206,H1206,L1206)</f>
        <v>Arizona</v>
      </c>
      <c r="Q1206" t="str">
        <f>IF(J1206&gt;N1206,H1206,L1206)</f>
        <v>Arizona</v>
      </c>
      <c r="AI1206" s="27"/>
      <c r="AJ1206" s="26"/>
      <c r="AK1206" s="26"/>
      <c r="AL1206" s="26"/>
      <c r="AM1206" s="26"/>
      <c r="AN1206" s="26"/>
    </row>
    <row r="1207" spans="1:40">
      <c r="A1207" t="str">
        <f>IF(OR(H1207=$AA$3,L1207=$AA$3),"MATCH","")</f>
        <v/>
      </c>
      <c r="B1207" t="str">
        <f>IF(A1207="","","LAST "&amp;COUNTIF(A$2:$A1207,A1207))</f>
        <v/>
      </c>
      <c r="C1207" t="str">
        <f>IF(OR(H1207=$AA$5,L1207=$AA$5),"MATCH","")</f>
        <v>MATCH</v>
      </c>
      <c r="D1207" t="str">
        <f>IF(C1207="","","LAST "&amp;COUNTIF($C$2:C1207,C1207))</f>
        <v>LAST 76</v>
      </c>
      <c r="E1207" s="6">
        <f>IF(AND(OR(H1207=$AA$3,H1207=$AA$5),AND(OR(L1207=$AA$3,L1207=$AA$5))),"MATCH",0)</f>
        <v>0</v>
      </c>
      <c r="F1207" s="39" t="s">
        <v>91</v>
      </c>
      <c r="G1207" s="16">
        <v>44859</v>
      </c>
      <c r="H1207" s="6" t="s">
        <v>41</v>
      </c>
      <c r="I1207" s="6">
        <v>6</v>
      </c>
      <c r="J1207" s="7">
        <v>3.8804317259134562</v>
      </c>
      <c r="K1207" s="19">
        <v>1</v>
      </c>
      <c r="L1207" s="6" t="s">
        <v>45</v>
      </c>
      <c r="N1207" s="7">
        <f>((VLOOKUP(L1207,Modèle!$B$3:$G$34,5,FALSE)*VLOOKUP(H1207,Modèle!$B$3:$G$34,6,FALSE))*Modèle!$D$35)+0.1</f>
        <v>2.6668789808917195</v>
      </c>
      <c r="O1207" s="19" t="str">
        <f>IF(N1202&gt;J1202,1,"")</f>
        <v/>
      </c>
      <c r="P1207" t="str">
        <f>IF(I1207&gt;M1207,H1207,L1207)</f>
        <v>New Jersey</v>
      </c>
      <c r="Q1207" t="str">
        <f>IF(J1207&gt;N1207,H1207,L1207)</f>
        <v>New Jersey</v>
      </c>
      <c r="AI1207" s="27"/>
      <c r="AJ1207" s="26"/>
      <c r="AK1207" s="26"/>
      <c r="AL1207" s="26"/>
      <c r="AM1207" s="26"/>
      <c r="AN1207" s="26"/>
    </row>
    <row r="1208" spans="1:40">
      <c r="A1208" t="str">
        <f>IF(OR(H1208=$AA$3,L1208=$AA$3),"MATCH","")</f>
        <v/>
      </c>
      <c r="B1208" t="str">
        <f>IF(A1208="","","LAST "&amp;COUNTIF(A$2:$A1208,A1208))</f>
        <v/>
      </c>
      <c r="C1208" t="str">
        <f>IF(OR(H1208=$AA$5,L1208=$AA$5),"MATCH","")</f>
        <v/>
      </c>
      <c r="D1208" t="str">
        <f>IF(C1208="","","LAST "&amp;COUNTIF($C$2:C1208,C1208))</f>
        <v/>
      </c>
      <c r="E1208" s="6">
        <f>IF(AND(OR(H1208=$AA$3,H1208=$AA$5),AND(OR(L1208=$AA$3,L1208=$AA$5))),"MATCH",0)</f>
        <v>0</v>
      </c>
      <c r="F1208" s="39" t="s">
        <v>91</v>
      </c>
      <c r="G1208" s="16">
        <v>44859</v>
      </c>
      <c r="H1208" s="6" t="s">
        <v>20</v>
      </c>
      <c r="I1208" s="6">
        <v>2</v>
      </c>
      <c r="J1208" s="7">
        <v>3.7643964748985046</v>
      </c>
      <c r="K1208" s="19">
        <v>1</v>
      </c>
      <c r="L1208" s="6" t="s">
        <v>19</v>
      </c>
      <c r="N1208" s="7">
        <f>((VLOOKUP(L1208,Modèle!$B$3:$G$34,5,FALSE)*VLOOKUP(H1208,Modèle!$B$3:$G$34,6,FALSE))*Modèle!$D$35)+0.1</f>
        <v>3.1419745222929927</v>
      </c>
      <c r="O1208" s="19">
        <f>IF(N1203&gt;J1203,1,"")</f>
        <v>1</v>
      </c>
      <c r="P1208" t="str">
        <f>IF(I1208&gt;M1208,H1208,L1208)</f>
        <v>Tampa Bay</v>
      </c>
      <c r="Q1208" t="str">
        <f>IF(J1208&gt;N1208,H1208,L1208)</f>
        <v>Tampa Bay</v>
      </c>
      <c r="AI1208" s="27"/>
      <c r="AJ1208" s="26"/>
      <c r="AK1208" s="26"/>
      <c r="AL1208" s="26"/>
      <c r="AM1208" s="26"/>
      <c r="AN1208" s="26"/>
    </row>
    <row r="1209" spans="1:40">
      <c r="A1209" t="str">
        <f>IF(OR(H1209=$AA$3,L1209=$AA$3),"MATCH","")</f>
        <v/>
      </c>
      <c r="B1209" t="str">
        <f>IF(A1209="","","LAST "&amp;COUNTIF(A$2:$A1209,A1209))</f>
        <v/>
      </c>
      <c r="C1209" t="str">
        <f>IF(OR(H1209=$AA$5,L1209=$AA$5),"MATCH","")</f>
        <v/>
      </c>
      <c r="D1209" t="str">
        <f>IF(C1209="","","LAST "&amp;COUNTIF($C$2:C1209,C1209))</f>
        <v/>
      </c>
      <c r="E1209" s="6">
        <f>IF(AND(OR(H1209=$AA$3,H1209=$AA$5),AND(OR(L1209=$AA$3,L1209=$AA$5))),"MATCH",0)</f>
        <v>0</v>
      </c>
      <c r="F1209" s="39" t="s">
        <v>91</v>
      </c>
      <c r="G1209" s="16">
        <v>44859</v>
      </c>
      <c r="H1209" s="6" t="s">
        <v>37</v>
      </c>
      <c r="I1209" s="6">
        <v>3</v>
      </c>
      <c r="J1209" s="7">
        <v>3.1654619269234581</v>
      </c>
      <c r="K1209" s="19" t="s">
        <v>91</v>
      </c>
      <c r="L1209" s="6" t="s">
        <v>31</v>
      </c>
      <c r="N1209" s="7">
        <f>((VLOOKUP(L1209,Modèle!$B$3:$G$34,5,FALSE)*VLOOKUP(H1209,Modèle!$B$3:$G$34,6,FALSE))*Modèle!$D$35)+0.1</f>
        <v>2.3414012738853502</v>
      </c>
      <c r="O1209" s="19" t="str">
        <f>IF(N1204&gt;J1204,1,"")</f>
        <v/>
      </c>
      <c r="P1209" t="str">
        <f>IF(I1209&gt;M1209,H1209,L1209)</f>
        <v>Minnesota</v>
      </c>
      <c r="Q1209" t="str">
        <f>IF(J1209&gt;N1209,H1209,L1209)</f>
        <v>Minnesota</v>
      </c>
      <c r="AI1209" s="27"/>
      <c r="AJ1209" s="26"/>
      <c r="AK1209" s="26"/>
      <c r="AL1209" s="26"/>
      <c r="AM1209" s="26"/>
      <c r="AN1209" s="26"/>
    </row>
    <row r="1210" spans="1:40">
      <c r="A1210" t="str">
        <f>IF(OR(H1210=$AA$3,L1210=$AA$3),"MATCH","")</f>
        <v/>
      </c>
      <c r="B1210" t="str">
        <f>IF(A1210="","","LAST "&amp;COUNTIF(A$2:$A1210,A1210))</f>
        <v/>
      </c>
      <c r="C1210" t="str">
        <f>IF(OR(H1210=$AA$5,L1210=$AA$5),"MATCH","")</f>
        <v/>
      </c>
      <c r="D1210" t="str">
        <f>IF(C1210="","","LAST "&amp;COUNTIF($C$2:C1210,C1210))</f>
        <v/>
      </c>
      <c r="E1210" s="6">
        <f>IF(AND(OR(H1210=$AA$3,H1210=$AA$5),AND(OR(L1210=$AA$3,L1210=$AA$5))),"MATCH",0)</f>
        <v>0</v>
      </c>
      <c r="F1210" s="39" t="s">
        <v>91</v>
      </c>
      <c r="G1210" s="16">
        <v>44859</v>
      </c>
      <c r="H1210" s="6" t="s">
        <v>27</v>
      </c>
      <c r="I1210" s="6">
        <v>3</v>
      </c>
      <c r="J1210" s="7">
        <v>2.9563323101297159</v>
      </c>
      <c r="K1210" s="19" t="s">
        <v>91</v>
      </c>
      <c r="L1210" s="6" t="s">
        <v>21</v>
      </c>
      <c r="N1210" s="7">
        <f>((VLOOKUP(L1210,Modèle!$B$3:$G$34,5,FALSE)*VLOOKUP(H1210,Modèle!$B$3:$G$34,6,FALSE))*Modèle!$D$35)+0.1</f>
        <v>2.9480254777070063</v>
      </c>
      <c r="O1210" s="19" t="str">
        <f>IF(N1205&gt;J1205,1,"")</f>
        <v/>
      </c>
      <c r="P1210" t="str">
        <f>IF(I1210&gt;M1210,H1210,L1210)</f>
        <v>Colorado</v>
      </c>
      <c r="Q1210" t="str">
        <f>IF(J1210&gt;N1210,H1210,L1210)</f>
        <v>Colorado</v>
      </c>
      <c r="AI1210" s="27"/>
      <c r="AJ1210" s="26"/>
      <c r="AK1210" s="26"/>
      <c r="AL1210" s="26"/>
      <c r="AM1210" s="26"/>
      <c r="AN1210" s="26"/>
    </row>
    <row r="1211" spans="1:40">
      <c r="A1211" t="str">
        <f>IF(OR(H1211=$AA$3,L1211=$AA$3),"MATCH","")</f>
        <v/>
      </c>
      <c r="B1211" t="str">
        <f>IF(A1211="","","LAST "&amp;COUNTIF(A$2:$A1211,A1211))</f>
        <v/>
      </c>
      <c r="C1211" t="str">
        <f>IF(OR(H1211=$AA$5,L1211=$AA$5),"MATCH","")</f>
        <v/>
      </c>
      <c r="D1211" t="str">
        <f>IF(C1211="","","LAST "&amp;COUNTIF($C$2:C1211,C1211))</f>
        <v/>
      </c>
      <c r="E1211" s="6">
        <f>IF(AND(OR(H1211=$AA$3,H1211=$AA$5),AND(OR(L1211=$AA$3,L1211=$AA$5))),"MATCH",0)</f>
        <v>0</v>
      </c>
      <c r="F1211" s="39" t="s">
        <v>91</v>
      </c>
      <c r="G1211" s="16">
        <v>44859</v>
      </c>
      <c r="H1211" s="6" t="s">
        <v>18</v>
      </c>
      <c r="I1211" s="6">
        <v>4</v>
      </c>
      <c r="J1211" s="7">
        <v>3.1331418952371517</v>
      </c>
      <c r="K1211" s="19">
        <v>1</v>
      </c>
      <c r="L1211" s="6" t="s">
        <v>16</v>
      </c>
      <c r="N1211" s="7">
        <f>((VLOOKUP(L1211,Modèle!$B$3:$G$34,5,FALSE)*VLOOKUP(H1211,Modèle!$B$3:$G$34,6,FALSE))*Modèle!$D$35)+0.1</f>
        <v>2.8314649681528659</v>
      </c>
      <c r="O1211" s="19" t="str">
        <f>IF(N1206&gt;J1206,1,"")</f>
        <v/>
      </c>
      <c r="P1211" t="str">
        <f>IF(I1211&gt;M1211,H1211,L1211)</f>
        <v>Vegas</v>
      </c>
      <c r="Q1211" t="str">
        <f>IF(J1211&gt;N1211,H1211,L1211)</f>
        <v>Vegas</v>
      </c>
      <c r="AI1211" s="27"/>
      <c r="AJ1211" s="26"/>
      <c r="AK1211" s="26"/>
      <c r="AL1211" s="26"/>
      <c r="AM1211" s="26"/>
      <c r="AN1211" s="26"/>
    </row>
    <row r="1212" spans="1:40">
      <c r="A1212" t="str">
        <f>IF(OR(H1212=$AA$3,L1212=$AA$3),"MATCH","")</f>
        <v/>
      </c>
      <c r="B1212" t="str">
        <f>IF(A1212="","","LAST "&amp;COUNTIF(A$2:$A1212,A1212))</f>
        <v/>
      </c>
      <c r="C1212" t="str">
        <f>IF(OR(H1212=$AA$5,L1212=$AA$5),"MATCH","")</f>
        <v/>
      </c>
      <c r="D1212" t="str">
        <f>IF(C1212="","","LAST "&amp;COUNTIF($C$2:C1212,C1212))</f>
        <v/>
      </c>
      <c r="E1212" s="6">
        <f>IF(AND(OR(H1212=$AA$3,H1212=$AA$5),AND(OR(L1212=$AA$3,L1212=$AA$5))),"MATCH",0)</f>
        <v>0</v>
      </c>
      <c r="F1212" s="39" t="s">
        <v>91</v>
      </c>
      <c r="G1212" s="16">
        <v>44859</v>
      </c>
      <c r="H1212" s="6" t="s">
        <v>35</v>
      </c>
      <c r="I1212" s="6">
        <v>1</v>
      </c>
      <c r="J1212" s="7">
        <v>4.4278443410238637</v>
      </c>
      <c r="K1212" s="19">
        <v>1</v>
      </c>
      <c r="L1212" s="6" t="s">
        <v>22</v>
      </c>
      <c r="N1212" s="7">
        <f>((VLOOKUP(L1212,Modèle!$B$3:$G$34,5,FALSE)*VLOOKUP(H1212,Modèle!$B$3:$G$34,6,FALSE))*Modèle!$D$35)+0.1</f>
        <v>4.2671337579617825</v>
      </c>
      <c r="O1212" s="19" t="str">
        <f>IF(N1207&gt;J1207,1,"")</f>
        <v/>
      </c>
      <c r="P1212" t="str">
        <f>IF(I1212&gt;M1212,H1212,L1212)</f>
        <v>Buffalo</v>
      </c>
      <c r="Q1212" t="str">
        <f>IF(J1212&gt;N1212,H1212,L1212)</f>
        <v>Buffalo</v>
      </c>
      <c r="AI1212" s="27"/>
      <c r="AJ1212" s="26"/>
      <c r="AK1212" s="26"/>
      <c r="AL1212" s="26"/>
      <c r="AM1212" s="26"/>
      <c r="AN1212" s="26"/>
    </row>
    <row r="1213" spans="1:40">
      <c r="A1213" t="str">
        <f>IF(OR(H1213=$AA$3,L1213=$AA$3),"MATCH","")</f>
        <v/>
      </c>
      <c r="B1213" t="str">
        <f>IF(A1213="","","LAST "&amp;COUNTIF(A$2:$A1213,A1213))</f>
        <v/>
      </c>
      <c r="C1213" t="str">
        <f>IF(OR(H1213=$AA$5,L1213=$AA$5),"MATCH","")</f>
        <v/>
      </c>
      <c r="D1213" t="str">
        <f>IF(C1213="","","LAST "&amp;COUNTIF($C$2:C1213,C1213))</f>
        <v/>
      </c>
      <c r="E1213" s="6">
        <f>IF(AND(OR(H1213=$AA$3,H1213=$AA$5),AND(OR(L1213=$AA$3,L1213=$AA$5))),"MATCH",0)</f>
        <v>0</v>
      </c>
      <c r="F1213" s="39" t="s">
        <v>91</v>
      </c>
      <c r="G1213" s="16">
        <v>44858</v>
      </c>
      <c r="H1213" s="6" t="s">
        <v>44</v>
      </c>
      <c r="I1213" s="6">
        <v>3</v>
      </c>
      <c r="J1213" s="7">
        <v>3.5081810080205953</v>
      </c>
      <c r="K1213" s="19" t="s">
        <v>91</v>
      </c>
      <c r="L1213" s="6" t="s">
        <v>29</v>
      </c>
      <c r="N1213" s="7">
        <f>((VLOOKUP(L1213,Modèle!$B$3:$G$34,5,FALSE)*VLOOKUP(H1213,Modèle!$B$3:$G$34,6,FALSE))*Modèle!$D$35)+0.1</f>
        <v>3.6008917197452224</v>
      </c>
      <c r="O1213" s="19" t="str">
        <f>IF(N1208&gt;J1208,1,"")</f>
        <v/>
      </c>
      <c r="P1213" t="str">
        <f>IF(I1213&gt;M1213,H1213,L1213)</f>
        <v>Pittsburgh</v>
      </c>
      <c r="Q1213" t="str">
        <f>IF(J1213&gt;N1213,H1213,L1213)</f>
        <v>Edmonton</v>
      </c>
      <c r="AI1213" s="27"/>
      <c r="AJ1213" s="26"/>
      <c r="AK1213" s="26"/>
      <c r="AL1213" s="26"/>
      <c r="AM1213" s="26"/>
      <c r="AN1213" s="26"/>
    </row>
    <row r="1214" spans="1:40">
      <c r="A1214" t="str">
        <f>IF(OR(H1214=$AA$3,L1214=$AA$3),"MATCH","")</f>
        <v/>
      </c>
      <c r="B1214" t="str">
        <f>IF(A1214="","","LAST "&amp;COUNTIF(A$2:$A1214,A1214))</f>
        <v/>
      </c>
      <c r="C1214" t="str">
        <f>IF(OR(H1214=$AA$5,L1214=$AA$5),"MATCH","")</f>
        <v/>
      </c>
      <c r="D1214" t="str">
        <f>IF(C1214="","","LAST "&amp;COUNTIF($C$2:C1214,C1214))</f>
        <v/>
      </c>
      <c r="E1214" s="6">
        <f>IF(AND(OR(H1214=$AA$3,H1214=$AA$5),AND(OR(L1214=$AA$3,L1214=$AA$5))),"MATCH",0)</f>
        <v>0</v>
      </c>
      <c r="F1214" s="39" t="s">
        <v>91</v>
      </c>
      <c r="G1214" s="16">
        <v>44858</v>
      </c>
      <c r="H1214" s="6" t="s">
        <v>33</v>
      </c>
      <c r="I1214" s="6">
        <v>6</v>
      </c>
      <c r="J1214" s="7">
        <v>2.4335082681453608</v>
      </c>
      <c r="K1214" s="19" t="s">
        <v>91</v>
      </c>
      <c r="L1214" s="6" t="s">
        <v>41</v>
      </c>
      <c r="N1214" s="7">
        <f>((VLOOKUP(L1214,Modèle!$B$3:$G$34,5,FALSE)*VLOOKUP(H1214,Modèle!$B$3:$G$34,6,FALSE))*Modèle!$D$35)+0.1</f>
        <v>3.2028025477706996</v>
      </c>
      <c r="O1214" s="19" t="str">
        <f>IF(N1209&gt;J1209,1,"")</f>
        <v/>
      </c>
      <c r="P1214" t="str">
        <f>IF(I1214&gt;M1214,H1214,L1214)</f>
        <v>Washington</v>
      </c>
      <c r="Q1214" t="str">
        <f>IF(J1214&gt;N1214,H1214,L1214)</f>
        <v>New Jersey</v>
      </c>
      <c r="AI1214" s="27"/>
      <c r="AJ1214" s="26"/>
      <c r="AK1214" s="26"/>
      <c r="AL1214" s="26"/>
      <c r="AM1214" s="26"/>
      <c r="AN1214" s="26"/>
    </row>
    <row r="1215" spans="1:40">
      <c r="A1215" t="str">
        <f>IF(OR(H1215=$AA$3,L1215=$AA$3),"MATCH","")</f>
        <v/>
      </c>
      <c r="B1215" t="str">
        <f>IF(A1215="","","LAST "&amp;COUNTIF(A$2:$A1215,A1215))</f>
        <v/>
      </c>
      <c r="C1215" t="str">
        <f>IF(OR(H1215=$AA$5,L1215=$AA$5),"MATCH","")</f>
        <v/>
      </c>
      <c r="D1215" t="str">
        <f>IF(C1215="","","LAST "&amp;COUNTIF($C$2:C1215,C1215))</f>
        <v/>
      </c>
      <c r="E1215" s="6">
        <f>IF(AND(OR(H1215=$AA$3,H1215=$AA$5),AND(OR(L1215=$AA$3,L1215=$AA$5))),"MATCH",0)</f>
        <v>0</v>
      </c>
      <c r="F1215" s="39" t="s">
        <v>91</v>
      </c>
      <c r="G1215" s="16">
        <v>44858</v>
      </c>
      <c r="H1215" s="6" t="s">
        <v>40</v>
      </c>
      <c r="I1215" s="6">
        <v>2</v>
      </c>
      <c r="J1215" s="7">
        <v>3.330801069412813</v>
      </c>
      <c r="K1215" s="19">
        <v>1</v>
      </c>
      <c r="L1215" s="6" t="s">
        <v>34</v>
      </c>
      <c r="N1215" s="7">
        <f>((VLOOKUP(L1215,Modèle!$B$3:$G$34,5,FALSE)*VLOOKUP(H1215,Modèle!$B$3:$G$34,6,FALSE))*Modèle!$D$35)+0.1</f>
        <v>2.5990445859872611</v>
      </c>
      <c r="O1215" s="19" t="str">
        <f>IF(N1210&gt;J1210,1,"")</f>
        <v/>
      </c>
      <c r="P1215" t="str">
        <f>IF(I1215&gt;M1215,H1215,L1215)</f>
        <v>Dallas</v>
      </c>
      <c r="Q1215" t="str">
        <f>IF(J1215&gt;N1215,H1215,L1215)</f>
        <v>Dallas</v>
      </c>
      <c r="AI1215" s="27"/>
      <c r="AJ1215" s="26"/>
      <c r="AK1215" s="26"/>
      <c r="AL1215" s="26"/>
      <c r="AM1215" s="26"/>
      <c r="AN1215" s="26"/>
    </row>
    <row r="1216" spans="1:40">
      <c r="A1216" t="str">
        <f>IF(OR(H1216=$AA$3,L1216=$AA$3),"MATCH","")</f>
        <v/>
      </c>
      <c r="B1216" t="str">
        <f>IF(A1216="","","LAST "&amp;COUNTIF(A$2:$A1216,A1216))</f>
        <v/>
      </c>
      <c r="C1216" t="str">
        <f>IF(OR(H1216=$AA$5,L1216=$AA$5),"MATCH","")</f>
        <v/>
      </c>
      <c r="D1216" t="str">
        <f>IF(C1216="","","LAST "&amp;COUNTIF($C$2:C1216,C1216))</f>
        <v/>
      </c>
      <c r="E1216" s="6">
        <f>IF(AND(OR(H1216=$AA$3,H1216=$AA$5),AND(OR(L1216=$AA$3,L1216=$AA$5))),"MATCH",0)</f>
        <v>0</v>
      </c>
      <c r="F1216" s="39" t="s">
        <v>91</v>
      </c>
      <c r="G1216" s="16">
        <v>44858</v>
      </c>
      <c r="H1216" s="6" t="s">
        <v>25</v>
      </c>
      <c r="I1216" s="6">
        <v>3</v>
      </c>
      <c r="J1216" s="7">
        <v>3.8333775621348654</v>
      </c>
      <c r="K1216" s="19">
        <v>1</v>
      </c>
      <c r="L1216" s="6" t="s">
        <v>28</v>
      </c>
      <c r="N1216" s="7">
        <f>((VLOOKUP(L1216,Modèle!$B$3:$G$34,5,FALSE)*VLOOKUP(H1216,Modèle!$B$3:$G$34,6,FALSE))*Modèle!$D$35)+0.1</f>
        <v>3.0019108280254776</v>
      </c>
      <c r="O1216" s="19" t="str">
        <f>IF(N1211&gt;J1211,1,"")</f>
        <v/>
      </c>
      <c r="P1216" t="str">
        <f>IF(I1216&gt;M1216,H1216,L1216)</f>
        <v>Carolina</v>
      </c>
      <c r="Q1216" t="str">
        <f>IF(J1216&gt;N1216,H1216,L1216)</f>
        <v>Carolina</v>
      </c>
      <c r="AI1216" s="27"/>
      <c r="AJ1216" s="26"/>
      <c r="AK1216" s="26"/>
      <c r="AL1216" s="26"/>
      <c r="AM1216" s="26"/>
      <c r="AN1216" s="26"/>
    </row>
    <row r="1217" spans="1:40">
      <c r="A1217" t="str">
        <f>IF(OR(H1217=$AA$3,L1217=$AA$3),"MATCH","")</f>
        <v/>
      </c>
      <c r="B1217" t="str">
        <f>IF(A1217="","","LAST "&amp;COUNTIF(A$2:$A1217,A1217))</f>
        <v/>
      </c>
      <c r="C1217" t="str">
        <f>IF(OR(H1217=$AA$5,L1217=$AA$5),"MATCH","")</f>
        <v/>
      </c>
      <c r="D1217" t="str">
        <f>IF(C1217="","","LAST "&amp;COUNTIF($C$2:C1217,C1217))</f>
        <v/>
      </c>
      <c r="E1217" s="6">
        <f>IF(AND(OR(H1217=$AA$3,H1217=$AA$5),AND(OR(L1217=$AA$3,L1217=$AA$5))),"MATCH",0)</f>
        <v>0</v>
      </c>
      <c r="F1217" s="39" t="s">
        <v>91</v>
      </c>
      <c r="G1217" s="16">
        <v>44858</v>
      </c>
      <c r="H1217" s="6" t="s">
        <v>30</v>
      </c>
      <c r="I1217" s="6">
        <v>1</v>
      </c>
      <c r="J1217" s="7">
        <v>1.4544014258837508</v>
      </c>
      <c r="K1217" s="19" t="s">
        <v>91</v>
      </c>
      <c r="L1217" s="6" t="s">
        <v>18</v>
      </c>
      <c r="N1217" s="7">
        <f>((VLOOKUP(L1217,Modèle!$B$3:$G$34,5,FALSE)*VLOOKUP(H1217,Modèle!$B$3:$G$34,6,FALSE))*Modèle!$D$35)+0.1</f>
        <v>2.8492993630573249</v>
      </c>
      <c r="O1217" s="19" t="str">
        <f>IF(N1212&gt;J1212,1,"")</f>
        <v/>
      </c>
      <c r="P1217" t="str">
        <f>IF(I1217&gt;M1217,H1217,L1217)</f>
        <v>Toronto</v>
      </c>
      <c r="Q1217" t="str">
        <f>IF(J1217&gt;N1217,H1217,L1217)</f>
        <v>Vegas</v>
      </c>
      <c r="AI1217" s="27"/>
      <c r="AJ1217" s="26"/>
      <c r="AK1217" s="26"/>
      <c r="AL1217" s="26"/>
      <c r="AM1217" s="26"/>
      <c r="AN1217" s="26"/>
    </row>
    <row r="1218" spans="1:40">
      <c r="A1218" t="str">
        <f>IF(OR(H1218=$AA$3,L1218=$AA$3),"MATCH","")</f>
        <v/>
      </c>
      <c r="B1218" t="str">
        <f>IF(A1218="","","LAST "&amp;COUNTIF(A$2:$A1218,A1218))</f>
        <v/>
      </c>
      <c r="C1218" t="str">
        <f>IF(OR(H1218=$AA$5,L1218=$AA$5),"MATCH","")</f>
        <v/>
      </c>
      <c r="D1218" t="str">
        <f>IF(C1218="","","LAST "&amp;COUNTIF($C$2:C1218,C1218))</f>
        <v/>
      </c>
      <c r="E1218" s="6">
        <f>IF(AND(OR(H1218=$AA$3,H1218=$AA$5),AND(OR(L1218=$AA$3,L1218=$AA$5))),"MATCH",0)</f>
        <v>0</v>
      </c>
      <c r="F1218" s="39" t="s">
        <v>91</v>
      </c>
      <c r="G1218" s="16">
        <v>44858</v>
      </c>
      <c r="H1218" s="6" t="s">
        <v>47</v>
      </c>
      <c r="I1218" s="6">
        <v>0</v>
      </c>
      <c r="J1218" s="7">
        <v>2.0964927220516878</v>
      </c>
      <c r="K1218" s="19" t="s">
        <v>91</v>
      </c>
      <c r="L1218" s="6" t="s">
        <v>46</v>
      </c>
      <c r="N1218" s="7">
        <f>((VLOOKUP(L1218,Modèle!$B$3:$G$34,5,FALSE)*VLOOKUP(H1218,Modèle!$B$3:$G$34,6,FALSE))*Modèle!$D$35)+0.1</f>
        <v>3.9186624203821649</v>
      </c>
      <c r="O1218" s="19">
        <f>IF(N1213&gt;J1213,1,"")</f>
        <v>1</v>
      </c>
      <c r="P1218" t="str">
        <f>IF(I1218&gt;M1218,H1218,L1218)</f>
        <v>Winnipeg</v>
      </c>
      <c r="Q1218" t="str">
        <f>IF(J1218&gt;N1218,H1218,L1218)</f>
        <v>Winnipeg</v>
      </c>
      <c r="AI1218" s="27"/>
      <c r="AJ1218" s="26"/>
      <c r="AK1218" s="26"/>
      <c r="AL1218" s="26"/>
      <c r="AM1218" s="26"/>
      <c r="AN1218" s="26"/>
    </row>
    <row r="1219" spans="1:40">
      <c r="A1219" t="str">
        <f>IF(OR(H1219=$AA$3,L1219=$AA$3),"MATCH","")</f>
        <v/>
      </c>
      <c r="B1219" t="str">
        <f>IF(A1219="","","LAST "&amp;COUNTIF(A$2:$A1219,A1219))</f>
        <v/>
      </c>
      <c r="C1219" t="str">
        <f>IF(OR(H1219=$AA$5,L1219=$AA$5),"MATCH","")</f>
        <v/>
      </c>
      <c r="D1219" t="str">
        <f>IF(C1219="","","LAST "&amp;COUNTIF($C$2:C1219,C1219))</f>
        <v/>
      </c>
      <c r="E1219" s="6">
        <f>IF(AND(OR(H1219=$AA$3,H1219=$AA$5),AND(OR(L1219=$AA$3,L1219=$AA$5))),"MATCH",0)</f>
        <v>0</v>
      </c>
      <c r="F1219" s="39" t="s">
        <v>91</v>
      </c>
      <c r="G1219" s="16">
        <v>44857</v>
      </c>
      <c r="H1219" s="6" t="s">
        <v>22</v>
      </c>
      <c r="I1219" s="6">
        <v>4</v>
      </c>
      <c r="J1219" s="7">
        <v>3.4820081196158026</v>
      </c>
      <c r="K1219" s="19" t="s">
        <v>91</v>
      </c>
      <c r="L1219" s="6" t="s">
        <v>26</v>
      </c>
      <c r="N1219" s="7">
        <f>((VLOOKUP(L1219,Modèle!$B$3:$G$34,5,FALSE)*VLOOKUP(H1219,Modèle!$B$3:$G$34,6,FALSE))*Modèle!$D$35)+0.1</f>
        <v>2.3389490445859868</v>
      </c>
      <c r="O1219" s="19">
        <f>IF(N1214&gt;J1214,1,"")</f>
        <v>1</v>
      </c>
      <c r="P1219" t="str">
        <f>IF(I1219&gt;M1219,H1219,L1219)</f>
        <v>Seattle</v>
      </c>
      <c r="Q1219" t="str">
        <f>IF(J1219&gt;N1219,H1219,L1219)</f>
        <v>Seattle</v>
      </c>
      <c r="AI1219" s="27"/>
      <c r="AJ1219" s="26"/>
      <c r="AK1219" s="26"/>
      <c r="AL1219" s="26"/>
      <c r="AM1219" s="26"/>
      <c r="AN1219" s="26"/>
    </row>
    <row r="1220" spans="1:40">
      <c r="A1220" t="str">
        <f>IF(OR(H1220=$AA$3,L1220=$AA$3),"MATCH","")</f>
        <v/>
      </c>
      <c r="B1220" t="str">
        <f>IF(A1220="","","LAST "&amp;COUNTIF(A$2:$A1220,A1220))</f>
        <v/>
      </c>
      <c r="C1220" t="str">
        <f>IF(OR(H1220=$AA$5,L1220=$AA$5),"MATCH","")</f>
        <v>MATCH</v>
      </c>
      <c r="D1220" t="str">
        <f>IF(C1220="","","LAST "&amp;COUNTIF($C$2:C1220,C1220))</f>
        <v>LAST 77</v>
      </c>
      <c r="E1220" s="6">
        <f>IF(AND(OR(H1220=$AA$3,H1220=$AA$5),AND(OR(L1220=$AA$3,L1220=$AA$5))),"MATCH",0)</f>
        <v>0</v>
      </c>
      <c r="F1220" s="39" t="s">
        <v>91</v>
      </c>
      <c r="G1220" s="16">
        <v>44857</v>
      </c>
      <c r="H1220" s="6" t="s">
        <v>23</v>
      </c>
      <c r="I1220" s="6">
        <v>1</v>
      </c>
      <c r="J1220" s="7">
        <v>2.5042321021883356</v>
      </c>
      <c r="K1220" s="19" t="s">
        <v>91</v>
      </c>
      <c r="L1220" s="6" t="s">
        <v>45</v>
      </c>
      <c r="N1220" s="7">
        <f>((VLOOKUP(L1220,Modèle!$B$3:$G$34,5,FALSE)*VLOOKUP(H1220,Modèle!$B$3:$G$34,6,FALSE))*Modèle!$D$35)+0.1</f>
        <v>4.2070063694267503</v>
      </c>
      <c r="O1220" s="19" t="str">
        <f>IF(N1215&gt;J1215,1,"")</f>
        <v/>
      </c>
      <c r="P1220" t="str">
        <f>IF(I1220&gt;M1220,H1220,L1220)</f>
        <v>Anaheim</v>
      </c>
      <c r="Q1220" t="str">
        <f>IF(J1220&gt;N1220,H1220,L1220)</f>
        <v>Detroit</v>
      </c>
      <c r="AI1220" s="27"/>
      <c r="AJ1220" s="26"/>
      <c r="AK1220" s="26"/>
      <c r="AL1220" s="26"/>
      <c r="AM1220" s="26"/>
      <c r="AN1220" s="26"/>
    </row>
    <row r="1221" spans="1:40">
      <c r="A1221" t="str">
        <f>IF(OR(H1221=$AA$3,L1221=$AA$3),"MATCH","")</f>
        <v/>
      </c>
      <c r="B1221" t="str">
        <f>IF(A1221="","","LAST "&amp;COUNTIF(A$2:$A1221,A1221))</f>
        <v/>
      </c>
      <c r="C1221" t="str">
        <f>IF(OR(H1221=$AA$5,L1221=$AA$5),"MATCH","")</f>
        <v/>
      </c>
      <c r="D1221" t="str">
        <f>IF(C1221="","","LAST "&amp;COUNTIF($C$2:C1221,C1221))</f>
        <v/>
      </c>
      <c r="E1221" s="6">
        <f>IF(AND(OR(H1221=$AA$3,H1221=$AA$5),AND(OR(L1221=$AA$3,L1221=$AA$5))),"MATCH",0)</f>
        <v>0</v>
      </c>
      <c r="F1221" s="39" t="s">
        <v>91</v>
      </c>
      <c r="G1221" s="16">
        <v>44857</v>
      </c>
      <c r="H1221" s="6" t="s">
        <v>39</v>
      </c>
      <c r="I1221" s="6">
        <v>2</v>
      </c>
      <c r="J1221" s="7">
        <v>3.6165798593920182</v>
      </c>
      <c r="K1221" s="19">
        <v>1</v>
      </c>
      <c r="L1221" s="6" t="s">
        <v>38</v>
      </c>
      <c r="N1221" s="7">
        <f>((VLOOKUP(L1221,Modèle!$B$3:$G$34,5,FALSE)*VLOOKUP(H1221,Modèle!$B$3:$G$34,6,FALSE))*Modèle!$D$35)+0.1</f>
        <v>2.8701273885350318</v>
      </c>
      <c r="O1221" s="19" t="str">
        <f>IF(N1216&gt;J1216,1,"")</f>
        <v/>
      </c>
      <c r="P1221" t="str">
        <f>IF(I1221&gt;M1221,H1221,L1221)</f>
        <v>N.Y. Islanders</v>
      </c>
      <c r="Q1221" t="str">
        <f>IF(J1221&gt;N1221,H1221,L1221)</f>
        <v>N.Y. Islanders</v>
      </c>
      <c r="AI1221" s="27"/>
      <c r="AJ1221" s="26"/>
      <c r="AK1221" s="26"/>
      <c r="AL1221" s="26"/>
      <c r="AM1221" s="26"/>
      <c r="AN1221" s="26"/>
    </row>
    <row r="1222" spans="1:40">
      <c r="A1222" t="str">
        <f>IF(OR(H1222=$AA$3,L1222=$AA$3),"MATCH","")</f>
        <v/>
      </c>
      <c r="B1222" t="str">
        <f>IF(A1222="","","LAST "&amp;COUNTIF(A$2:$A1222,A1222))</f>
        <v/>
      </c>
      <c r="C1222" t="str">
        <f>IF(OR(H1222=$AA$5,L1222=$AA$5),"MATCH","")</f>
        <v/>
      </c>
      <c r="D1222" t="str">
        <f>IF(C1222="","","LAST "&amp;COUNTIF($C$2:C1222,C1222))</f>
        <v/>
      </c>
      <c r="E1222" s="6">
        <f>IF(AND(OR(H1222=$AA$3,H1222=$AA$5),AND(OR(L1222=$AA$3,L1222=$AA$5))),"MATCH",0)</f>
        <v>0</v>
      </c>
      <c r="F1222" s="39" t="s">
        <v>91</v>
      </c>
      <c r="G1222" s="16">
        <v>44857</v>
      </c>
      <c r="H1222" s="6" t="s">
        <v>24</v>
      </c>
      <c r="I1222" s="6">
        <v>5</v>
      </c>
      <c r="J1222" s="7">
        <v>2.4715318348351323</v>
      </c>
      <c r="K1222" s="19" t="s">
        <v>91</v>
      </c>
      <c r="L1222" s="6" t="s">
        <v>21</v>
      </c>
      <c r="N1222" s="7">
        <f>((VLOOKUP(L1222,Modèle!$B$3:$G$34,5,FALSE)*VLOOKUP(H1222,Modèle!$B$3:$G$34,6,FALSE))*Modèle!$D$35)+0.1</f>
        <v>4.0751592356687887</v>
      </c>
      <c r="O1222" s="19">
        <f>IF(N1217&gt;J1217,1,"")</f>
        <v>1</v>
      </c>
      <c r="P1222" t="str">
        <f>IF(I1222&gt;M1222,H1222,L1222)</f>
        <v>Columbus</v>
      </c>
      <c r="Q1222" t="str">
        <f>IF(J1222&gt;N1222,H1222,L1222)</f>
        <v>N.Y. Rangers</v>
      </c>
      <c r="AI1222" s="27"/>
      <c r="AJ1222" s="26"/>
      <c r="AK1222" s="26"/>
      <c r="AL1222" s="26"/>
      <c r="AM1222" s="26"/>
      <c r="AN1222" s="26"/>
    </row>
    <row r="1223" spans="1:40">
      <c r="A1223" t="str">
        <f>IF(OR(H1223=$AA$3,L1223=$AA$3),"MATCH","")</f>
        <v/>
      </c>
      <c r="B1223" t="str">
        <f>IF(A1223="","","LAST "&amp;COUNTIF(A$2:$A1223,A1223))</f>
        <v/>
      </c>
      <c r="C1223" t="str">
        <f>IF(OR(H1223=$AA$5,L1223=$AA$5),"MATCH","")</f>
        <v/>
      </c>
      <c r="D1223" t="str">
        <f>IF(C1223="","","LAST "&amp;COUNTIF($C$2:C1223,C1223))</f>
        <v/>
      </c>
      <c r="E1223" s="6">
        <f>IF(AND(OR(H1223=$AA$3,H1223=$AA$5),AND(OR(L1223=$AA$3,L1223=$AA$5))),"MATCH",0)</f>
        <v>0</v>
      </c>
      <c r="F1223" s="39" t="s">
        <v>91</v>
      </c>
      <c r="G1223" s="16">
        <v>44857</v>
      </c>
      <c r="H1223" s="6" t="s">
        <v>16</v>
      </c>
      <c r="I1223" s="6">
        <v>3</v>
      </c>
      <c r="J1223" s="7">
        <v>1.8167026438261213</v>
      </c>
      <c r="K1223" s="19" t="s">
        <v>91</v>
      </c>
      <c r="L1223" s="6" t="s">
        <v>42</v>
      </c>
      <c r="N1223" s="7">
        <f>((VLOOKUP(L1223,Modèle!$B$3:$G$34,5,FALSE)*VLOOKUP(H1223,Modèle!$B$3:$G$34,6,FALSE))*Modèle!$D$35)+0.1</f>
        <v>3.4736305732484074</v>
      </c>
      <c r="O1223" s="19">
        <f>IF(N1218&gt;J1218,1,"")</f>
        <v>1</v>
      </c>
      <c r="P1223" t="str">
        <f>IF(I1223&gt;M1223,H1223,L1223)</f>
        <v>San Jose</v>
      </c>
      <c r="Q1223" t="str">
        <f>IF(J1223&gt;N1223,H1223,L1223)</f>
        <v>Philadelphia</v>
      </c>
      <c r="AI1223" s="27"/>
      <c r="AJ1223" s="26"/>
      <c r="AK1223" s="26"/>
      <c r="AL1223" s="26"/>
      <c r="AM1223" s="26"/>
      <c r="AN1223" s="26"/>
    </row>
    <row r="1224" spans="1:40">
      <c r="A1224" t="str">
        <f>IF(OR(H1224=$AA$3,L1224=$AA$3),"MATCH","")</f>
        <v/>
      </c>
      <c r="B1224" t="str">
        <f>IF(A1224="","","LAST "&amp;COUNTIF(A$2:$A1224,A1224))</f>
        <v/>
      </c>
      <c r="C1224" t="str">
        <f>IF(OR(H1224=$AA$5,L1224=$AA$5),"MATCH","")</f>
        <v/>
      </c>
      <c r="D1224" t="str">
        <f>IF(C1224="","","LAST "&amp;COUNTIF($C$2:C1224,C1224))</f>
        <v/>
      </c>
      <c r="E1224" s="6">
        <f>IF(AND(OR(H1224=$AA$3,H1224=$AA$5),AND(OR(L1224=$AA$3,L1224=$AA$5))),"MATCH",0)</f>
        <v>0</v>
      </c>
      <c r="F1224" s="39" t="s">
        <v>91</v>
      </c>
      <c r="G1224" s="16">
        <v>44856</v>
      </c>
      <c r="H1224" s="6" t="s">
        <v>37</v>
      </c>
      <c r="I1224" s="6">
        <v>3</v>
      </c>
      <c r="J1224" s="7">
        <v>2.458508763243886</v>
      </c>
      <c r="K1224" s="19" t="s">
        <v>91</v>
      </c>
      <c r="L1224" s="6" t="s">
        <v>32</v>
      </c>
      <c r="N1224" s="7">
        <f>((VLOOKUP(L1224,Modèle!$B$3:$G$34,5,FALSE)*VLOOKUP(H1224,Modèle!$B$3:$G$34,6,FALSE))*Modèle!$D$35)+0.1</f>
        <v>3.4049681528662412</v>
      </c>
      <c r="O1224" s="19" t="str">
        <f>IF(N1219&gt;J1219,1,"")</f>
        <v/>
      </c>
      <c r="P1224" t="str">
        <f>IF(I1224&gt;M1224,H1224,L1224)</f>
        <v>Minnesota</v>
      </c>
      <c r="Q1224" t="str">
        <f>IF(J1224&gt;N1224,H1224,L1224)</f>
        <v>Boston</v>
      </c>
      <c r="AI1224" s="27"/>
      <c r="AJ1224" s="26"/>
      <c r="AK1224" s="26"/>
      <c r="AL1224" s="26"/>
      <c r="AM1224" s="26"/>
      <c r="AN1224" s="26"/>
    </row>
    <row r="1225" spans="1:40">
      <c r="A1225" t="str">
        <f>IF(OR(H1225=$AA$3,L1225=$AA$3),"MATCH","")</f>
        <v>MATCH</v>
      </c>
      <c r="B1225" t="str">
        <f>IF(A1225="","","LAST "&amp;COUNTIF(A$2:$A1225,A1225))</f>
        <v>LAST 78</v>
      </c>
      <c r="C1225" t="str">
        <f>IF(OR(H1225=$AA$5,L1225=$AA$5),"MATCH","")</f>
        <v/>
      </c>
      <c r="D1225" t="str">
        <f>IF(C1225="","","LAST "&amp;COUNTIF($C$2:C1225,C1225))</f>
        <v/>
      </c>
      <c r="E1225" s="6">
        <f>IF(AND(OR(H1225=$AA$3,H1225=$AA$5),AND(OR(L1225=$AA$3,L1225=$AA$5))),"MATCH",0)</f>
        <v>0</v>
      </c>
      <c r="F1225" s="39" t="s">
        <v>91</v>
      </c>
      <c r="G1225" s="16">
        <v>44856</v>
      </c>
      <c r="H1225" s="6" t="s">
        <v>25</v>
      </c>
      <c r="I1225" s="6">
        <v>2</v>
      </c>
      <c r="J1225" s="7">
        <v>2.8183701356569957</v>
      </c>
      <c r="K1225" s="19" t="s">
        <v>91</v>
      </c>
      <c r="L1225" s="6" t="s">
        <v>36</v>
      </c>
      <c r="N1225" s="7">
        <f>((VLOOKUP(L1225,Modèle!$B$3:$G$34,5,FALSE)*VLOOKUP(H1225,Modèle!$B$3:$G$34,6,FALSE))*Modèle!$D$35)+0.1</f>
        <v>2.7800000000000002</v>
      </c>
      <c r="O1225" s="19">
        <f>IF(N1220&gt;J1220,1,"")</f>
        <v>1</v>
      </c>
      <c r="P1225" t="str">
        <f>IF(I1225&gt;M1225,H1225,L1225)</f>
        <v>Carolina</v>
      </c>
      <c r="Q1225" t="str">
        <f>IF(J1225&gt;N1225,H1225,L1225)</f>
        <v>Carolina</v>
      </c>
      <c r="AI1225" s="27"/>
      <c r="AJ1225" s="26"/>
      <c r="AK1225" s="26"/>
      <c r="AL1225" s="26"/>
      <c r="AM1225" s="26"/>
      <c r="AN1225" s="26"/>
    </row>
    <row r="1226" spans="1:40">
      <c r="A1226" t="str">
        <f>IF(OR(H1226=$AA$3,L1226=$AA$3),"MATCH","")</f>
        <v/>
      </c>
      <c r="B1226" t="str">
        <f>IF(A1226="","","LAST "&amp;COUNTIF(A$2:$A1226,A1226))</f>
        <v/>
      </c>
      <c r="C1226" t="str">
        <f>IF(OR(H1226=$AA$5,L1226=$AA$5),"MATCH","")</f>
        <v/>
      </c>
      <c r="D1226" t="str">
        <f>IF(C1226="","","LAST "&amp;COUNTIF($C$2:C1226,C1226))</f>
        <v/>
      </c>
      <c r="E1226" s="6">
        <f>IF(AND(OR(H1226=$AA$3,H1226=$AA$5),AND(OR(L1226=$AA$3,L1226=$AA$5))),"MATCH",0)</f>
        <v>0</v>
      </c>
      <c r="F1226" s="39" t="s">
        <v>91</v>
      </c>
      <c r="G1226" s="16">
        <v>44856</v>
      </c>
      <c r="H1226" s="6" t="s">
        <v>44</v>
      </c>
      <c r="I1226" s="6">
        <v>6</v>
      </c>
      <c r="J1226" s="7">
        <v>4.9633429052381421</v>
      </c>
      <c r="K1226" s="19">
        <v>1</v>
      </c>
      <c r="L1226" s="6" t="s">
        <v>24</v>
      </c>
      <c r="N1226" s="7">
        <f>((VLOOKUP(L1226,Modèle!$B$3:$G$34,5,FALSE)*VLOOKUP(H1226,Modèle!$B$3:$G$34,6,FALSE))*Modèle!$D$35)+0.1</f>
        <v>2.5717834394904453</v>
      </c>
      <c r="O1226" s="19" t="str">
        <f>IF(N1221&gt;J1221,1,"")</f>
        <v/>
      </c>
      <c r="P1226" t="str">
        <f>IF(I1226&gt;M1226,H1226,L1226)</f>
        <v>Pittsburgh</v>
      </c>
      <c r="Q1226" t="str">
        <f>IF(J1226&gt;N1226,H1226,L1226)</f>
        <v>Pittsburgh</v>
      </c>
      <c r="AI1226" s="27"/>
      <c r="AJ1226" s="26"/>
      <c r="AK1226" s="26"/>
      <c r="AL1226" s="26"/>
      <c r="AM1226" s="26"/>
      <c r="AN1226" s="26"/>
    </row>
    <row r="1227" spans="1:40">
      <c r="A1227" t="str">
        <f>IF(OR(H1227=$AA$3,L1227=$AA$3),"MATCH","")</f>
        <v/>
      </c>
      <c r="B1227" t="str">
        <f>IF(A1227="","","LAST "&amp;COUNTIF(A$2:$A1227,A1227))</f>
        <v/>
      </c>
      <c r="C1227" t="str">
        <f>IF(OR(H1227=$AA$5,L1227=$AA$5),"MATCH","")</f>
        <v/>
      </c>
      <c r="D1227" t="str">
        <f>IF(C1227="","","LAST "&amp;COUNTIF($C$2:C1227,C1227))</f>
        <v/>
      </c>
      <c r="E1227" s="6">
        <f>IF(AND(OR(H1227=$AA$3,H1227=$AA$5),AND(OR(L1227=$AA$3,L1227=$AA$5))),"MATCH",0)</f>
        <v>0</v>
      </c>
      <c r="F1227" s="39" t="s">
        <v>91</v>
      </c>
      <c r="G1227" s="16">
        <v>44856</v>
      </c>
      <c r="H1227" s="6" t="s">
        <v>47</v>
      </c>
      <c r="I1227" s="6">
        <v>2</v>
      </c>
      <c r="J1227" s="7">
        <v>2.345356966036241</v>
      </c>
      <c r="K1227" s="19" t="s">
        <v>91</v>
      </c>
      <c r="L1227" s="6" t="s">
        <v>29</v>
      </c>
      <c r="N1227" s="7">
        <f>((VLOOKUP(L1227,Modèle!$B$3:$G$34,5,FALSE)*VLOOKUP(H1227,Modèle!$B$3:$G$34,6,FALSE))*Modèle!$D$35)+0.1</f>
        <v>4.2616560509554136</v>
      </c>
      <c r="O1227" s="19">
        <f>IF(N1222&gt;J1222,1,"")</f>
        <v>1</v>
      </c>
      <c r="P1227" t="str">
        <f>IF(I1227&gt;M1227,H1227,L1227)</f>
        <v>St. Louis</v>
      </c>
      <c r="Q1227" t="str">
        <f>IF(J1227&gt;N1227,H1227,L1227)</f>
        <v>Edmonton</v>
      </c>
      <c r="AI1227" s="27"/>
      <c r="AJ1227" s="26"/>
      <c r="AK1227" s="26"/>
      <c r="AL1227" s="26"/>
      <c r="AM1227" s="26"/>
      <c r="AN1227" s="26"/>
    </row>
    <row r="1228" spans="1:40">
      <c r="A1228" t="str">
        <f>IF(OR(H1228=$AA$3,L1228=$AA$3),"MATCH","")</f>
        <v/>
      </c>
      <c r="B1228" t="str">
        <f>IF(A1228="","","LAST "&amp;COUNTIF(A$2:$A1228,A1228))</f>
        <v/>
      </c>
      <c r="C1228" t="str">
        <f>IF(OR(H1228=$AA$5,L1228=$AA$5),"MATCH","")</f>
        <v/>
      </c>
      <c r="D1228" t="str">
        <f>IF(C1228="","","LAST "&amp;COUNTIF($C$2:C1228,C1228))</f>
        <v/>
      </c>
      <c r="E1228" s="6">
        <f>IF(AND(OR(H1228=$AA$3,H1228=$AA$5),AND(OR(L1228=$AA$3,L1228=$AA$5))),"MATCH",0)</f>
        <v>0</v>
      </c>
      <c r="F1228" s="39" t="s">
        <v>91</v>
      </c>
      <c r="G1228" s="16">
        <v>44856</v>
      </c>
      <c r="H1228" s="6" t="s">
        <v>40</v>
      </c>
      <c r="I1228" s="6">
        <v>5</v>
      </c>
      <c r="J1228" s="7">
        <v>2.9563323101297159</v>
      </c>
      <c r="K1228" s="19">
        <v>1</v>
      </c>
      <c r="L1228" s="6" t="s">
        <v>31</v>
      </c>
      <c r="N1228" s="7">
        <f>((VLOOKUP(L1228,Modèle!$B$3:$G$34,5,FALSE)*VLOOKUP(H1228,Modèle!$B$3:$G$34,6,FALSE))*Modèle!$D$35)+0.1</f>
        <v>2.2601910828025478</v>
      </c>
      <c r="O1228" s="19">
        <f>IF(N1223&gt;J1223,1,"")</f>
        <v>1</v>
      </c>
      <c r="P1228" t="str">
        <f>IF(I1228&gt;M1228,H1228,L1228)</f>
        <v>Dallas</v>
      </c>
      <c r="Q1228" t="str">
        <f>IF(J1228&gt;N1228,H1228,L1228)</f>
        <v>Dallas</v>
      </c>
      <c r="AI1228" s="27"/>
      <c r="AJ1228" s="26"/>
      <c r="AK1228" s="26"/>
      <c r="AL1228" s="26"/>
      <c r="AM1228" s="26"/>
      <c r="AN1228" s="26"/>
    </row>
    <row r="1229" spans="1:40">
      <c r="A1229" t="str">
        <f>IF(OR(H1229=$AA$3,L1229=$AA$3),"MATCH","")</f>
        <v/>
      </c>
      <c r="B1229" t="str">
        <f>IF(A1229="","","LAST "&amp;COUNTIF(A$2:$A1229,A1229))</f>
        <v/>
      </c>
      <c r="C1229" t="str">
        <f>IF(OR(H1229=$AA$5,L1229=$AA$5),"MATCH","")</f>
        <v/>
      </c>
      <c r="D1229" t="str">
        <f>IF(C1229="","","LAST "&amp;COUNTIF($C$2:C1229,C1229))</f>
        <v/>
      </c>
      <c r="E1229" s="6">
        <f>IF(AND(OR(H1229=$AA$3,H1229=$AA$5),AND(OR(L1229=$AA$3,L1229=$AA$5))),"MATCH",0)</f>
        <v>0</v>
      </c>
      <c r="F1229" s="39" t="s">
        <v>91</v>
      </c>
      <c r="G1229" s="16">
        <v>44856</v>
      </c>
      <c r="H1229" s="6" t="s">
        <v>42</v>
      </c>
      <c r="I1229" s="6">
        <v>3</v>
      </c>
      <c r="J1229" s="7">
        <v>2.9563323101297159</v>
      </c>
      <c r="K1229" s="19">
        <v>1</v>
      </c>
      <c r="L1229" s="6" t="s">
        <v>17</v>
      </c>
      <c r="N1229" s="7">
        <f>((VLOOKUP(L1229,Modèle!$B$3:$G$34,5,FALSE)*VLOOKUP(H1229,Modèle!$B$3:$G$34,6,FALSE))*Modèle!$D$35)+0.1</f>
        <v>2.8775796178343946</v>
      </c>
      <c r="O1229" s="19">
        <f>IF(N1224&gt;J1224,1,"")</f>
        <v>1</v>
      </c>
      <c r="P1229" t="str">
        <f>IF(I1229&gt;M1229,H1229,L1229)</f>
        <v>Philadelphia</v>
      </c>
      <c r="Q1229" t="str">
        <f>IF(J1229&gt;N1229,H1229,L1229)</f>
        <v>Philadelphia</v>
      </c>
      <c r="AI1229" s="27"/>
      <c r="AJ1229" s="26"/>
      <c r="AK1229" s="26"/>
      <c r="AL1229" s="26"/>
      <c r="AM1229" s="26"/>
      <c r="AN1229" s="26"/>
    </row>
    <row r="1230" spans="1:40">
      <c r="A1230" t="str">
        <f>IF(OR(H1230=$AA$3,L1230=$AA$3),"MATCH","")</f>
        <v/>
      </c>
      <c r="B1230" t="str">
        <f>IF(A1230="","","LAST "&amp;COUNTIF(A$2:$A1230,A1230))</f>
        <v/>
      </c>
      <c r="C1230" t="str">
        <f>IF(OR(H1230=$AA$5,L1230=$AA$5),"MATCH","")</f>
        <v/>
      </c>
      <c r="D1230" t="str">
        <f>IF(C1230="","","LAST "&amp;COUNTIF($C$2:C1230,C1230))</f>
        <v/>
      </c>
      <c r="E1230" s="6">
        <f>IF(AND(OR(H1230=$AA$3,H1230=$AA$5),AND(OR(L1230=$AA$3,L1230=$AA$5))),"MATCH",0)</f>
        <v>0</v>
      </c>
      <c r="F1230" s="39" t="s">
        <v>91</v>
      </c>
      <c r="G1230" s="16">
        <v>44856</v>
      </c>
      <c r="H1230" s="6" t="s">
        <v>16</v>
      </c>
      <c r="I1230" s="6">
        <v>1</v>
      </c>
      <c r="J1230" s="7">
        <v>1.7683493415189624</v>
      </c>
      <c r="K1230" s="19" t="s">
        <v>91</v>
      </c>
      <c r="L1230" s="6" t="s">
        <v>41</v>
      </c>
      <c r="N1230" s="7">
        <f>((VLOOKUP(L1230,Modèle!$B$3:$G$34,5,FALSE)*VLOOKUP(H1230,Modèle!$B$3:$G$34,6,FALSE))*Modèle!$D$35)+0.1</f>
        <v>4.2932802547770681</v>
      </c>
      <c r="O1230" s="19" t="str">
        <f>IF(N1225&gt;J1225,1,"")</f>
        <v/>
      </c>
      <c r="P1230" t="str">
        <f>IF(I1230&gt;M1230,H1230,L1230)</f>
        <v>San Jose</v>
      </c>
      <c r="Q1230" t="str">
        <f>IF(J1230&gt;N1230,H1230,L1230)</f>
        <v>New Jersey</v>
      </c>
      <c r="AI1230" s="27"/>
      <c r="AJ1230" s="26"/>
      <c r="AK1230" s="26"/>
      <c r="AL1230" s="26"/>
      <c r="AM1230" s="26"/>
      <c r="AN1230" s="26"/>
    </row>
    <row r="1231" spans="1:40">
      <c r="A1231" t="str">
        <f>IF(OR(H1231=$AA$3,L1231=$AA$3),"MATCH","")</f>
        <v/>
      </c>
      <c r="B1231" t="str">
        <f>IF(A1231="","","LAST "&amp;COUNTIF(A$2:$A1231,A1231))</f>
        <v/>
      </c>
      <c r="C1231" t="str">
        <f>IF(OR(H1231=$AA$5,L1231=$AA$5),"MATCH","")</f>
        <v/>
      </c>
      <c r="D1231" t="str">
        <f>IF(C1231="","","LAST "&amp;COUNTIF($C$2:C1231,C1231))</f>
        <v/>
      </c>
      <c r="E1231" s="6">
        <f>IF(AND(OR(H1231=$AA$3,H1231=$AA$5),AND(OR(L1231=$AA$3,L1231=$AA$5))),"MATCH",0)</f>
        <v>0</v>
      </c>
      <c r="F1231" s="39" t="s">
        <v>91</v>
      </c>
      <c r="G1231" s="16">
        <v>44856</v>
      </c>
      <c r="H1231" s="6" t="s">
        <v>43</v>
      </c>
      <c r="I1231" s="6">
        <v>2</v>
      </c>
      <c r="J1231" s="7">
        <v>3.0844717298742443</v>
      </c>
      <c r="K1231" s="19" t="s">
        <v>91</v>
      </c>
      <c r="L1231" s="6" t="s">
        <v>34</v>
      </c>
      <c r="N1231" s="7">
        <f>((VLOOKUP(L1231,Modèle!$B$3:$G$34,5,FALSE)*VLOOKUP(H1231,Modèle!$B$3:$G$34,6,FALSE))*Modèle!$D$35)+0.1</f>
        <v>3.5103503184713372</v>
      </c>
      <c r="O1231" s="19" t="str">
        <f>IF(N1226&gt;J1226,1,"")</f>
        <v/>
      </c>
      <c r="P1231" t="str">
        <f>IF(I1231&gt;M1231,H1231,L1231)</f>
        <v>Arizona</v>
      </c>
      <c r="Q1231" t="str">
        <f>IF(J1231&gt;N1231,H1231,L1231)</f>
        <v>Ottawa</v>
      </c>
      <c r="AI1231" s="27"/>
      <c r="AJ1231" s="26"/>
      <c r="AK1231" s="26"/>
      <c r="AL1231" s="26"/>
      <c r="AM1231" s="26"/>
      <c r="AN1231" s="26"/>
    </row>
    <row r="1232" spans="1:40">
      <c r="A1232" t="str">
        <f>IF(OR(H1232=$AA$3,L1232=$AA$3),"MATCH","")</f>
        <v/>
      </c>
      <c r="B1232" t="str">
        <f>IF(A1232="","","LAST "&amp;COUNTIF(A$2:$A1232,A1232))</f>
        <v/>
      </c>
      <c r="C1232" t="str">
        <f>IF(OR(H1232=$AA$5,L1232=$AA$5),"MATCH","")</f>
        <v/>
      </c>
      <c r="D1232" t="str">
        <f>IF(C1232="","","LAST "&amp;COUNTIF($C$2:C1232,C1232))</f>
        <v/>
      </c>
      <c r="E1232" s="6">
        <f>IF(AND(OR(H1232=$AA$3,H1232=$AA$5),AND(OR(L1232=$AA$3,L1232=$AA$5))),"MATCH",0)</f>
        <v>0</v>
      </c>
      <c r="F1232" s="39" t="s">
        <v>91</v>
      </c>
      <c r="G1232" s="16">
        <v>44856</v>
      </c>
      <c r="H1232" s="6" t="s">
        <v>39</v>
      </c>
      <c r="I1232" s="6">
        <v>3</v>
      </c>
      <c r="J1232" s="7">
        <v>3.6165798593920182</v>
      </c>
      <c r="K1232" s="19">
        <v>1</v>
      </c>
      <c r="L1232" s="6" t="s">
        <v>20</v>
      </c>
      <c r="N1232" s="7">
        <f>((VLOOKUP(L1232,Modèle!$B$3:$G$34,5,FALSE)*VLOOKUP(H1232,Modèle!$B$3:$G$34,6,FALSE))*Modèle!$D$35)+0.1</f>
        <v>3.1412101910828025</v>
      </c>
      <c r="O1232" s="19">
        <f>IF(N1227&gt;J1227,1,"")</f>
        <v>1</v>
      </c>
      <c r="P1232" t="str">
        <f>IF(I1232&gt;M1232,H1232,L1232)</f>
        <v>N.Y. Islanders</v>
      </c>
      <c r="Q1232" t="str">
        <f>IF(J1232&gt;N1232,H1232,L1232)</f>
        <v>N.Y. Islanders</v>
      </c>
      <c r="AI1232" s="27"/>
      <c r="AJ1232" s="26"/>
      <c r="AK1232" s="26"/>
      <c r="AL1232" s="26"/>
      <c r="AM1232" s="26"/>
      <c r="AN1232" s="26"/>
    </row>
    <row r="1233" spans="1:40">
      <c r="A1233" t="str">
        <f>IF(OR(H1233=$AA$3,L1233=$AA$3),"MATCH","")</f>
        <v/>
      </c>
      <c r="B1233" t="str">
        <f>IF(A1233="","","LAST "&amp;COUNTIF(A$2:$A1233,A1233))</f>
        <v/>
      </c>
      <c r="C1233" t="str">
        <f>IF(OR(H1233=$AA$5,L1233=$AA$5),"MATCH","")</f>
        <v/>
      </c>
      <c r="D1233" t="str">
        <f>IF(C1233="","","LAST "&amp;COUNTIF($C$2:C1233,C1233))</f>
        <v/>
      </c>
      <c r="E1233" s="6">
        <f>IF(AND(OR(H1233=$AA$3,H1233=$AA$5),AND(OR(L1233=$AA$3,L1233=$AA$5))),"MATCH",0)</f>
        <v>0</v>
      </c>
      <c r="F1233" s="39" t="s">
        <v>91</v>
      </c>
      <c r="G1233" s="16">
        <v>44856</v>
      </c>
      <c r="H1233" s="6" t="s">
        <v>35</v>
      </c>
      <c r="I1233" s="6">
        <v>5</v>
      </c>
      <c r="J1233" s="7">
        <v>5.0659748489949505</v>
      </c>
      <c r="K1233" s="19">
        <v>1</v>
      </c>
      <c r="L1233" s="6" t="s">
        <v>28</v>
      </c>
      <c r="N1233" s="7">
        <f>((VLOOKUP(L1233,Modèle!$B$3:$G$34,5,FALSE)*VLOOKUP(H1233,Modèle!$B$3:$G$34,6,FALSE))*Modèle!$D$35)+0.1</f>
        <v>3.8681528662420375</v>
      </c>
      <c r="O1233" s="19" t="str">
        <f>IF(N1228&gt;J1228,1,"")</f>
        <v/>
      </c>
      <c r="P1233" t="str">
        <f>IF(I1233&gt;M1233,H1233,L1233)</f>
        <v>Buffalo</v>
      </c>
      <c r="Q1233" t="str">
        <f>IF(J1233&gt;N1233,H1233,L1233)</f>
        <v>Buffalo</v>
      </c>
      <c r="AI1233" s="27"/>
      <c r="AJ1233" s="26"/>
      <c r="AK1233" s="26"/>
      <c r="AL1233" s="26"/>
      <c r="AM1233" s="26"/>
      <c r="AN1233" s="26"/>
    </row>
    <row r="1234" spans="1:40">
      <c r="A1234" t="str">
        <f>IF(OR(H1234=$AA$3,L1234=$AA$3),"MATCH","")</f>
        <v/>
      </c>
      <c r="B1234" t="str">
        <f>IF(A1234="","","LAST "&amp;COUNTIF(A$2:$A1234,A1234))</f>
        <v/>
      </c>
      <c r="C1234" t="str">
        <f>IF(OR(H1234=$AA$5,L1234=$AA$5),"MATCH","")</f>
        <v/>
      </c>
      <c r="D1234" t="str">
        <f>IF(C1234="","","LAST "&amp;COUNTIF($C$2:C1234,C1234))</f>
        <v/>
      </c>
      <c r="E1234" s="6">
        <f>IF(AND(OR(H1234=$AA$3,H1234=$AA$5),AND(OR(L1234=$AA$3,L1234=$AA$5))),"MATCH",0)</f>
        <v>0</v>
      </c>
      <c r="F1234" s="39" t="s">
        <v>91</v>
      </c>
      <c r="G1234" s="16">
        <v>44856</v>
      </c>
      <c r="H1234" s="6" t="s">
        <v>27</v>
      </c>
      <c r="I1234" s="6">
        <v>3</v>
      </c>
      <c r="J1234" s="7">
        <v>1.6752549757401722</v>
      </c>
      <c r="K1234" s="19" t="s">
        <v>91</v>
      </c>
      <c r="L1234" s="6" t="s">
        <v>18</v>
      </c>
      <c r="N1234" s="7">
        <f>((VLOOKUP(L1234,Modèle!$B$3:$G$34,5,FALSE)*VLOOKUP(H1234,Modèle!$B$3:$G$34,6,FALSE))*Modèle!$D$35)+0.1</f>
        <v>3.0471656050955414</v>
      </c>
      <c r="O1234" s="19" t="str">
        <f>IF(N1229&gt;J1229,1,"")</f>
        <v/>
      </c>
      <c r="P1234" t="str">
        <f>IF(I1234&gt;M1234,H1234,L1234)</f>
        <v>Colorado</v>
      </c>
      <c r="Q1234" t="str">
        <f>IF(J1234&gt;N1234,H1234,L1234)</f>
        <v>Vegas</v>
      </c>
      <c r="AI1234" s="27"/>
      <c r="AJ1234" s="26"/>
      <c r="AK1234" s="26"/>
      <c r="AL1234" s="26"/>
      <c r="AM1234" s="26"/>
      <c r="AN1234" s="26"/>
    </row>
    <row r="1235" spans="1:40">
      <c r="A1235" t="str">
        <f>IF(OR(H1235=$AA$3,L1235=$AA$3),"MATCH","")</f>
        <v/>
      </c>
      <c r="B1235" t="str">
        <f>IF(A1235="","","LAST "&amp;COUNTIF(A$2:$A1235,A1235))</f>
        <v/>
      </c>
      <c r="C1235" t="str">
        <f>IF(OR(H1235=$AA$5,L1235=$AA$5),"MATCH","")</f>
        <v/>
      </c>
      <c r="D1235" t="str">
        <f>IF(C1235="","","LAST "&amp;COUNTIF($C$2:C1235,C1235))</f>
        <v/>
      </c>
      <c r="E1235" s="6">
        <f>IF(AND(OR(H1235=$AA$3,H1235=$AA$5),AND(OR(L1235=$AA$3,L1235=$AA$5))),"MATCH",0)</f>
        <v>0</v>
      </c>
      <c r="F1235" s="39" t="s">
        <v>91</v>
      </c>
      <c r="G1235" s="16">
        <v>44856</v>
      </c>
      <c r="H1235" s="6" t="s">
        <v>19</v>
      </c>
      <c r="I1235" s="6">
        <v>3</v>
      </c>
      <c r="J1235" s="7">
        <v>3.2294682641845722</v>
      </c>
      <c r="K1235" s="19" t="s">
        <v>91</v>
      </c>
      <c r="L1235" s="6" t="s">
        <v>33</v>
      </c>
      <c r="N1235" s="7">
        <f>((VLOOKUP(L1235,Modèle!$B$3:$G$34,5,FALSE)*VLOOKUP(H1235,Modèle!$B$3:$G$34,6,FALSE))*Modèle!$D$35)+0.1</f>
        <v>3.554777070063694</v>
      </c>
      <c r="O1235" s="19">
        <f>IF(N1230&gt;J1230,1,"")</f>
        <v>1</v>
      </c>
      <c r="P1235" t="str">
        <f>IF(I1235&gt;M1235,H1235,L1235)</f>
        <v>Los Angeles</v>
      </c>
      <c r="Q1235" t="str">
        <f>IF(J1235&gt;N1235,H1235,L1235)</f>
        <v>Washington</v>
      </c>
      <c r="AI1235" s="27"/>
      <c r="AJ1235" s="26"/>
      <c r="AK1235" s="26"/>
      <c r="AL1235" s="26"/>
      <c r="AM1235" s="26"/>
      <c r="AN1235" s="26"/>
    </row>
    <row r="1236" spans="1:40">
      <c r="A1236" t="str">
        <f>IF(OR(H1236=$AA$3,L1236=$AA$3),"MATCH","")</f>
        <v/>
      </c>
      <c r="B1236" t="str">
        <f>IF(A1236="","","LAST "&amp;COUNTIF(A$2:$A1236,A1236))</f>
        <v/>
      </c>
      <c r="C1236" t="str">
        <f>IF(OR(H1236=$AA$5,L1236=$AA$5),"MATCH","")</f>
        <v/>
      </c>
      <c r="D1236" t="str">
        <f>IF(C1236="","","LAST "&amp;COUNTIF($C$2:C1236,C1236))</f>
        <v/>
      </c>
      <c r="E1236" s="6">
        <f>IF(AND(OR(H1236=$AA$3,H1236=$AA$5),AND(OR(L1236=$AA$3,L1236=$AA$5))),"MATCH",0)</f>
        <v>0</v>
      </c>
      <c r="F1236" s="39" t="s">
        <v>91</v>
      </c>
      <c r="G1236" s="16">
        <v>44856</v>
      </c>
      <c r="H1236" s="6" t="s">
        <v>30</v>
      </c>
      <c r="I1236" s="6">
        <v>4</v>
      </c>
      <c r="J1236" s="7">
        <v>2.3783740964451923</v>
      </c>
      <c r="K1236" s="19" t="s">
        <v>91</v>
      </c>
      <c r="L1236" s="6" t="s">
        <v>46</v>
      </c>
      <c r="N1236" s="7">
        <f>((VLOOKUP(L1236,Modèle!$B$3:$G$34,5,FALSE)*VLOOKUP(H1236,Modèle!$B$3:$G$34,6,FALSE))*Modèle!$D$35)+0.1</f>
        <v>2.9081528662420379</v>
      </c>
      <c r="O1236" s="19">
        <f>IF(N1231&gt;J1231,1,"")</f>
        <v>1</v>
      </c>
      <c r="P1236" t="str">
        <f>IF(I1236&gt;M1236,H1236,L1236)</f>
        <v>Toronto</v>
      </c>
      <c r="Q1236" t="str">
        <f>IF(J1236&gt;N1236,H1236,L1236)</f>
        <v>Winnipeg</v>
      </c>
      <c r="AI1236" s="27"/>
      <c r="AJ1236" s="26"/>
      <c r="AK1236" s="26"/>
      <c r="AL1236" s="26"/>
      <c r="AM1236" s="26"/>
      <c r="AN1236" s="26"/>
    </row>
    <row r="1237" spans="1:40">
      <c r="A1237" t="str">
        <f>IF(OR(H1237=$AA$3,L1237=$AA$3),"MATCH","")</f>
        <v/>
      </c>
      <c r="B1237" t="str">
        <f>IF(A1237="","","LAST "&amp;COUNTIF(A$2:$A1237,A1237))</f>
        <v/>
      </c>
      <c r="C1237" t="str">
        <f>IF(OR(H1237=$AA$5,L1237=$AA$5),"MATCH","")</f>
        <v>MATCH</v>
      </c>
      <c r="D1237" t="str">
        <f>IF(C1237="","","LAST "&amp;COUNTIF($C$2:C1237,C1237))</f>
        <v>LAST 78</v>
      </c>
      <c r="E1237" s="6">
        <f>IF(AND(OR(H1237=$AA$3,H1237=$AA$5),AND(OR(L1237=$AA$3,L1237=$AA$5))),"MATCH",0)</f>
        <v>0</v>
      </c>
      <c r="F1237" s="39" t="s">
        <v>91</v>
      </c>
      <c r="G1237" s="16">
        <v>44855</v>
      </c>
      <c r="H1237" s="6" t="s">
        <v>45</v>
      </c>
      <c r="I1237" s="6">
        <v>3</v>
      </c>
      <c r="J1237" s="7">
        <v>3.2815288642439846</v>
      </c>
      <c r="K1237" s="19" t="s">
        <v>91</v>
      </c>
      <c r="L1237" s="6" t="s">
        <v>26</v>
      </c>
      <c r="N1237" s="7">
        <f>((VLOOKUP(L1237,Modèle!$B$3:$G$34,5,FALSE)*VLOOKUP(H1237,Modèle!$B$3:$G$34,6,FALSE))*Modèle!$D$35)+0.1</f>
        <v>2.5358598726114647</v>
      </c>
      <c r="O1237" s="19" t="str">
        <f>IF(N1232&gt;J1232,1,"")</f>
        <v/>
      </c>
      <c r="P1237" t="str">
        <f>IF(I1237&gt;M1237,H1237,L1237)</f>
        <v>Detroit</v>
      </c>
      <c r="Q1237" t="str">
        <f>IF(J1237&gt;N1237,H1237,L1237)</f>
        <v>Detroit</v>
      </c>
      <c r="AI1237" s="27"/>
      <c r="AJ1237" s="26"/>
      <c r="AK1237" s="26"/>
      <c r="AL1237" s="26"/>
      <c r="AM1237" s="26"/>
      <c r="AN1237" s="26"/>
    </row>
    <row r="1238" spans="1:40">
      <c r="A1238" t="str">
        <f>IF(OR(H1238=$AA$3,L1238=$AA$3),"MATCH","")</f>
        <v/>
      </c>
      <c r="B1238" t="str">
        <f>IF(A1238="","","LAST "&amp;COUNTIF(A$2:$A1238,A1238))</f>
        <v/>
      </c>
      <c r="C1238" t="str">
        <f>IF(OR(H1238=$AA$5,L1238=$AA$5),"MATCH","")</f>
        <v/>
      </c>
      <c r="D1238" t="str">
        <f>IF(C1238="","","LAST "&amp;COUNTIF($C$2:C1238,C1238))</f>
        <v/>
      </c>
      <c r="E1238" s="6">
        <f>IF(AND(OR(H1238=$AA$3,H1238=$AA$5),AND(OR(L1238=$AA$3,L1238=$AA$5))),"MATCH",0)</f>
        <v>0</v>
      </c>
      <c r="F1238" s="39" t="s">
        <v>91</v>
      </c>
      <c r="G1238" s="16">
        <v>44855</v>
      </c>
      <c r="H1238" s="6" t="s">
        <v>22</v>
      </c>
      <c r="I1238" s="6">
        <v>3</v>
      </c>
      <c r="J1238" s="7">
        <v>3.1369442519061286</v>
      </c>
      <c r="K1238" s="19" t="s">
        <v>91</v>
      </c>
      <c r="L1238" s="6" t="s">
        <v>27</v>
      </c>
      <c r="N1238" s="7">
        <f>((VLOOKUP(L1238,Modèle!$B$3:$G$34,5,FALSE)*VLOOKUP(H1238,Modèle!$B$3:$G$34,6,FALSE))*Modèle!$D$35)+0.1</f>
        <v>3.0135668789808912</v>
      </c>
      <c r="O1238" s="19" t="str">
        <f>IF(N1233&gt;J1233,1,"")</f>
        <v/>
      </c>
      <c r="P1238" t="str">
        <f>IF(I1238&gt;M1238,H1238,L1238)</f>
        <v>Seattle</v>
      </c>
      <c r="Q1238" t="str">
        <f>IF(J1238&gt;N1238,H1238,L1238)</f>
        <v>Seattle</v>
      </c>
      <c r="AI1238" s="27"/>
      <c r="AJ1238" s="26"/>
      <c r="AK1238" s="26"/>
      <c r="AL1238" s="26"/>
      <c r="AM1238" s="26"/>
      <c r="AN1238" s="26"/>
    </row>
    <row r="1239" spans="1:40">
      <c r="A1239" t="str">
        <f>IF(OR(H1239=$AA$3,L1239=$AA$3),"MATCH","")</f>
        <v/>
      </c>
      <c r="B1239" t="str">
        <f>IF(A1239="","","LAST "&amp;COUNTIF(A$2:$A1239,A1239))</f>
        <v/>
      </c>
      <c r="C1239" t="str">
        <f>IF(OR(H1239=$AA$5,L1239=$AA$5),"MATCH","")</f>
        <v/>
      </c>
      <c r="D1239" t="str">
        <f>IF(C1239="","","LAST "&amp;COUNTIF($C$2:C1239,C1239))</f>
        <v/>
      </c>
      <c r="E1239" s="6">
        <f>IF(AND(OR(H1239=$AA$3,H1239=$AA$5),AND(OR(L1239=$AA$3,L1239=$AA$5))),"MATCH",0)</f>
        <v>0</v>
      </c>
      <c r="F1239" s="39" t="s">
        <v>91</v>
      </c>
      <c r="G1239" s="16">
        <v>44855</v>
      </c>
      <c r="H1239" s="6" t="s">
        <v>20</v>
      </c>
      <c r="I1239" s="6">
        <v>3</v>
      </c>
      <c r="J1239" s="7">
        <v>3.0647311615011383</v>
      </c>
      <c r="K1239" s="19" t="s">
        <v>91</v>
      </c>
      <c r="L1239" s="6" t="s">
        <v>38</v>
      </c>
      <c r="N1239" s="7">
        <f>((VLOOKUP(L1239,Modèle!$B$3:$G$34,5,FALSE)*VLOOKUP(H1239,Modèle!$B$3:$G$34,6,FALSE))*Modèle!$D$35)+0.1</f>
        <v>3.1513057324840763</v>
      </c>
      <c r="O1239" s="19">
        <f>IF(N1234&gt;J1234,1,"")</f>
        <v>1</v>
      </c>
      <c r="P1239" t="str">
        <f>IF(I1239&gt;M1239,H1239,L1239)</f>
        <v>Tampa Bay</v>
      </c>
      <c r="Q1239" t="str">
        <f>IF(J1239&gt;N1239,H1239,L1239)</f>
        <v>Florida</v>
      </c>
      <c r="AI1239" s="27"/>
      <c r="AJ1239" s="26"/>
      <c r="AK1239" s="26"/>
      <c r="AL1239" s="26"/>
      <c r="AM1239" s="26"/>
      <c r="AN1239" s="26"/>
    </row>
    <row r="1240" spans="1:40">
      <c r="A1240" t="str">
        <f>IF(OR(H1240=$AA$3,L1240=$AA$3),"MATCH","")</f>
        <v/>
      </c>
      <c r="B1240" t="str">
        <f>IF(A1240="","","LAST "&amp;COUNTIF(A$2:$A1240,A1240))</f>
        <v/>
      </c>
      <c r="C1240" t="str">
        <f>IF(OR(H1240=$AA$5,L1240=$AA$5),"MATCH","")</f>
        <v/>
      </c>
      <c r="D1240" t="str">
        <f>IF(C1240="","","LAST "&amp;COUNTIF($C$2:C1240,C1240))</f>
        <v/>
      </c>
      <c r="E1240" s="6">
        <f>IF(AND(OR(H1240=$AA$3,H1240=$AA$5),AND(OR(L1240=$AA$3,L1240=$AA$5))),"MATCH",0)</f>
        <v>0</v>
      </c>
      <c r="F1240" s="39" t="s">
        <v>91</v>
      </c>
      <c r="G1240" s="16">
        <v>44854</v>
      </c>
      <c r="H1240" s="6" t="s">
        <v>23</v>
      </c>
      <c r="I1240" s="6">
        <v>1</v>
      </c>
      <c r="J1240" s="7">
        <v>1.6390058421625906</v>
      </c>
      <c r="K1240" s="19" t="s">
        <v>91</v>
      </c>
      <c r="L1240" s="6" t="s">
        <v>32</v>
      </c>
      <c r="N1240" s="7">
        <f>((VLOOKUP(L1240,Modèle!$B$3:$G$34,5,FALSE)*VLOOKUP(H1240,Modèle!$B$3:$G$34,6,FALSE))*Modèle!$D$35)+0.1</f>
        <v>5.0814012738853487</v>
      </c>
      <c r="O1240" s="19">
        <f>IF(N1235&gt;J1235,1,"")</f>
        <v>1</v>
      </c>
      <c r="P1240" t="str">
        <f>IF(I1240&gt;M1240,H1240,L1240)</f>
        <v>Anaheim</v>
      </c>
      <c r="Q1240" t="str">
        <f>IF(J1240&gt;N1240,H1240,L1240)</f>
        <v>Boston</v>
      </c>
      <c r="AI1240" s="27"/>
      <c r="AJ1240" s="26"/>
      <c r="AK1240" s="26"/>
      <c r="AL1240" s="26"/>
      <c r="AM1240" s="26"/>
      <c r="AN1240" s="26"/>
    </row>
    <row r="1241" spans="1:40">
      <c r="A1241" t="str">
        <f>IF(OR(H1241=$AA$3,L1241=$AA$3),"MATCH","")</f>
        <v>MATCH</v>
      </c>
      <c r="B1241" t="str">
        <f>IF(A1241="","","LAST "&amp;COUNTIF(A$2:$A1241,A1241))</f>
        <v>LAST 79</v>
      </c>
      <c r="C1241" t="str">
        <f>IF(OR(H1241=$AA$5,L1241=$AA$5),"MATCH","")</f>
        <v/>
      </c>
      <c r="D1241" t="str">
        <f>IF(C1241="","","LAST "&amp;COUNTIF($C$2:C1241,C1241))</f>
        <v/>
      </c>
      <c r="E1241" s="6">
        <f>IF(AND(OR(H1241=$AA$3,H1241=$AA$5),AND(OR(L1241=$AA$3,L1241=$AA$5))),"MATCH",0)</f>
        <v>0</v>
      </c>
      <c r="F1241" s="39" t="s">
        <v>91</v>
      </c>
      <c r="G1241" s="16">
        <v>44854</v>
      </c>
      <c r="H1241" s="6" t="s">
        <v>35</v>
      </c>
      <c r="I1241" s="6">
        <v>6</v>
      </c>
      <c r="J1241" s="7">
        <v>3.7245984750965446</v>
      </c>
      <c r="K1241" s="19">
        <v>1</v>
      </c>
      <c r="L1241" s="6" t="s">
        <v>36</v>
      </c>
      <c r="N1241" s="7">
        <f>((VLOOKUP(L1241,Modèle!$B$3:$G$34,5,FALSE)*VLOOKUP(H1241,Modèle!$B$3:$G$34,6,FALSE))*Modèle!$D$35)+0.1</f>
        <v>3.5799999999999992</v>
      </c>
      <c r="O1241" s="19">
        <f>IF(N1236&gt;J1236,1,"")</f>
        <v>1</v>
      </c>
      <c r="P1241" t="str">
        <f>IF(I1241&gt;M1241,H1241,L1241)</f>
        <v>Buffalo</v>
      </c>
      <c r="Q1241" t="str">
        <f>IF(J1241&gt;N1241,H1241,L1241)</f>
        <v>Buffalo</v>
      </c>
      <c r="AI1241" s="27"/>
      <c r="AJ1241" s="26"/>
      <c r="AK1241" s="26"/>
      <c r="AL1241" s="26"/>
      <c r="AM1241" s="26"/>
      <c r="AN1241" s="26"/>
    </row>
    <row r="1242" spans="1:40">
      <c r="A1242" t="str">
        <f>IF(OR(H1242=$AA$3,L1242=$AA$3),"MATCH","")</f>
        <v/>
      </c>
      <c r="B1242" t="str">
        <f>IF(A1242="","","LAST "&amp;COUNTIF(A$2:$A1242,A1242))</f>
        <v/>
      </c>
      <c r="C1242" t="str">
        <f>IF(OR(H1242=$AA$5,L1242=$AA$5),"MATCH","")</f>
        <v/>
      </c>
      <c r="D1242" t="str">
        <f>IF(C1242="","","LAST "&amp;COUNTIF($C$2:C1242,C1242))</f>
        <v/>
      </c>
      <c r="E1242" s="6">
        <f>IF(AND(OR(H1242=$AA$3,H1242=$AA$5),AND(OR(L1242=$AA$3,L1242=$AA$5))),"MATCH",0)</f>
        <v>0</v>
      </c>
      <c r="F1242" s="39" t="s">
        <v>91</v>
      </c>
      <c r="G1242" s="16">
        <v>44854</v>
      </c>
      <c r="H1242" s="6" t="s">
        <v>17</v>
      </c>
      <c r="I1242" s="6">
        <v>3</v>
      </c>
      <c r="J1242" s="7">
        <v>3.4018417665115352</v>
      </c>
      <c r="K1242" s="19">
        <v>1</v>
      </c>
      <c r="L1242" s="6" t="s">
        <v>24</v>
      </c>
      <c r="N1242" s="7">
        <f>((VLOOKUP(L1242,Modèle!$B$3:$G$34,5,FALSE)*VLOOKUP(H1242,Modèle!$B$3:$G$34,6,FALSE))*Modèle!$D$35)+0.1</f>
        <v>2.5390445859872606</v>
      </c>
      <c r="O1242" s="19" t="str">
        <f>IF(N1237&gt;J1237,1,"")</f>
        <v/>
      </c>
      <c r="P1242" t="str">
        <f>IF(I1242&gt;M1242,H1242,L1242)</f>
        <v>Nashville</v>
      </c>
      <c r="Q1242" t="str">
        <f>IF(J1242&gt;N1242,H1242,L1242)</f>
        <v>Nashville</v>
      </c>
      <c r="AI1242" s="27"/>
      <c r="AJ1242" s="26"/>
      <c r="AK1242" s="26"/>
      <c r="AL1242" s="26"/>
      <c r="AM1242" s="26"/>
      <c r="AN1242" s="26"/>
    </row>
    <row r="1243" spans="1:40">
      <c r="A1243" t="str">
        <f>IF(OR(H1243=$AA$3,L1243=$AA$3),"MATCH","")</f>
        <v/>
      </c>
      <c r="B1243" t="str">
        <f>IF(A1243="","","LAST "&amp;COUNTIF(A$2:$A1243,A1243))</f>
        <v/>
      </c>
      <c r="C1243" t="str">
        <f>IF(OR(H1243=$AA$5,L1243=$AA$5),"MATCH","")</f>
        <v/>
      </c>
      <c r="D1243" t="str">
        <f>IF(C1243="","","LAST "&amp;COUNTIF($C$2:C1243,C1243))</f>
        <v/>
      </c>
      <c r="E1243" s="6">
        <f>IF(AND(OR(H1243=$AA$3,H1243=$AA$5),AND(OR(L1243=$AA$3,L1243=$AA$5))),"MATCH",0)</f>
        <v>0</v>
      </c>
      <c r="F1243" s="39" t="s">
        <v>91</v>
      </c>
      <c r="G1243" s="16">
        <v>44854</v>
      </c>
      <c r="H1243" s="6" t="s">
        <v>25</v>
      </c>
      <c r="I1243" s="6">
        <v>4</v>
      </c>
      <c r="J1243" s="7">
        <v>3.0647311615011383</v>
      </c>
      <c r="K1243" s="19" t="s">
        <v>91</v>
      </c>
      <c r="L1243" s="6" t="s">
        <v>29</v>
      </c>
      <c r="N1243" s="7">
        <f>((VLOOKUP(L1243,Modèle!$B$3:$G$34,5,FALSE)*VLOOKUP(H1243,Modèle!$B$3:$G$34,6,FALSE))*Modèle!$D$35)+0.1</f>
        <v>3.2067515923566878</v>
      </c>
      <c r="O1243" s="19" t="str">
        <f>IF(N1238&gt;J1238,1,"")</f>
        <v/>
      </c>
      <c r="P1243" t="str">
        <f>IF(I1243&gt;M1243,H1243,L1243)</f>
        <v>Carolina</v>
      </c>
      <c r="Q1243" t="str">
        <f>IF(J1243&gt;N1243,H1243,L1243)</f>
        <v>Edmonton</v>
      </c>
      <c r="AI1243" s="27"/>
      <c r="AJ1243" s="26"/>
      <c r="AK1243" s="26"/>
      <c r="AL1243" s="26"/>
      <c r="AM1243" s="26"/>
      <c r="AN1243" s="26"/>
    </row>
    <row r="1244" spans="1:40">
      <c r="A1244" t="str">
        <f>IF(OR(H1244=$AA$3,L1244=$AA$3),"MATCH","")</f>
        <v/>
      </c>
      <c r="B1244" t="str">
        <f>IF(A1244="","","LAST "&amp;COUNTIF(A$2:$A1244,A1244))</f>
        <v/>
      </c>
      <c r="C1244" t="str">
        <f>IF(OR(H1244=$AA$5,L1244=$AA$5),"MATCH","")</f>
        <v/>
      </c>
      <c r="D1244" t="str">
        <f>IF(C1244="","","LAST "&amp;COUNTIF($C$2:C1244,C1244))</f>
        <v/>
      </c>
      <c r="E1244" s="6">
        <f>IF(AND(OR(H1244=$AA$3,H1244=$AA$5),AND(OR(L1244=$AA$3,L1244=$AA$5))),"MATCH",0)</f>
        <v>0</v>
      </c>
      <c r="F1244" s="39" t="s">
        <v>91</v>
      </c>
      <c r="G1244" s="16">
        <v>44854</v>
      </c>
      <c r="H1244" s="6" t="s">
        <v>28</v>
      </c>
      <c r="I1244" s="6">
        <v>3</v>
      </c>
      <c r="J1244" s="7">
        <v>3.8333775621348654</v>
      </c>
      <c r="K1244" s="19" t="s">
        <v>91</v>
      </c>
      <c r="L1244" s="6" t="s">
        <v>37</v>
      </c>
      <c r="N1244" s="7">
        <f>((VLOOKUP(L1244,Modèle!$B$3:$G$34,5,FALSE)*VLOOKUP(H1244,Modèle!$B$3:$G$34,6,FALSE))*Modèle!$D$35)+0.1</f>
        <v>4.0049681528662413</v>
      </c>
      <c r="O1244" s="19">
        <f>IF(N1239&gt;J1239,1,"")</f>
        <v>1</v>
      </c>
      <c r="P1244" t="str">
        <f>IF(I1244&gt;M1244,H1244,L1244)</f>
        <v>Vancouver</v>
      </c>
      <c r="Q1244" t="str">
        <f>IF(J1244&gt;N1244,H1244,L1244)</f>
        <v>Minnesota</v>
      </c>
      <c r="AI1244" s="27"/>
      <c r="AJ1244" s="26"/>
      <c r="AK1244" s="26"/>
      <c r="AL1244" s="26"/>
      <c r="AM1244" s="26"/>
      <c r="AN1244" s="26"/>
    </row>
    <row r="1245" spans="1:40">
      <c r="A1245" t="str">
        <f>IF(OR(H1245=$AA$3,L1245=$AA$3),"MATCH","")</f>
        <v/>
      </c>
      <c r="B1245" t="str">
        <f>IF(A1245="","","LAST "&amp;COUNTIF(A$2:$A1245,A1245))</f>
        <v/>
      </c>
      <c r="C1245" t="str">
        <f>IF(OR(H1245=$AA$5,L1245=$AA$5),"MATCH","")</f>
        <v/>
      </c>
      <c r="D1245" t="str">
        <f>IF(C1245="","","LAST "&amp;COUNTIF($C$2:C1245,C1245))</f>
        <v/>
      </c>
      <c r="E1245" s="6">
        <f>IF(AND(OR(H1245=$AA$3,H1245=$AA$5),AND(OR(L1245=$AA$3,L1245=$AA$5))),"MATCH",0)</f>
        <v>0</v>
      </c>
      <c r="F1245" s="39" t="s">
        <v>91</v>
      </c>
      <c r="G1245" s="16">
        <v>44854</v>
      </c>
      <c r="H1245" s="6" t="s">
        <v>43</v>
      </c>
      <c r="I1245" s="6">
        <v>2</v>
      </c>
      <c r="J1245" s="7">
        <v>2.7376968016635308</v>
      </c>
      <c r="K1245" s="19" t="s">
        <v>91</v>
      </c>
      <c r="L1245" s="6" t="s">
        <v>31</v>
      </c>
      <c r="N1245" s="7">
        <f>((VLOOKUP(L1245,Modèle!$B$3:$G$34,5,FALSE)*VLOOKUP(H1245,Modèle!$B$3:$G$34,6,FALSE))*Modèle!$D$35)+0.1</f>
        <v>3.0479299363057319</v>
      </c>
      <c r="O1245" s="19">
        <f>IF(N1240&gt;J1240,1,"")</f>
        <v>1</v>
      </c>
      <c r="P1245" t="str">
        <f>IF(I1245&gt;M1245,H1245,L1245)</f>
        <v>Arizona</v>
      </c>
      <c r="Q1245" t="str">
        <f>IF(J1245&gt;N1245,H1245,L1245)</f>
        <v>Montreal</v>
      </c>
      <c r="AI1245" s="27"/>
      <c r="AJ1245" s="26"/>
      <c r="AK1245" s="26"/>
      <c r="AL1245" s="26"/>
      <c r="AM1245" s="26"/>
      <c r="AN1245" s="26"/>
    </row>
    <row r="1246" spans="1:40">
      <c r="A1246" t="str">
        <f>IF(OR(H1246=$AA$3,L1246=$AA$3),"MATCH","")</f>
        <v/>
      </c>
      <c r="B1246" t="str">
        <f>IF(A1246="","","LAST "&amp;COUNTIF(A$2:$A1246,A1246))</f>
        <v/>
      </c>
      <c r="C1246" t="str">
        <f>IF(OR(H1246=$AA$5,L1246=$AA$5),"MATCH","")</f>
        <v/>
      </c>
      <c r="D1246" t="str">
        <f>IF(C1246="","","LAST "&amp;COUNTIF($C$2:C1246,C1246))</f>
        <v/>
      </c>
      <c r="E1246" s="6">
        <f>IF(AND(OR(H1246=$AA$3,H1246=$AA$5),AND(OR(L1246=$AA$3,L1246=$AA$5))),"MATCH",0)</f>
        <v>0</v>
      </c>
      <c r="F1246" s="39" t="s">
        <v>91</v>
      </c>
      <c r="G1246" s="16">
        <v>44854</v>
      </c>
      <c r="H1246" s="6" t="s">
        <v>41</v>
      </c>
      <c r="I1246" s="6">
        <v>4</v>
      </c>
      <c r="J1246" s="7">
        <v>2.9103237944350919</v>
      </c>
      <c r="K1246" s="19" t="s">
        <v>91</v>
      </c>
      <c r="L1246" s="6" t="s">
        <v>39</v>
      </c>
      <c r="N1246" s="7">
        <f>((VLOOKUP(L1246,Modèle!$B$3:$G$34,5,FALSE)*VLOOKUP(H1246,Modèle!$B$3:$G$34,6,FALSE))*Modèle!$D$35)+0.1</f>
        <v>2.600636942675159</v>
      </c>
      <c r="O1246" s="19" t="str">
        <f>IF(N1241&gt;J1241,1,"")</f>
        <v/>
      </c>
      <c r="P1246" t="str">
        <f>IF(I1246&gt;M1246,H1246,L1246)</f>
        <v>New Jersey</v>
      </c>
      <c r="Q1246" t="str">
        <f>IF(J1246&gt;N1246,H1246,L1246)</f>
        <v>New Jersey</v>
      </c>
      <c r="AI1246" s="27"/>
      <c r="AJ1246" s="26"/>
      <c r="AK1246" s="26"/>
      <c r="AL1246" s="26"/>
      <c r="AM1246" s="26"/>
      <c r="AN1246" s="26"/>
    </row>
    <row r="1247" spans="1:40">
      <c r="A1247" t="str">
        <f>IF(OR(H1247=$AA$3,L1247=$AA$3),"MATCH","")</f>
        <v/>
      </c>
      <c r="B1247" t="str">
        <f>IF(A1247="","","LAST "&amp;COUNTIF(A$2:$A1247,A1247))</f>
        <v/>
      </c>
      <c r="C1247" t="str">
        <f>IF(OR(H1247=$AA$5,L1247=$AA$5),"MATCH","")</f>
        <v/>
      </c>
      <c r="D1247" t="str">
        <f>IF(C1247="","","LAST "&amp;COUNTIF($C$2:C1247,C1247))</f>
        <v/>
      </c>
      <c r="E1247" s="6">
        <f>IF(AND(OR(H1247=$AA$3,H1247=$AA$5),AND(OR(L1247=$AA$3,L1247=$AA$5))),"MATCH",0)</f>
        <v>0</v>
      </c>
      <c r="F1247" s="39" t="s">
        <v>91</v>
      </c>
      <c r="G1247" s="16">
        <v>44854</v>
      </c>
      <c r="H1247" s="6" t="s">
        <v>16</v>
      </c>
      <c r="I1247" s="6">
        <v>3</v>
      </c>
      <c r="J1247" s="7">
        <v>2.0722843845925341</v>
      </c>
      <c r="K1247" s="19" t="s">
        <v>91</v>
      </c>
      <c r="L1247" s="6" t="s">
        <v>21</v>
      </c>
      <c r="N1247" s="7">
        <f>((VLOOKUP(L1247,Modèle!$B$3:$G$34,5,FALSE)*VLOOKUP(H1247,Modèle!$B$3:$G$34,6,FALSE))*Modèle!$D$35)+0.1</f>
        <v>3.853757961783439</v>
      </c>
      <c r="O1247" s="19" t="str">
        <f>IF(N1242&gt;J1242,1,"")</f>
        <v/>
      </c>
      <c r="P1247" t="str">
        <f>IF(I1247&gt;M1247,H1247,L1247)</f>
        <v>San Jose</v>
      </c>
      <c r="Q1247" t="str">
        <f>IF(J1247&gt;N1247,H1247,L1247)</f>
        <v>N.Y. Rangers</v>
      </c>
      <c r="AI1247" s="27"/>
      <c r="AJ1247" s="26"/>
      <c r="AK1247" s="26"/>
      <c r="AL1247" s="26"/>
      <c r="AM1247" s="26"/>
      <c r="AN1247" s="26"/>
    </row>
    <row r="1248" spans="1:40">
      <c r="A1248" t="str">
        <f>IF(OR(H1248=$AA$3,L1248=$AA$3),"MATCH","")</f>
        <v/>
      </c>
      <c r="B1248" t="str">
        <f>IF(A1248="","","LAST "&amp;COUNTIF(A$2:$A1248,A1248))</f>
        <v/>
      </c>
      <c r="C1248" t="str">
        <f>IF(OR(H1248=$AA$5,L1248=$AA$5),"MATCH","")</f>
        <v/>
      </c>
      <c r="D1248" t="str">
        <f>IF(C1248="","","LAST "&amp;COUNTIF($C$2:C1248,C1248))</f>
        <v/>
      </c>
      <c r="E1248" s="6">
        <f>IF(AND(OR(H1248=$AA$3,H1248=$AA$5),AND(OR(L1248=$AA$3,L1248=$AA$5))),"MATCH",0)</f>
        <v>0</v>
      </c>
      <c r="F1248" s="39" t="s">
        <v>91</v>
      </c>
      <c r="G1248" s="16">
        <v>44854</v>
      </c>
      <c r="H1248" s="6" t="s">
        <v>33</v>
      </c>
      <c r="I1248" s="6">
        <v>2</v>
      </c>
      <c r="J1248" s="7">
        <v>3.2129913852856711</v>
      </c>
      <c r="K1248" s="19" t="s">
        <v>91</v>
      </c>
      <c r="L1248" s="6" t="s">
        <v>34</v>
      </c>
      <c r="N1248" s="7">
        <f>((VLOOKUP(L1248,Modèle!$B$3:$G$34,5,FALSE)*VLOOKUP(H1248,Modèle!$B$3:$G$34,6,FALSE))*Modèle!$D$35)+0.1</f>
        <v>2.6929936305732478</v>
      </c>
      <c r="O1248" s="19">
        <f>IF(N1243&gt;J1243,1,"")</f>
        <v>1</v>
      </c>
      <c r="P1248" t="str">
        <f>IF(I1248&gt;M1248,H1248,L1248)</f>
        <v>Washington</v>
      </c>
      <c r="Q1248" t="str">
        <f>IF(J1248&gt;N1248,H1248,L1248)</f>
        <v>Washington</v>
      </c>
      <c r="AI1248" s="27"/>
      <c r="AJ1248" s="26"/>
      <c r="AK1248" s="26"/>
      <c r="AL1248" s="26"/>
      <c r="AM1248" s="26"/>
      <c r="AN1248" s="26"/>
    </row>
    <row r="1249" spans="1:40">
      <c r="A1249" t="str">
        <f>IF(OR(H1249=$AA$3,L1249=$AA$3),"MATCH","")</f>
        <v/>
      </c>
      <c r="B1249" t="str">
        <f>IF(A1249="","","LAST "&amp;COUNTIF(A$2:$A1249,A1249))</f>
        <v/>
      </c>
      <c r="C1249" t="str">
        <f>IF(OR(H1249=$AA$5,L1249=$AA$5),"MATCH","")</f>
        <v/>
      </c>
      <c r="D1249" t="str">
        <f>IF(C1249="","","LAST "&amp;COUNTIF($C$2:C1249,C1249))</f>
        <v/>
      </c>
      <c r="E1249" s="6">
        <f>IF(AND(OR(H1249=$AA$3,H1249=$AA$5),AND(OR(L1249=$AA$3,L1249=$AA$5))),"MATCH",0)</f>
        <v>0</v>
      </c>
      <c r="F1249" s="39" t="s">
        <v>91</v>
      </c>
      <c r="G1249" s="16">
        <v>44854</v>
      </c>
      <c r="H1249" s="6" t="s">
        <v>19</v>
      </c>
      <c r="I1249" s="6">
        <v>1</v>
      </c>
      <c r="J1249" s="7">
        <v>3.713888503812258</v>
      </c>
      <c r="K1249" s="19" t="s">
        <v>91</v>
      </c>
      <c r="L1249" s="6" t="s">
        <v>44</v>
      </c>
      <c r="N1249" s="7">
        <f>((VLOOKUP(L1249,Modèle!$B$3:$G$34,5,FALSE)*VLOOKUP(H1249,Modèle!$B$3:$G$34,6,FALSE))*Modèle!$D$35)+0.1</f>
        <v>3.5439808917197446</v>
      </c>
      <c r="O1249" s="19">
        <f>IF(N1244&gt;J1244,1,"")</f>
        <v>1</v>
      </c>
      <c r="P1249" t="str">
        <f>IF(I1249&gt;M1249,H1249,L1249)</f>
        <v>Los Angeles</v>
      </c>
      <c r="Q1249" t="str">
        <f>IF(J1249&gt;N1249,H1249,L1249)</f>
        <v>Los Angeles</v>
      </c>
      <c r="AI1249" s="27"/>
      <c r="AJ1249" s="26"/>
      <c r="AK1249" s="26"/>
      <c r="AL1249" s="26"/>
      <c r="AM1249" s="26"/>
      <c r="AN1249" s="26"/>
    </row>
    <row r="1250" spans="1:40">
      <c r="A1250" t="str">
        <f>IF(OR(H1250=$AA$3,L1250=$AA$3),"MATCH","")</f>
        <v/>
      </c>
      <c r="B1250" t="str">
        <f>IF(A1250="","","LAST "&amp;COUNTIF(A$2:$A1250,A1250))</f>
        <v/>
      </c>
      <c r="C1250" t="str">
        <f>IF(OR(H1250=$AA$5,L1250=$AA$5),"MATCH","")</f>
        <v/>
      </c>
      <c r="D1250" t="str">
        <f>IF(C1250="","","LAST "&amp;COUNTIF($C$2:C1250,C1250))</f>
        <v/>
      </c>
      <c r="E1250" s="6">
        <f>IF(AND(OR(H1250=$AA$3,H1250=$AA$5),AND(OR(L1250=$AA$3,L1250=$AA$5))),"MATCH",0)</f>
        <v>0</v>
      </c>
      <c r="F1250" s="39" t="s">
        <v>91</v>
      </c>
      <c r="G1250" s="16">
        <v>44854</v>
      </c>
      <c r="H1250" s="6" t="s">
        <v>40</v>
      </c>
      <c r="I1250" s="6">
        <v>2</v>
      </c>
      <c r="J1250" s="7">
        <v>2.9563323101297159</v>
      </c>
      <c r="K1250" s="19">
        <v>1</v>
      </c>
      <c r="L1250" s="6" t="s">
        <v>30</v>
      </c>
      <c r="N1250" s="7">
        <f>((VLOOKUP(L1250,Modèle!$B$3:$G$34,5,FALSE)*VLOOKUP(H1250,Modèle!$B$3:$G$34,6,FALSE))*Modèle!$D$35)+0.1</f>
        <v>2.9294267515923562</v>
      </c>
      <c r="O1250" s="19">
        <f>IF(N1245&gt;J1245,1,"")</f>
        <v>1</v>
      </c>
      <c r="P1250" t="str">
        <f>IF(I1250&gt;M1250,H1250,L1250)</f>
        <v>Dallas</v>
      </c>
      <c r="Q1250" t="str">
        <f>IF(J1250&gt;N1250,H1250,L1250)</f>
        <v>Dallas</v>
      </c>
      <c r="AI1250" s="27"/>
      <c r="AJ1250" s="26"/>
      <c r="AK1250" s="26"/>
      <c r="AL1250" s="26"/>
      <c r="AM1250" s="26"/>
      <c r="AN1250" s="26"/>
    </row>
    <row r="1251" spans="1:40">
      <c r="A1251" t="str">
        <f>IF(OR(H1251=$AA$3,L1251=$AA$3),"MATCH","")</f>
        <v/>
      </c>
      <c r="B1251" t="str">
        <f>IF(A1251="","","LAST "&amp;COUNTIF(A$2:$A1251,A1251))</f>
        <v/>
      </c>
      <c r="C1251" t="str">
        <f>IF(OR(H1251=$AA$5,L1251=$AA$5),"MATCH","")</f>
        <v/>
      </c>
      <c r="D1251" t="str">
        <f>IF(C1251="","","LAST "&amp;COUNTIF($C$2:C1251,C1251))</f>
        <v/>
      </c>
      <c r="E1251" s="6">
        <f>IF(AND(OR(H1251=$AA$3,H1251=$AA$5),AND(OR(L1251=$AA$3,L1251=$AA$5))),"MATCH",0)</f>
        <v>0</v>
      </c>
      <c r="F1251" s="39" t="s">
        <v>91</v>
      </c>
      <c r="G1251" s="16">
        <v>44854</v>
      </c>
      <c r="H1251" s="6" t="s">
        <v>46</v>
      </c>
      <c r="I1251" s="6">
        <v>2</v>
      </c>
      <c r="J1251" s="7">
        <v>1.556748192890385</v>
      </c>
      <c r="K1251" s="19" t="s">
        <v>91</v>
      </c>
      <c r="L1251" s="6" t="s">
        <v>18</v>
      </c>
      <c r="N1251" s="7">
        <f>((VLOOKUP(L1251,Modèle!$B$3:$G$34,5,FALSE)*VLOOKUP(H1251,Modèle!$B$3:$G$34,6,FALSE))*Modèle!$D$35)+0.1</f>
        <v>2.7972292993630572</v>
      </c>
      <c r="O1251" s="19" t="str">
        <f>IF(N1246&gt;J1246,1,"")</f>
        <v/>
      </c>
      <c r="P1251" t="str">
        <f>IF(I1251&gt;M1251,H1251,L1251)</f>
        <v>Winnipeg</v>
      </c>
      <c r="Q1251" t="str">
        <f>IF(J1251&gt;N1251,H1251,L1251)</f>
        <v>Vegas</v>
      </c>
      <c r="AI1251" s="27"/>
      <c r="AJ1251" s="26"/>
      <c r="AK1251" s="26"/>
      <c r="AL1251" s="26"/>
      <c r="AM1251" s="26"/>
      <c r="AN1251" s="26"/>
    </row>
    <row r="1252" spans="1:40">
      <c r="A1252" t="str">
        <f>IF(OR(H1252=$AA$3,L1252=$AA$3),"MATCH","")</f>
        <v/>
      </c>
      <c r="B1252" t="str">
        <f>IF(A1252="","","LAST "&amp;COUNTIF(A$2:$A1252,A1252))</f>
        <v/>
      </c>
      <c r="C1252" t="str">
        <f>IF(OR(H1252=$AA$5,L1252=$AA$5),"MATCH","")</f>
        <v/>
      </c>
      <c r="D1252" t="str">
        <f>IF(C1252="","","LAST "&amp;COUNTIF($C$2:C1252,C1252))</f>
        <v/>
      </c>
      <c r="E1252" s="6">
        <f>IF(AND(OR(H1252=$AA$3,H1252=$AA$5),AND(OR(L1252=$AA$3,L1252=$AA$5))),"MATCH",0)</f>
        <v>0</v>
      </c>
      <c r="F1252" s="39" t="s">
        <v>91</v>
      </c>
      <c r="G1252" s="16">
        <v>44853</v>
      </c>
      <c r="H1252" s="6" t="s">
        <v>46</v>
      </c>
      <c r="I1252" s="6">
        <v>4</v>
      </c>
      <c r="J1252" s="7">
        <v>2.7472026933359737</v>
      </c>
      <c r="K1252" s="19" t="s">
        <v>91</v>
      </c>
      <c r="L1252" s="6" t="s">
        <v>27</v>
      </c>
      <c r="N1252" s="7">
        <f>((VLOOKUP(L1252,Modèle!$B$3:$G$34,5,FALSE)*VLOOKUP(H1252,Modèle!$B$3:$G$34,6,FALSE))*Modèle!$D$35)+0.1</f>
        <v>2.5580254777070057</v>
      </c>
      <c r="O1252" s="19">
        <f>IF(N1247&gt;J1247,1,"")</f>
        <v>1</v>
      </c>
      <c r="P1252" t="str">
        <f>IF(I1252&gt;M1252,H1252,L1252)</f>
        <v>Winnipeg</v>
      </c>
      <c r="Q1252" t="str">
        <f>IF(J1252&gt;N1252,H1252,L1252)</f>
        <v>Winnipeg</v>
      </c>
      <c r="AI1252" s="27"/>
      <c r="AJ1252" s="26"/>
      <c r="AK1252" s="26"/>
      <c r="AL1252" s="26"/>
      <c r="AM1252" s="26"/>
      <c r="AN1252" s="26"/>
    </row>
    <row r="1253" spans="1:40">
      <c r="A1253" t="str">
        <f>IF(OR(H1253=$AA$3,L1253=$AA$3),"MATCH","")</f>
        <v/>
      </c>
      <c r="B1253" t="str">
        <f>IF(A1253="","","LAST "&amp;COUNTIF(A$2:$A1253,A1253))</f>
        <v/>
      </c>
      <c r="C1253" t="str">
        <f>IF(OR(H1253=$AA$5,L1253=$AA$5),"MATCH","")</f>
        <v/>
      </c>
      <c r="D1253" t="str">
        <f>IF(C1253="","","LAST "&amp;COUNTIF($C$2:C1253,C1253))</f>
        <v/>
      </c>
      <c r="E1253" s="6">
        <f>IF(AND(OR(H1253=$AA$3,H1253=$AA$5),AND(OR(L1253=$AA$3,L1253=$AA$5))),"MATCH",0)</f>
        <v>0</v>
      </c>
      <c r="F1253" s="39" t="s">
        <v>91</v>
      </c>
      <c r="G1253" s="16">
        <v>44853</v>
      </c>
      <c r="H1253" s="6" t="s">
        <v>42</v>
      </c>
      <c r="I1253" s="6">
        <v>3</v>
      </c>
      <c r="J1253" s="7">
        <v>2.9563323101297159</v>
      </c>
      <c r="K1253" s="19">
        <v>1</v>
      </c>
      <c r="L1253" s="6" t="s">
        <v>38</v>
      </c>
      <c r="N1253" s="7">
        <f>((VLOOKUP(L1253,Modèle!$B$3:$G$34,5,FALSE)*VLOOKUP(H1253,Modèle!$B$3:$G$34,6,FALSE))*Modèle!$D$35)+0.1</f>
        <v>3.3908280254777066</v>
      </c>
      <c r="O1253" s="19" t="str">
        <f>IF(N1248&gt;J1248,1,"")</f>
        <v/>
      </c>
      <c r="P1253" t="str">
        <f>IF(I1253&gt;M1253,H1253,L1253)</f>
        <v>Philadelphia</v>
      </c>
      <c r="Q1253" t="str">
        <f>IF(J1253&gt;N1253,H1253,L1253)</f>
        <v>Florida</v>
      </c>
      <c r="AI1253" s="27"/>
      <c r="AJ1253" s="26"/>
      <c r="AK1253" s="26"/>
      <c r="AL1253" s="26"/>
      <c r="AM1253" s="26"/>
      <c r="AN1253" s="26"/>
    </row>
    <row r="1254" spans="1:40">
      <c r="A1254" t="str">
        <f>IF(OR(H1254=$AA$3,L1254=$AA$3),"MATCH","")</f>
        <v/>
      </c>
      <c r="B1254" t="str">
        <f>IF(A1254="","","LAST "&amp;COUNTIF(A$2:$A1254,A1254))</f>
        <v/>
      </c>
      <c r="C1254" t="str">
        <f>IF(OR(H1254=$AA$5,L1254=$AA$5),"MATCH","")</f>
        <v/>
      </c>
      <c r="D1254" t="str">
        <f>IF(C1254="","","LAST "&amp;COUNTIF($C$2:C1254,C1254))</f>
        <v/>
      </c>
      <c r="E1254" s="6">
        <f>IF(AND(OR(H1254=$AA$3,H1254=$AA$5),AND(OR(L1254=$AA$3,L1254=$AA$5))),"MATCH",0)</f>
        <v>0</v>
      </c>
      <c r="F1254" s="39" t="s">
        <v>91</v>
      </c>
      <c r="G1254" s="16">
        <v>44853</v>
      </c>
      <c r="H1254" s="6" t="s">
        <v>47</v>
      </c>
      <c r="I1254" s="6">
        <v>4</v>
      </c>
      <c r="J1254" s="7">
        <v>2.564055847113575</v>
      </c>
      <c r="K1254" s="19" t="s">
        <v>91</v>
      </c>
      <c r="L1254" s="6" t="s">
        <v>22</v>
      </c>
      <c r="N1254" s="7">
        <f>((VLOOKUP(L1254,Modèle!$B$3:$G$34,5,FALSE)*VLOOKUP(H1254,Modèle!$B$3:$G$34,6,FALSE))*Modèle!$D$35)+0.1</f>
        <v>4.3988535031847125</v>
      </c>
      <c r="O1254" s="19" t="str">
        <f>IF(N1249&gt;J1249,1,"")</f>
        <v/>
      </c>
      <c r="P1254" t="str">
        <f>IF(I1254&gt;M1254,H1254,L1254)</f>
        <v>St. Louis</v>
      </c>
      <c r="Q1254" t="str">
        <f>IF(J1254&gt;N1254,H1254,L1254)</f>
        <v>Seattle</v>
      </c>
      <c r="AI1254" s="27"/>
      <c r="AJ1254" s="26"/>
      <c r="AK1254" s="26"/>
      <c r="AL1254" s="26"/>
      <c r="AM1254" s="26"/>
      <c r="AN1254" s="26"/>
    </row>
    <row r="1255" spans="1:40">
      <c r="A1255" t="str">
        <f>IF(OR(H1255=$AA$3,L1255=$AA$3),"MATCH","")</f>
        <v>MATCH</v>
      </c>
      <c r="B1255" t="str">
        <f>IF(A1255="","","LAST "&amp;COUNTIF(A$2:$A1255,A1255))</f>
        <v>LAST 80</v>
      </c>
      <c r="C1255" t="str">
        <f>IF(OR(H1255=$AA$5,L1255=$AA$5),"MATCH","")</f>
        <v/>
      </c>
      <c r="D1255" t="str">
        <f>IF(C1255="","","LAST "&amp;COUNTIF($C$2:C1255,C1255))</f>
        <v/>
      </c>
      <c r="E1255" s="6">
        <f>IF(AND(OR(H1255=$AA$3,H1255=$AA$5),AND(OR(L1255=$AA$3,L1255=$AA$5))),"MATCH",0)</f>
        <v>0</v>
      </c>
      <c r="F1255" s="39" t="s">
        <v>91</v>
      </c>
      <c r="G1255" s="16">
        <v>44852</v>
      </c>
      <c r="H1255" s="6" t="s">
        <v>18</v>
      </c>
      <c r="I1255" s="6">
        <v>2</v>
      </c>
      <c r="J1255" s="7">
        <v>2.8999306862065546</v>
      </c>
      <c r="K1255" s="19">
        <v>1</v>
      </c>
      <c r="L1255" s="6" t="s">
        <v>36</v>
      </c>
      <c r="N1255" s="7">
        <f>((VLOOKUP(L1255,Modèle!$B$3:$G$34,5,FALSE)*VLOOKUP(H1255,Modèle!$B$3:$G$34,6,FALSE))*Modèle!$D$35)+0.1</f>
        <v>2.9399999999999995</v>
      </c>
      <c r="O1255" s="19" t="str">
        <f>IF(N1250&gt;J1250,1,"")</f>
        <v/>
      </c>
      <c r="P1255" t="str">
        <f>IF(I1255&gt;M1255,H1255,L1255)</f>
        <v>Vegas</v>
      </c>
      <c r="Q1255" t="str">
        <f>IF(J1255&gt;N1255,H1255,L1255)</f>
        <v>Calgary</v>
      </c>
      <c r="AI1255" s="27"/>
      <c r="AJ1255" s="26"/>
      <c r="AK1255" s="26"/>
      <c r="AL1255" s="26"/>
      <c r="AM1255" s="26"/>
      <c r="AN1255" s="26"/>
    </row>
    <row r="1256" spans="1:40">
      <c r="A1256" t="str">
        <f>IF(OR(H1256=$AA$3,L1256=$AA$3),"MATCH","")</f>
        <v/>
      </c>
      <c r="B1256" t="str">
        <f>IF(A1256="","","LAST "&amp;COUNTIF(A$2:$A1256,A1256))</f>
        <v/>
      </c>
      <c r="C1256" t="str">
        <f>IF(OR(H1256=$AA$5,L1256=$AA$5),"MATCH","")</f>
        <v/>
      </c>
      <c r="D1256" t="str">
        <f>IF(C1256="","","LAST "&amp;COUNTIF($C$2:C1256,C1256))</f>
        <v/>
      </c>
      <c r="E1256" s="6">
        <f>IF(AND(OR(H1256=$AA$3,H1256=$AA$5),AND(OR(L1256=$AA$3,L1256=$AA$5))),"MATCH",0)</f>
        <v>0</v>
      </c>
      <c r="F1256" s="39" t="s">
        <v>91</v>
      </c>
      <c r="G1256" s="16">
        <v>44852</v>
      </c>
      <c r="H1256" s="6" t="s">
        <v>28</v>
      </c>
      <c r="I1256" s="6">
        <v>3</v>
      </c>
      <c r="J1256" s="7">
        <v>4.3359540548569164</v>
      </c>
      <c r="K1256" s="19">
        <v>1</v>
      </c>
      <c r="L1256" s="6" t="s">
        <v>24</v>
      </c>
      <c r="N1256" s="7">
        <f>((VLOOKUP(L1256,Modèle!$B$3:$G$34,5,FALSE)*VLOOKUP(H1256,Modèle!$B$3:$G$34,6,FALSE))*Modèle!$D$35)+0.1</f>
        <v>3.3165923566878979</v>
      </c>
      <c r="O1256" s="19">
        <f>IF(N1251&gt;J1251,1,"")</f>
        <v>1</v>
      </c>
      <c r="P1256" t="str">
        <f>IF(I1256&gt;M1256,H1256,L1256)</f>
        <v>Vancouver</v>
      </c>
      <c r="Q1256" t="str">
        <f>IF(J1256&gt;N1256,H1256,L1256)</f>
        <v>Vancouver</v>
      </c>
      <c r="AI1256" s="27"/>
      <c r="AJ1256" s="26"/>
      <c r="AK1256" s="26"/>
      <c r="AL1256" s="26"/>
      <c r="AM1256" s="26"/>
      <c r="AN1256" s="26"/>
    </row>
    <row r="1257" spans="1:40">
      <c r="A1257" t="str">
        <f>IF(OR(H1257=$AA$3,L1257=$AA$3),"MATCH","")</f>
        <v/>
      </c>
      <c r="B1257" t="str">
        <f>IF(A1257="","","LAST "&amp;COUNTIF(A$2:$A1257,A1257))</f>
        <v/>
      </c>
      <c r="C1257" t="str">
        <f>IF(OR(H1257=$AA$5,L1257=$AA$5),"MATCH","")</f>
        <v/>
      </c>
      <c r="D1257" t="str">
        <f>IF(C1257="","","LAST "&amp;COUNTIF($C$2:C1257,C1257))</f>
        <v/>
      </c>
      <c r="E1257" s="6">
        <f>IF(AND(OR(H1257=$AA$3,H1257=$AA$5),AND(OR(L1257=$AA$3,L1257=$AA$5))),"MATCH",0)</f>
        <v>0</v>
      </c>
      <c r="F1257" s="39" t="s">
        <v>91</v>
      </c>
      <c r="G1257" s="16">
        <v>44852</v>
      </c>
      <c r="H1257" s="6" t="s">
        <v>35</v>
      </c>
      <c r="I1257" s="6">
        <v>4</v>
      </c>
      <c r="J1257" s="7">
        <v>4.0501752648777112</v>
      </c>
      <c r="K1257" s="19">
        <v>1</v>
      </c>
      <c r="L1257" s="6" t="s">
        <v>29</v>
      </c>
      <c r="N1257" s="7">
        <f>((VLOOKUP(L1257,Modèle!$B$3:$G$34,5,FALSE)*VLOOKUP(H1257,Modèle!$B$3:$G$34,6,FALSE))*Modèle!$D$35)+0.1</f>
        <v>4.1341401273885339</v>
      </c>
      <c r="O1257" s="19" t="str">
        <f>IF(N1252&gt;J1252,1,"")</f>
        <v/>
      </c>
      <c r="P1257" t="str">
        <f>IF(I1257&gt;M1257,H1257,L1257)</f>
        <v>Buffalo</v>
      </c>
      <c r="Q1257" t="str">
        <f>IF(J1257&gt;N1257,H1257,L1257)</f>
        <v>Edmonton</v>
      </c>
      <c r="AI1257" s="27"/>
      <c r="AJ1257" s="26"/>
      <c r="AK1257" s="26"/>
      <c r="AL1257" s="26"/>
      <c r="AM1257" s="26"/>
      <c r="AN1257" s="26"/>
    </row>
    <row r="1258" spans="1:40">
      <c r="A1258" t="str">
        <f>IF(OR(H1258=$AA$3,L1258=$AA$3),"MATCH","")</f>
        <v/>
      </c>
      <c r="B1258" t="str">
        <f>IF(A1258="","","LAST "&amp;COUNTIF(A$2:$A1258,A1258))</f>
        <v/>
      </c>
      <c r="C1258" t="str">
        <f>IF(OR(H1258=$AA$5,L1258=$AA$5),"MATCH","")</f>
        <v/>
      </c>
      <c r="D1258" t="str">
        <f>IF(C1258="","","LAST "&amp;COUNTIF($C$2:C1258,C1258))</f>
        <v/>
      </c>
      <c r="E1258" s="6">
        <f>IF(AND(OR(H1258=$AA$3,H1258=$AA$5),AND(OR(L1258=$AA$3,L1258=$AA$5))),"MATCH",0)</f>
        <v>0</v>
      </c>
      <c r="F1258" s="39" t="s">
        <v>91</v>
      </c>
      <c r="G1258" s="16">
        <v>44852</v>
      </c>
      <c r="H1258" s="6" t="s">
        <v>16</v>
      </c>
      <c r="I1258" s="6">
        <v>2</v>
      </c>
      <c r="J1258" s="7">
        <v>1.8443331022873553</v>
      </c>
      <c r="K1258" s="19" t="s">
        <v>91</v>
      </c>
      <c r="L1258" s="6" t="s">
        <v>39</v>
      </c>
      <c r="N1258" s="7">
        <f>((VLOOKUP(L1258,Modèle!$B$3:$G$34,5,FALSE)*VLOOKUP(H1258,Modèle!$B$3:$G$34,6,FALSE))*Modèle!$D$35)+0.1</f>
        <v>3.687452229299363</v>
      </c>
      <c r="O1258" s="19">
        <f>IF(N1253&gt;J1253,1,"")</f>
        <v>1</v>
      </c>
      <c r="P1258" t="str">
        <f>IF(I1258&gt;M1258,H1258,L1258)</f>
        <v>San Jose</v>
      </c>
      <c r="Q1258" t="str">
        <f>IF(J1258&gt;N1258,H1258,L1258)</f>
        <v>N.Y. Islanders</v>
      </c>
      <c r="AI1258" s="27"/>
      <c r="AJ1258" s="26"/>
      <c r="AK1258" s="26"/>
      <c r="AL1258" s="26"/>
      <c r="AM1258" s="26"/>
      <c r="AN1258" s="26"/>
    </row>
    <row r="1259" spans="1:40">
      <c r="A1259" t="str">
        <f>IF(OR(H1259=$AA$3,L1259=$AA$3),"MATCH","")</f>
        <v/>
      </c>
      <c r="B1259" t="str">
        <f>IF(A1259="","","LAST "&amp;COUNTIF(A$2:$A1259,A1259))</f>
        <v/>
      </c>
      <c r="C1259" t="str">
        <f>IF(OR(H1259=$AA$5,L1259=$AA$5),"MATCH","")</f>
        <v/>
      </c>
      <c r="D1259" t="str">
        <f>IF(C1259="","","LAST "&amp;COUNTIF($C$2:C1259,C1259))</f>
        <v/>
      </c>
      <c r="E1259" s="6">
        <f>IF(AND(OR(H1259=$AA$3,H1259=$AA$5),AND(OR(L1259=$AA$3,L1259=$AA$5))),"MATCH",0)</f>
        <v>0</v>
      </c>
      <c r="F1259" s="39" t="s">
        <v>91</v>
      </c>
      <c r="G1259" s="16">
        <v>44852</v>
      </c>
      <c r="H1259" s="6" t="s">
        <v>19</v>
      </c>
      <c r="I1259" s="6">
        <v>4</v>
      </c>
      <c r="J1259" s="7">
        <v>3.5870165362907214</v>
      </c>
      <c r="K1259" s="19">
        <v>1</v>
      </c>
      <c r="L1259" s="6" t="s">
        <v>17</v>
      </c>
      <c r="N1259" s="7">
        <f>((VLOOKUP(L1259,Modèle!$B$3:$G$34,5,FALSE)*VLOOKUP(H1259,Modèle!$B$3:$G$34,6,FALSE))*Modèle!$D$35)+0.1</f>
        <v>3.0797452229299362</v>
      </c>
      <c r="O1259" s="19">
        <f>IF(N1254&gt;J1254,1,"")</f>
        <v>1</v>
      </c>
      <c r="P1259" t="str">
        <f>IF(I1259&gt;M1259,H1259,L1259)</f>
        <v>Los Angeles</v>
      </c>
      <c r="Q1259" t="str">
        <f>IF(J1259&gt;N1259,H1259,L1259)</f>
        <v>Los Angeles</v>
      </c>
      <c r="AI1259" s="27"/>
      <c r="AJ1259" s="26"/>
      <c r="AK1259" s="26"/>
      <c r="AL1259" s="26"/>
      <c r="AM1259" s="26"/>
      <c r="AN1259" s="26"/>
    </row>
    <row r="1260" spans="1:40">
      <c r="A1260" t="str">
        <f>IF(OR(H1260=$AA$3,L1260=$AA$3),"MATCH","")</f>
        <v/>
      </c>
      <c r="B1260" t="str">
        <f>IF(A1260="","","LAST "&amp;COUNTIF(A$2:$A1260,A1260))</f>
        <v/>
      </c>
      <c r="C1260" t="str">
        <f>IF(OR(H1260=$AA$5,L1260=$AA$5),"MATCH","")</f>
        <v/>
      </c>
      <c r="D1260" t="str">
        <f>IF(C1260="","","LAST "&amp;COUNTIF($C$2:C1260,C1260))</f>
        <v/>
      </c>
      <c r="E1260" s="6">
        <f>IF(AND(OR(H1260=$AA$3,H1260=$AA$5),AND(OR(L1260=$AA$3,L1260=$AA$5))),"MATCH",0)</f>
        <v>0</v>
      </c>
      <c r="F1260" s="39" t="s">
        <v>91</v>
      </c>
      <c r="G1260" s="16">
        <v>44852</v>
      </c>
      <c r="H1260" s="6" t="s">
        <v>23</v>
      </c>
      <c r="I1260" s="6">
        <v>2</v>
      </c>
      <c r="J1260" s="7">
        <v>1.8007961184275671</v>
      </c>
      <c r="K1260" s="19" t="s">
        <v>91</v>
      </c>
      <c r="L1260" s="6" t="s">
        <v>41</v>
      </c>
      <c r="N1260" s="7">
        <f>((VLOOKUP(L1260,Modèle!$B$3:$G$34,5,FALSE)*VLOOKUP(H1260,Modèle!$B$3:$G$34,6,FALSE))*Modèle!$D$35)+0.1</f>
        <v>4.77668789808917</v>
      </c>
      <c r="O1260" s="19">
        <f>IF(N1255&gt;J1255,1,"")</f>
        <v>1</v>
      </c>
      <c r="P1260" t="str">
        <f>IF(I1260&gt;M1260,H1260,L1260)</f>
        <v>Anaheim</v>
      </c>
      <c r="Q1260" t="str">
        <f>IF(J1260&gt;N1260,H1260,L1260)</f>
        <v>New Jersey</v>
      </c>
      <c r="AI1260" s="27"/>
      <c r="AJ1260" s="26"/>
      <c r="AK1260" s="26"/>
      <c r="AL1260" s="26"/>
      <c r="AM1260" s="26"/>
      <c r="AN1260" s="26"/>
    </row>
    <row r="1261" spans="1:40">
      <c r="A1261" t="str">
        <f>IF(OR(H1261=$AA$3,L1261=$AA$3),"MATCH","")</f>
        <v/>
      </c>
      <c r="B1261" t="str">
        <f>IF(A1261="","","LAST "&amp;COUNTIF(A$2:$A1261,A1261))</f>
        <v/>
      </c>
      <c r="C1261" t="str">
        <f>IF(OR(H1261=$AA$5,L1261=$AA$5),"MATCH","")</f>
        <v/>
      </c>
      <c r="D1261" t="str">
        <f>IF(C1261="","","LAST "&amp;COUNTIF($C$2:C1261,C1261))</f>
        <v/>
      </c>
      <c r="E1261" s="6">
        <f>IF(AND(OR(H1261=$AA$3,H1261=$AA$5),AND(OR(L1261=$AA$3,L1261=$AA$5))),"MATCH",0)</f>
        <v>0</v>
      </c>
      <c r="F1261" s="39" t="s">
        <v>91</v>
      </c>
      <c r="G1261" s="16">
        <v>44852</v>
      </c>
      <c r="H1261" s="6" t="s">
        <v>32</v>
      </c>
      <c r="I1261" s="6">
        <v>5</v>
      </c>
      <c r="J1261" s="7">
        <v>4.5196078819685113</v>
      </c>
      <c r="K1261" s="19">
        <v>1</v>
      </c>
      <c r="L1261" s="6" t="s">
        <v>34</v>
      </c>
      <c r="N1261" s="7">
        <f>((VLOOKUP(L1261,Modèle!$B$3:$G$34,5,FALSE)*VLOOKUP(H1261,Modèle!$B$3:$G$34,6,FALSE))*Modèle!$D$35)+0.1</f>
        <v>2.1386942675159233</v>
      </c>
      <c r="O1261" s="19" t="str">
        <f>IF(N1256&gt;J1256,1,"")</f>
        <v/>
      </c>
      <c r="P1261" t="str">
        <f>IF(I1261&gt;M1261,H1261,L1261)</f>
        <v>Boston</v>
      </c>
      <c r="Q1261" t="str">
        <f>IF(J1261&gt;N1261,H1261,L1261)</f>
        <v>Boston</v>
      </c>
      <c r="AI1261" s="27"/>
      <c r="AJ1261" s="26"/>
      <c r="AK1261" s="26"/>
      <c r="AL1261" s="26"/>
      <c r="AM1261" s="26"/>
      <c r="AN1261" s="26"/>
    </row>
    <row r="1262" spans="1:40">
      <c r="A1262" t="str">
        <f>IF(OR(H1262=$AA$3,L1262=$AA$3),"MATCH","")</f>
        <v/>
      </c>
      <c r="B1262" t="str">
        <f>IF(A1262="","","LAST "&amp;COUNTIF(A$2:$A1262,A1262))</f>
        <v/>
      </c>
      <c r="C1262" t="str">
        <f>IF(OR(H1262=$AA$5,L1262=$AA$5),"MATCH","")</f>
        <v/>
      </c>
      <c r="D1262" t="str">
        <f>IF(C1262="","","LAST "&amp;COUNTIF($C$2:C1262,C1262))</f>
        <v/>
      </c>
      <c r="E1262" s="6">
        <f>IF(AND(OR(H1262=$AA$3,H1262=$AA$5),AND(OR(L1262=$AA$3,L1262=$AA$5))),"MATCH",0)</f>
        <v>0</v>
      </c>
      <c r="F1262" s="39" t="s">
        <v>91</v>
      </c>
      <c r="G1262" s="16">
        <v>44852</v>
      </c>
      <c r="H1262" s="6" t="s">
        <v>42</v>
      </c>
      <c r="I1262" s="6">
        <v>3</v>
      </c>
      <c r="J1262" s="7">
        <v>2.9563323101297159</v>
      </c>
      <c r="K1262" s="19">
        <v>1</v>
      </c>
      <c r="L1262" s="6" t="s">
        <v>20</v>
      </c>
      <c r="N1262" s="7">
        <f>((VLOOKUP(L1262,Modèle!$B$3:$G$34,5,FALSE)*VLOOKUP(H1262,Modèle!$B$3:$G$34,6,FALSE))*Modèle!$D$35)+0.1</f>
        <v>3.7128662420382157</v>
      </c>
      <c r="O1262" s="19">
        <f>IF(N1257&gt;J1257,1,"")</f>
        <v>1</v>
      </c>
      <c r="P1262" t="str">
        <f>IF(I1262&gt;M1262,H1262,L1262)</f>
        <v>Philadelphia</v>
      </c>
      <c r="Q1262" t="str">
        <f>IF(J1262&gt;N1262,H1262,L1262)</f>
        <v>Tampa Bay</v>
      </c>
      <c r="AI1262" s="27"/>
      <c r="AJ1262" s="26"/>
      <c r="AK1262" s="26"/>
      <c r="AL1262" s="26"/>
      <c r="AM1262" s="26"/>
      <c r="AN1262" s="26"/>
    </row>
    <row r="1263" spans="1:40">
      <c r="A1263" t="str">
        <f>IF(OR(H1263=$AA$3,L1263=$AA$3),"MATCH","")</f>
        <v/>
      </c>
      <c r="B1263" t="str">
        <f>IF(A1263="","","LAST "&amp;COUNTIF(A$2:$A1263,A1263))</f>
        <v/>
      </c>
      <c r="C1263" t="str">
        <f>IF(OR(H1263=$AA$5,L1263=$AA$5),"MATCH","")</f>
        <v/>
      </c>
      <c r="D1263" t="str">
        <f>IF(C1263="","","LAST "&amp;COUNTIF($C$2:C1263,C1263))</f>
        <v/>
      </c>
      <c r="E1263" s="6">
        <f>IF(AND(OR(H1263=$AA$3,H1263=$AA$5),AND(OR(L1263=$AA$3,L1263=$AA$5))),"MATCH",0)</f>
        <v>0</v>
      </c>
      <c r="F1263" s="39" t="s">
        <v>91</v>
      </c>
      <c r="G1263" s="16">
        <v>44851</v>
      </c>
      <c r="H1263" s="6" t="s">
        <v>38</v>
      </c>
      <c r="I1263" s="6">
        <v>3</v>
      </c>
      <c r="J1263" s="7">
        <v>2.3772967620556495</v>
      </c>
      <c r="K1263" s="19" t="s">
        <v>91</v>
      </c>
      <c r="L1263" s="6" t="s">
        <v>32</v>
      </c>
      <c r="N1263" s="7">
        <f>((VLOOKUP(L1263,Modèle!$B$3:$G$34,5,FALSE)*VLOOKUP(H1263,Modèle!$B$3:$G$34,6,FALSE))*Modèle!$D$35)+0.1</f>
        <v>4.1473885350318458</v>
      </c>
      <c r="O1263" s="19">
        <f>IF(N1258&gt;J1258,1,"")</f>
        <v>1</v>
      </c>
      <c r="P1263" t="str">
        <f>IF(I1263&gt;M1263,H1263,L1263)</f>
        <v>Florida</v>
      </c>
      <c r="Q1263" t="str">
        <f>IF(J1263&gt;N1263,H1263,L1263)</f>
        <v>Boston</v>
      </c>
      <c r="AI1263" s="27"/>
      <c r="AJ1263" s="26"/>
      <c r="AK1263" s="26"/>
      <c r="AL1263" s="26"/>
      <c r="AM1263" s="26"/>
      <c r="AN1263" s="26"/>
    </row>
    <row r="1264" spans="1:40">
      <c r="A1264" t="str">
        <f>IF(OR(H1264=$AA$3,L1264=$AA$3),"MATCH","")</f>
        <v/>
      </c>
      <c r="B1264" t="str">
        <f>IF(A1264="","","LAST "&amp;COUNTIF(A$2:$A1264,A1264))</f>
        <v/>
      </c>
      <c r="C1264" t="str">
        <f>IF(OR(H1264=$AA$5,L1264=$AA$5),"MATCH","")</f>
        <v/>
      </c>
      <c r="D1264" t="str">
        <f>IF(C1264="","","LAST "&amp;COUNTIF($C$2:C1264,C1264))</f>
        <v/>
      </c>
      <c r="E1264" s="6">
        <f>IF(AND(OR(H1264=$AA$3,H1264=$AA$5),AND(OR(L1264=$AA$3,L1264=$AA$5))),"MATCH",0)</f>
        <v>0</v>
      </c>
      <c r="F1264" s="39" t="s">
        <v>91</v>
      </c>
      <c r="G1264" s="16">
        <v>44851</v>
      </c>
      <c r="H1264" s="6" t="s">
        <v>46</v>
      </c>
      <c r="I1264" s="6">
        <v>1</v>
      </c>
      <c r="J1264" s="7">
        <v>2.1336607584909397</v>
      </c>
      <c r="K1264" s="19" t="s">
        <v>91</v>
      </c>
      <c r="L1264" s="6" t="s">
        <v>40</v>
      </c>
      <c r="N1264" s="7">
        <f>((VLOOKUP(L1264,Modèle!$B$3:$G$34,5,FALSE)*VLOOKUP(H1264,Modèle!$B$3:$G$34,6,FALSE))*Modèle!$D$35)+0.1</f>
        <v>2.9292038216560505</v>
      </c>
      <c r="O1264" s="19" t="str">
        <f>IF(N1259&gt;J1259,1,"")</f>
        <v/>
      </c>
      <c r="P1264" t="str">
        <f>IF(I1264&gt;M1264,H1264,L1264)</f>
        <v>Winnipeg</v>
      </c>
      <c r="Q1264" t="str">
        <f>IF(J1264&gt;N1264,H1264,L1264)</f>
        <v>Dallas</v>
      </c>
      <c r="AI1264" s="27"/>
      <c r="AJ1264" s="26"/>
      <c r="AK1264" s="26"/>
      <c r="AL1264" s="26"/>
      <c r="AM1264" s="26"/>
      <c r="AN1264" s="26"/>
    </row>
    <row r="1265" spans="1:40">
      <c r="A1265" t="str">
        <f>IF(OR(H1265=$AA$3,L1265=$AA$3),"MATCH","")</f>
        <v/>
      </c>
      <c r="B1265" t="str">
        <f>IF(A1265="","","LAST "&amp;COUNTIF(A$2:$A1265,A1265))</f>
        <v/>
      </c>
      <c r="C1265" t="str">
        <f>IF(OR(H1265=$AA$5,L1265=$AA$5),"MATCH","")</f>
        <v>MATCH</v>
      </c>
      <c r="D1265" t="str">
        <f>IF(C1265="","","LAST "&amp;COUNTIF($C$2:C1265,C1265))</f>
        <v>LAST 79</v>
      </c>
      <c r="E1265" s="6">
        <f>IF(AND(OR(H1265=$AA$3,H1265=$AA$5),AND(OR(L1265=$AA$3,L1265=$AA$5))),"MATCH",0)</f>
        <v>0</v>
      </c>
      <c r="F1265" s="39" t="s">
        <v>91</v>
      </c>
      <c r="G1265" s="16">
        <v>44851</v>
      </c>
      <c r="H1265" s="6" t="s">
        <v>19</v>
      </c>
      <c r="I1265" s="6">
        <v>5</v>
      </c>
      <c r="J1265" s="7">
        <v>4.1060382216060987</v>
      </c>
      <c r="K1265" s="19">
        <v>1</v>
      </c>
      <c r="L1265" s="6" t="s">
        <v>45</v>
      </c>
      <c r="N1265" s="7">
        <f>((VLOOKUP(L1265,Modèle!$B$3:$G$34,5,FALSE)*VLOOKUP(H1265,Modèle!$B$3:$G$34,6,FALSE))*Modèle!$D$35)+0.1</f>
        <v>3.4468152866242034</v>
      </c>
      <c r="O1265" s="19">
        <f>IF(N1260&gt;J1260,1,"")</f>
        <v>1</v>
      </c>
      <c r="P1265" t="str">
        <f>IF(I1265&gt;M1265,H1265,L1265)</f>
        <v>Los Angeles</v>
      </c>
      <c r="Q1265" t="str">
        <f>IF(J1265&gt;N1265,H1265,L1265)</f>
        <v>Los Angeles</v>
      </c>
      <c r="AI1265" s="27"/>
      <c r="AJ1265" s="26"/>
      <c r="AK1265" s="26"/>
      <c r="AL1265" s="26"/>
      <c r="AM1265" s="26"/>
      <c r="AN1265" s="26"/>
    </row>
    <row r="1266" spans="1:40">
      <c r="A1266" t="str">
        <f>IF(OR(H1266=$AA$3,L1266=$AA$3),"MATCH","")</f>
        <v/>
      </c>
      <c r="B1266" t="str">
        <f>IF(A1266="","","LAST "&amp;COUNTIF(A$2:$A1266,A1266))</f>
        <v/>
      </c>
      <c r="C1266" t="str">
        <f>IF(OR(H1266=$AA$5,L1266=$AA$5),"MATCH","")</f>
        <v/>
      </c>
      <c r="D1266" t="str">
        <f>IF(C1266="","","LAST "&amp;COUNTIF($C$2:C1266,C1266))</f>
        <v/>
      </c>
      <c r="E1266" s="6">
        <f>IF(AND(OR(H1266=$AA$3,H1266=$AA$5),AND(OR(L1266=$AA$3,L1266=$AA$5))),"MATCH",0)</f>
        <v>0</v>
      </c>
      <c r="F1266" s="39" t="s">
        <v>91</v>
      </c>
      <c r="G1266" s="16">
        <v>44851</v>
      </c>
      <c r="H1266" s="6" t="s">
        <v>27</v>
      </c>
      <c r="I1266" s="6">
        <v>6</v>
      </c>
      <c r="J1266" s="7">
        <v>3.8333775621348654</v>
      </c>
      <c r="K1266" s="19">
        <v>1</v>
      </c>
      <c r="L1266" s="6" t="s">
        <v>37</v>
      </c>
      <c r="N1266" s="7">
        <f>((VLOOKUP(L1266,Modèle!$B$3:$G$34,5,FALSE)*VLOOKUP(H1266,Modèle!$B$3:$G$34,6,FALSE))*Modèle!$D$35)+0.1</f>
        <v>2.9119745222929936</v>
      </c>
      <c r="O1266" s="19" t="str">
        <f>IF(N1261&gt;J1261,1,"")</f>
        <v/>
      </c>
      <c r="P1266" t="str">
        <f>IF(I1266&gt;M1266,H1266,L1266)</f>
        <v>Colorado</v>
      </c>
      <c r="Q1266" t="str">
        <f>IF(J1266&gt;N1266,H1266,L1266)</f>
        <v>Colorado</v>
      </c>
      <c r="AI1266" s="27"/>
      <c r="AJ1266" s="26"/>
      <c r="AK1266" s="26"/>
      <c r="AL1266" s="26"/>
      <c r="AM1266" s="26"/>
      <c r="AN1266" s="26"/>
    </row>
    <row r="1267" spans="1:40">
      <c r="A1267" t="str">
        <f>IF(OR(H1267=$AA$3,L1267=$AA$3),"MATCH","")</f>
        <v/>
      </c>
      <c r="B1267" t="str">
        <f>IF(A1267="","","LAST "&amp;COUNTIF(A$2:$A1267,A1267))</f>
        <v/>
      </c>
      <c r="C1267" t="str">
        <f>IF(OR(H1267=$AA$5,L1267=$AA$5),"MATCH","")</f>
        <v/>
      </c>
      <c r="D1267" t="str">
        <f>IF(C1267="","","LAST "&amp;COUNTIF($C$2:C1267,C1267))</f>
        <v/>
      </c>
      <c r="E1267" s="6">
        <f>IF(AND(OR(H1267=$AA$3,H1267=$AA$5),AND(OR(L1267=$AA$3,L1267=$AA$5))),"MATCH",0)</f>
        <v>0</v>
      </c>
      <c r="F1267" s="39" t="s">
        <v>91</v>
      </c>
      <c r="G1267" s="16">
        <v>44851</v>
      </c>
      <c r="H1267" s="6" t="s">
        <v>44</v>
      </c>
      <c r="I1267" s="6">
        <v>2</v>
      </c>
      <c r="J1267" s="7">
        <v>3.3840974353896418</v>
      </c>
      <c r="K1267" s="19">
        <v>1</v>
      </c>
      <c r="L1267" s="6" t="s">
        <v>31</v>
      </c>
      <c r="N1267" s="7">
        <f>((VLOOKUP(L1267,Modèle!$B$3:$G$34,5,FALSE)*VLOOKUP(H1267,Modèle!$B$3:$G$34,6,FALSE))*Modèle!$D$35)+0.1</f>
        <v>2.5525477707006368</v>
      </c>
      <c r="O1267" s="19">
        <f>IF(N1262&gt;J1262,1,"")</f>
        <v>1</v>
      </c>
      <c r="P1267" t="str">
        <f>IF(I1267&gt;M1267,H1267,L1267)</f>
        <v>Pittsburgh</v>
      </c>
      <c r="Q1267" t="str">
        <f>IF(J1267&gt;N1267,H1267,L1267)</f>
        <v>Pittsburgh</v>
      </c>
      <c r="AI1267" s="27"/>
      <c r="AJ1267" s="26"/>
      <c r="AK1267" s="26"/>
      <c r="AL1267" s="26"/>
      <c r="AM1267" s="26"/>
      <c r="AN1267" s="26"/>
    </row>
    <row r="1268" spans="1:40">
      <c r="A1268" t="str">
        <f>IF(OR(H1268=$AA$3,L1268=$AA$3),"MATCH","")</f>
        <v/>
      </c>
      <c r="B1268" t="str">
        <f>IF(A1268="","","LAST "&amp;COUNTIF(A$2:$A1268,A1268))</f>
        <v/>
      </c>
      <c r="C1268" t="str">
        <f>IF(OR(H1268=$AA$5,L1268=$AA$5),"MATCH","")</f>
        <v/>
      </c>
      <c r="D1268" t="str">
        <f>IF(C1268="","","LAST "&amp;COUNTIF($C$2:C1268,C1268))</f>
        <v/>
      </c>
      <c r="E1268" s="6">
        <f>IF(AND(OR(H1268=$AA$3,H1268=$AA$5),AND(OR(L1268=$AA$3,L1268=$AA$5))),"MATCH",0)</f>
        <v>0</v>
      </c>
      <c r="F1268" s="39" t="s">
        <v>91</v>
      </c>
      <c r="G1268" s="16">
        <v>44851</v>
      </c>
      <c r="H1268" s="6" t="s">
        <v>23</v>
      </c>
      <c r="I1268" s="6">
        <v>4</v>
      </c>
      <c r="J1268" s="7">
        <v>2.1103079512823051</v>
      </c>
      <c r="K1268" s="19" t="s">
        <v>91</v>
      </c>
      <c r="L1268" s="6" t="s">
        <v>21</v>
      </c>
      <c r="N1268" s="7">
        <f>((VLOOKUP(L1268,Modèle!$B$3:$G$34,5,FALSE)*VLOOKUP(H1268,Modèle!$B$3:$G$34,6,FALSE))*Modèle!$D$35)+0.1</f>
        <v>4.2864968152866227</v>
      </c>
      <c r="O1268" s="19">
        <f>IF(N1263&gt;J1263,1,"")</f>
        <v>1</v>
      </c>
      <c r="P1268" t="str">
        <f>IF(I1268&gt;M1268,H1268,L1268)</f>
        <v>Anaheim</v>
      </c>
      <c r="Q1268" t="str">
        <f>IF(J1268&gt;N1268,H1268,L1268)</f>
        <v>N.Y. Rangers</v>
      </c>
      <c r="AI1268" s="27"/>
      <c r="AJ1268" s="26"/>
      <c r="AK1268" s="26"/>
      <c r="AL1268" s="26"/>
      <c r="AM1268" s="26"/>
      <c r="AN1268" s="26"/>
    </row>
    <row r="1269" spans="1:40">
      <c r="A1269" t="str">
        <f>IF(OR(H1269=$AA$3,L1269=$AA$3),"MATCH","")</f>
        <v/>
      </c>
      <c r="B1269" t="str">
        <f>IF(A1269="","","LAST "&amp;COUNTIF(A$2:$A1269,A1269))</f>
        <v/>
      </c>
      <c r="C1269" t="str">
        <f>IF(OR(H1269=$AA$5,L1269=$AA$5),"MATCH","")</f>
        <v/>
      </c>
      <c r="D1269" t="str">
        <f>IF(C1269="","","LAST "&amp;COUNTIF($C$2:C1269,C1269))</f>
        <v/>
      </c>
      <c r="E1269" s="6">
        <f>IF(AND(OR(H1269=$AA$3,H1269=$AA$5),AND(OR(L1269=$AA$3,L1269=$AA$5))),"MATCH",0)</f>
        <v>0</v>
      </c>
      <c r="F1269" s="39" t="s">
        <v>91</v>
      </c>
      <c r="G1269" s="16">
        <v>44851</v>
      </c>
      <c r="H1269" s="6" t="s">
        <v>25</v>
      </c>
      <c r="I1269" s="6">
        <v>5</v>
      </c>
      <c r="J1269" s="7">
        <v>3.3505099514803445</v>
      </c>
      <c r="K1269" s="19">
        <v>1</v>
      </c>
      <c r="L1269" s="6" t="s">
        <v>22</v>
      </c>
      <c r="N1269" s="7">
        <f>((VLOOKUP(L1269,Modèle!$B$3:$G$34,5,FALSE)*VLOOKUP(H1269,Modèle!$B$3:$G$34,6,FALSE))*Modèle!$D$35)+0.1</f>
        <v>3.3091719745222927</v>
      </c>
      <c r="O1269" s="19">
        <f>IF(N1264&gt;J1264,1,"")</f>
        <v>1</v>
      </c>
      <c r="P1269" t="str">
        <f>IF(I1269&gt;M1269,H1269,L1269)</f>
        <v>Carolina</v>
      </c>
      <c r="Q1269" t="str">
        <f>IF(J1269&gt;N1269,H1269,L1269)</f>
        <v>Carolina</v>
      </c>
      <c r="AI1269" s="27"/>
      <c r="AJ1269" s="26"/>
      <c r="AK1269" s="26"/>
      <c r="AL1269" s="26"/>
      <c r="AM1269" s="26"/>
      <c r="AN1269" s="26"/>
    </row>
    <row r="1270" spans="1:40">
      <c r="A1270" t="str">
        <f>IF(OR(H1270=$AA$3,L1270=$AA$3),"MATCH","")</f>
        <v/>
      </c>
      <c r="B1270" t="str">
        <f>IF(A1270="","","LAST "&amp;COUNTIF(A$2:$A1270,A1270))</f>
        <v/>
      </c>
      <c r="C1270" t="str">
        <f>IF(OR(H1270=$AA$5,L1270=$AA$5),"MATCH","")</f>
        <v/>
      </c>
      <c r="D1270" t="str">
        <f>IF(C1270="","","LAST "&amp;COUNTIF($C$2:C1270,C1270))</f>
        <v/>
      </c>
      <c r="E1270" s="6">
        <f>IF(AND(OR(H1270=$AA$3,H1270=$AA$5),AND(OR(L1270=$AA$3,L1270=$AA$5))),"MATCH",0)</f>
        <v>0</v>
      </c>
      <c r="F1270" s="39" t="s">
        <v>91</v>
      </c>
      <c r="G1270" s="16">
        <v>44851</v>
      </c>
      <c r="H1270" s="6" t="s">
        <v>43</v>
      </c>
      <c r="I1270" s="6">
        <v>4</v>
      </c>
      <c r="J1270" s="7">
        <v>2.7376968016635308</v>
      </c>
      <c r="K1270" s="19" t="s">
        <v>91</v>
      </c>
      <c r="L1270" s="6" t="s">
        <v>30</v>
      </c>
      <c r="N1270" s="7">
        <f>((VLOOKUP(L1270,Modèle!$B$3:$G$34,5,FALSE)*VLOOKUP(H1270,Modèle!$B$3:$G$34,6,FALSE))*Modèle!$D$35)+0.1</f>
        <v>3.9612101910828019</v>
      </c>
      <c r="O1270" s="19" t="str">
        <f>IF(N1265&gt;J1265,1,"")</f>
        <v/>
      </c>
      <c r="P1270" t="str">
        <f>IF(I1270&gt;M1270,H1270,L1270)</f>
        <v>Arizona</v>
      </c>
      <c r="Q1270" t="str">
        <f>IF(J1270&gt;N1270,H1270,L1270)</f>
        <v>Toronto</v>
      </c>
      <c r="AI1270" s="27"/>
      <c r="AJ1270" s="26"/>
      <c r="AK1270" s="26"/>
      <c r="AL1270" s="26"/>
      <c r="AM1270" s="26"/>
      <c r="AN1270" s="26"/>
    </row>
    <row r="1271" spans="1:40">
      <c r="A1271" t="str">
        <f>IF(OR(H1271=$AA$3,L1271=$AA$3),"MATCH","")</f>
        <v/>
      </c>
      <c r="B1271" t="str">
        <f>IF(A1271="","","LAST "&amp;COUNTIF(A$2:$A1271,A1271))</f>
        <v/>
      </c>
      <c r="C1271" t="str">
        <f>IF(OR(H1271=$AA$5,L1271=$AA$5),"MATCH","")</f>
        <v/>
      </c>
      <c r="D1271" t="str">
        <f>IF(C1271="","","LAST "&amp;COUNTIF($C$2:C1271,C1271))</f>
        <v/>
      </c>
      <c r="E1271" s="6">
        <f>IF(AND(OR(H1271=$AA$3,H1271=$AA$5),AND(OR(L1271=$AA$3,L1271=$AA$5))),"MATCH",0)</f>
        <v>0</v>
      </c>
      <c r="F1271" s="39" t="s">
        <v>91</v>
      </c>
      <c r="G1271" s="16">
        <v>44851</v>
      </c>
      <c r="H1271" s="6" t="s">
        <v>28</v>
      </c>
      <c r="I1271" s="6">
        <v>4</v>
      </c>
      <c r="J1271" s="7">
        <v>2.7592434894544007</v>
      </c>
      <c r="K1271" s="19" t="s">
        <v>91</v>
      </c>
      <c r="L1271" s="6" t="s">
        <v>33</v>
      </c>
      <c r="N1271" s="7">
        <f>((VLOOKUP(L1271,Modèle!$B$3:$G$34,5,FALSE)*VLOOKUP(H1271,Modèle!$B$3:$G$34,6,FALSE))*Modèle!$D$35)+0.1</f>
        <v>4.1050955414012735</v>
      </c>
      <c r="O1271" s="19" t="str">
        <f>IF(N1266&gt;J1266,1,"")</f>
        <v/>
      </c>
      <c r="P1271" t="str">
        <f>IF(I1271&gt;M1271,H1271,L1271)</f>
        <v>Vancouver</v>
      </c>
      <c r="Q1271" t="str">
        <f>IF(J1271&gt;N1271,H1271,L1271)</f>
        <v>Washington</v>
      </c>
      <c r="AI1271" s="27"/>
      <c r="AJ1271" s="26"/>
      <c r="AK1271" s="26"/>
      <c r="AL1271" s="26"/>
      <c r="AM1271" s="26"/>
      <c r="AN1271" s="26"/>
    </row>
    <row r="1272" spans="1:40">
      <c r="A1272" t="str">
        <f>IF(OR(H1272=$AA$3,L1272=$AA$3),"MATCH","")</f>
        <v/>
      </c>
      <c r="B1272" t="str">
        <f>IF(A1272="","","LAST "&amp;COUNTIF(A$2:$A1272,A1272))</f>
        <v/>
      </c>
      <c r="C1272" t="str">
        <f>IF(OR(H1272=$AA$5,L1272=$AA$5),"MATCH","")</f>
        <v/>
      </c>
      <c r="D1272" t="str">
        <f>IF(C1272="","","LAST "&amp;COUNTIF($C$2:C1272,C1272))</f>
        <v/>
      </c>
      <c r="E1272" s="6">
        <f>IF(AND(OR(H1272=$AA$3,H1272=$AA$5),AND(OR(L1272=$AA$3,L1272=$AA$5))),"MATCH",0)</f>
        <v>0</v>
      </c>
      <c r="F1272" s="39" t="s">
        <v>91</v>
      </c>
      <c r="G1272" s="16">
        <v>44849</v>
      </c>
      <c r="H1272" s="6" t="s">
        <v>43</v>
      </c>
      <c r="I1272" s="6">
        <v>3</v>
      </c>
      <c r="J1272" s="7">
        <v>2.1262778492920091</v>
      </c>
      <c r="K1272" s="19" t="s">
        <v>91</v>
      </c>
      <c r="L1272" s="6" t="s">
        <v>32</v>
      </c>
      <c r="N1272" s="7">
        <f>((VLOOKUP(L1272,Modèle!$B$3:$G$34,5,FALSE)*VLOOKUP(H1272,Modèle!$B$3:$G$34,6,FALSE))*Modèle!$D$35)+0.1</f>
        <v>4.4467515923566863</v>
      </c>
      <c r="O1272" s="19" t="str">
        <f>IF(N1267&gt;J1267,1,"")</f>
        <v/>
      </c>
      <c r="P1272" t="str">
        <f>IF(I1272&gt;M1272,H1272,L1272)</f>
        <v>Arizona</v>
      </c>
      <c r="Q1272" t="str">
        <f>IF(J1272&gt;N1272,H1272,L1272)</f>
        <v>Boston</v>
      </c>
      <c r="AI1272" s="27"/>
      <c r="AJ1272" s="26"/>
      <c r="AK1272" s="26"/>
      <c r="AL1272" s="26"/>
      <c r="AM1272" s="26"/>
      <c r="AN1272" s="26"/>
    </row>
    <row r="1273" spans="1:40">
      <c r="A1273" t="str">
        <f>IF(OR(H1273=$AA$3,L1273=$AA$3),"MATCH","")</f>
        <v/>
      </c>
      <c r="B1273" t="str">
        <f>IF(A1273="","","LAST "&amp;COUNTIF(A$2:$A1273,A1273))</f>
        <v/>
      </c>
      <c r="C1273" t="str">
        <f>IF(OR(H1273=$AA$5,L1273=$AA$5),"MATCH","")</f>
        <v/>
      </c>
      <c r="D1273" t="str">
        <f>IF(C1273="","","LAST "&amp;COUNTIF($C$2:C1273,C1273))</f>
        <v/>
      </c>
      <c r="E1273" s="6">
        <f>IF(AND(OR(H1273=$AA$3,H1273=$AA$5),AND(OR(L1273=$AA$3,L1273=$AA$5))),"MATCH",0)</f>
        <v>0</v>
      </c>
      <c r="F1273" s="39" t="s">
        <v>91</v>
      </c>
      <c r="G1273" s="16">
        <v>44849</v>
      </c>
      <c r="H1273" s="6" t="s">
        <v>38</v>
      </c>
      <c r="I1273" s="6">
        <v>4</v>
      </c>
      <c r="J1273" s="7">
        <v>2.8364313298346371</v>
      </c>
      <c r="K1273" s="19" t="s">
        <v>91</v>
      </c>
      <c r="L1273" s="6" t="s">
        <v>35</v>
      </c>
      <c r="N1273" s="7">
        <f>((VLOOKUP(L1273,Modèle!$B$3:$G$34,5,FALSE)*VLOOKUP(H1273,Modèle!$B$3:$G$34,6,FALSE))*Modèle!$D$35)+0.1</f>
        <v>4.1796815286624192</v>
      </c>
      <c r="O1273" s="19">
        <f>IF(N1268&gt;J1268,1,"")</f>
        <v>1</v>
      </c>
      <c r="P1273" t="str">
        <f>IF(I1273&gt;M1273,H1273,L1273)</f>
        <v>Florida</v>
      </c>
      <c r="Q1273" t="str">
        <f>IF(J1273&gt;N1273,H1273,L1273)</f>
        <v>Buffalo</v>
      </c>
      <c r="AI1273" s="27"/>
      <c r="AJ1273" s="26"/>
      <c r="AK1273" s="26"/>
      <c r="AL1273" s="26"/>
      <c r="AM1273" s="26"/>
      <c r="AN1273" s="26"/>
    </row>
    <row r="1274" spans="1:40">
      <c r="A1274" t="str">
        <f>IF(OR(H1274=$AA$3,L1274=$AA$3),"MATCH","")</f>
        <v/>
      </c>
      <c r="B1274" t="str">
        <f>IF(A1274="","","LAST "&amp;COUNTIF(A$2:$A1274,A1274))</f>
        <v/>
      </c>
      <c r="C1274" t="str">
        <f>IF(OR(H1274=$AA$5,L1274=$AA$5),"MATCH","")</f>
        <v/>
      </c>
      <c r="D1274" t="str">
        <f>IF(C1274="","","LAST "&amp;COUNTIF($C$2:C1274,C1274))</f>
        <v/>
      </c>
      <c r="E1274" s="6">
        <f>IF(AND(OR(H1274=$AA$3,H1274=$AA$5),AND(OR(L1274=$AA$3,L1274=$AA$5))),"MATCH",0)</f>
        <v>0</v>
      </c>
      <c r="F1274" s="39" t="s">
        <v>91</v>
      </c>
      <c r="G1274" s="16">
        <v>44849</v>
      </c>
      <c r="H1274" s="6" t="s">
        <v>17</v>
      </c>
      <c r="I1274" s="6">
        <v>1</v>
      </c>
      <c r="J1274" s="7">
        <v>1.8014298445390631</v>
      </c>
      <c r="K1274" s="19" t="s">
        <v>91</v>
      </c>
      <c r="L1274" s="6" t="s">
        <v>40</v>
      </c>
      <c r="N1274" s="7">
        <f>((VLOOKUP(L1274,Modèle!$B$3:$G$34,5,FALSE)*VLOOKUP(H1274,Modèle!$B$3:$G$34,6,FALSE))*Modèle!$D$35)+0.1</f>
        <v>3.3552229299363057</v>
      </c>
      <c r="O1274" s="19" t="str">
        <f>IF(N1269&gt;J1269,1,"")</f>
        <v/>
      </c>
      <c r="P1274" t="str">
        <f>IF(I1274&gt;M1274,H1274,L1274)</f>
        <v>Nashville</v>
      </c>
      <c r="Q1274" t="str">
        <f>IF(J1274&gt;N1274,H1274,L1274)</f>
        <v>Dallas</v>
      </c>
      <c r="AI1274" s="27"/>
      <c r="AJ1274" s="26"/>
      <c r="AK1274" s="26"/>
      <c r="AL1274" s="26"/>
      <c r="AM1274" s="26"/>
      <c r="AN1274" s="26"/>
    </row>
    <row r="1275" spans="1:40">
      <c r="A1275" t="str">
        <f>IF(OR(H1275=$AA$3,L1275=$AA$3),"MATCH","")</f>
        <v>MATCH</v>
      </c>
      <c r="B1275" t="str">
        <f>IF(A1275="","","LAST "&amp;COUNTIF(A$2:$A1275,A1275))</f>
        <v>LAST 81</v>
      </c>
      <c r="C1275" t="str">
        <f>IF(OR(H1275=$AA$5,L1275=$AA$5),"MATCH","")</f>
        <v/>
      </c>
      <c r="D1275" t="str">
        <f>IF(C1275="","","LAST "&amp;COUNTIF($C$2:C1275,C1275))</f>
        <v/>
      </c>
      <c r="E1275" s="6">
        <f>IF(AND(OR(H1275=$AA$3,H1275=$AA$5),AND(OR(L1275=$AA$3,L1275=$AA$5))),"MATCH",0)</f>
        <v>0</v>
      </c>
      <c r="F1275" s="39" t="s">
        <v>91</v>
      </c>
      <c r="G1275" s="16">
        <v>44849</v>
      </c>
      <c r="H1275" s="6" t="s">
        <v>36</v>
      </c>
      <c r="I1275" s="6">
        <v>4</v>
      </c>
      <c r="J1275" s="7">
        <v>3.3800732745816418</v>
      </c>
      <c r="K1275" s="19" t="s">
        <v>91</v>
      </c>
      <c r="L1275" s="6" t="s">
        <v>29</v>
      </c>
      <c r="N1275" s="7">
        <f>((VLOOKUP(L1275,Modèle!$B$3:$G$34,5,FALSE)*VLOOKUP(H1275,Modèle!$B$3:$G$34,6,FALSE))*Modèle!$D$35)+0.1</f>
        <v>3.5197452229299362</v>
      </c>
      <c r="O1275" s="19">
        <f>IF(N1270&gt;J1270,1,"")</f>
        <v>1</v>
      </c>
      <c r="P1275" t="str">
        <f>IF(I1275&gt;M1275,H1275,L1275)</f>
        <v>Calgary</v>
      </c>
      <c r="Q1275" t="str">
        <f>IF(J1275&gt;N1275,H1275,L1275)</f>
        <v>Edmonton</v>
      </c>
      <c r="AI1275" s="27"/>
      <c r="AJ1275" s="26"/>
      <c r="AK1275" s="26"/>
      <c r="AL1275" s="26"/>
      <c r="AM1275" s="26"/>
      <c r="AN1275" s="26"/>
    </row>
    <row r="1276" spans="1:40">
      <c r="A1276" t="str">
        <f>IF(OR(H1276=$AA$3,L1276=$AA$3),"MATCH","")</f>
        <v/>
      </c>
      <c r="B1276" t="str">
        <f>IF(A1276="","","LAST "&amp;COUNTIF(A$2:$A1276,A1276))</f>
        <v/>
      </c>
      <c r="C1276" t="str">
        <f>IF(OR(H1276=$AA$5,L1276=$AA$5),"MATCH","")</f>
        <v/>
      </c>
      <c r="D1276" t="str">
        <f>IF(C1276="","","LAST "&amp;COUNTIF($C$2:C1276,C1276))</f>
        <v/>
      </c>
      <c r="E1276" s="6">
        <f>IF(AND(OR(H1276=$AA$3,H1276=$AA$5),AND(OR(L1276=$AA$3,L1276=$AA$5))),"MATCH",0)</f>
        <v>0</v>
      </c>
      <c r="F1276" s="39" t="s">
        <v>91</v>
      </c>
      <c r="G1276" s="16">
        <v>44849</v>
      </c>
      <c r="H1276" s="6" t="s">
        <v>19</v>
      </c>
      <c r="I1276" s="6">
        <v>7</v>
      </c>
      <c r="J1276" s="7">
        <v>4.4866541241707099</v>
      </c>
      <c r="K1276" s="19">
        <v>1</v>
      </c>
      <c r="L1276" s="6" t="s">
        <v>37</v>
      </c>
      <c r="N1276" s="7">
        <f>((VLOOKUP(L1276,Modèle!$B$3:$G$34,5,FALSE)*VLOOKUP(H1276,Modèle!$B$3:$G$34,6,FALSE))*Modèle!$D$35)+0.1</f>
        <v>3.4684076433121023</v>
      </c>
      <c r="O1276" s="19">
        <f>IF(N1271&gt;J1271,1,"")</f>
        <v>1</v>
      </c>
      <c r="P1276" t="str">
        <f>IF(I1276&gt;M1276,H1276,L1276)</f>
        <v>Los Angeles</v>
      </c>
      <c r="Q1276" t="str">
        <f>IF(J1276&gt;N1276,H1276,L1276)</f>
        <v>Los Angeles</v>
      </c>
      <c r="AI1276" s="27"/>
      <c r="AJ1276" s="26"/>
      <c r="AK1276" s="26"/>
      <c r="AL1276" s="26"/>
      <c r="AM1276" s="26"/>
      <c r="AN1276" s="26"/>
    </row>
    <row r="1277" spans="1:40">
      <c r="A1277" t="str">
        <f>IF(OR(H1277=$AA$3,L1277=$AA$3),"MATCH","")</f>
        <v/>
      </c>
      <c r="B1277" t="str">
        <f>IF(A1277="","","LAST "&amp;COUNTIF(A$2:$A1277,A1277))</f>
        <v/>
      </c>
      <c r="C1277" t="str">
        <f>IF(OR(H1277=$AA$5,L1277=$AA$5),"MATCH","")</f>
        <v/>
      </c>
      <c r="D1277" t="str">
        <f>IF(C1277="","","LAST "&amp;COUNTIF($C$2:C1277,C1277))</f>
        <v/>
      </c>
      <c r="E1277" s="6">
        <f>IF(AND(OR(H1277=$AA$3,H1277=$AA$5),AND(OR(L1277=$AA$3,L1277=$AA$5))),"MATCH",0)</f>
        <v>0</v>
      </c>
      <c r="F1277" s="39" t="s">
        <v>91</v>
      </c>
      <c r="G1277" s="16">
        <v>44849</v>
      </c>
      <c r="H1277" s="6" t="s">
        <v>23</v>
      </c>
      <c r="I1277" s="6">
        <v>1</v>
      </c>
      <c r="J1277" s="7">
        <v>1.8781740766412516</v>
      </c>
      <c r="K1277" s="19" t="s">
        <v>91</v>
      </c>
      <c r="L1277" s="6" t="s">
        <v>39</v>
      </c>
      <c r="N1277" s="7">
        <f>((VLOOKUP(L1277,Modèle!$B$3:$G$34,5,FALSE)*VLOOKUP(H1277,Modèle!$B$3:$G$34,6,FALSE))*Modèle!$D$35)+0.1</f>
        <v>4.1010191082802541</v>
      </c>
      <c r="O1277" s="19">
        <f>IF(N1272&gt;J1272,1,"")</f>
        <v>1</v>
      </c>
      <c r="P1277" t="str">
        <f>IF(I1277&gt;M1277,H1277,L1277)</f>
        <v>Anaheim</v>
      </c>
      <c r="Q1277" t="str">
        <f>IF(J1277&gt;N1277,H1277,L1277)</f>
        <v>N.Y. Islanders</v>
      </c>
      <c r="AI1277" s="27"/>
      <c r="AJ1277" s="26"/>
      <c r="AK1277" s="26"/>
      <c r="AL1277" s="26"/>
      <c r="AM1277" s="26"/>
      <c r="AN1277" s="26"/>
    </row>
    <row r="1278" spans="1:40">
      <c r="A1278" t="str">
        <f>IF(OR(H1278=$AA$3,L1278=$AA$3),"MATCH","")</f>
        <v/>
      </c>
      <c r="B1278" t="str">
        <f>IF(A1278="","","LAST "&amp;COUNTIF(A$2:$A1278,A1278))</f>
        <v/>
      </c>
      <c r="C1278" t="str">
        <f>IF(OR(H1278=$AA$5,L1278=$AA$5),"MATCH","")</f>
        <v>MATCH</v>
      </c>
      <c r="D1278" t="str">
        <f>IF(C1278="","","LAST "&amp;COUNTIF($C$2:C1278,C1278))</f>
        <v>LAST 80</v>
      </c>
      <c r="E1278" s="6">
        <f>IF(AND(OR(H1278=$AA$3,H1278=$AA$5),AND(OR(L1278=$AA$3,L1278=$AA$5))),"MATCH",0)</f>
        <v>0</v>
      </c>
      <c r="F1278" s="39" t="s">
        <v>91</v>
      </c>
      <c r="G1278" s="16">
        <v>44849</v>
      </c>
      <c r="H1278" s="6" t="s">
        <v>45</v>
      </c>
      <c r="I1278" s="6">
        <v>5</v>
      </c>
      <c r="J1278" s="7">
        <v>2.5227369046440242</v>
      </c>
      <c r="K1278" s="19" t="s">
        <v>91</v>
      </c>
      <c r="L1278" s="6" t="s">
        <v>41</v>
      </c>
      <c r="N1278" s="7">
        <f>((VLOOKUP(L1278,Modèle!$B$3:$G$34,5,FALSE)*VLOOKUP(H1278,Modèle!$B$3:$G$34,6,FALSE))*Modèle!$D$35)+0.1</f>
        <v>3.8548407643312088</v>
      </c>
      <c r="O1278" s="19">
        <f>IF(N1273&gt;J1273,1,"")</f>
        <v>1</v>
      </c>
      <c r="P1278" t="str">
        <f>IF(I1278&gt;M1278,H1278,L1278)</f>
        <v>Detroit</v>
      </c>
      <c r="Q1278" t="str">
        <f>IF(J1278&gt;N1278,H1278,L1278)</f>
        <v>New Jersey</v>
      </c>
      <c r="AI1278" s="27"/>
      <c r="AJ1278" s="26"/>
      <c r="AK1278" s="26"/>
      <c r="AL1278" s="26"/>
      <c r="AM1278" s="26"/>
      <c r="AN1278" s="26"/>
    </row>
    <row r="1279" spans="1:40">
      <c r="A1279" t="str">
        <f>IF(OR(H1279=$AA$3,L1279=$AA$3),"MATCH","")</f>
        <v/>
      </c>
      <c r="B1279" t="str">
        <f>IF(A1279="","","LAST "&amp;COUNTIF(A$2:$A1279,A1279))</f>
        <v/>
      </c>
      <c r="C1279" t="str">
        <f>IF(OR(H1279=$AA$5,L1279=$AA$5),"MATCH","")</f>
        <v/>
      </c>
      <c r="D1279" t="str">
        <f>IF(C1279="","","LAST "&amp;COUNTIF($C$2:C1279,C1279))</f>
        <v/>
      </c>
      <c r="E1279" s="6">
        <f>IF(AND(OR(H1279=$AA$3,H1279=$AA$5),AND(OR(L1279=$AA$3,L1279=$AA$5))),"MATCH",0)</f>
        <v>0</v>
      </c>
      <c r="F1279" s="39" t="s">
        <v>91</v>
      </c>
      <c r="G1279" s="16">
        <v>44849</v>
      </c>
      <c r="H1279" s="6" t="s">
        <v>28</v>
      </c>
      <c r="I1279" s="6">
        <v>2</v>
      </c>
      <c r="J1279" s="7">
        <v>2.5917179918803841</v>
      </c>
      <c r="K1279" s="19" t="s">
        <v>91</v>
      </c>
      <c r="L1279" s="6" t="s">
        <v>42</v>
      </c>
      <c r="N1279" s="7">
        <f>((VLOOKUP(L1279,Modèle!$B$3:$G$34,5,FALSE)*VLOOKUP(H1279,Modèle!$B$3:$G$34,6,FALSE))*Modèle!$D$35)+0.1</f>
        <v>3.6545222929936299</v>
      </c>
      <c r="O1279" s="19">
        <f>IF(N1274&gt;J1274,1,"")</f>
        <v>1</v>
      </c>
      <c r="P1279" t="str">
        <f>IF(I1279&gt;M1279,H1279,L1279)</f>
        <v>Vancouver</v>
      </c>
      <c r="Q1279" t="str">
        <f>IF(J1279&gt;N1279,H1279,L1279)</f>
        <v>Philadelphia</v>
      </c>
      <c r="AI1279" s="27"/>
      <c r="AJ1279" s="26"/>
      <c r="AK1279" s="26"/>
      <c r="AL1279" s="26"/>
      <c r="AM1279" s="26"/>
      <c r="AN1279" s="26"/>
    </row>
    <row r="1280" spans="1:40">
      <c r="A1280" t="str">
        <f>IF(OR(H1280=$AA$3,L1280=$AA$3),"MATCH","")</f>
        <v/>
      </c>
      <c r="B1280" t="str">
        <f>IF(A1280="","","LAST "&amp;COUNTIF(A$2:$A1280,A1280))</f>
        <v/>
      </c>
      <c r="C1280" t="str">
        <f>IF(OR(H1280=$AA$5,L1280=$AA$5),"MATCH","")</f>
        <v/>
      </c>
      <c r="D1280" t="str">
        <f>IF(C1280="","","LAST "&amp;COUNTIF($C$2:C1280,C1280))</f>
        <v/>
      </c>
      <c r="E1280" s="6">
        <f>IF(AND(OR(H1280=$AA$3,H1280=$AA$5),AND(OR(L1280=$AA$3,L1280=$AA$5))),"MATCH",0)</f>
        <v>0</v>
      </c>
      <c r="F1280" s="39" t="s">
        <v>91</v>
      </c>
      <c r="G1280" s="16">
        <v>44849</v>
      </c>
      <c r="H1280" s="6" t="s">
        <v>20</v>
      </c>
      <c r="I1280" s="6">
        <v>2</v>
      </c>
      <c r="J1280" s="7">
        <v>3.1731300128725617</v>
      </c>
      <c r="K1280" s="19" t="s">
        <v>91</v>
      </c>
      <c r="L1280" s="6" t="s">
        <v>44</v>
      </c>
      <c r="N1280" s="7">
        <f>((VLOOKUP(L1280,Modèle!$B$3:$G$34,5,FALSE)*VLOOKUP(H1280,Modèle!$B$3:$G$34,6,FALSE))*Modèle!$D$35)+0.1</f>
        <v>3.0766560509554135</v>
      </c>
      <c r="O1280" s="19">
        <f>IF(N1275&gt;J1275,1,"")</f>
        <v>1</v>
      </c>
      <c r="P1280" t="str">
        <f>IF(I1280&gt;M1280,H1280,L1280)</f>
        <v>Tampa Bay</v>
      </c>
      <c r="Q1280" t="str">
        <f>IF(J1280&gt;N1280,H1280,L1280)</f>
        <v>Tampa Bay</v>
      </c>
      <c r="AI1280" s="27"/>
      <c r="AJ1280" s="26"/>
      <c r="AK1280" s="26"/>
      <c r="AL1280" s="26"/>
      <c r="AM1280" s="26"/>
      <c r="AN1280" s="26"/>
    </row>
    <row r="1281" spans="1:40">
      <c r="A1281" t="str">
        <f>IF(OR(H1281=$AA$3,L1281=$AA$3),"MATCH","")</f>
        <v/>
      </c>
      <c r="B1281" t="str">
        <f>IF(A1281="","","LAST "&amp;COUNTIF(A$2:$A1281,A1281))</f>
        <v/>
      </c>
      <c r="C1281" t="str">
        <f>IF(OR(H1281=$AA$5,L1281=$AA$5),"MATCH","")</f>
        <v/>
      </c>
      <c r="D1281" t="str">
        <f>IF(C1281="","","LAST "&amp;COUNTIF($C$2:C1281,C1281))</f>
        <v/>
      </c>
      <c r="E1281" s="6">
        <f>IF(AND(OR(H1281=$AA$3,H1281=$AA$5),AND(OR(L1281=$AA$3,L1281=$AA$5))),"MATCH",0)</f>
        <v>0</v>
      </c>
      <c r="F1281" s="39" t="s">
        <v>91</v>
      </c>
      <c r="G1281" s="16">
        <v>44849</v>
      </c>
      <c r="H1281" s="6" t="s">
        <v>26</v>
      </c>
      <c r="I1281" s="6">
        <v>5</v>
      </c>
      <c r="J1281" s="7">
        <v>3.3681275373799378</v>
      </c>
      <c r="K1281" s="19">
        <v>1</v>
      </c>
      <c r="L1281" s="6" t="s">
        <v>16</v>
      </c>
      <c r="N1281" s="7">
        <f>((VLOOKUP(L1281,Modèle!$B$3:$G$34,5,FALSE)*VLOOKUP(H1281,Modèle!$B$3:$G$34,6,FALSE))*Modèle!$D$35)+0.1</f>
        <v>3.668216560509554</v>
      </c>
      <c r="O1281" s="19" t="str">
        <f>IF(N1276&gt;J1276,1,"")</f>
        <v/>
      </c>
      <c r="P1281" t="str">
        <f>IF(I1281&gt;M1281,H1281,L1281)</f>
        <v>Chicago</v>
      </c>
      <c r="Q1281" t="str">
        <f>IF(J1281&gt;N1281,H1281,L1281)</f>
        <v>San Jose</v>
      </c>
      <c r="AI1281" s="27"/>
      <c r="AJ1281" s="26"/>
      <c r="AK1281" s="26"/>
      <c r="AL1281" s="26"/>
      <c r="AM1281" s="26"/>
      <c r="AN1281" s="26"/>
    </row>
    <row r="1282" spans="1:40">
      <c r="A1282" t="str">
        <f>IF(OR(H1282=$AA$3,L1282=$AA$3),"MATCH","")</f>
        <v/>
      </c>
      <c r="B1282" t="str">
        <f>IF(A1282="","","LAST "&amp;COUNTIF(A$2:$A1282,A1282))</f>
        <v/>
      </c>
      <c r="C1282" t="str">
        <f>IF(OR(H1282=$AA$5,L1282=$AA$5),"MATCH","")</f>
        <v/>
      </c>
      <c r="D1282" t="str">
        <f>IF(C1282="","","LAST "&amp;COUNTIF($C$2:C1282,C1282))</f>
        <v/>
      </c>
      <c r="E1282" s="6">
        <f>IF(AND(OR(H1282=$AA$3,H1282=$AA$5),AND(OR(L1282=$AA$3,L1282=$AA$5))),"MATCH",0)</f>
        <v>0</v>
      </c>
      <c r="F1282" s="39" t="s">
        <v>91</v>
      </c>
      <c r="G1282" s="16">
        <v>44849</v>
      </c>
      <c r="H1282" s="6" t="s">
        <v>18</v>
      </c>
      <c r="I1282" s="6">
        <v>5</v>
      </c>
      <c r="J1282" s="7">
        <v>3.4474700465392609</v>
      </c>
      <c r="K1282" s="19">
        <v>1</v>
      </c>
      <c r="L1282" s="6" t="s">
        <v>22</v>
      </c>
      <c r="N1282" s="7">
        <f>((VLOOKUP(L1282,Modèle!$B$3:$G$34,5,FALSE)*VLOOKUP(H1282,Modèle!$B$3:$G$34,6,FALSE))*Modèle!$D$35)+0.1</f>
        <v>3.5007643312101897</v>
      </c>
      <c r="O1282" s="19">
        <f>IF(N1277&gt;J1277,1,"")</f>
        <v>1</v>
      </c>
      <c r="P1282" t="str">
        <f>IF(I1282&gt;M1282,H1282,L1282)</f>
        <v>Vegas</v>
      </c>
      <c r="Q1282" t="str">
        <f>IF(J1282&gt;N1282,H1282,L1282)</f>
        <v>Seattle</v>
      </c>
      <c r="AI1282" s="27"/>
      <c r="AJ1282" s="26"/>
      <c r="AK1282" s="26"/>
      <c r="AL1282" s="26"/>
      <c r="AM1282" s="26"/>
      <c r="AN1282" s="26"/>
    </row>
    <row r="1283" spans="1:40">
      <c r="A1283" t="str">
        <f>IF(OR(H1283=$AA$3,L1283=$AA$3),"MATCH","")</f>
        <v/>
      </c>
      <c r="B1283" t="str">
        <f>IF(A1283="","","LAST "&amp;COUNTIF(A$2:$A1283,A1283))</f>
        <v/>
      </c>
      <c r="C1283" t="str">
        <f>IF(OR(H1283=$AA$5,L1283=$AA$5),"MATCH","")</f>
        <v/>
      </c>
      <c r="D1283" t="str">
        <f>IF(C1283="","","LAST "&amp;COUNTIF($C$2:C1283,C1283))</f>
        <v/>
      </c>
      <c r="E1283" s="6">
        <f>IF(AND(OR(H1283=$AA$3,H1283=$AA$5),AND(OR(L1283=$AA$3,L1283=$AA$5))),"MATCH",0)</f>
        <v>0</v>
      </c>
      <c r="F1283" s="39" t="s">
        <v>91</v>
      </c>
      <c r="G1283" s="16">
        <v>44849</v>
      </c>
      <c r="H1283" s="6" t="s">
        <v>24</v>
      </c>
      <c r="I1283" s="6">
        <v>2</v>
      </c>
      <c r="J1283" s="7">
        <v>3.0894147935439147</v>
      </c>
      <c r="K1283" s="19" t="s">
        <v>91</v>
      </c>
      <c r="L1283" s="6" t="s">
        <v>47</v>
      </c>
      <c r="N1283" s="7">
        <f>((VLOOKUP(L1283,Modèle!$B$3:$G$34,5,FALSE)*VLOOKUP(H1283,Modèle!$B$3:$G$34,6,FALSE))*Modèle!$D$35)+0.1</f>
        <v>3.987101910828025</v>
      </c>
      <c r="O1283" s="19">
        <f>IF(N1278&gt;J1278,1,"")</f>
        <v>1</v>
      </c>
      <c r="P1283" t="str">
        <f>IF(I1283&gt;M1283,H1283,L1283)</f>
        <v>Columbus</v>
      </c>
      <c r="Q1283" t="str">
        <f>IF(J1283&gt;N1283,H1283,L1283)</f>
        <v>St. Louis</v>
      </c>
      <c r="AI1283" s="27"/>
      <c r="AJ1283" s="26"/>
      <c r="AK1283" s="26"/>
      <c r="AL1283" s="26"/>
      <c r="AM1283" s="26"/>
      <c r="AN1283" s="26"/>
    </row>
    <row r="1284" spans="1:40">
      <c r="A1284" t="str">
        <f>IF(OR(H1284=$AA$3,L1284=$AA$3),"MATCH","")</f>
        <v/>
      </c>
      <c r="B1284" t="str">
        <f>IF(A1284="","","LAST "&amp;COUNTIF(A$2:$A1284,A1284))</f>
        <v/>
      </c>
      <c r="C1284" t="str">
        <f>IF(OR(H1284=$AA$5,L1284=$AA$5),"MATCH","")</f>
        <v/>
      </c>
      <c r="D1284" t="str">
        <f>IF(C1284="","","LAST "&amp;COUNTIF($C$2:C1284,C1284))</f>
        <v/>
      </c>
      <c r="E1284" s="6">
        <f>IF(AND(OR(H1284=$AA$3,H1284=$AA$5),AND(OR(L1284=$AA$3,L1284=$AA$5))),"MATCH",0)</f>
        <v>0</v>
      </c>
      <c r="F1284" s="39" t="s">
        <v>91</v>
      </c>
      <c r="G1284" s="16">
        <v>44849</v>
      </c>
      <c r="H1284" s="6" t="s">
        <v>34</v>
      </c>
      <c r="I1284" s="6">
        <v>2</v>
      </c>
      <c r="J1284" s="7">
        <v>3.5647093771660558</v>
      </c>
      <c r="K1284" s="19">
        <v>1</v>
      </c>
      <c r="L1284" s="6" t="s">
        <v>30</v>
      </c>
      <c r="N1284" s="7">
        <f>((VLOOKUP(L1284,Modèle!$B$3:$G$34,5,FALSE)*VLOOKUP(H1284,Modèle!$B$3:$G$34,6,FALSE))*Modèle!$D$35)+0.1</f>
        <v>3.56764331210191</v>
      </c>
      <c r="O1284" s="19">
        <f>IF(N1279&gt;J1279,1,"")</f>
        <v>1</v>
      </c>
      <c r="P1284" t="str">
        <f>IF(I1284&gt;M1284,H1284,L1284)</f>
        <v>Ottawa</v>
      </c>
      <c r="Q1284" t="str">
        <f>IF(J1284&gt;N1284,H1284,L1284)</f>
        <v>Toronto</v>
      </c>
      <c r="AI1284" s="27"/>
      <c r="AJ1284" s="26"/>
      <c r="AK1284" s="26"/>
      <c r="AL1284" s="26"/>
      <c r="AM1284" s="26"/>
      <c r="AN1284" s="26"/>
    </row>
    <row r="1285" spans="1:40">
      <c r="A1285" t="str">
        <f>IF(OR(H1285=$AA$3,L1285=$AA$3),"MATCH","")</f>
        <v/>
      </c>
      <c r="B1285" t="str">
        <f>IF(A1285="","","LAST "&amp;COUNTIF(A$2:$A1285,A1285))</f>
        <v/>
      </c>
      <c r="C1285" t="str">
        <f>IF(OR(H1285=$AA$5,L1285=$AA$5),"MATCH","")</f>
        <v/>
      </c>
      <c r="D1285" t="str">
        <f>IF(C1285="","","LAST "&amp;COUNTIF($C$2:C1285,C1285))</f>
        <v/>
      </c>
      <c r="E1285" s="6">
        <f>IF(AND(OR(H1285=$AA$3,H1285=$AA$5),AND(OR(L1285=$AA$3,L1285=$AA$5))),"MATCH",0)</f>
        <v>0</v>
      </c>
      <c r="F1285" s="39" t="s">
        <v>91</v>
      </c>
      <c r="G1285" s="16">
        <v>44849</v>
      </c>
      <c r="H1285" s="6" t="s">
        <v>31</v>
      </c>
      <c r="I1285" s="6">
        <v>1</v>
      </c>
      <c r="J1285" s="7">
        <v>2.6616496682839879</v>
      </c>
      <c r="K1285" s="19" t="s">
        <v>91</v>
      </c>
      <c r="L1285" s="6" t="s">
        <v>33</v>
      </c>
      <c r="N1285" s="7">
        <f>((VLOOKUP(L1285,Modèle!$B$3:$G$34,5,FALSE)*VLOOKUP(H1285,Modèle!$B$3:$G$34,6,FALSE))*Modèle!$D$35)+0.1</f>
        <v>3.8503184713375793</v>
      </c>
      <c r="O1285" s="19" t="str">
        <f>IF(N1280&gt;J1280,1,"")</f>
        <v/>
      </c>
      <c r="P1285" t="str">
        <f>IF(I1285&gt;M1285,H1285,L1285)</f>
        <v>Montreal</v>
      </c>
      <c r="Q1285" t="str">
        <f>IF(J1285&gt;N1285,H1285,L1285)</f>
        <v>Washington</v>
      </c>
      <c r="AI1285" s="27"/>
      <c r="AJ1285" s="26"/>
      <c r="AK1285" s="26"/>
      <c r="AL1285" s="26"/>
      <c r="AM1285" s="26"/>
      <c r="AN1285" s="26"/>
    </row>
    <row r="1286" spans="1:40">
      <c r="A1286" t="str">
        <f>IF(OR(H1286=$AA$3,L1286=$AA$3),"MATCH","")</f>
        <v/>
      </c>
      <c r="B1286" t="str">
        <f>IF(A1286="","","LAST "&amp;COUNTIF(A$2:$A1286,A1286))</f>
        <v/>
      </c>
      <c r="C1286" t="str">
        <f>IF(OR(H1286=$AA$5,L1286=$AA$5),"MATCH","")</f>
        <v/>
      </c>
      <c r="D1286" t="str">
        <f>IF(C1286="","","LAST "&amp;COUNTIF($C$2:C1286,C1286))</f>
        <v/>
      </c>
      <c r="E1286" s="6">
        <f>IF(AND(OR(H1286=$AA$3,H1286=$AA$5),AND(OR(L1286=$AA$3,L1286=$AA$5))),"MATCH",0)</f>
        <v>0</v>
      </c>
      <c r="F1286" s="39" t="s">
        <v>91</v>
      </c>
      <c r="G1286" s="16">
        <v>44848</v>
      </c>
      <c r="H1286" s="6" t="s">
        <v>20</v>
      </c>
      <c r="I1286" s="6">
        <v>5</v>
      </c>
      <c r="J1286" s="7">
        <v>4.3359540548569164</v>
      </c>
      <c r="K1286" s="19">
        <v>1</v>
      </c>
      <c r="L1286" s="6" t="s">
        <v>24</v>
      </c>
      <c r="N1286" s="7">
        <f>((VLOOKUP(L1286,Modèle!$B$3:$G$34,5,FALSE)*VLOOKUP(H1286,Modèle!$B$3:$G$34,6,FALSE))*Modèle!$D$35)+0.1</f>
        <v>2.4981210191082797</v>
      </c>
      <c r="O1286" s="19">
        <f>IF(N1281&gt;J1281,1,"")</f>
        <v>1</v>
      </c>
      <c r="P1286" t="str">
        <f>IF(I1286&gt;M1286,H1286,L1286)</f>
        <v>Tampa Bay</v>
      </c>
      <c r="Q1286" t="str">
        <f>IF(J1286&gt;N1286,H1286,L1286)</f>
        <v>Tampa Bay</v>
      </c>
      <c r="AI1286" s="27"/>
      <c r="AJ1286" s="26"/>
      <c r="AK1286" s="26"/>
      <c r="AL1286" s="26"/>
      <c r="AM1286" s="26"/>
      <c r="AN1286" s="26"/>
    </row>
    <row r="1287" spans="1:40">
      <c r="A1287" t="str">
        <f>IF(OR(H1287=$AA$3,L1287=$AA$3),"MATCH","")</f>
        <v/>
      </c>
      <c r="B1287" t="str">
        <f>IF(A1287="","","LAST "&amp;COUNTIF(A$2:$A1287,A1287))</f>
        <v/>
      </c>
      <c r="C1287" t="str">
        <f>IF(OR(H1287=$AA$5,L1287=$AA$5),"MATCH","")</f>
        <v>MATCH</v>
      </c>
      <c r="D1287" t="str">
        <f>IF(C1287="","","LAST "&amp;COUNTIF($C$2:C1287,C1287))</f>
        <v>LAST 81</v>
      </c>
      <c r="E1287" s="6">
        <f>IF(AND(OR(H1287=$AA$3,H1287=$AA$5),AND(OR(L1287=$AA$3,L1287=$AA$5))),"MATCH",0)</f>
        <v>0</v>
      </c>
      <c r="F1287" s="39" t="s">
        <v>91</v>
      </c>
      <c r="G1287" s="16">
        <v>44848</v>
      </c>
      <c r="H1287" s="6" t="s">
        <v>31</v>
      </c>
      <c r="I1287" s="6">
        <v>0</v>
      </c>
      <c r="J1287" s="7">
        <v>3.3840974353896427</v>
      </c>
      <c r="K1287" s="19">
        <v>1</v>
      </c>
      <c r="L1287" s="6" t="s">
        <v>45</v>
      </c>
      <c r="N1287" s="7">
        <f>((VLOOKUP(L1287,Modèle!$B$3:$G$34,5,FALSE)*VLOOKUP(H1287,Modèle!$B$3:$G$34,6,FALSE))*Modèle!$D$35)+0.1</f>
        <v>3.7331210191082795</v>
      </c>
      <c r="O1287" s="19">
        <f>IF(N1282&gt;J1282,1,"")</f>
        <v>1</v>
      </c>
      <c r="P1287" t="str">
        <f>IF(I1287&gt;M1287,H1287,L1287)</f>
        <v>Detroit</v>
      </c>
      <c r="Q1287" t="str">
        <f>IF(J1287&gt;N1287,H1287,L1287)</f>
        <v>Detroit</v>
      </c>
      <c r="AI1287" s="27"/>
      <c r="AJ1287" s="26"/>
      <c r="AK1287" s="26"/>
      <c r="AL1287" s="26"/>
      <c r="AM1287" s="26"/>
      <c r="AN1287" s="26"/>
    </row>
    <row r="1288" spans="1:40">
      <c r="A1288" t="str">
        <f>IF(OR(H1288=$AA$3,L1288=$AA$3),"MATCH","")</f>
        <v/>
      </c>
      <c r="B1288" t="str">
        <f>IF(A1288="","","LAST "&amp;COUNTIF(A$2:$A1288,A1288))</f>
        <v/>
      </c>
      <c r="C1288" t="str">
        <f>IF(OR(H1288=$AA$5,L1288=$AA$5),"MATCH","")</f>
        <v/>
      </c>
      <c r="D1288" t="str">
        <f>IF(C1288="","","LAST "&amp;COUNTIF($C$2:C1288,C1288))</f>
        <v/>
      </c>
      <c r="E1288" s="6">
        <f>IF(AND(OR(H1288=$AA$3,H1288=$AA$5),AND(OR(L1288=$AA$3,L1288=$AA$5))),"MATCH",0)</f>
        <v>0</v>
      </c>
      <c r="F1288" s="39" t="s">
        <v>91</v>
      </c>
      <c r="G1288" s="16">
        <v>44848</v>
      </c>
      <c r="H1288" s="6" t="s">
        <v>25</v>
      </c>
      <c r="I1288" s="6">
        <v>2</v>
      </c>
      <c r="J1288" s="7">
        <v>3.0450222794336068</v>
      </c>
      <c r="K1288" s="19">
        <v>1</v>
      </c>
      <c r="L1288" s="6" t="s">
        <v>16</v>
      </c>
      <c r="N1288" s="7">
        <f>((VLOOKUP(L1288,Modèle!$B$3:$G$34,5,FALSE)*VLOOKUP(H1288,Modèle!$B$3:$G$34,6,FALSE))*Modèle!$D$35)+0.1</f>
        <v>2.6775796178343949</v>
      </c>
      <c r="O1288" s="19">
        <f>IF(N1283&gt;J1283,1,"")</f>
        <v>1</v>
      </c>
      <c r="P1288" t="str">
        <f>IF(I1288&gt;M1288,H1288,L1288)</f>
        <v>Carolina</v>
      </c>
      <c r="Q1288" t="str">
        <f>IF(J1288&gt;N1288,H1288,L1288)</f>
        <v>Carolina</v>
      </c>
      <c r="AI1288" s="27"/>
      <c r="AJ1288" s="26"/>
      <c r="AK1288" s="26"/>
      <c r="AL1288" s="26"/>
      <c r="AM1288" s="26"/>
      <c r="AN1288" s="26"/>
    </row>
    <row r="1289" spans="1:40">
      <c r="A1289" t="str">
        <f>IF(OR(H1289=$AA$3,L1289=$AA$3),"MATCH","")</f>
        <v/>
      </c>
      <c r="B1289" t="str">
        <f>IF(A1289="","","LAST "&amp;COUNTIF(A$2:$A1289,A1289))</f>
        <v/>
      </c>
      <c r="C1289" t="str">
        <f>IF(OR(H1289=$AA$5,L1289=$AA$5),"MATCH","")</f>
        <v/>
      </c>
      <c r="D1289" t="str">
        <f>IF(C1289="","","LAST "&amp;COUNTIF($C$2:C1289,C1289))</f>
        <v/>
      </c>
      <c r="E1289" s="6">
        <f>IF(AND(OR(H1289=$AA$3,H1289=$AA$5),AND(OR(L1289=$AA$3,L1289=$AA$5))),"MATCH",0)</f>
        <v>0</v>
      </c>
      <c r="F1289" s="39" t="s">
        <v>91</v>
      </c>
      <c r="G1289" s="16">
        <v>44848</v>
      </c>
      <c r="H1289" s="6" t="s">
        <v>21</v>
      </c>
      <c r="I1289" s="6">
        <v>1</v>
      </c>
      <c r="J1289" s="7">
        <v>2.730725814437073</v>
      </c>
      <c r="K1289" s="19" t="s">
        <v>91</v>
      </c>
      <c r="L1289" s="6" t="s">
        <v>46</v>
      </c>
      <c r="N1289" s="7">
        <f>((VLOOKUP(L1289,Modèle!$B$3:$G$34,5,FALSE)*VLOOKUP(H1289,Modèle!$B$3:$G$34,6,FALSE))*Modèle!$D$35)+0.1</f>
        <v>2.9294267515923562</v>
      </c>
      <c r="O1289" s="19">
        <f>IF(N1284&gt;J1284,1,"")</f>
        <v>1</v>
      </c>
      <c r="P1289" t="str">
        <f>IF(I1289&gt;M1289,H1289,L1289)</f>
        <v>N.Y. Rangers</v>
      </c>
      <c r="Q1289" t="str">
        <f>IF(J1289&gt;N1289,H1289,L1289)</f>
        <v>Winnipeg</v>
      </c>
      <c r="AI1289" s="27"/>
      <c r="AJ1289" s="26"/>
      <c r="AK1289" s="26"/>
      <c r="AL1289" s="26"/>
      <c r="AM1289" s="26"/>
      <c r="AN1289" s="26"/>
    </row>
    <row r="1290" spans="1:40">
      <c r="A1290" t="str">
        <f>IF(OR(H1290=$AA$3,L1290=$AA$3),"MATCH","")</f>
        <v/>
      </c>
      <c r="B1290" t="str">
        <f>IF(A1290="","","LAST "&amp;COUNTIF(A$2:$A1290,A1290))</f>
        <v/>
      </c>
      <c r="C1290" t="str">
        <f>IF(OR(H1290=$AA$5,L1290=$AA$5),"MATCH","")</f>
        <v/>
      </c>
      <c r="D1290" t="str">
        <f>IF(C1290="","","LAST "&amp;COUNTIF($C$2:C1290,C1290))</f>
        <v/>
      </c>
      <c r="E1290" s="6">
        <f>IF(AND(OR(H1290=$AA$3,H1290=$AA$5),AND(OR(L1290=$AA$3,L1290=$AA$5))),"MATCH",0)</f>
        <v>0</v>
      </c>
      <c r="F1290" s="39" t="s">
        <v>91</v>
      </c>
      <c r="G1290" s="16">
        <v>44847</v>
      </c>
      <c r="H1290" s="6" t="s">
        <v>34</v>
      </c>
      <c r="I1290" s="6">
        <v>1</v>
      </c>
      <c r="J1290" s="7">
        <v>3.3032973561738781</v>
      </c>
      <c r="K1290" s="19" t="s">
        <v>91</v>
      </c>
      <c r="L1290" s="6" t="s">
        <v>35</v>
      </c>
      <c r="N1290" s="7">
        <f>((VLOOKUP(L1290,Modèle!$B$3:$G$34,5,FALSE)*VLOOKUP(H1290,Modèle!$B$3:$G$34,6,FALSE))*Modèle!$D$35)+0.1</f>
        <v>4.0348407643312099</v>
      </c>
      <c r="O1290" s="19">
        <f>IF(N1285&gt;J1285,1,"")</f>
        <v>1</v>
      </c>
      <c r="P1290" t="str">
        <f>IF(I1290&gt;M1290,H1290,L1290)</f>
        <v>Ottawa</v>
      </c>
      <c r="Q1290" t="str">
        <f>IF(J1290&gt;N1290,H1290,L1290)</f>
        <v>Buffalo</v>
      </c>
      <c r="AI1290" s="27"/>
      <c r="AJ1290" s="26"/>
      <c r="AK1290" s="26"/>
      <c r="AL1290" s="26"/>
      <c r="AM1290" s="26"/>
      <c r="AN1290" s="26"/>
    </row>
    <row r="1291" spans="1:40">
      <c r="A1291" t="str">
        <f>IF(OR(H1291=$AA$3,L1291=$AA$3),"MATCH","")</f>
        <v>MATCH</v>
      </c>
      <c r="B1291" t="str">
        <f>IF(A1291="","","LAST "&amp;COUNTIF(A$2:$A1291,A1291))</f>
        <v>LAST 82</v>
      </c>
      <c r="C1291" t="str">
        <f>IF(OR(H1291=$AA$5,L1291=$AA$5),"MATCH","")</f>
        <v/>
      </c>
      <c r="D1291" t="str">
        <f>IF(C1291="","","LAST "&amp;COUNTIF($C$2:C1291,C1291))</f>
        <v/>
      </c>
      <c r="E1291" s="6">
        <f>IF(AND(OR(H1291=$AA$3,H1291=$AA$5),AND(OR(L1291=$AA$3,L1291=$AA$5))),"MATCH",0)</f>
        <v>0</v>
      </c>
      <c r="F1291" s="39" t="s">
        <v>91</v>
      </c>
      <c r="G1291" s="16">
        <v>44847</v>
      </c>
      <c r="H1291" s="6" t="s">
        <v>27</v>
      </c>
      <c r="I1291" s="6">
        <v>3</v>
      </c>
      <c r="J1291" s="7">
        <v>2.8183701356569957</v>
      </c>
      <c r="K1291" s="19" t="s">
        <v>91</v>
      </c>
      <c r="L1291" s="6" t="s">
        <v>36</v>
      </c>
      <c r="N1291" s="7">
        <f>((VLOOKUP(L1291,Modèle!$B$3:$G$34,5,FALSE)*VLOOKUP(H1291,Modèle!$B$3:$G$34,6,FALSE))*Modèle!$D$35)+0.1</f>
        <v>2.93</v>
      </c>
      <c r="O1291" s="19" t="str">
        <f>IF(N1286&gt;J1286,1,"")</f>
        <v/>
      </c>
      <c r="P1291" t="str">
        <f>IF(I1291&gt;M1291,H1291,L1291)</f>
        <v>Colorado</v>
      </c>
      <c r="Q1291" t="str">
        <f>IF(J1291&gt;N1291,H1291,L1291)</f>
        <v>Calgary</v>
      </c>
      <c r="AI1291" s="27"/>
      <c r="AJ1291" s="26"/>
      <c r="AK1291" s="26"/>
      <c r="AL1291" s="26"/>
      <c r="AM1291" s="26"/>
      <c r="AN1291" s="26"/>
    </row>
    <row r="1292" spans="1:40">
      <c r="A1292" t="str">
        <f>IF(OR(H1292=$AA$3,L1292=$AA$3),"MATCH","")</f>
        <v/>
      </c>
      <c r="B1292" t="str">
        <f>IF(A1292="","","LAST "&amp;COUNTIF(A$2:$A1292,A1292))</f>
        <v/>
      </c>
      <c r="C1292" t="str">
        <f>IF(OR(H1292=$AA$5,L1292=$AA$5),"MATCH","")</f>
        <v/>
      </c>
      <c r="D1292" t="str">
        <f>IF(C1292="","","LAST "&amp;COUNTIF($C$2:C1292,C1292))</f>
        <v/>
      </c>
      <c r="E1292" s="6">
        <f>IF(AND(OR(H1292=$AA$3,H1292=$AA$5),AND(OR(L1292=$AA$3,L1292=$AA$5))),"MATCH",0)</f>
        <v>0</v>
      </c>
      <c r="F1292" s="39" t="s">
        <v>91</v>
      </c>
      <c r="G1292" s="16">
        <v>44847</v>
      </c>
      <c r="H1292" s="6" t="s">
        <v>22</v>
      </c>
      <c r="I1292" s="6">
        <v>4</v>
      </c>
      <c r="J1292" s="7">
        <v>3.9943756807604704</v>
      </c>
      <c r="K1292" s="19" t="s">
        <v>91</v>
      </c>
      <c r="L1292" s="6" t="s">
        <v>19</v>
      </c>
      <c r="N1292" s="7">
        <f>((VLOOKUP(L1292,Modèle!$B$3:$G$34,5,FALSE)*VLOOKUP(H1292,Modèle!$B$3:$G$34,6,FALSE))*Modèle!$D$35)+0.1</f>
        <v>3.2873248407643296</v>
      </c>
      <c r="O1292" s="19">
        <f>IF(N1287&gt;J1287,1,"")</f>
        <v>1</v>
      </c>
      <c r="P1292" t="str">
        <f>IF(I1292&gt;M1292,H1292,L1292)</f>
        <v>Seattle</v>
      </c>
      <c r="Q1292" t="str">
        <f>IF(J1292&gt;N1292,H1292,L1292)</f>
        <v>Seattle</v>
      </c>
      <c r="AI1292" s="27"/>
      <c r="AJ1292" s="26"/>
      <c r="AK1292" s="26"/>
      <c r="AL1292" s="26"/>
      <c r="AM1292" s="26"/>
      <c r="AN1292" s="26"/>
    </row>
    <row r="1293" spans="1:40">
      <c r="A1293" t="str">
        <f>IF(OR(H1293=$AA$3,L1293=$AA$3),"MATCH","")</f>
        <v/>
      </c>
      <c r="B1293" t="str">
        <f>IF(A1293="","","LAST "&amp;COUNTIF(A$2:$A1293,A1293))</f>
        <v/>
      </c>
      <c r="C1293" t="str">
        <f>IF(OR(H1293=$AA$5,L1293=$AA$5),"MATCH","")</f>
        <v/>
      </c>
      <c r="D1293" t="str">
        <f>IF(C1293="","","LAST "&amp;COUNTIF($C$2:C1293,C1293))</f>
        <v/>
      </c>
      <c r="E1293" s="6">
        <f>IF(AND(OR(H1293=$AA$3,H1293=$AA$5),AND(OR(L1293=$AA$3,L1293=$AA$5))),"MATCH",0)</f>
        <v>0</v>
      </c>
      <c r="F1293" s="39" t="s">
        <v>91</v>
      </c>
      <c r="G1293" s="16">
        <v>44847</v>
      </c>
      <c r="H1293" s="6" t="s">
        <v>21</v>
      </c>
      <c r="I1293" s="6">
        <v>7</v>
      </c>
      <c r="J1293" s="7">
        <v>3.821051589266264</v>
      </c>
      <c r="K1293" s="19">
        <v>1</v>
      </c>
      <c r="L1293" s="6" t="s">
        <v>37</v>
      </c>
      <c r="N1293" s="7">
        <f>((VLOOKUP(L1293,Modèle!$B$3:$G$34,5,FALSE)*VLOOKUP(H1293,Modèle!$B$3:$G$34,6,FALSE))*Modèle!$D$35)+0.1</f>
        <v>2.7430573248407644</v>
      </c>
      <c r="O1293" s="19" t="str">
        <f>IF(N1288&gt;J1288,1,"")</f>
        <v/>
      </c>
      <c r="P1293" t="str">
        <f>IF(I1293&gt;M1293,H1293,L1293)</f>
        <v>N.Y. Rangers</v>
      </c>
      <c r="Q1293" t="str">
        <f>IF(J1293&gt;N1293,H1293,L1293)</f>
        <v>N.Y. Rangers</v>
      </c>
      <c r="AI1293" s="27"/>
      <c r="AJ1293" s="26"/>
      <c r="AK1293" s="26"/>
      <c r="AL1293" s="26"/>
      <c r="AM1293" s="26"/>
      <c r="AN1293" s="26"/>
    </row>
    <row r="1294" spans="1:40">
      <c r="A1294" t="str">
        <f>IF(OR(H1294=$AA$3,L1294=$AA$3),"MATCH","")</f>
        <v/>
      </c>
      <c r="B1294" t="str">
        <f>IF(A1294="","","LAST "&amp;COUNTIF(A$2:$A1294,A1294))</f>
        <v/>
      </c>
      <c r="C1294" t="str">
        <f>IF(OR(H1294=$AA$5,L1294=$AA$5),"MATCH","")</f>
        <v/>
      </c>
      <c r="D1294" t="str">
        <f>IF(C1294="","","LAST "&amp;COUNTIF($C$2:C1294,C1294))</f>
        <v/>
      </c>
      <c r="E1294" s="6">
        <f>IF(AND(OR(H1294=$AA$3,H1294=$AA$5),AND(OR(L1294=$AA$3,L1294=$AA$5))),"MATCH",0)</f>
        <v>0</v>
      </c>
      <c r="F1294" s="39" t="s">
        <v>91</v>
      </c>
      <c r="G1294" s="16">
        <v>44847</v>
      </c>
      <c r="H1294" s="6" t="s">
        <v>38</v>
      </c>
      <c r="I1294" s="6">
        <v>3</v>
      </c>
      <c r="J1294" s="7">
        <v>2.7241984354886624</v>
      </c>
      <c r="K1294" s="19" t="s">
        <v>91</v>
      </c>
      <c r="L1294" s="6" t="s">
        <v>39</v>
      </c>
      <c r="N1294" s="7">
        <f>((VLOOKUP(L1294,Modèle!$B$3:$G$34,5,FALSE)*VLOOKUP(H1294,Modèle!$B$3:$G$34,6,FALSE))*Modèle!$D$35)+0.1</f>
        <v>3.3508280254777061</v>
      </c>
      <c r="O1294" s="19">
        <f>IF(N1289&gt;J1289,1,"")</f>
        <v>1</v>
      </c>
      <c r="P1294" t="str">
        <f>IF(I1294&gt;M1294,H1294,L1294)</f>
        <v>Florida</v>
      </c>
      <c r="Q1294" t="str">
        <f>IF(J1294&gt;N1294,H1294,L1294)</f>
        <v>N.Y. Islanders</v>
      </c>
      <c r="AI1294" s="27"/>
      <c r="AJ1294" s="26"/>
      <c r="AK1294" s="26"/>
      <c r="AL1294" s="26"/>
      <c r="AM1294" s="26"/>
      <c r="AN1294" s="26"/>
    </row>
    <row r="1295" spans="1:40">
      <c r="A1295" t="str">
        <f>IF(OR(H1295=$AA$3,L1295=$AA$3),"MATCH","")</f>
        <v/>
      </c>
      <c r="B1295" t="str">
        <f>IF(A1295="","","LAST "&amp;COUNTIF(A$2:$A1295,A1295))</f>
        <v/>
      </c>
      <c r="C1295" t="str">
        <f>IF(OR(H1295=$AA$5,L1295=$AA$5),"MATCH","")</f>
        <v/>
      </c>
      <c r="D1295" t="str">
        <f>IF(C1295="","","LAST "&amp;COUNTIF($C$2:C1295,C1295))</f>
        <v/>
      </c>
      <c r="E1295" s="6">
        <f>IF(AND(OR(H1295=$AA$3,H1295=$AA$5),AND(OR(L1295=$AA$3,L1295=$AA$5))),"MATCH",0)</f>
        <v>0</v>
      </c>
      <c r="F1295" s="39" t="s">
        <v>91</v>
      </c>
      <c r="G1295" s="16">
        <v>44847</v>
      </c>
      <c r="H1295" s="6" t="s">
        <v>40</v>
      </c>
      <c r="I1295" s="6">
        <v>4</v>
      </c>
      <c r="J1295" s="7">
        <v>3.0647311615011383</v>
      </c>
      <c r="K1295" s="19">
        <v>1</v>
      </c>
      <c r="L1295" s="6" t="s">
        <v>17</v>
      </c>
      <c r="N1295" s="7">
        <f>((VLOOKUP(L1295,Modèle!$B$3:$G$34,5,FALSE)*VLOOKUP(H1295,Modèle!$B$3:$G$34,6,FALSE))*Modèle!$D$35)+0.1</f>
        <v>2.4380891719745219</v>
      </c>
      <c r="O1295" s="19">
        <f>IF(N1290&gt;J1290,1,"")</f>
        <v>1</v>
      </c>
      <c r="P1295" t="str">
        <f>IF(I1295&gt;M1295,H1295,L1295)</f>
        <v>Dallas</v>
      </c>
      <c r="Q1295" t="str">
        <f>IF(J1295&gt;N1295,H1295,L1295)</f>
        <v>Dallas</v>
      </c>
      <c r="AI1295" s="27"/>
      <c r="AJ1295" s="26"/>
      <c r="AK1295" s="26"/>
      <c r="AL1295" s="26"/>
      <c r="AM1295" s="26"/>
      <c r="AN1295" s="26"/>
    </row>
    <row r="1296" spans="1:40">
      <c r="A1296" t="str">
        <f>IF(OR(H1296=$AA$3,L1296=$AA$3),"MATCH","")</f>
        <v/>
      </c>
      <c r="B1296" t="str">
        <f>IF(A1296="","","LAST "&amp;COUNTIF(A$2:$A1296,A1296))</f>
        <v/>
      </c>
      <c r="C1296" t="str">
        <f>IF(OR(H1296=$AA$5,L1296=$AA$5),"MATCH","")</f>
        <v/>
      </c>
      <c r="D1296" t="str">
        <f>IF(C1296="","","LAST "&amp;COUNTIF($C$2:C1296,C1296))</f>
        <v/>
      </c>
      <c r="E1296" s="6">
        <f>IF(AND(OR(H1296=$AA$3,H1296=$AA$5),AND(OR(L1296=$AA$3,L1296=$AA$5))),"MATCH",0)</f>
        <v>0</v>
      </c>
      <c r="F1296" s="39" t="s">
        <v>91</v>
      </c>
      <c r="G1296" s="16">
        <v>44847</v>
      </c>
      <c r="H1296" s="6" t="s">
        <v>41</v>
      </c>
      <c r="I1296" s="6">
        <v>2</v>
      </c>
      <c r="J1296" s="7">
        <v>2.8667234379641542</v>
      </c>
      <c r="K1296" s="19">
        <v>1</v>
      </c>
      <c r="L1296" s="6" t="s">
        <v>42</v>
      </c>
      <c r="N1296" s="7">
        <f>((VLOOKUP(L1296,Modèle!$B$3:$G$34,5,FALSE)*VLOOKUP(H1296,Modèle!$B$3:$G$34,6,FALSE))*Modèle!$D$35)+0.1</f>
        <v>2.4515923566878981</v>
      </c>
      <c r="O1296" s="19">
        <f>IF(N1291&gt;J1291,1,"")</f>
        <v>1</v>
      </c>
      <c r="P1296" t="str">
        <f>IF(I1296&gt;M1296,H1296,L1296)</f>
        <v>New Jersey</v>
      </c>
      <c r="Q1296" t="str">
        <f>IF(J1296&gt;N1296,H1296,L1296)</f>
        <v>New Jersey</v>
      </c>
      <c r="AI1296" s="27"/>
      <c r="AJ1296" s="26"/>
      <c r="AK1296" s="26"/>
      <c r="AL1296" s="26"/>
      <c r="AM1296" s="26"/>
      <c r="AN1296" s="26"/>
    </row>
    <row r="1297" spans="1:40">
      <c r="A1297" t="str">
        <f>IF(OR(H1297=$AA$3,L1297=$AA$3),"MATCH","")</f>
        <v/>
      </c>
      <c r="B1297" t="str">
        <f>IF(A1297="","","LAST "&amp;COUNTIF(A$2:$A1297,A1297))</f>
        <v/>
      </c>
      <c r="C1297" t="str">
        <f>IF(OR(H1297=$AA$5,L1297=$AA$5),"MATCH","")</f>
        <v/>
      </c>
      <c r="D1297" t="str">
        <f>IF(C1297="","","LAST "&amp;COUNTIF($C$2:C1297,C1297))</f>
        <v/>
      </c>
      <c r="E1297" s="6">
        <f>IF(AND(OR(H1297=$AA$3,H1297=$AA$5),AND(OR(L1297=$AA$3,L1297=$AA$5))),"MATCH",0)</f>
        <v>0</v>
      </c>
      <c r="F1297" s="39" t="s">
        <v>91</v>
      </c>
      <c r="G1297" s="16">
        <v>44847</v>
      </c>
      <c r="H1297" s="6" t="s">
        <v>43</v>
      </c>
      <c r="I1297" s="6">
        <v>2</v>
      </c>
      <c r="J1297" s="7">
        <v>2.9384612337855232</v>
      </c>
      <c r="K1297" s="19" t="s">
        <v>91</v>
      </c>
      <c r="L1297" s="6" t="s">
        <v>44</v>
      </c>
      <c r="N1297" s="7">
        <f>((VLOOKUP(L1297,Modèle!$B$3:$G$34,5,FALSE)*VLOOKUP(H1297,Modèle!$B$3:$G$34,6,FALSE))*Modèle!$D$35)+0.1</f>
        <v>3.7878025477707</v>
      </c>
      <c r="O1297" s="19" t="str">
        <f>IF(N1292&gt;J1292,1,"")</f>
        <v/>
      </c>
      <c r="P1297" t="str">
        <f>IF(I1297&gt;M1297,H1297,L1297)</f>
        <v>Arizona</v>
      </c>
      <c r="Q1297" t="str">
        <f>IF(J1297&gt;N1297,H1297,L1297)</f>
        <v>Pittsburgh</v>
      </c>
      <c r="AI1297" s="27"/>
      <c r="AJ1297" s="26"/>
      <c r="AK1297" s="26"/>
      <c r="AL1297" s="26"/>
      <c r="AM1297" s="26"/>
      <c r="AN1297" s="26"/>
    </row>
    <row r="1298" spans="1:40">
      <c r="A1298" t="str">
        <f>IF(OR(H1298=$AA$3,L1298=$AA$3),"MATCH","")</f>
        <v/>
      </c>
      <c r="B1298" t="str">
        <f>IF(A1298="","","LAST "&amp;COUNTIF(A$2:$A1298,A1298))</f>
        <v/>
      </c>
      <c r="C1298" t="str">
        <f>IF(OR(H1298=$AA$5,L1298=$AA$5),"MATCH","")</f>
        <v/>
      </c>
      <c r="D1298" t="str">
        <f>IF(C1298="","","LAST "&amp;COUNTIF($C$2:C1298,C1298))</f>
        <v/>
      </c>
      <c r="E1298" s="6">
        <f>IF(AND(OR(H1298=$AA$3,H1298=$AA$5),AND(OR(L1298=$AA$3,L1298=$AA$5))),"MATCH",0)</f>
        <v>0</v>
      </c>
      <c r="F1298" s="39" t="s">
        <v>91</v>
      </c>
      <c r="G1298" s="16">
        <v>44847</v>
      </c>
      <c r="H1298" s="6" t="s">
        <v>33</v>
      </c>
      <c r="I1298" s="6">
        <v>2</v>
      </c>
      <c r="J1298" s="7">
        <v>2.8517675017328448</v>
      </c>
      <c r="K1298" s="19">
        <v>1</v>
      </c>
      <c r="L1298" s="6" t="s">
        <v>30</v>
      </c>
      <c r="N1298" s="7">
        <f>((VLOOKUP(L1298,Modèle!$B$3:$G$34,5,FALSE)*VLOOKUP(H1298,Modèle!$B$3:$G$34,6,FALSE))*Modèle!$D$35)+0.1</f>
        <v>3.0357961783439484</v>
      </c>
      <c r="O1298" s="19" t="str">
        <f>IF(N1293&gt;J1293,1,"")</f>
        <v/>
      </c>
      <c r="P1298" t="str">
        <f>IF(I1298&gt;M1298,H1298,L1298)</f>
        <v>Washington</v>
      </c>
      <c r="Q1298" t="str">
        <f>IF(J1298&gt;N1298,H1298,L1298)</f>
        <v>Toronto</v>
      </c>
      <c r="AI1298" s="27"/>
      <c r="AJ1298" s="26"/>
      <c r="AK1298" s="26"/>
      <c r="AL1298" s="26"/>
      <c r="AM1298" s="26"/>
      <c r="AN1298" s="26"/>
    </row>
    <row r="1299" spans="1:40">
      <c r="A1299" t="str">
        <f>IF(OR(H1299=$AA$3,L1299=$AA$3),"MATCH","")</f>
        <v/>
      </c>
      <c r="B1299" t="str">
        <f>IF(A1299="","","LAST "&amp;COUNTIF(A$2:$A1299,A1299))</f>
        <v/>
      </c>
      <c r="C1299" t="str">
        <f>IF(OR(H1299=$AA$5,L1299=$AA$5),"MATCH","")</f>
        <v/>
      </c>
      <c r="D1299" t="str">
        <f>IF(C1299="","","LAST "&amp;COUNTIF($C$2:C1299,C1299))</f>
        <v/>
      </c>
      <c r="E1299" s="6">
        <f>IF(AND(OR(H1299=$AA$3,H1299=$AA$5),AND(OR(L1299=$AA$3,L1299=$AA$5))),"MATCH",0)</f>
        <v>0</v>
      </c>
      <c r="F1299" s="39" t="s">
        <v>91</v>
      </c>
      <c r="G1299" s="16">
        <v>44847</v>
      </c>
      <c r="H1299" s="6" t="s">
        <v>26</v>
      </c>
      <c r="I1299" s="6">
        <v>0</v>
      </c>
      <c r="J1299" s="7">
        <v>1.8530151500148526</v>
      </c>
      <c r="K1299" s="19" t="s">
        <v>91</v>
      </c>
      <c r="L1299" s="6" t="s">
        <v>18</v>
      </c>
      <c r="N1299" s="7">
        <f>((VLOOKUP(L1299,Modèle!$B$3:$G$34,5,FALSE)*VLOOKUP(H1299,Modèle!$B$3:$G$34,6,FALSE))*Modèle!$D$35)+0.1</f>
        <v>3.963598726114649</v>
      </c>
      <c r="O1299" s="19">
        <f>IF(N1294&gt;J1294,1,"")</f>
        <v>1</v>
      </c>
      <c r="P1299" t="str">
        <f>IF(I1299&gt;M1299,H1299,L1299)</f>
        <v>Vegas</v>
      </c>
      <c r="Q1299" t="str">
        <f>IF(J1299&gt;N1299,H1299,L1299)</f>
        <v>Vegas</v>
      </c>
      <c r="AI1299" s="27"/>
      <c r="AJ1299" s="26"/>
      <c r="AK1299" s="26"/>
      <c r="AL1299" s="26"/>
      <c r="AM1299" s="26"/>
      <c r="AN1299" s="26"/>
    </row>
    <row r="1300" spans="1:40">
      <c r="A1300" t="str">
        <f>IF(OR(H1300=$AA$3,L1300=$AA$3),"MATCH","")</f>
        <v/>
      </c>
      <c r="B1300" t="str">
        <f>IF(A1300="","","LAST "&amp;COUNTIF(A$2:$A1300,A1300))</f>
        <v/>
      </c>
      <c r="C1300" t="str">
        <f>IF(OR(H1300=$AA$5,L1300=$AA$5),"MATCH","")</f>
        <v/>
      </c>
      <c r="D1300" t="str">
        <f>IF(C1300="","","LAST "&amp;COUNTIF($C$2:C1300,C1300))</f>
        <v/>
      </c>
      <c r="E1300" s="6">
        <f>IF(AND(OR(H1300=$AA$3,H1300=$AA$5),AND(OR(L1300=$AA$3,L1300=$AA$5))),"MATCH",0)</f>
        <v>0</v>
      </c>
      <c r="F1300" s="39" t="s">
        <v>91</v>
      </c>
      <c r="G1300" s="16">
        <v>44846</v>
      </c>
      <c r="H1300" s="6" t="s">
        <v>22</v>
      </c>
      <c r="I1300" s="6">
        <v>4</v>
      </c>
      <c r="J1300" s="7">
        <v>4.4126349143479535</v>
      </c>
      <c r="K1300" s="19">
        <v>1</v>
      </c>
      <c r="L1300" s="6" t="s">
        <v>23</v>
      </c>
      <c r="N1300" s="7">
        <f>((VLOOKUP(L1300,Modèle!$B$3:$G$34,5,FALSE)*VLOOKUP(H1300,Modèle!$B$3:$G$34,6,FALSE))*Modèle!$D$35)+0.1</f>
        <v>2.3096178343949036</v>
      </c>
      <c r="O1300" s="19" t="str">
        <f>IF(N1295&gt;J1295,1,"")</f>
        <v/>
      </c>
      <c r="P1300" t="str">
        <f>IF(I1300&gt;M1300,H1300,L1300)</f>
        <v>Seattle</v>
      </c>
      <c r="Q1300" t="str">
        <f>IF(J1300&gt;N1300,H1300,L1300)</f>
        <v>Seattle</v>
      </c>
      <c r="AI1300" s="27"/>
      <c r="AJ1300" s="26"/>
      <c r="AK1300" s="26"/>
      <c r="AL1300" s="26"/>
      <c r="AM1300" s="26"/>
      <c r="AN1300" s="26"/>
    </row>
    <row r="1301" spans="1:40">
      <c r="A1301" t="str">
        <f>IF(OR(H1301=$AA$3,L1301=$AA$3),"MATCH","")</f>
        <v/>
      </c>
      <c r="B1301" t="str">
        <f>IF(A1301="","","LAST "&amp;COUNTIF(A$2:$A1301,A1301))</f>
        <v/>
      </c>
      <c r="C1301" t="str">
        <f>IF(OR(H1301=$AA$5,L1301=$AA$5),"MATCH","")</f>
        <v/>
      </c>
      <c r="D1301" t="str">
        <f>IF(C1301="","","LAST "&amp;COUNTIF($C$2:C1301,C1301))</f>
        <v/>
      </c>
      <c r="E1301" s="6">
        <f>IF(AND(OR(H1301=$AA$3,H1301=$AA$5),AND(OR(L1301=$AA$3,L1301=$AA$5))),"MATCH",0)</f>
        <v>0</v>
      </c>
      <c r="F1301" s="39" t="s">
        <v>91</v>
      </c>
      <c r="G1301" s="16">
        <v>44846</v>
      </c>
      <c r="H1301" s="6" t="s">
        <v>24</v>
      </c>
      <c r="I1301" s="6">
        <v>1</v>
      </c>
      <c r="J1301" s="7">
        <v>2.2902861669472223</v>
      </c>
      <c r="K1301" s="19" t="s">
        <v>91</v>
      </c>
      <c r="L1301" s="6" t="s">
        <v>25</v>
      </c>
      <c r="N1301" s="7">
        <f>((VLOOKUP(L1301,Modèle!$B$3:$G$34,5,FALSE)*VLOOKUP(H1301,Modèle!$B$3:$G$34,6,FALSE))*Modèle!$D$35)+0.1</f>
        <v>4.0499999999999989</v>
      </c>
      <c r="O1301" s="19" t="str">
        <f>IF(N1296&gt;J1296,1,"")</f>
        <v/>
      </c>
      <c r="P1301" t="str">
        <f>IF(I1301&gt;M1301,H1301,L1301)</f>
        <v>Columbus</v>
      </c>
      <c r="Q1301" t="str">
        <f>IF(J1301&gt;N1301,H1301,L1301)</f>
        <v>Carolina</v>
      </c>
      <c r="AI1301" s="27"/>
      <c r="AJ1301" s="26"/>
      <c r="AK1301" s="26"/>
      <c r="AL1301" s="26"/>
      <c r="AM1301" s="26"/>
      <c r="AN1301" s="26"/>
    </row>
    <row r="1302" spans="1:40">
      <c r="A1302" t="str">
        <f>IF(OR(H1302=$AA$3,L1302=$AA$3),"MATCH","")</f>
        <v/>
      </c>
      <c r="B1302" t="str">
        <f>IF(A1302="","","LAST "&amp;COUNTIF(A$2:$A1302,A1302))</f>
        <v/>
      </c>
      <c r="C1302" t="str">
        <f>IF(OR(H1302=$AA$5,L1302=$AA$5),"MATCH","")</f>
        <v/>
      </c>
      <c r="D1302" t="str">
        <f>IF(C1302="","","LAST "&amp;COUNTIF($C$2:C1302,C1302))</f>
        <v/>
      </c>
      <c r="E1302" s="6">
        <f>IF(AND(OR(H1302=$AA$3,H1302=$AA$5),AND(OR(L1302=$AA$3,L1302=$AA$5))),"MATCH",0)</f>
        <v>0</v>
      </c>
      <c r="F1302" s="39" t="s">
        <v>91</v>
      </c>
      <c r="G1302" s="16">
        <v>44846</v>
      </c>
      <c r="H1302" s="6" t="s">
        <v>26</v>
      </c>
      <c r="I1302" s="6">
        <v>2</v>
      </c>
      <c r="J1302" s="7">
        <v>3.2700267353203278</v>
      </c>
      <c r="K1302" s="19" t="s">
        <v>91</v>
      </c>
      <c r="L1302" s="6" t="s">
        <v>27</v>
      </c>
      <c r="N1302" s="7">
        <f>((VLOOKUP(L1302,Modèle!$B$3:$G$34,5,FALSE)*VLOOKUP(H1302,Modèle!$B$3:$G$34,6,FALSE))*Modèle!$D$35)+0.1</f>
        <v>3.6209554140127387</v>
      </c>
      <c r="O1302" s="19">
        <f>IF(N1297&gt;J1297,1,"")</f>
        <v>1</v>
      </c>
      <c r="P1302" t="str">
        <f>IF(I1302&gt;M1302,H1302,L1302)</f>
        <v>Chicago</v>
      </c>
      <c r="Q1302" t="str">
        <f>IF(J1302&gt;N1302,H1302,L1302)</f>
        <v>Colorado</v>
      </c>
      <c r="AI1302" s="27"/>
      <c r="AJ1302" s="26"/>
      <c r="AK1302" s="26"/>
      <c r="AL1302" s="26"/>
      <c r="AM1302" s="26"/>
      <c r="AN1302" s="26"/>
    </row>
    <row r="1303" spans="1:40">
      <c r="A1303" t="str">
        <f>IF(OR(H1303=$AA$3,L1303=$AA$3),"MATCH","")</f>
        <v/>
      </c>
      <c r="B1303" t="str">
        <f>IF(A1303="","","LAST "&amp;COUNTIF(A$2:$A1303,A1303))</f>
        <v/>
      </c>
      <c r="C1303" t="str">
        <f>IF(OR(H1303=$AA$5,L1303=$AA$5),"MATCH","")</f>
        <v/>
      </c>
      <c r="D1303" t="str">
        <f>IF(C1303="","","LAST "&amp;COUNTIF($C$2:C1303,C1303))</f>
        <v/>
      </c>
      <c r="E1303" s="6">
        <f>IF(AND(OR(H1303=$AA$3,H1303=$AA$5),AND(OR(L1303=$AA$3,L1303=$AA$5))),"MATCH",0)</f>
        <v>0</v>
      </c>
      <c r="F1303" s="39" t="s">
        <v>91</v>
      </c>
      <c r="G1303" s="16">
        <v>44846</v>
      </c>
      <c r="H1303" s="6" t="s">
        <v>28</v>
      </c>
      <c r="I1303" s="6">
        <v>3</v>
      </c>
      <c r="J1303" s="7">
        <v>3.0647311615011383</v>
      </c>
      <c r="K1303" s="19" t="s">
        <v>91</v>
      </c>
      <c r="L1303" s="6" t="s">
        <v>29</v>
      </c>
      <c r="N1303" s="7">
        <f>((VLOOKUP(L1303,Modèle!$B$3:$G$34,5,FALSE)*VLOOKUP(H1303,Modèle!$B$3:$G$34,6,FALSE))*Modèle!$D$35)+0.1</f>
        <v>4.655796178343949</v>
      </c>
      <c r="O1303" s="19">
        <f>IF(N1298&gt;J1298,1,"")</f>
        <v>1</v>
      </c>
      <c r="P1303" t="str">
        <f>IF(I1303&gt;M1303,H1303,L1303)</f>
        <v>Vancouver</v>
      </c>
      <c r="Q1303" t="str">
        <f>IF(J1303&gt;N1303,H1303,L1303)</f>
        <v>Edmonton</v>
      </c>
      <c r="AI1303" s="27"/>
      <c r="AJ1303" s="26"/>
      <c r="AK1303" s="26"/>
      <c r="AL1303" s="26"/>
      <c r="AM1303" s="26"/>
      <c r="AN1303" s="26"/>
    </row>
    <row r="1304" spans="1:40">
      <c r="A1304" t="str">
        <f>IF(OR(H1304=$AA$3,L1304=$AA$3),"MATCH","")</f>
        <v/>
      </c>
      <c r="B1304" t="str">
        <f>IF(A1304="","","LAST "&amp;COUNTIF(A$2:$A1304,A1304))</f>
        <v/>
      </c>
      <c r="C1304" t="str">
        <f>IF(OR(H1304=$AA$5,L1304=$AA$5),"MATCH","")</f>
        <v/>
      </c>
      <c r="D1304" t="str">
        <f>IF(C1304="","","LAST "&amp;COUNTIF($C$2:C1304,C1304))</f>
        <v/>
      </c>
      <c r="E1304" s="6">
        <f>IF(AND(OR(H1304=$AA$3,H1304=$AA$5),AND(OR(L1304=$AA$3,L1304=$AA$5))),"MATCH",0)</f>
        <v>0</v>
      </c>
      <c r="F1304" s="39" t="s">
        <v>91</v>
      </c>
      <c r="G1304" s="16">
        <v>44846</v>
      </c>
      <c r="H1304" s="6" t="s">
        <v>30</v>
      </c>
      <c r="I1304" s="6">
        <v>3</v>
      </c>
      <c r="J1304" s="7">
        <v>2.5665907515595605</v>
      </c>
      <c r="K1304" s="19" t="s">
        <v>91</v>
      </c>
      <c r="L1304" s="6" t="s">
        <v>31</v>
      </c>
      <c r="N1304" s="7">
        <f>((VLOOKUP(L1304,Modèle!$B$3:$G$34,5,FALSE)*VLOOKUP(H1304,Modèle!$B$3:$G$34,6,FALSE))*Modèle!$D$35)+0.1</f>
        <v>2.2439490445859871</v>
      </c>
      <c r="O1304" s="19">
        <f>IF(N1299&gt;J1299,1,"")</f>
        <v>1</v>
      </c>
      <c r="P1304" t="str">
        <f>IF(I1304&gt;M1304,H1304,L1304)</f>
        <v>Toronto</v>
      </c>
      <c r="Q1304" t="str">
        <f>IF(J1304&gt;N1304,H1304,L1304)</f>
        <v>Toronto</v>
      </c>
      <c r="AI1304" s="27"/>
      <c r="AJ1304" s="26"/>
      <c r="AK1304" s="26"/>
      <c r="AL1304" s="26"/>
      <c r="AM1304" s="26"/>
      <c r="AN1304" s="26"/>
    </row>
    <row r="1305" spans="1:40">
      <c r="A1305" t="str">
        <f>IF(OR(H1305=$AA$3,L1305=$AA$3),"MATCH","")</f>
        <v/>
      </c>
      <c r="B1305" t="str">
        <f>IF(A1305="","","LAST "&amp;COUNTIF(A$2:$A1305,A1305))</f>
        <v/>
      </c>
      <c r="C1305" t="str">
        <f>IF(OR(H1305=$AA$5,L1305=$AA$5),"MATCH","")</f>
        <v/>
      </c>
      <c r="D1305" t="str">
        <f>IF(C1305="","","LAST "&amp;COUNTIF($C$2:C1305,C1305))</f>
        <v/>
      </c>
      <c r="E1305" s="6">
        <f>IF(AND(OR(H1305=$AA$3,H1305=$AA$5),AND(OR(L1305=$AA$3,L1305=$AA$5))),"MATCH",0)</f>
        <v>0</v>
      </c>
      <c r="F1305" s="39" t="s">
        <v>91</v>
      </c>
      <c r="G1305" s="16">
        <v>44846</v>
      </c>
      <c r="H1305" s="6" t="s">
        <v>32</v>
      </c>
      <c r="I1305" s="6">
        <v>5</v>
      </c>
      <c r="J1305" s="7">
        <v>3.7440538667194767</v>
      </c>
      <c r="K1305" s="19">
        <v>1</v>
      </c>
      <c r="L1305" s="6" t="s">
        <v>33</v>
      </c>
      <c r="N1305" s="7">
        <f>((VLOOKUP(L1305,Modèle!$B$3:$G$34,5,FALSE)*VLOOKUP(H1305,Modèle!$B$3:$G$34,6,FALSE))*Modèle!$D$35)+0.1</f>
        <v>2.3114649681528663</v>
      </c>
      <c r="O1305" s="19" t="str">
        <f>IF(N1300&gt;J1300,1,"")</f>
        <v/>
      </c>
      <c r="P1305" t="str">
        <f>IF(I1305&gt;M1305,H1305,L1305)</f>
        <v>Boston</v>
      </c>
      <c r="Q1305" t="str">
        <f>IF(J1305&gt;N1305,H1305,L1305)</f>
        <v>Boston</v>
      </c>
      <c r="AI1305" s="27"/>
      <c r="AJ1305" s="26"/>
      <c r="AK1305" s="26"/>
      <c r="AL1305" s="26"/>
      <c r="AM1305" s="26"/>
      <c r="AN1305" s="26"/>
    </row>
    <row r="1306" spans="1:40">
      <c r="A1306" t="str">
        <f>IF(OR(H1306=$AA$3,L1306=$AA$3),"MATCH","")</f>
        <v/>
      </c>
      <c r="B1306" t="str">
        <f>IF(A1306="","","LAST "&amp;COUNTIF(A$2:$A1306,A1306))</f>
        <v/>
      </c>
      <c r="C1306" t="str">
        <f>IF(OR(H1306=$AA$5,L1306=$AA$5),"MATCH","")</f>
        <v/>
      </c>
      <c r="D1306" t="str">
        <f>IF(C1306="","","LAST "&amp;COUNTIF($C$2:C1306,C1306))</f>
        <v/>
      </c>
      <c r="E1306" s="6">
        <f>IF(AND(OR(H1306=$AA$3,H1306=$AA$5),AND(OR(L1306=$AA$3,L1306=$AA$5))),"MATCH",0)</f>
        <v>0</v>
      </c>
      <c r="F1306" s="39" t="s">
        <v>91</v>
      </c>
      <c r="G1306" s="16">
        <v>44845</v>
      </c>
      <c r="H1306" s="6" t="s">
        <v>18</v>
      </c>
      <c r="I1306" s="6">
        <v>4</v>
      </c>
      <c r="J1306" s="7">
        <v>3.8733339934646986</v>
      </c>
      <c r="K1306" s="19">
        <v>1</v>
      </c>
      <c r="L1306" s="6" t="s">
        <v>19</v>
      </c>
      <c r="N1306" s="7">
        <f>((VLOOKUP(L1306,Modèle!$B$3:$G$34,5,FALSE)*VLOOKUP(H1306,Modèle!$B$3:$G$34,6,FALSE))*Modèle!$D$35)+0.1</f>
        <v>3.0485350318471327</v>
      </c>
      <c r="O1306" s="19">
        <f>IF(N1301&gt;J1301,1,"")</f>
        <v>1</v>
      </c>
      <c r="P1306" t="str">
        <f>IF(I1306&gt;M1306,H1306,L1306)</f>
        <v>Vegas</v>
      </c>
      <c r="Q1306" t="str">
        <f>IF(J1306&gt;N1306,H1306,L1306)</f>
        <v>Vegas</v>
      </c>
      <c r="AI1306" s="27"/>
      <c r="AJ1306" s="26"/>
      <c r="AK1306" s="26"/>
      <c r="AL1306" s="26"/>
      <c r="AM1306" s="26"/>
      <c r="AN1306" s="26"/>
    </row>
    <row r="1307" spans="1:40">
      <c r="A1307" t="str">
        <f>IF(OR(H1307=$AA$3,L1307=$AA$3),"MATCH","")</f>
        <v/>
      </c>
      <c r="B1307" t="str">
        <f>IF(A1307="","","LAST "&amp;COUNTIF(A$2:$A1307,A1307))</f>
        <v/>
      </c>
      <c r="C1307" t="str">
        <f>IF(OR(H1307=$AA$5,L1307=$AA$5),"MATCH","")</f>
        <v/>
      </c>
      <c r="D1307" t="str">
        <f>IF(C1307="","","LAST "&amp;COUNTIF($C$2:C1307,C1307))</f>
        <v/>
      </c>
      <c r="E1307" s="6">
        <f>IF(AND(OR(H1307=$AA$3,H1307=$AA$5),AND(OR(L1307=$AA$3,L1307=$AA$5))),"MATCH",0)</f>
        <v>0</v>
      </c>
      <c r="F1307" s="39" t="s">
        <v>91</v>
      </c>
      <c r="G1307" s="16">
        <v>44845</v>
      </c>
      <c r="H1307" s="6" t="s">
        <v>20</v>
      </c>
      <c r="I1307" s="6">
        <v>1</v>
      </c>
      <c r="J1307" s="7">
        <v>2.9563323101297159</v>
      </c>
      <c r="K1307" s="19" t="s">
        <v>91</v>
      </c>
      <c r="L1307" s="6" t="s">
        <v>21</v>
      </c>
      <c r="N1307" s="7">
        <f>((VLOOKUP(L1307,Modèle!$B$3:$G$34,5,FALSE)*VLOOKUP(H1307,Modèle!$B$3:$G$34,6,FALSE))*Modèle!$D$35)+0.1</f>
        <v>3.0486624203821653</v>
      </c>
      <c r="O1307" s="19">
        <f>IF(N1302&gt;J1302,1,"")</f>
        <v>1</v>
      </c>
      <c r="P1307" t="str">
        <f>IF(I1307&gt;M1307,H1307,L1307)</f>
        <v>Tampa Bay</v>
      </c>
      <c r="Q1307" t="str">
        <f>IF(J1307&gt;N1307,H1307,L1307)</f>
        <v>N.Y. Rangers</v>
      </c>
      <c r="AI1307" s="27"/>
      <c r="AJ1307" s="26"/>
      <c r="AK1307" s="26"/>
      <c r="AL1307" s="26"/>
      <c r="AM1307" s="26"/>
      <c r="AN1307" s="26"/>
    </row>
    <row r="1308" spans="1:40">
      <c r="A1308" t="str">
        <f>IF(OR(H1308=$AA$3,L1308=$AA$3),"MATCH","")</f>
        <v/>
      </c>
      <c r="B1308" t="str">
        <f>IF(A1308="","","LAST "&amp;COUNTIF(A$2:$A1308,A1308))</f>
        <v/>
      </c>
      <c r="C1308" t="str">
        <f>IF(OR(H1308=$AA$5,L1308=$AA$5),"MATCH","")</f>
        <v/>
      </c>
      <c r="D1308" t="str">
        <f>IF(C1308="","","LAST "&amp;COUNTIF($C$2:C1308,C1308))</f>
        <v/>
      </c>
      <c r="E1308" s="6">
        <f>IF(AND(OR(H1308=$AA$3,H1308=$AA$5),AND(OR(L1308=$AA$3,L1308=$AA$5))),"MATCH",0)</f>
        <v>0</v>
      </c>
      <c r="F1308" s="39" t="s">
        <v>91</v>
      </c>
      <c r="G1308" s="16">
        <v>44842</v>
      </c>
      <c r="H1308" s="6" t="s">
        <v>17</v>
      </c>
      <c r="I1308" s="6">
        <v>3</v>
      </c>
      <c r="J1308" s="7">
        <v>2.3890206951183282</v>
      </c>
      <c r="K1308" s="19">
        <v>1</v>
      </c>
      <c r="L1308" s="6" t="s">
        <v>16</v>
      </c>
      <c r="N1308" s="7">
        <f>((VLOOKUP(L1308,Modèle!$B$3:$G$34,5,FALSE)*VLOOKUP(H1308,Modèle!$B$3:$G$34,6,FALSE))*Modèle!$D$35)+0.1</f>
        <v>2.9661146496815278</v>
      </c>
      <c r="O1308" s="19">
        <f>IF(N1303&gt;J1303,1,"")</f>
        <v>1</v>
      </c>
      <c r="P1308" t="str">
        <f>IF(I1308&gt;M1308,H1308,L1308)</f>
        <v>Nashville</v>
      </c>
      <c r="Q1308" t="str">
        <f>IF(J1308&gt;N1308,H1308,L1308)</f>
        <v>San Jose</v>
      </c>
      <c r="AI1308" s="27"/>
      <c r="AJ1308" s="26"/>
      <c r="AK1308" s="26"/>
      <c r="AL1308" s="26"/>
      <c r="AM1308" s="26"/>
      <c r="AN1308" s="26"/>
    </row>
    <row r="1309" spans="1:40">
      <c r="A1309" t="str">
        <f>IF(OR(H1309=$AA$3,L1309=$AA$3),"MATCH","")</f>
        <v/>
      </c>
      <c r="B1309" t="str">
        <f>IF(A1309="","","LAST "&amp;COUNTIF(A$2:$A1309,A1309))</f>
        <v/>
      </c>
      <c r="C1309" t="str">
        <f>IF(OR(H1309=$AA$5,L1309=$AA$5),"MATCH","")</f>
        <v/>
      </c>
      <c r="D1309" t="str">
        <f>IF(C1309="","","LAST "&amp;COUNTIF($C$2:C1309,C1309))</f>
        <v/>
      </c>
      <c r="E1309" s="6">
        <f>IF(AND(OR(H1309=$AA$3,H1309=$AA$5),AND(OR(L1309=$AA$3,L1309=$AA$5))),"MATCH",0)</f>
        <v>0</v>
      </c>
      <c r="F1309" s="39" t="s">
        <v>91</v>
      </c>
      <c r="G1309" s="16">
        <v>44841</v>
      </c>
      <c r="H1309" s="6" t="s">
        <v>16</v>
      </c>
      <c r="I1309" s="6">
        <v>1</v>
      </c>
      <c r="J1309" s="7">
        <v>2.1482681453609271</v>
      </c>
      <c r="K1309" s="19" t="s">
        <v>91</v>
      </c>
      <c r="L1309" s="6" t="s">
        <v>17</v>
      </c>
      <c r="N1309" s="7">
        <f>((VLOOKUP(L1309,Modèle!$B$3:$G$34,5,FALSE)*VLOOKUP(H1309,Modèle!$B$3:$G$34,6,FALSE))*Modèle!$D$35)+0.1</f>
        <v>3.3785987261146491</v>
      </c>
      <c r="O1309" s="19" t="str">
        <f>IF(N1304&gt;J1304,1,"")</f>
        <v/>
      </c>
      <c r="P1309" t="str">
        <f>IF(I1309&gt;M1309,H1309,L1309)</f>
        <v>San Jose</v>
      </c>
      <c r="Q1309" t="str">
        <f>IF(J1309&gt;N1309,H1309,L1309)</f>
        <v>Nashville</v>
      </c>
      <c r="AI1309" s="27"/>
      <c r="AJ1309" s="26"/>
      <c r="AK1309" s="26"/>
      <c r="AL1309" s="26"/>
      <c r="AM1309" s="26"/>
      <c r="AN1309" s="26"/>
    </row>
    <row r="1310" spans="1:40">
      <c r="A1310" t="str">
        <f>IF(OR(H1310=$AA$3,L1310=$AA$3),"MATCH","")</f>
        <v/>
      </c>
      <c r="B1310" t="str">
        <f>IF(A1310="","","LAST "&amp;COUNTIF(A$2:$A1310,A1310))</f>
        <v/>
      </c>
      <c r="C1310" t="str">
        <f>IF(OR(H1310=$AA$5,L1310=$AA$5),"MATCH","")</f>
        <v/>
      </c>
      <c r="H1310" s="7">
        <f>SUM(K2:K1309)</f>
        <v>587</v>
      </c>
      <c r="K1310" s="19" t="str">
        <f>IF(J1310&gt;N1310,1,"")</f>
        <v/>
      </c>
      <c r="L1310" s="7">
        <f>SUM(O2:O1314)</f>
        <v>719</v>
      </c>
      <c r="O1310" s="19" t="str">
        <f>IF(N1305&gt;J1305,1,"")</f>
        <v/>
      </c>
      <c r="AI1310" s="27"/>
      <c r="AJ1310" s="26"/>
      <c r="AK1310" s="26"/>
      <c r="AL1310" s="26"/>
      <c r="AM1310" s="26"/>
      <c r="AN1310" s="26"/>
    </row>
    <row r="1311" spans="1:40">
      <c r="A1311" t="str">
        <f>IF(OR(H1311=$AA$3,L1311=$AA$3),"MATCH","")</f>
        <v/>
      </c>
      <c r="B1311" t="str">
        <f>IF(A1311="","","LAST "&amp;COUNTIF(A$2:$A1311,A1311))</f>
        <v/>
      </c>
      <c r="C1311" t="str">
        <f>IF(OR(H1311=$AA$5,L1311=$AA$5),"MATCH","")</f>
        <v/>
      </c>
      <c r="K1311" s="19" t="str">
        <f>IF(J1311&gt;N1311,1,"")</f>
        <v/>
      </c>
      <c r="O1311" s="19" t="str">
        <f>IF(N1306&gt;J1306,1,"")</f>
        <v/>
      </c>
      <c r="AI1311" s="27"/>
      <c r="AJ1311" s="26"/>
      <c r="AK1311" s="26"/>
      <c r="AL1311" s="26"/>
      <c r="AM1311" s="26"/>
      <c r="AN1311" s="26"/>
    </row>
    <row r="1312" spans="1:40">
      <c r="A1312" t="str">
        <f>IF(OR(H1312=$AA$3,L1312=$AA$3),"MATCH","")</f>
        <v/>
      </c>
      <c r="B1312" t="str">
        <f>IF(A1312="","","LAST "&amp;COUNTIF(A$2:$A1312,A1312))</f>
        <v/>
      </c>
      <c r="C1312" t="str">
        <f>IF(OR(H1312=$AA$5,L1312=$AA$5),"MATCH","")</f>
        <v/>
      </c>
      <c r="O1312" s="19">
        <f>IF(N1307&gt;J1307,1,"")</f>
        <v>1</v>
      </c>
      <c r="AI1312" s="27"/>
      <c r="AJ1312" s="26"/>
      <c r="AK1312" s="26"/>
      <c r="AL1312" s="26"/>
      <c r="AM1312" s="26"/>
      <c r="AN1312" s="26"/>
    </row>
    <row r="1313" spans="1:40">
      <c r="A1313" t="str">
        <f>IF(OR(H1313=$AA$3,L1313=$AA$3),"MATCH","")</f>
        <v/>
      </c>
      <c r="B1313" t="str">
        <f>IF(A1313="","","LAST "&amp;COUNTIF(A$2:$A1313,A1313))</f>
        <v/>
      </c>
      <c r="C1313" t="str">
        <f>IF(OR(H1313=$AA$5,L1313=$AA$5),"MATCH","")</f>
        <v/>
      </c>
      <c r="O1313" s="19">
        <f>IF(N1308&gt;J1308,1,"")</f>
        <v>1</v>
      </c>
      <c r="AI1313" s="27"/>
      <c r="AJ1313" s="26"/>
      <c r="AK1313" s="26"/>
      <c r="AL1313" s="26"/>
      <c r="AM1313" s="26"/>
      <c r="AN1313" s="26"/>
    </row>
    <row r="1314" spans="1:40">
      <c r="A1314" t="str">
        <f>IF(OR(H1314=$AA$3,L1314=$AA$3),"MATCH","")</f>
        <v/>
      </c>
      <c r="B1314" t="str">
        <f>IF(A1314="","","LAST "&amp;COUNTIF(A$2:$A1314,A1314))</f>
        <v/>
      </c>
      <c r="C1314" t="str">
        <f>IF(OR(H1314=$AA$5,L1314=$AA$5),"MATCH","")</f>
        <v/>
      </c>
      <c r="O1314" s="19">
        <f>IF(N1309&gt;J1309,1,"")</f>
        <v>1</v>
      </c>
    </row>
    <row r="1315" spans="1:40">
      <c r="A1315" t="str">
        <f>IF(OR(H1315=$AA$3,L1315=$AA$3),"MATCH","")</f>
        <v/>
      </c>
      <c r="B1315" t="str">
        <f>IF(A1315="","","LAST "&amp;COUNTIF(A$2:$A1315,A1315))</f>
        <v/>
      </c>
      <c r="C1315" t="str">
        <f>IF(OR(H1315=$AA$5,L1315=$AA$5),"MATCH","")</f>
        <v/>
      </c>
    </row>
    <row r="1316" spans="1:40">
      <c r="A1316" t="str">
        <f>IF(OR(H1316=$AA$3,L1316=$AA$3),"MATCH","")</f>
        <v/>
      </c>
      <c r="B1316" t="str">
        <f>IF(A1316="","","LAST "&amp;COUNTIF(A$2:$A1316,A1316))</f>
        <v/>
      </c>
      <c r="C1316" t="str">
        <f>IF(OR(H1316=$AA$5,L1316=$AA$5),"MATCH","")</f>
        <v/>
      </c>
      <c r="O1316" s="19" t="str">
        <f>IF(N1311&gt;J1311,1,"")</f>
        <v/>
      </c>
    </row>
    <row r="1318" spans="1:40">
      <c r="AB1318" s="32"/>
      <c r="AC1318" s="32"/>
      <c r="AD1318" s="32"/>
      <c r="AE1318" s="32"/>
      <c r="AF1318" s="32"/>
      <c r="AG1318" s="32"/>
    </row>
    <row r="1319" spans="1:40">
      <c r="AB1319" s="32"/>
      <c r="AC1319" s="32"/>
      <c r="AD1319" s="32"/>
      <c r="AE1319" s="32"/>
      <c r="AF1319" s="32"/>
      <c r="AG1319" s="32"/>
    </row>
    <row r="1320" spans="1:40">
      <c r="AB1320" s="32"/>
      <c r="AC1320" s="32"/>
      <c r="AD1320" s="32"/>
      <c r="AE1320" s="32"/>
      <c r="AF1320" s="32"/>
      <c r="AG1320" s="32"/>
    </row>
    <row r="1321" spans="1:40">
      <c r="AB1321" s="32"/>
      <c r="AC1321" s="32"/>
      <c r="AD1321" s="32"/>
      <c r="AE1321" s="32"/>
      <c r="AF1321" s="32"/>
      <c r="AG1321" s="32"/>
    </row>
    <row r="1322" spans="1:40">
      <c r="AB1322" s="32"/>
      <c r="AC1322" s="32"/>
      <c r="AD1322" s="32"/>
      <c r="AE1322" s="32"/>
      <c r="AF1322" s="32"/>
      <c r="AG1322" s="32"/>
    </row>
    <row r="1323" spans="1:40">
      <c r="AB1323" s="32"/>
      <c r="AC1323" s="32"/>
      <c r="AD1323" s="32"/>
      <c r="AE1323" s="32"/>
      <c r="AF1323" s="32"/>
      <c r="AG1323" s="32"/>
    </row>
    <row r="1324" spans="1:40">
      <c r="AB1324" s="32"/>
      <c r="AC1324" s="32"/>
      <c r="AD1324" s="32"/>
      <c r="AE1324" s="32"/>
      <c r="AF1324" s="32"/>
      <c r="AG1324" s="32"/>
    </row>
    <row r="1325" spans="1:40">
      <c r="AB1325" s="32"/>
      <c r="AC1325" s="32"/>
      <c r="AD1325" s="32"/>
      <c r="AE1325" s="32"/>
      <c r="AF1325" s="32"/>
      <c r="AG1325" s="32"/>
    </row>
    <row r="1326" spans="1:40">
      <c r="AB1326" s="32"/>
      <c r="AC1326" s="32"/>
      <c r="AD1326" s="32"/>
      <c r="AE1326" s="32"/>
      <c r="AF1326" s="32"/>
      <c r="AG1326" s="32"/>
    </row>
    <row r="1327" spans="1:40">
      <c r="AB1327" s="32"/>
      <c r="AC1327" s="32"/>
      <c r="AD1327" s="32"/>
      <c r="AE1327" s="32"/>
      <c r="AF1327" s="32"/>
      <c r="AG1327" s="32"/>
    </row>
  </sheetData>
  <mergeCells count="6">
    <mergeCell ref="X14:AH14"/>
    <mergeCell ref="X7:AA7"/>
    <mergeCell ref="AR4:AR11"/>
    <mergeCell ref="AS4:AS11"/>
    <mergeCell ref="AU1:BB1"/>
    <mergeCell ref="AU2:BB2"/>
  </mergeCells>
  <conditionalFormatting sqref="H2:H1309">
    <cfRule type="expression" dxfId="11" priority="21">
      <formula>J2&lt;N2</formula>
    </cfRule>
    <cfRule type="expression" dxfId="10" priority="22">
      <formula>J2&gt;N2</formula>
    </cfRule>
  </conditionalFormatting>
  <conditionalFormatting sqref="L2:L1309">
    <cfRule type="expression" dxfId="9" priority="9">
      <formula>J2&gt;N2</formula>
    </cfRule>
    <cfRule type="expression" dxfId="8" priority="10">
      <formula>J2&lt;N2</formula>
    </cfRule>
  </conditionalFormatting>
  <conditionalFormatting sqref="AI26:AI36">
    <cfRule type="expression" dxfId="7" priority="1">
      <formula>AK26&lt;AO26</formula>
    </cfRule>
    <cfRule type="expression" dxfId="6" priority="2">
      <formula>AK26&gt;AO26</formula>
    </cfRule>
  </conditionalFormatting>
  <conditionalFormatting sqref="AU18:BE19 AU4:BE14">
    <cfRule type="colorScale" priority="2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drawing r:id="rId2"/>
  <tableParts count="6">
    <tablePart r:id="rId3"/>
    <tablePart r:id="rId4"/>
    <tablePart r:id="rId5"/>
    <tablePart r:id="rId6"/>
    <tablePart r:id="rId7"/>
    <tablePart r:id="rId8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83ED78-0B63-4C30-A7D1-C1E1BDCE8FB6}">
          <x14:formula1>
            <xm:f>Modèle!$B$3:$B$34</xm:f>
          </x14:formula1>
          <xm:sqref>AA3 AA5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598D1-1D7B-4A42-A9A1-85F5C43B3570}">
  <dimension ref="E4:K15"/>
  <sheetViews>
    <sheetView workbookViewId="0">
      <selection activeCell="D3" sqref="D3:R22"/>
    </sheetView>
  </sheetViews>
  <sheetFormatPr baseColWidth="10" defaultRowHeight="15"/>
  <sheetData>
    <row r="4" spans="5:11">
      <c r="E4" s="33"/>
      <c r="F4" s="33"/>
      <c r="G4" s="33"/>
      <c r="H4" s="33"/>
      <c r="I4" s="33"/>
      <c r="J4" s="33"/>
      <c r="K4" s="27"/>
    </row>
    <row r="6" spans="5:11">
      <c r="H6" s="32"/>
    </row>
    <row r="7" spans="5:11">
      <c r="H7" s="32"/>
    </row>
    <row r="8" spans="5:11">
      <c r="H8" s="32"/>
    </row>
    <row r="9" spans="5:11">
      <c r="H9" s="32"/>
    </row>
    <row r="10" spans="5:11">
      <c r="H10" s="32"/>
    </row>
    <row r="11" spans="5:11">
      <c r="H11" s="32"/>
    </row>
    <row r="12" spans="5:11">
      <c r="H12" s="32"/>
    </row>
    <row r="13" spans="5:11">
      <c r="H13" s="32"/>
    </row>
    <row r="14" spans="5:11">
      <c r="H14" s="32"/>
    </row>
    <row r="15" spans="5:11">
      <c r="H15" s="32"/>
    </row>
  </sheetData>
  <mergeCells count="1">
    <mergeCell ref="E4:J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e 8 9 9 5 b a - e 7 6 b - 4 1 4 e - 8 f d 9 - 8 3 1 c 1 d 4 e a 5 a 6 "   x m l n s = " h t t p : / / s c h e m a s . m i c r o s o f t . c o m / D a t a M a s h u p " > A A A A A F Q H A A B Q S w M E F A A C A A g A F J I 0 V o X P W X m n A A A A 9 w A A A B I A H A B D b 2 5 m a W c v U G F j a 2 F n Z S 5 4 b W w g o h g A K K A U A A A A A A A A A A A A A A A A A A A A A A A A A A A A h Y / N C o J A G E V f R W b v / K i E y O e 4 C F o l R E G 0 H c Z R h 3 Q M Z 0 z f r U W P 1 C s k l N W u 5 T 2 c x b m P 2 x 2 y q W 2 8 q + q t 7 k y K G K b I U 0 Z 2 h T Z V i g Z X + j H K O O y E P I t K e b N s b D L Z I k W 1 c 5 e E k H E c 8 R j i r q 9 I Q C k j p 3 x 7 k L V q B f r I + r / s a 2 O d M F I h D s d X D A 8 w Y x F e x W G E G Z C F Q q 7 N 1 w j m Y E y B / E B Y D 4 0 b e s X L 3 t / s g S w T y P s E f w J Q S w M E F A A C A A g A F J I 0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S S N F a i W H 7 N S w Q A A J Y q A A A T A B w A R m 9 y b X V s Y X M v U 2 V j d G l v b j E u b S C i G A A o o B Q A A A A A A A A A A A A A A A A A A A A A A A A A A A D t W s 1 u 2 z g Q v g f I O x D q R Q Y E A Z K 9 e 2 l a I E g C b H e D p E g M 7 M H w Q b H o h l u J 9 F J U k 6 7 h B 0 p f I y + 2 J P V H 2 q Q V O 2 m 7 w T I w I p m i Z r 6 Z 4 X w z o l z A G U M E g + v q G L 0 9 P D g 8 K G 4 T C l N w T U o 6 g + A d y C A 7 P A D 8 r x 0 5 u 5 / B L D w p K Y W Y / U n o 5 x t C P v u D 5 e Q i y e E 7 b 5 z c Z D A p I 2 + 6 m p w Q z P i k a V C J e O O d o 0 8 Y F m C O M k Y f H 2 D h c X n y h v A a Z h z G F b k r / E p T A G A y u w W M l n D Q 3 n 9 C M o K F B K 6 b 5 L k u 4 g p i j o B P K X N c + A Z l w X L p f R x f e w E Q B 3 B 8 l 3 z 1 V g G Q g 3 E z + h v J o b d a G X Q W 5 W J B 0 Y b S n H x R l J o Q B k v v M k 0 L o a G + H H m r w e E B w l t 1 q P E Q W J 8 R j d g Y j f H X B Q Q 5 S d E c P T 5 0 J o 1 p g o s 5 o X l l l Z j V B o V 7 U L o t A E z c z O A 9 W + m m 6 E J V G 9 5 4 N W o p w a 2 t 7 7 i 2 W g V X 8 O / y 8 R s T U M u C J z n W N V z A g s H 0 d 4 K w b w E j T G i M E U f 1 u z w J I z 5 H S P g D 4 T Q 8 h 3 N 2 W T J I O w j V J J A + P n y B G V k s 1 K V 2 d r 9 I c C r P K z N 9 G 2 R V W 4 d g W Q + G 1 c D A u h i G x t V g B F c v j o k i e Q q O 3 g N c Z t n 2 y E X 2 0 G 3 i C a z Y P 0 J a c N l J h g o + F S R / k Z L x E 0 X 6 c Z q 2 7 j I D E Q t O F d N Y h e Z g c p o w O D 0 S / 8 c o h + E 5 m S X Z B b n z B 4 D d Q l x f B z A r 4 J r N 6 0 b E F q d a D a h B + B N t R u f d 7 e 4 d P t 2 9 s X C v 7 o B + w h 2 a 2 U o m r W O r V 8 N W F e x A w l e / y 5 N e t q o m v Q B b t d o 6 B M t 6 M K w G 7 I k V W R L L A K 5 N K U X 0 l N / t n a U 5 X 3 M E e z 1 Z t Q N p R S J + F h O M f o h 2 i F 3 0 X Y I X 7 R G 9 a N f w m c y J 7 W 4 1 o b Q 7 1 k K m T y 8 G c X 8 x A E f g x 5 e D / m q g E v a m M p W s h d O e Q d H D F 2 y P Z f z 2 a 4 9 r N G J l L B L K X N F x R c c V H V d 0 X N H 5 k U V n Y 3 E Z r D 8 h + Q 3 C 0 F 8 a n z z W N j o 2 U 4 5 R t M a + h D L f p F F Q p n A F F 3 p J U 0 j D U 1 j M I E 4 R / t T H k f 1 P S w 0 M w 6 P S X j X Q h k M x Q l b F l J / v U R X d r t H r K o n W X a O f V h I 7 9 9 a 0 1 7 d r 9 I y S W G 0 b 8 Z J 4 T N E / B C d d R d R y b c S n G G v e X t V T F x 1 Y 7 X R 1 0 9 V N V z d f a d 3 c n s W x J Y t 1 Q P + R X f 1 4 1 2 1 9 k 6 N G 9 o C Z d v c t s r V I R p K V z c p M 8 4 d 8 v i 6 g R X x K y h s u R h G i r N 9 T V D C E Z 0 w n 7 q F w g A y 8 G V 0 s 0 Z k E t 1 o / 4 B T e N + m g s Y + 8 U k d F l 8 p D I S / y S E T y 8 w G z X 0 e h W D h 2 G h l Z a E Q H 0 L x S k a O C w K J o e 0 x / e f r z 4 U i E t A J u W i g L S H P J C V q H R A Q p G F o k D U L Q p l / z z r N r 0 t T W r C 5 A d s K K N h j L B G 9 X z u p u j b a Y t o 7 E Y F R j h N E 4 y 2 s T V b m 5 X X e v T V 5 X u / 6 / 3 M H S N 7 B e + i W v 2 7 p y L b h r w V 0 L b m 3 B X z p 7 4 3 1 7 8 O e w r u 2 n N S Z 4 + 9 P u l i 7 f + N s a C / i n N c b W 3 t + 1 y N Y W u e k i T e 1 x 1 y z 1 d Z P e 2 3 8 B U E s B A i 0 A F A A C A A g A F J I 0 V o X P W X m n A A A A 9 w A A A B I A A A A A A A A A A A A A A A A A A A A A A E N v b m Z p Z y 9 Q Y W N r Y W d l L n h t b F B L A Q I t A B Q A A g A I A B S S N F Y P y u m r p A A A A O k A A A A T A A A A A A A A A A A A A A A A A P M A A A B b Q 2 9 u d G V u d F 9 U e X B l c 1 0 u e G 1 s U E s B A i 0 A F A A C A A g A F J I 0 V q J Y f s 1 L B A A A l i o A A B M A A A A A A A A A A A A A A A A A 5 A E A A E Z v c m 1 1 b G F z L 1 N l Y 3 R p b 2 4 x L m 1 Q S w U G A A A A A A M A A w D C A A A A f A Y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W Y A A A A A A A B j Z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U 2 9 1 c m N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z L T A x L T I w V D E 1 O j Q 2 O j A 1 L j g w N z M 3 M z B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b 3 V y Y 2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1 c m N l L 0 x p Z 2 5 l c y U y M G Z p b H R y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3 V y Y 2 U v Q 2 9 s b 2 5 u Z X M l M j B y Z W 5 v b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d X J j Z S 9 D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d X J j Z S U y M E F 3 Y X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x L T I w V D E 3 O j A 5 O j Q z L j k y M j k 4 O T F a I i A v P j x F b n R y e S B U e X B l P S J G a W x s U 3 R h d H V z I i B W Y W x 1 Z T 0 i c 0 N v b X B s Z X R l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b 3 V y Y 2 U l M j B B d 2 F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d X J j Z S U y M E F 3 Y X k v T G l n b m V z J T I w Z m l s d H I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d X J j Z S U y M E F 3 Y X k v Q 2 9 s b 2 5 u Z X M l M j B y Z W 5 v b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d X J j Z S U y M E F 3 Y X k v Q 2 9 s b 2 5 u Z X M l M j B z d X B w c m l t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3 V y Y 2 U l M j B I b 2 1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E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z L T A x L T I w V D E 2 O j M z O j Q 5 L j Y 2 M j M 0 M D F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2 9 1 c m N l J T I w S G 9 t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3 V y Y 2 U l M j B I b 2 1 l L 0 x p Z 2 5 l c y U y M G Z p b H R y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3 V y Y 2 U l M j B I b 2 1 l L 0 N v b G 9 u b m V z J T I w c m V u b 2 1 t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3 V y Y 2 U l M j B I b 2 1 l L 0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X d h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E t M j B U M T U 6 M z Y 6 M z U u N T c 2 N z U 0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X d h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B d 2 F 5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3 V y Y 2 U l M j B B d 2 F 5 L 1 J l c X U l Q z M l Q U F 0 Z X M l M j B m d X N p b 2 5 u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3 V y Y 2 U l M j B B d 2 F 5 L 0 F 3 Y X k u M S U y M G Q l Q z M l Q T l 2 Z W x v c H A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3 V y Y 2 U l M j B B d 2 F 5 L 0 N v b G 9 u b m V z J T I w c 3 V w c H J p b S V D M y V B O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b W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x L T I w V D E 1 O j U z O j M 2 L j E x N z Y y N D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h v b W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t Z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1 c m N l J T I w S G 9 t Z S 9 S Z X F 1 J U M z J U F B d G V z J T I w Z n V z a W 9 u b i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1 c m N l J T I w S G 9 t Z S 9 I b 2 1 l L j E l M j B k J U M z J U E 5 d m V s b 3 B w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1 c m N l J T I w S G 9 t Z S 9 M a W d u Z X M l M j B m a W x 0 c i V D M y V B O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d X J j Z S U y M E h v b W U v Q 2 9 s b 2 5 u Z X M l M j B z d X B w c m l t J U M z J U E 5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1 c m N l J T I w Q X d h e S 9 Q Z X J z b 2 5 u Y W x p c y V D M y V B O W U l M j B h a m 9 1 d C V D M y V B O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1 c m N l J T I w Q X d h e S 9 M a W d u Z X M l M j B m a W x 0 c i V D M y V B O W V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d X J j Z S U y M E F 3 Y X k v Q 2 9 s b 2 5 u Z X M l M j B z d X B w c m l t J U M z J U E 5 Z X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1 c m N l J T I w S G 9 t Z S 9 S Z X F 1 J U M z J U F B d G V z J T I w Z n V z a W 9 u b i V D M y V B O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d X J j Z S U y M E h v b W U v S G 9 t Z S 4 x J T I w Z C V D M y V B O X Z l b G 9 w c C V D M y V B O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b 3 V y Y 2 U l M j B I b 2 1 l L 0 N v b G 9 u b m V z J T I w c 3 V w c H J p b S V D M y V B O W V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v d X J j Z S U y M E h v b W U v U G V y c 2 9 u b m F s a X M l Q z M l Q T l l J T I w Y W p v d X Q l Q z M l Q T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1 c m N l J T I w S G 9 t Z S 9 M a W d u Z X M l M j B m a W x 0 c i V D M y V B O W V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l M j B k J U M z J U E 5 c G F y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E t M j B U M T Y 6 M z M 6 N D k u N z Q 3 M D I y M 1 o i I C 8 + P E V u d H J 5 I F R 5 c G U 9 I k Z p b G x T d G F 0 d X M i I F Z h b H V l P S J z Q 2 9 t c G x l d G U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Y X U l M j B k J U M z J U E 5 c G F y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J T I w Z C V D M y V B O X B h c n Q v T G l n b m V z J T I w Z m l s d H I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l M j B k J U M z J U E 5 c G F y d C 9 D b 2 x v b m 5 l c y U y M H J l b m 9 t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S U y M G Q l Q z M l Q T l w Y X J 0 L 0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S U y M G Q l Q z M l Q T l w Y X J 0 L 1 J l c X U l Q z M l Q U F 0 Z X M l M j B m d X N p b 2 5 u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J T I w Z C V D M y V B O X B h c n Q v S G 9 t Z S 4 x J T I w Z C V D M y V B O X Z l b G 9 w c C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l M j B k J U M z J U E 5 c G F y d C 9 M a W d u Z X M l M j B m a W x 0 c i V D M y V B O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l M j B k J U M z J U E 5 c G F y d C 9 D b 2 x v b m 5 l c y U y M H N 1 c H B y a W 0 l Q z M l Q T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J T I w Z C V D M y V B O X B h c n Q v U m V x d S V D M y V B Q X R l c y U y M G Z 1 c 2 l v b m 4 l Q z M l Q T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J T I w Z C V D M y V B O X B h c n Q v S G 9 t Z S 4 x J T I w Z C V D M y V B O X Z l b G 9 w c C V D M y V B O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J T I w Z C V D M y V B O X B h c n Q v Q 2 9 s b 2 5 u Z X M l M j B z d X B w c m l t J U M z J U E 5 Z X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S U y M G Q l Q z M l Q T l w Y X J 0 L 1 B l c n N v b m 5 h b G l z J U M z J U E 5 Z S U y M G F q b 3 V 0 J U M z J U E 5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l M j B k J U M z J U E 5 c G F y d C 9 M a W d u Z X M l M j B m a W x 0 c i V D M y V B O W V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l M j B k J U M z J U E 5 c G F y d C 9 S Z X F 1 J U M z J U F B d G U l M j B h a m 9 1 d C V D M y V B O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J T I w Z C V D M y V B O X B h c n Q v T G l n b m V z J T I w d H J p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J T I w Z C V D M y V B O X B h c n Q v Q 2 9 s b 2 5 u Z X M l M j B z d X B w c m l t J U M z J U E 5 Z X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S U y M G Q l Q z M l Q T l w Y X J 0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J T I w Q X d h e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M F Q x N z o x M j o z O S 4 4 N T I 5 M D Q w W i I g L z 4 8 R W 5 0 c n k g V H l w Z T 0 i R m l s b E N v b H V t b l R 5 c G V z I i B W Y W x 1 Z T 0 i c 0 N R Q U F B Q U E 9 I i A v P j x F b n R y e S B U e X B l P S J G a W x s Q 2 9 s d W 1 u T m F t Z X M i I F Z h b H V l P S J z W y Z x d W 9 0 O 0 R h d G U m c X V v d D s s J n F 1 b 3 Q 7 Q X d h e S Z x d W 9 0 O y w m c X V v d D t I b 2 1 l J n F 1 b 3 Q 7 L C Z x d W 9 0 O 1 B U U y B B d 2 F 5 J n F 1 b 3 Q 7 L C Z x d W 9 0 O 1 B U U y B I b 2 1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V h d S B B d 2 F 5 L 0 F 1 d G 9 S Z W 1 v d m V k Q 2 9 s d W 1 u c z E u e 0 R h d G U s M H 0 m c X V v d D s s J n F 1 b 3 Q 7 U 2 V j d G l v b j E v V G F i b G V h d S B B d 2 F 5 L 0 F 1 d G 9 S Z W 1 v d m V k Q 2 9 s d W 1 u c z E u e 0 F 3 Y X k s M X 0 m c X V v d D s s J n F 1 b 3 Q 7 U 2 V j d G l v b j E v V G F i b G V h d S B B d 2 F 5 L 0 F 1 d G 9 S Z W 1 v d m V k Q 2 9 s d W 1 u c z E u e 0 h v b W U s M n 0 m c X V v d D s s J n F 1 b 3 Q 7 U 2 V j d G l v b j E v V G F i b G V h d S B B d 2 F 5 L 0 F 1 d G 9 S Z W 1 v d m V k Q 2 9 s d W 1 u c z E u e 1 B U U y B B d 2 F 5 L D N 9 J n F 1 b 3 Q 7 L C Z x d W 9 0 O 1 N l Y 3 R p b 2 4 x L 1 R h Y m x l Y X U g Q X d h e S 9 B d X R v U m V t b 3 Z l Z E N v b H V t b n M x L n t Q V F M g S G 9 t Z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Z W F 1 I E F 3 Y X k v Q X V 0 b 1 J l b W 9 2 Z W R D b 2 x 1 b W 5 z M S 5 7 R G F 0 Z S w w f S Z x d W 9 0 O y w m c X V v d D t T Z W N 0 a W 9 u M S 9 U Y W J s Z W F 1 I E F 3 Y X k v Q X V 0 b 1 J l b W 9 2 Z W R D b 2 x 1 b W 5 z M S 5 7 Q X d h e S w x f S Z x d W 9 0 O y w m c X V v d D t T Z W N 0 a W 9 u M S 9 U Y W J s Z W F 1 I E F 3 Y X k v Q X V 0 b 1 J l b W 9 2 Z W R D b 2 x 1 b W 5 z M S 5 7 S G 9 t Z S w y f S Z x d W 9 0 O y w m c X V v d D t T Z W N 0 a W 9 u M S 9 U Y W J s Z W F 1 I E F 3 Y X k v Q X V 0 b 1 J l b W 9 2 Z W R D b 2 x 1 b W 5 z M S 5 7 U F R T I E F 3 Y X k s M 3 0 m c X V v d D s s J n F 1 b 3 Q 7 U 2 V j d G l v b j E v V G F i b G V h d S B B d 2 F 5 L 0 F 1 d G 9 S Z W 1 v d m V k Q 2 9 s d W 1 u c z E u e 1 B U U y B I b 2 1 l L D R 9 J n F 1 b 3 Q 7 X S w m c X V v d D t S Z W x h d G l v b n N o a X B J b m Z v J n F 1 b 3 Q 7 O l t d f S I g L z 4 8 R W 5 0 c n k g V H l w Z T 0 i R m l s b F R h c m d l d C I g V m F s d W U 9 I n N U Y W J s Z W F 1 X 0 F 3 Y X k i I C 8 + P E V u d H J 5 I F R 5 c G U 9 I l J l Y 2 9 2 Z X J 5 V G F y Z 2 V 0 U 2 h l Z X Q i I F Z h b H V l P S J z U s O p c 3 V s d G F 0 c y I g L z 4 8 R W 5 0 c n k g V H l w Z T 0 i U m V j b 3 Z l c n l U Y X J n Z X R D b 2 x 1 b W 4 i I F Z h b H V l P S J s M T k i I C 8 + P E V u d H J 5 I F R 5 c G U 9 I l J l Y 2 9 2 Z X J 5 V G F y Z 2 V 0 U m 9 3 I i B W Y W x 1 Z T 0 i b D E 1 I i A v P j x F b n R y e S B U e X B l P S J M b 2 F k Z W R U b 0 F u Y W x 5 c 2 l z U 2 V y d m l j Z X M i I F Z h b H V l P S J s M C I g L z 4 8 R W 5 0 c n k g V H l w Z T 0 i U X V l c n l J R C I g V m F s d W U 9 I n N k N z U x Y j A 1 M S 0 2 M T F l L T R i Y 2 E t Y T I w N S 1 i M G R h M G I 1 N D Q 3 M z U i I C 8 + P C 9 T d G F i b G V F b n R y a W V z P j w v S X R l b T 4 8 S X R l b T 4 8 S X R l b U x v Y 2 F 0 a W 9 u P j x J d G V t V H l w Z T 5 G b 3 J t d W x h P C 9 J d G V t V H l w Z T 4 8 S X R l b V B h d G g + U 2 V j d G l v b j E v V G F i b G V h d S U y M E F 3 Y X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S U y M E F 3 Y X k v T G l n b m V z J T I w Z m l s d H I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l M j B B d 2 F 5 L 0 N v b G 9 u b m V z J T I w c m V u b 2 1 t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J T I w Q X d h e S 9 D b 2 x v b m 5 l c y U y M H N 1 c H B y a W 0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l M j B B d 2 F 5 L 1 J l c X U l Q z M l Q U F 0 Z X M l M j B m d X N p b 2 5 u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J T I w Q X d h e S 9 I b 2 1 l L j E l M j B k J U M z J U E 5 d m V s b 3 B w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S U y M E F 3 Y X k v U m V x d S V D M y V B Q X R l c y U y M G Z 1 c 2 l v b m 4 l Q z M l Q T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J T I w Q X d h e S 9 I b 2 1 l L j E l M j B k J U M z J U E 5 d m V s b 3 B w J U M z J U E 5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l M j B B d 2 F 5 L 0 N v b G 9 u b m V z J T I w c 3 V w c H J p b S V D M y V B O W V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l M j B B d 2 F 5 L 1 B l c n N v b m 5 h b G l z J U M z J U E 5 Z S U y M G F q b 3 V 0 J U M z J U E 5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l M j B B d 2 F 5 L 0 x p Z 2 5 l c y U y M G Z p b H R y J U M z J U E 5 Z X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S U y M E F 3 Y X k v U m V x d S V D M y V B Q X R l J T I w Y W p v d X Q l Q z M l Q T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S U y M E F 3 Y X k v T G l n b m V z J T I w d H J p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J T I w Q X d h e S 9 D b 2 x v b m 5 l c y U y M H N 1 c H B y a W 0 l Q z M l Q T l l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J T I w Q X d h e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S U y M E F 3 Y X k v U m V x d S V D M y V B Q X R l c y U y M G Z 1 c 2 l v b m 4 l Q z M l Q T l l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J T I w Q X d h e S 9 B d 2 F 5 L j E l M j B k J U M z J U E 5 d m V s b 3 B w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S U y M E F 3 Y X k v Q 2 9 s b 2 5 u Z X M l M j B z d X B w c m l t J U M z J U E 5 Z X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S U y M E h v b W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B U M T c 6 M T Y 6 N D A u N T M x O D g z N V o i I C 8 + P E V u d H J 5 I F R 5 c G U 9 I k Z p b G x D b 2 x 1 b W 5 U e X B l c y I g V m F s d W U 9 I n N D U U F B Q U F B P S I g L z 4 8 R W 5 0 c n k g V H l w Z T 0 i R m l s b E N v b H V t b k 5 h b W V z I i B W Y W x 1 Z T 0 i c 1 s m c X V v d D t E Y X R l J n F 1 b 3 Q 7 L C Z x d W 9 0 O 0 h v b W U m c X V v d D s s J n F 1 b 3 Q 7 Q X d h e S Z x d W 9 0 O y w m c X V v d D t Q V F M g S G 9 t Z S Z x d W 9 0 O y w m c X V v d D t Q V F M g Q X d h e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Y X U g S G 9 t Z S 9 B d X R v U m V t b 3 Z l Z E N v b H V t b n M x L n t E Y X R l L D B 9 J n F 1 b 3 Q 7 L C Z x d W 9 0 O 1 N l Y 3 R p b 2 4 x L 1 R h Y m x l Y X U g S G 9 t Z S 9 B d X R v U m V t b 3 Z l Z E N v b H V t b n M x L n t I b 2 1 l L D F 9 J n F 1 b 3 Q 7 L C Z x d W 9 0 O 1 N l Y 3 R p b 2 4 x L 1 R h Y m x l Y X U g S G 9 t Z S 9 B d X R v U m V t b 3 Z l Z E N v b H V t b n M x L n t B d 2 F 5 L D J 9 J n F 1 b 3 Q 7 L C Z x d W 9 0 O 1 N l Y 3 R p b 2 4 x L 1 R h Y m x l Y X U g S G 9 t Z S 9 B d X R v U m V t b 3 Z l Z E N v b H V t b n M x L n t Q V F M g S G 9 t Z S w z f S Z x d W 9 0 O y w m c X V v d D t T Z W N 0 a W 9 u M S 9 U Y W J s Z W F 1 I E h v b W U v Q X V 0 b 1 J l b W 9 2 Z W R D b 2 x 1 b W 5 z M S 5 7 U F R T I E F 3 Y X k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G F i b G V h d S B I b 2 1 l L 0 F 1 d G 9 S Z W 1 v d m V k Q 2 9 s d W 1 u c z E u e 0 R h d G U s M H 0 m c X V v d D s s J n F 1 b 3 Q 7 U 2 V j d G l v b j E v V G F i b G V h d S B I b 2 1 l L 0 F 1 d G 9 S Z W 1 v d m V k Q 2 9 s d W 1 u c z E u e 0 h v b W U s M X 0 m c X V v d D s s J n F 1 b 3 Q 7 U 2 V j d G l v b j E v V G F i b G V h d S B I b 2 1 l L 0 F 1 d G 9 S Z W 1 v d m V k Q 2 9 s d W 1 u c z E u e 0 F 3 Y X k s M n 0 m c X V v d D s s J n F 1 b 3 Q 7 U 2 V j d G l v b j E v V G F i b G V h d S B I b 2 1 l L 0 F 1 d G 9 S Z W 1 v d m V k Q 2 9 s d W 1 u c z E u e 1 B U U y B I b 2 1 l L D N 9 J n F 1 b 3 Q 7 L C Z x d W 9 0 O 1 N l Y 3 R p b 2 4 x L 1 R h Y m x l Y X U g S G 9 t Z S 9 B d X R v U m V t b 3 Z l Z E N v b H V t b n M x L n t Q V F M g Q X d h e S w 0 f S Z x d W 9 0 O 1 0 s J n F 1 b 3 Q 7 U m V s Y X R p b 2 5 z a G l w S W 5 m b y Z x d W 9 0 O z p b X X 0 i I C 8 + P E V u d H J 5 I F R 5 c G U 9 I k Z p b G x U Y X J n Z X Q i I F Z h b H V l P S J z V G F i b G V h d V 9 I b 2 1 l I i A v P j x F b n R y e S B U e X B l P S J S Z W N v d m V y e V R h c m d l d F N o Z W V 0 I i B W Y W x 1 Z T 0 i c 1 L D q X N 1 b H R h d H M i I C 8 + P E V u d H J 5 I F R 5 c G U 9 I l J l Y 2 9 2 Z X J 5 V G F y Z 2 V 0 Q 2 9 s d W 1 u I i B W Y W x 1 Z T 0 i b D I 5 I i A v P j x F b n R y e S B U e X B l P S J S Z W N v d m V y e V R h c m d l d F J v d y I g V m F s d W U 9 I m w x N S I g L z 4 8 R W 5 0 c n k g V H l w Z T 0 i T G 9 h Z G V k V G 9 B b m F s e X N p c 1 N l c n Z p Y 2 V z I i B W Y W x 1 Z T 0 i b D A i I C 8 + P E V u d H J 5 I F R 5 c G U 9 I l F 1 Z X J 5 S U Q i I F Z h b H V l P S J z M W F h M z N m Z T c t M j M 3 M y 0 0 M D I 3 L W E z Z T A t Z W N l N j c y Y j A 0 O W M 0 I i A v P j w v U 3 R h Y m x l R W 5 0 c m l l c z 4 8 L 0 l 0 Z W 0 + P E l 0 Z W 0 + P E l 0 Z W 1 M b 2 N h d G l v b j 4 8 S X R l b V R 5 c G U + R m 9 y b X V s Y T w v S X R l b V R 5 c G U + P E l 0 Z W 1 Q Y X R o P l N l Y 3 R p b 2 4 x L 1 R h Y m x l Y X U l M j B I b 2 1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l M j B I b 2 1 l L 0 x p Z 2 5 l c y U y M G Z p b H R y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J T I w S G 9 t Z S 9 D b 2 x v b m 5 l c y U y M H J l b m 9 t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S U y M E h v b W U v Q 2 9 s b 2 5 u Z X M l M j B z d X B w c m l t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J T I w S G 9 t Z S 9 S Z X F 1 J U M z J U F B d G V z J T I w Z n V z a W 9 u b i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S U y M E h v b W U v S G 9 t Z S 4 x J T I w Z C V D M y V B O X Z l b G 9 w c C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l M j B I b 2 1 l L 0 x p Z 2 5 l c y U y M G Z p b H R y J U M z J U E 5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S U y M E h v b W U v Q 2 9 s b 2 5 u Z X M l M j B z d X B w c m l t J U M z J U E 5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S U y M E h v b W U v U m V x d S V D M y V B Q X R l c y U y M G Z 1 c 2 l v b m 4 l Q z M l Q T l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J T I w S G 9 t Z S 9 I b 2 1 l L j E l M j B k J U M z J U E 5 d m V s b 3 B w J U M z J U E 5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l M j B I b 2 1 l L 0 N v b G 9 u b m V z J T I w c 3 V w c H J p b S V D M y V B O W V z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l M j B I b 2 1 l L 1 B l c n N v b m 5 h b G l z J U M z J U E 5 Z S U y M G F q b 3 V 0 J U M z J U E 5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l M j B I b 2 1 l L 0 x p Z 2 5 l c y U y M G Z p b H R y J U M z J U E 5 Z X M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S U y M E h v b W U v U m V x d S V D M y V B Q X R l J T I w Y W p v d X Q l Q z M l Q T l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S U y M E h v b W U v T G l n b m V z J T I w d H J p J U M z J U E 5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J T I w S G 9 t Z S 9 D b 2 x v b m 5 l c y U y M H N 1 c H B y a W 0 l Q z M l Q T l l c z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J T I w S G 9 t Z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S U y M E h v b W U v U m V x d S V D M y V B Q X R l c y U y M G Z 1 c 2 l v b m 4 l Q z M l Q T l l c z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J T I w S G 9 t Z S 9 I b 2 1 l L j E l M j B k J U M z J U E 5 d m V s b 3 B w J U M z J U E 5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l M j B I b 2 1 l L 0 x p Z 2 5 l c y U y M G Z p b H R y J U M z J U E 5 Z X M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S U y M E h v b W U v Q 2 9 s b 2 5 u Z X M l M j B z d X B w c m l t J U M z J U E 5 Z X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S U y M E h v b W U v S W 5 k Z X g l M j B h a m 9 1 d C V D M y V B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l M j B I b 2 1 l L 0 x p Z 2 5 l c y U y M G Z p b H R y J U M z J U E 5 Z X M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S U y M E h v b W U v Q 2 9 s b 2 5 u Z X M l M j B z d X B w c m l t J U M z J U E 5 Z X M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S U y M E F 3 Y X k v T G l n b m V z J T I w Z m l s d H I l Q z M l Q T l l c z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J T I w Q X d h e S 9 D b 2 x v b m 5 l c y U y M H N 1 c H B y a W 0 l Q z M l Q T l l c z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J T I w Q X d h e S 9 D b 2 x v b m 5 l c y U y M H B l c m 1 1 d C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S U y M E h v b W U v Q 2 9 s b 2 5 u Z X M l M j B w Z X J t d X Q l Q z M l Q T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l M j B B d 2 F 5 L 1 B l c n N v b m 5 h b G l z J U M z J U E 5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l M j B B d 2 F 5 L 0 R v d W J s b 2 5 z J T I w c 3 V w c H J p b S V D M y V B O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J T I w Q X d h e S 9 Q Z X J z b 2 5 u Y W x p c y V D M y V B O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W F 1 J T I w Q X d h e S 9 J b m R l e C U y M G F q b 3 V 0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S U y M E F 3 Y X k v T G l n b m V z J T I w d H J p J U M z J U E 5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9 1 c m N l J T I w Q X d h e S 9 M a W d u Z X M l M j B m a W x 0 c i V D M y V B O W V z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l M j B B d 2 F 5 L 1 B l c n N v b m 5 h b G l z J U M z J U E 5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l M j B B d 2 F 5 L 1 B l c n N v b m 5 h b G l z J U M z J U E 5 N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l M j B B d 2 F 5 L 0 x p Z 2 5 l c y U y M G Z p b H R y J U M z J U E 5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S U y M E F 3 Y X k v Q 2 9 s b 2 5 u Z X M l M j B z d X B w c m l t J U M z J U E 5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S U y M E F 3 Y X k v Q 2 9 s b 2 5 u Z X M l M j B w Z X J t d X Q l Q z M l Q T l l c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C A A t L w l Q 7 0 W W v B s B 8 d M d 8 w A A A A A C A A A A A A A Q Z g A A A A E A A C A A A A C 4 0 w S B Y a S G E + / 3 f 7 K j x l + v S / + 1 l Y Q O v C v Y k j M 0 B o 2 W s w A A A A A O g A A A A A I A A C A A A A C 0 n t D y e R G 5 E P f l b 4 H w w A V a o H x L 2 5 q M 3 Y L g X H E U h Z K d x l A A A A B H r c 2 P O J 5 8 W z e a H c k C j 6 m t x K g K b 3 X W f 5 R + c x S u 3 J r 5 K B 3 F u d t W k 2 P + T 3 G S D 5 k S V n K f n X 8 v O v j + k O j Q D d N V 7 s j 6 K K U C I D E c y 8 q 6 D y u h A R O e h U A A A A A s y 7 X a 9 J e H w l L 6 r K t f a h L a 9 5 r m q 3 8 h x S p w 1 U W h t d 2 x p m P 4 W l e a t y S M Q e r 8 a E s V z i O + R n i J f u c f 4 a e F q q F A B T 9 Q < / D a t a M a s h u p > 
</file>

<file path=customXml/itemProps1.xml><?xml version="1.0" encoding="utf-8"?>
<ds:datastoreItem xmlns:ds="http://schemas.openxmlformats.org/officeDocument/2006/customXml" ds:itemID="{80608EE8-10FD-4B80-BD88-147900231AA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Modèle</vt:lpstr>
      <vt:lpstr>Résultats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DjiDji</cp:lastModifiedBy>
  <dcterms:created xsi:type="dcterms:W3CDTF">2022-10-03T19:58:52Z</dcterms:created>
  <dcterms:modified xsi:type="dcterms:W3CDTF">2023-01-20T17:34:14Z</dcterms:modified>
</cp:coreProperties>
</file>