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leye\Documents\perso\ve\"/>
    </mc:Choice>
  </mc:AlternateContent>
  <bookViews>
    <workbookView xWindow="0" yWindow="0" windowWidth="17310" windowHeight="11130"/>
  </bookViews>
  <sheets>
    <sheet name="Charge HC VE" sheetId="1" r:id="rId1"/>
    <sheet name="hiver HC HP" sheetId="3" r:id="rId2"/>
    <sheet name="conso 3 ans" sheetId="2" r:id="rId3"/>
  </sheets>
  <definedNames>
    <definedName name="_xlnm._FilterDatabase" localSheetId="1" hidden="1">'hiver HC HP'!$O$2:$W$122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3" l="1"/>
  <c r="AI6" i="3"/>
  <c r="AI7" i="3"/>
  <c r="AI8" i="3"/>
  <c r="AI9" i="3"/>
  <c r="AI4" i="3"/>
  <c r="AH5" i="3"/>
  <c r="AH6" i="3"/>
  <c r="AH7" i="3"/>
  <c r="AH8" i="3"/>
  <c r="AH9" i="3"/>
  <c r="AH4" i="3"/>
  <c r="Y79" i="3"/>
  <c r="Y55" i="3"/>
  <c r="Y53" i="3"/>
  <c r="Y31" i="3"/>
  <c r="Y29" i="3"/>
  <c r="Y7" i="3"/>
  <c r="Y5" i="3"/>
  <c r="X78" i="3"/>
  <c r="X54" i="3"/>
  <c r="X52" i="3"/>
  <c r="X30" i="3"/>
  <c r="X28" i="3"/>
  <c r="X6" i="3"/>
  <c r="X4" i="3"/>
  <c r="O3" i="3"/>
  <c r="W3" i="3" s="1"/>
  <c r="O5" i="3"/>
  <c r="W5" i="3" s="1"/>
  <c r="O7" i="3"/>
  <c r="W7" i="3" s="1"/>
  <c r="O9" i="3"/>
  <c r="W9" i="3" s="1"/>
  <c r="O11" i="3"/>
  <c r="W11" i="3" s="1"/>
  <c r="O13" i="3"/>
  <c r="W13" i="3" s="1"/>
  <c r="O15" i="3"/>
  <c r="W15" i="3" s="1"/>
  <c r="O17" i="3"/>
  <c r="W17" i="3" s="1"/>
  <c r="O19" i="3"/>
  <c r="W19" i="3" s="1"/>
  <c r="O21" i="3"/>
  <c r="W21" i="3" s="1"/>
  <c r="O23" i="3"/>
  <c r="W23" i="3" s="1"/>
  <c r="O25" i="3"/>
  <c r="W25" i="3" s="1"/>
  <c r="O27" i="3"/>
  <c r="W27" i="3" s="1"/>
  <c r="O29" i="3"/>
  <c r="W29" i="3" s="1"/>
  <c r="O31" i="3"/>
  <c r="W31" i="3" s="1"/>
  <c r="O33" i="3"/>
  <c r="W33" i="3" s="1"/>
  <c r="O35" i="3"/>
  <c r="W35" i="3" s="1"/>
  <c r="O37" i="3"/>
  <c r="W37" i="3" s="1"/>
  <c r="O39" i="3"/>
  <c r="W39" i="3" s="1"/>
  <c r="O41" i="3"/>
  <c r="W41" i="3" s="1"/>
  <c r="O43" i="3"/>
  <c r="W43" i="3" s="1"/>
  <c r="O45" i="3"/>
  <c r="W45" i="3" s="1"/>
  <c r="O47" i="3"/>
  <c r="W47" i="3" s="1"/>
  <c r="O49" i="3"/>
  <c r="W49" i="3" s="1"/>
  <c r="O51" i="3"/>
  <c r="W51" i="3" s="1"/>
  <c r="O53" i="3"/>
  <c r="W53" i="3" s="1"/>
  <c r="O55" i="3"/>
  <c r="W55" i="3" s="1"/>
  <c r="O57" i="3"/>
  <c r="W57" i="3" s="1"/>
  <c r="O59" i="3"/>
  <c r="W59" i="3" s="1"/>
  <c r="O61" i="3"/>
  <c r="W61" i="3" s="1"/>
  <c r="O63" i="3"/>
  <c r="W63" i="3" s="1"/>
  <c r="O65" i="3"/>
  <c r="W65" i="3" s="1"/>
  <c r="O67" i="3"/>
  <c r="W67" i="3" s="1"/>
  <c r="O69" i="3"/>
  <c r="W69" i="3" s="1"/>
  <c r="O71" i="3"/>
  <c r="W71" i="3" s="1"/>
  <c r="O73" i="3"/>
  <c r="W73" i="3" s="1"/>
  <c r="O75" i="3"/>
  <c r="W75" i="3" s="1"/>
  <c r="O77" i="3"/>
  <c r="W77" i="3" s="1"/>
  <c r="O6" i="3"/>
  <c r="W6" i="3" s="1"/>
  <c r="O8" i="3"/>
  <c r="W8" i="3" s="1"/>
  <c r="O10" i="3"/>
  <c r="W10" i="3" s="1"/>
  <c r="O12" i="3"/>
  <c r="W12" i="3" s="1"/>
  <c r="O14" i="3"/>
  <c r="W14" i="3" s="1"/>
  <c r="O16" i="3"/>
  <c r="W16" i="3" s="1"/>
  <c r="O18" i="3"/>
  <c r="W18" i="3" s="1"/>
  <c r="O20" i="3"/>
  <c r="W20" i="3" s="1"/>
  <c r="O22" i="3"/>
  <c r="W22" i="3" s="1"/>
  <c r="O24" i="3"/>
  <c r="W24" i="3" s="1"/>
  <c r="O26" i="3"/>
  <c r="W26" i="3" s="1"/>
  <c r="O28" i="3"/>
  <c r="W28" i="3" s="1"/>
  <c r="O30" i="3"/>
  <c r="W30" i="3" s="1"/>
  <c r="O32" i="3"/>
  <c r="W32" i="3" s="1"/>
  <c r="O34" i="3"/>
  <c r="W34" i="3" s="1"/>
  <c r="O36" i="3"/>
  <c r="W36" i="3" s="1"/>
  <c r="O38" i="3"/>
  <c r="W38" i="3" s="1"/>
  <c r="O40" i="3"/>
  <c r="W40" i="3" s="1"/>
  <c r="O42" i="3"/>
  <c r="W42" i="3" s="1"/>
  <c r="O44" i="3"/>
  <c r="W44" i="3" s="1"/>
  <c r="O46" i="3"/>
  <c r="W46" i="3" s="1"/>
  <c r="O48" i="3"/>
  <c r="W48" i="3" s="1"/>
  <c r="O50" i="3"/>
  <c r="W50" i="3" s="1"/>
  <c r="O52" i="3"/>
  <c r="W52" i="3" s="1"/>
  <c r="O54" i="3"/>
  <c r="W54" i="3" s="1"/>
  <c r="O56" i="3"/>
  <c r="W56" i="3" s="1"/>
  <c r="O58" i="3"/>
  <c r="W58" i="3" s="1"/>
  <c r="O60" i="3"/>
  <c r="W60" i="3" s="1"/>
  <c r="O62" i="3"/>
  <c r="W62" i="3" s="1"/>
  <c r="O64" i="3"/>
  <c r="W64" i="3" s="1"/>
  <c r="O66" i="3"/>
  <c r="W66" i="3" s="1"/>
  <c r="O68" i="3"/>
  <c r="W68" i="3" s="1"/>
  <c r="O70" i="3"/>
  <c r="W70" i="3" s="1"/>
  <c r="O72" i="3"/>
  <c r="W72" i="3" s="1"/>
  <c r="O74" i="3"/>
  <c r="W74" i="3" s="1"/>
  <c r="O76" i="3"/>
  <c r="W76" i="3" s="1"/>
  <c r="O78" i="3"/>
  <c r="W78" i="3" s="1"/>
  <c r="O4" i="3"/>
  <c r="W4" i="3" s="1"/>
  <c r="B2" i="3"/>
  <c r="C2" i="3" s="1"/>
  <c r="B3" i="3"/>
  <c r="B4" i="3"/>
  <c r="B5" i="3"/>
  <c r="C5" i="3" s="1"/>
  <c r="D5" i="3" s="1"/>
  <c r="E5" i="3" s="1"/>
  <c r="F5" i="3" s="1"/>
  <c r="G5" i="3" s="1"/>
  <c r="B6" i="3"/>
  <c r="C6" i="3" s="1"/>
  <c r="D6" i="3" s="1"/>
  <c r="E6" i="3" s="1"/>
  <c r="F6" i="3" s="1"/>
  <c r="G6" i="3" s="1"/>
  <c r="M6" i="3" s="1"/>
  <c r="B7" i="3"/>
  <c r="C7" i="3" s="1"/>
  <c r="D7" i="3" s="1"/>
  <c r="E7" i="3" s="1"/>
  <c r="F7" i="3" s="1"/>
  <c r="G7" i="3" s="1"/>
  <c r="B8" i="3"/>
  <c r="C8" i="3" s="1"/>
  <c r="D8" i="3" s="1"/>
  <c r="E8" i="3" s="1"/>
  <c r="F8" i="3" s="1"/>
  <c r="G8" i="3" s="1"/>
  <c r="B9" i="3"/>
  <c r="C9" i="3" s="1"/>
  <c r="D9" i="3" s="1"/>
  <c r="E9" i="3" s="1"/>
  <c r="F9" i="3" s="1"/>
  <c r="G9" i="3" s="1"/>
  <c r="B10" i="3"/>
  <c r="B11" i="3"/>
  <c r="B12" i="3"/>
  <c r="B13" i="3"/>
  <c r="H13" i="3" s="1"/>
  <c r="B14" i="3"/>
  <c r="C14" i="3" s="1"/>
  <c r="B15" i="3"/>
  <c r="C15" i="3" s="1"/>
  <c r="D15" i="3" s="1"/>
  <c r="E15" i="3" s="1"/>
  <c r="F15" i="3" s="1"/>
  <c r="G15" i="3" s="1"/>
  <c r="B16" i="3"/>
  <c r="C16" i="3" s="1"/>
  <c r="D16" i="3" s="1"/>
  <c r="E16" i="3" s="1"/>
  <c r="F16" i="3" s="1"/>
  <c r="G16" i="3" s="1"/>
  <c r="B17" i="3"/>
  <c r="C17" i="3" s="1"/>
  <c r="D17" i="3" s="1"/>
  <c r="E17" i="3" s="1"/>
  <c r="F17" i="3" s="1"/>
  <c r="G17" i="3" s="1"/>
  <c r="B18" i="3"/>
  <c r="H18" i="3" s="1"/>
  <c r="B19" i="3"/>
  <c r="C19" i="3" s="1"/>
  <c r="B20" i="3"/>
  <c r="B21" i="3"/>
  <c r="C21" i="3" s="1"/>
  <c r="D21" i="3" s="1"/>
  <c r="E21" i="3" s="1"/>
  <c r="F21" i="3" s="1"/>
  <c r="G21" i="3" s="1"/>
  <c r="B22" i="3"/>
  <c r="C22" i="3" s="1"/>
  <c r="D22" i="3" s="1"/>
  <c r="E22" i="3" s="1"/>
  <c r="F22" i="3" s="1"/>
  <c r="G22" i="3" s="1"/>
  <c r="B23" i="3"/>
  <c r="C23" i="3" s="1"/>
  <c r="D23" i="3" s="1"/>
  <c r="E23" i="3" s="1"/>
  <c r="F23" i="3" s="1"/>
  <c r="G23" i="3" s="1"/>
  <c r="B24" i="3"/>
  <c r="C24" i="3" s="1"/>
  <c r="D24" i="3" s="1"/>
  <c r="E24" i="3" s="1"/>
  <c r="F24" i="3" s="1"/>
  <c r="G24" i="3" s="1"/>
  <c r="B25" i="3"/>
  <c r="C25" i="3" s="1"/>
  <c r="D25" i="3" s="1"/>
  <c r="E25" i="3" s="1"/>
  <c r="F25" i="3" s="1"/>
  <c r="G25" i="3" s="1"/>
  <c r="B26" i="3"/>
  <c r="B27" i="3"/>
  <c r="C27" i="3" s="1"/>
  <c r="B28" i="3"/>
  <c r="B29" i="3"/>
  <c r="C29" i="3" s="1"/>
  <c r="D29" i="3" s="1"/>
  <c r="E29" i="3" s="1"/>
  <c r="F29" i="3" s="1"/>
  <c r="G29" i="3" s="1"/>
  <c r="B30" i="3"/>
  <c r="C30" i="3" s="1"/>
  <c r="D30" i="3" s="1"/>
  <c r="E30" i="3" s="1"/>
  <c r="F30" i="3" s="1"/>
  <c r="G30" i="3" s="1"/>
  <c r="B31" i="3"/>
  <c r="C31" i="3" s="1"/>
  <c r="D31" i="3" s="1"/>
  <c r="E31" i="3" s="1"/>
  <c r="F31" i="3" s="1"/>
  <c r="G31" i="3" s="1"/>
  <c r="B32" i="3"/>
  <c r="C32" i="3" s="1"/>
  <c r="D32" i="3" s="1"/>
  <c r="E32" i="3" s="1"/>
  <c r="F32" i="3" s="1"/>
  <c r="G32" i="3" s="1"/>
  <c r="B33" i="3"/>
  <c r="C33" i="3" s="1"/>
  <c r="D33" i="3" s="1"/>
  <c r="E33" i="3" s="1"/>
  <c r="F33" i="3" s="1"/>
  <c r="G33" i="3" s="1"/>
  <c r="B34" i="3"/>
  <c r="B35" i="3"/>
  <c r="B36" i="3"/>
  <c r="H36" i="3" s="1"/>
  <c r="B37" i="3"/>
  <c r="C37" i="3" s="1"/>
  <c r="D37" i="3" s="1"/>
  <c r="E37" i="3" s="1"/>
  <c r="F37" i="3" s="1"/>
  <c r="G37" i="3" s="1"/>
  <c r="B38" i="3"/>
  <c r="C38" i="3" s="1"/>
  <c r="D38" i="3" s="1"/>
  <c r="E38" i="3" s="1"/>
  <c r="B39" i="3"/>
  <c r="C39" i="3" s="1"/>
  <c r="D39" i="3" s="1"/>
  <c r="E39" i="3" s="1"/>
  <c r="F39" i="3" s="1"/>
  <c r="G39" i="3" s="1"/>
  <c r="B40" i="3"/>
  <c r="C40" i="3" s="1"/>
  <c r="D40" i="3" s="1"/>
  <c r="E40" i="3" s="1"/>
  <c r="F40" i="3" s="1"/>
  <c r="G40" i="3" s="1"/>
  <c r="B41" i="3"/>
  <c r="C41" i="3" s="1"/>
  <c r="B42" i="3"/>
  <c r="C42" i="3" s="1"/>
  <c r="D42" i="3" s="1"/>
  <c r="B43" i="3"/>
  <c r="B44" i="3"/>
  <c r="C44" i="3" s="1"/>
  <c r="D44" i="3" s="1"/>
  <c r="E44" i="3" s="1"/>
  <c r="F44" i="3" s="1"/>
  <c r="G44" i="3" s="1"/>
  <c r="B45" i="3"/>
  <c r="C45" i="3" s="1"/>
  <c r="D45" i="3" s="1"/>
  <c r="E45" i="3" s="1"/>
  <c r="F45" i="3" s="1"/>
  <c r="G45" i="3" s="1"/>
  <c r="B46" i="3"/>
  <c r="C46" i="3" s="1"/>
  <c r="D46" i="3" s="1"/>
  <c r="E46" i="3" s="1"/>
  <c r="F46" i="3" s="1"/>
  <c r="G46" i="3" s="1"/>
  <c r="B47" i="3"/>
  <c r="C47" i="3" s="1"/>
  <c r="D47" i="3" s="1"/>
  <c r="E47" i="3" s="1"/>
  <c r="F47" i="3" s="1"/>
  <c r="G47" i="3" s="1"/>
  <c r="B48" i="3"/>
  <c r="C48" i="3" s="1"/>
  <c r="D48" i="3" s="1"/>
  <c r="E48" i="3" s="1"/>
  <c r="F48" i="3" s="1"/>
  <c r="G48" i="3" s="1"/>
  <c r="B49" i="3"/>
  <c r="B50" i="3"/>
  <c r="B51" i="3"/>
  <c r="B52" i="3"/>
  <c r="C52" i="3" s="1"/>
  <c r="B53" i="3"/>
  <c r="C53" i="3" s="1"/>
  <c r="D53" i="3" s="1"/>
  <c r="E53" i="3" s="1"/>
  <c r="F53" i="3" s="1"/>
  <c r="G53" i="3" s="1"/>
  <c r="B54" i="3"/>
  <c r="C54" i="3" s="1"/>
  <c r="D54" i="3" s="1"/>
  <c r="E54" i="3" s="1"/>
  <c r="F54" i="3" s="1"/>
  <c r="G54" i="3" s="1"/>
  <c r="B55" i="3"/>
  <c r="C55" i="3" s="1"/>
  <c r="D55" i="3" s="1"/>
  <c r="E55" i="3" s="1"/>
  <c r="F55" i="3" s="1"/>
  <c r="G55" i="3" s="1"/>
  <c r="B56" i="3"/>
  <c r="C56" i="3" s="1"/>
  <c r="D56" i="3" s="1"/>
  <c r="E56" i="3" s="1"/>
  <c r="F56" i="3" s="1"/>
  <c r="G56" i="3" s="1"/>
  <c r="B57" i="3"/>
  <c r="C57" i="3" s="1"/>
  <c r="B58" i="3"/>
  <c r="C58" i="3" s="1"/>
  <c r="D58" i="3" s="1"/>
  <c r="B59" i="3"/>
  <c r="B60" i="3"/>
  <c r="C60" i="3" s="1"/>
  <c r="D60" i="3" s="1"/>
  <c r="E60" i="3" s="1"/>
  <c r="F60" i="3" s="1"/>
  <c r="G60" i="3" s="1"/>
  <c r="B61" i="3"/>
  <c r="C61" i="3" s="1"/>
  <c r="D61" i="3" s="1"/>
  <c r="E61" i="3" s="1"/>
  <c r="F61" i="3" s="1"/>
  <c r="G61" i="3" s="1"/>
  <c r="B62" i="3"/>
  <c r="C62" i="3" s="1"/>
  <c r="B63" i="3"/>
  <c r="C63" i="3" s="1"/>
  <c r="D63" i="3" s="1"/>
  <c r="E63" i="3" s="1"/>
  <c r="F63" i="3" s="1"/>
  <c r="G63" i="3" s="1"/>
  <c r="B64" i="3"/>
  <c r="C64" i="3" s="1"/>
  <c r="D64" i="3" s="1"/>
  <c r="E64" i="3" s="1"/>
  <c r="F64" i="3" s="1"/>
  <c r="G64" i="3" s="1"/>
  <c r="B65" i="3"/>
  <c r="B66" i="3"/>
  <c r="B67" i="3"/>
  <c r="B68" i="3"/>
  <c r="C68" i="3" s="1"/>
  <c r="D68" i="3" s="1"/>
  <c r="E68" i="3" s="1"/>
  <c r="F68" i="3" s="1"/>
  <c r="G68" i="3" s="1"/>
  <c r="B69" i="3"/>
  <c r="C69" i="3" s="1"/>
  <c r="D69" i="3" s="1"/>
  <c r="E69" i="3" s="1"/>
  <c r="F69" i="3" s="1"/>
  <c r="G69" i="3" s="1"/>
  <c r="B70" i="3"/>
  <c r="C70" i="3" s="1"/>
  <c r="D70" i="3" s="1"/>
  <c r="E70" i="3" s="1"/>
  <c r="F70" i="3" s="1"/>
  <c r="G70" i="3" s="1"/>
  <c r="B71" i="3"/>
  <c r="C71" i="3" s="1"/>
  <c r="D71" i="3" s="1"/>
  <c r="E71" i="3" s="1"/>
  <c r="F71" i="3" s="1"/>
  <c r="G71" i="3" s="1"/>
  <c r="B72" i="3"/>
  <c r="C72" i="3" s="1"/>
  <c r="D72" i="3" s="1"/>
  <c r="E72" i="3" s="1"/>
  <c r="F72" i="3" s="1"/>
  <c r="G72" i="3" s="1"/>
  <c r="B73" i="3"/>
  <c r="C73" i="3" s="1"/>
  <c r="B74" i="3"/>
  <c r="C74" i="3" s="1"/>
  <c r="D74" i="3" s="1"/>
  <c r="B75" i="3"/>
  <c r="B76" i="3"/>
  <c r="H76" i="3" s="1"/>
  <c r="B77" i="3"/>
  <c r="C77" i="3" s="1"/>
  <c r="D77" i="3" s="1"/>
  <c r="E77" i="3" s="1"/>
  <c r="F77" i="3" s="1"/>
  <c r="G77" i="3" s="1"/>
  <c r="B78" i="3"/>
  <c r="C78" i="3" s="1"/>
  <c r="D78" i="3" s="1"/>
  <c r="E78" i="3" s="1"/>
  <c r="F78" i="3" s="1"/>
  <c r="G78" i="3" s="1"/>
  <c r="F7" i="2"/>
  <c r="F8" i="2" s="1"/>
  <c r="E7" i="2"/>
  <c r="D7" i="2"/>
  <c r="G5" i="2"/>
  <c r="H5" i="2" s="1"/>
  <c r="G4" i="2"/>
  <c r="H4" i="2" s="1"/>
  <c r="G3" i="2"/>
  <c r="H3" i="2" s="1"/>
  <c r="AM6" i="3" l="1"/>
  <c r="AJ7" i="3"/>
  <c r="AM8" i="3"/>
  <c r="AL6" i="3"/>
  <c r="AJ6" i="3"/>
  <c r="AJ5" i="3"/>
  <c r="AI11" i="3"/>
  <c r="I9" i="1" s="1"/>
  <c r="AM4" i="3"/>
  <c r="AH11" i="3"/>
  <c r="AL4" i="3"/>
  <c r="AJ4" i="3"/>
  <c r="AJ9" i="3"/>
  <c r="AL8" i="3"/>
  <c r="AJ8" i="3"/>
  <c r="AK8" i="3" s="1"/>
  <c r="Y3" i="3"/>
  <c r="X3" i="3"/>
  <c r="M71" i="3"/>
  <c r="J60" i="3"/>
  <c r="J38" i="3"/>
  <c r="M22" i="3"/>
  <c r="K6" i="3"/>
  <c r="L70" i="3"/>
  <c r="L54" i="3"/>
  <c r="H38" i="3"/>
  <c r="K22" i="3"/>
  <c r="J6" i="3"/>
  <c r="I69" i="3"/>
  <c r="J54" i="3"/>
  <c r="M33" i="3"/>
  <c r="J22" i="3"/>
  <c r="H5" i="3"/>
  <c r="N5" i="3" s="1"/>
  <c r="H68" i="3"/>
  <c r="N68" i="3" s="1"/>
  <c r="H46" i="3"/>
  <c r="N46" i="3" s="1"/>
  <c r="L33" i="3"/>
  <c r="H14" i="3"/>
  <c r="J63" i="3"/>
  <c r="L45" i="3"/>
  <c r="I31" i="3"/>
  <c r="J9" i="3"/>
  <c r="H62" i="3"/>
  <c r="M44" i="3"/>
  <c r="H30" i="3"/>
  <c r="N30" i="3" s="1"/>
  <c r="I9" i="3"/>
  <c r="C76" i="3"/>
  <c r="I76" i="3" s="1"/>
  <c r="M60" i="3"/>
  <c r="K44" i="3"/>
  <c r="I25" i="3"/>
  <c r="L7" i="3"/>
  <c r="C13" i="3"/>
  <c r="D13" i="3" s="1"/>
  <c r="E13" i="3" s="1"/>
  <c r="F13" i="3" s="1"/>
  <c r="G13" i="3" s="1"/>
  <c r="N13" i="3" s="1"/>
  <c r="K60" i="3"/>
  <c r="M39" i="3"/>
  <c r="H25" i="3"/>
  <c r="N25" i="3" s="1"/>
  <c r="D14" i="3"/>
  <c r="J14" i="3" s="1"/>
  <c r="J48" i="3"/>
  <c r="K69" i="3"/>
  <c r="J64" i="3"/>
  <c r="L48" i="3"/>
  <c r="H37" i="3"/>
  <c r="N37" i="3" s="1"/>
  <c r="I32" i="3"/>
  <c r="K29" i="3"/>
  <c r="I15" i="3"/>
  <c r="H8" i="3"/>
  <c r="N8" i="3" s="1"/>
  <c r="J5" i="3"/>
  <c r="H72" i="3"/>
  <c r="N72" i="3" s="1"/>
  <c r="J69" i="3"/>
  <c r="K63" i="3"/>
  <c r="L60" i="3"/>
  <c r="K54" i="3"/>
  <c r="K48" i="3"/>
  <c r="M45" i="3"/>
  <c r="H40" i="3"/>
  <c r="N40" i="3" s="1"/>
  <c r="J31" i="3"/>
  <c r="J25" i="3"/>
  <c r="L22" i="3"/>
  <c r="M17" i="3"/>
  <c r="M7" i="3"/>
  <c r="I5" i="3"/>
  <c r="I78" i="3"/>
  <c r="L71" i="3"/>
  <c r="H69" i="3"/>
  <c r="N69" i="3" s="1"/>
  <c r="I63" i="3"/>
  <c r="K53" i="3"/>
  <c r="K47" i="3"/>
  <c r="L39" i="3"/>
  <c r="H31" i="3"/>
  <c r="N31" i="3" s="1"/>
  <c r="L16" i="3"/>
  <c r="H78" i="3"/>
  <c r="N78" i="3" s="1"/>
  <c r="M70" i="3"/>
  <c r="I68" i="3"/>
  <c r="H63" i="3"/>
  <c r="N63" i="3" s="1"/>
  <c r="H56" i="3"/>
  <c r="N56" i="3" s="1"/>
  <c r="J53" i="3"/>
  <c r="J47" i="3"/>
  <c r="L44" i="3"/>
  <c r="K38" i="3"/>
  <c r="K33" i="3"/>
  <c r="M30" i="3"/>
  <c r="I24" i="3"/>
  <c r="K21" i="3"/>
  <c r="K16" i="3"/>
  <c r="K9" i="3"/>
  <c r="L6" i="3"/>
  <c r="M55" i="3"/>
  <c r="I53" i="3"/>
  <c r="I47" i="3"/>
  <c r="H24" i="3"/>
  <c r="N24" i="3" s="1"/>
  <c r="J21" i="3"/>
  <c r="L15" i="3"/>
  <c r="M16" i="3"/>
  <c r="M77" i="3"/>
  <c r="L32" i="3"/>
  <c r="L77" i="3"/>
  <c r="K70" i="3"/>
  <c r="L64" i="3"/>
  <c r="M61" i="3"/>
  <c r="L55" i="3"/>
  <c r="H53" i="3"/>
  <c r="N53" i="3" s="1"/>
  <c r="H47" i="3"/>
  <c r="N47" i="3" s="1"/>
  <c r="J44" i="3"/>
  <c r="K32" i="3"/>
  <c r="M29" i="3"/>
  <c r="M23" i="3"/>
  <c r="I21" i="3"/>
  <c r="K15" i="3"/>
  <c r="I73" i="3"/>
  <c r="J70" i="3"/>
  <c r="K64" i="3"/>
  <c r="L61" i="3"/>
  <c r="M54" i="3"/>
  <c r="H52" i="3"/>
  <c r="I46" i="3"/>
  <c r="I41" i="3"/>
  <c r="I37" i="3"/>
  <c r="J32" i="3"/>
  <c r="L29" i="3"/>
  <c r="L23" i="3"/>
  <c r="H21" i="3"/>
  <c r="N21" i="3" s="1"/>
  <c r="J15" i="3"/>
  <c r="I8" i="3"/>
  <c r="K5" i="3"/>
  <c r="D27" i="3"/>
  <c r="J27" i="3" s="1"/>
  <c r="E42" i="3"/>
  <c r="K42" i="3" s="1"/>
  <c r="D52" i="3"/>
  <c r="J52" i="3" s="1"/>
  <c r="I42" i="3"/>
  <c r="I19" i="3"/>
  <c r="C75" i="3"/>
  <c r="H75" i="3"/>
  <c r="C67" i="3"/>
  <c r="I67" i="3" s="1"/>
  <c r="H67" i="3"/>
  <c r="C59" i="3"/>
  <c r="I59" i="3" s="1"/>
  <c r="H59" i="3"/>
  <c r="C51" i="3"/>
  <c r="I51" i="3" s="1"/>
  <c r="H51" i="3"/>
  <c r="C43" i="3"/>
  <c r="I43" i="3" s="1"/>
  <c r="H43" i="3"/>
  <c r="C36" i="3"/>
  <c r="I36" i="3" s="1"/>
  <c r="C28" i="3"/>
  <c r="I28" i="3" s="1"/>
  <c r="H28" i="3"/>
  <c r="C20" i="3"/>
  <c r="I20" i="3" s="1"/>
  <c r="H20" i="3"/>
  <c r="C12" i="3"/>
  <c r="I12" i="3" s="1"/>
  <c r="H12" i="3"/>
  <c r="C4" i="3"/>
  <c r="I4" i="3" s="1"/>
  <c r="H4" i="3"/>
  <c r="H73" i="3"/>
  <c r="H42" i="3"/>
  <c r="H19" i="3"/>
  <c r="D19" i="3"/>
  <c r="J19" i="3" s="1"/>
  <c r="D73" i="3"/>
  <c r="J73" i="3" s="1"/>
  <c r="C49" i="3"/>
  <c r="I49" i="3" s="1"/>
  <c r="H49" i="3"/>
  <c r="C66" i="3"/>
  <c r="I66" i="3" s="1"/>
  <c r="H66" i="3"/>
  <c r="C35" i="3"/>
  <c r="I35" i="3" s="1"/>
  <c r="H35" i="3"/>
  <c r="C3" i="3"/>
  <c r="I3" i="3" s="1"/>
  <c r="D57" i="3"/>
  <c r="J57" i="3" s="1"/>
  <c r="H26" i="3"/>
  <c r="H58" i="3"/>
  <c r="I52" i="3"/>
  <c r="J74" i="3"/>
  <c r="I57" i="3"/>
  <c r="E74" i="3"/>
  <c r="K74" i="3" s="1"/>
  <c r="C50" i="3"/>
  <c r="I50" i="3" s="1"/>
  <c r="H50" i="3"/>
  <c r="D41" i="3"/>
  <c r="J41" i="3" s="1"/>
  <c r="C18" i="3"/>
  <c r="I18" i="3" s="1"/>
  <c r="D62" i="3"/>
  <c r="J62" i="3" s="1"/>
  <c r="E14" i="3"/>
  <c r="K14" i="3" s="1"/>
  <c r="I74" i="3"/>
  <c r="H57" i="3"/>
  <c r="I38" i="3"/>
  <c r="I14" i="3"/>
  <c r="E58" i="3"/>
  <c r="K58" i="3" s="1"/>
  <c r="I27" i="3"/>
  <c r="H27" i="3"/>
  <c r="C11" i="3"/>
  <c r="I11" i="3" s="1"/>
  <c r="H11" i="3"/>
  <c r="J58" i="3"/>
  <c r="H65" i="3"/>
  <c r="C65" i="3"/>
  <c r="C34" i="3"/>
  <c r="I34" i="3" s="1"/>
  <c r="H34" i="3"/>
  <c r="C10" i="3"/>
  <c r="H10" i="3"/>
  <c r="I58" i="3"/>
  <c r="H41" i="3"/>
  <c r="C26" i="3"/>
  <c r="F38" i="3"/>
  <c r="L38" i="3" s="1"/>
  <c r="H74" i="3"/>
  <c r="I62" i="3"/>
  <c r="J42" i="3"/>
  <c r="M72" i="3"/>
  <c r="H9" i="3"/>
  <c r="N9" i="3" s="1"/>
  <c r="M78" i="3"/>
  <c r="K77" i="3"/>
  <c r="L72" i="3"/>
  <c r="K71" i="3"/>
  <c r="I70" i="3"/>
  <c r="M68" i="3"/>
  <c r="H64" i="3"/>
  <c r="N64" i="3" s="1"/>
  <c r="K61" i="3"/>
  <c r="I60" i="3"/>
  <c r="L56" i="3"/>
  <c r="K55" i="3"/>
  <c r="I54" i="3"/>
  <c r="H48" i="3"/>
  <c r="N48" i="3" s="1"/>
  <c r="M46" i="3"/>
  <c r="K45" i="3"/>
  <c r="I44" i="3"/>
  <c r="L40" i="3"/>
  <c r="K39" i="3"/>
  <c r="M37" i="3"/>
  <c r="I33" i="3"/>
  <c r="H32" i="3"/>
  <c r="N32" i="3" s="1"/>
  <c r="L30" i="3"/>
  <c r="J29" i="3"/>
  <c r="M24" i="3"/>
  <c r="K23" i="3"/>
  <c r="I22" i="3"/>
  <c r="K17" i="3"/>
  <c r="J16" i="3"/>
  <c r="H15" i="3"/>
  <c r="N15" i="3" s="1"/>
  <c r="M8" i="3"/>
  <c r="K7" i="3"/>
  <c r="I6" i="3"/>
  <c r="M40" i="3"/>
  <c r="J33" i="3"/>
  <c r="L17" i="3"/>
  <c r="L78" i="3"/>
  <c r="J77" i="3"/>
  <c r="K72" i="3"/>
  <c r="J71" i="3"/>
  <c r="H70" i="3"/>
  <c r="N70" i="3" s="1"/>
  <c r="L68" i="3"/>
  <c r="J61" i="3"/>
  <c r="H60" i="3"/>
  <c r="N60" i="3" s="1"/>
  <c r="K56" i="3"/>
  <c r="J55" i="3"/>
  <c r="H54" i="3"/>
  <c r="N54" i="3" s="1"/>
  <c r="L46" i="3"/>
  <c r="J45" i="3"/>
  <c r="H44" i="3"/>
  <c r="N44" i="3" s="1"/>
  <c r="K40" i="3"/>
  <c r="J39" i="3"/>
  <c r="L37" i="3"/>
  <c r="H33" i="3"/>
  <c r="N33" i="3" s="1"/>
  <c r="M31" i="3"/>
  <c r="K30" i="3"/>
  <c r="I29" i="3"/>
  <c r="M25" i="3"/>
  <c r="L24" i="3"/>
  <c r="J23" i="3"/>
  <c r="H22" i="3"/>
  <c r="N22" i="3" s="1"/>
  <c r="J17" i="3"/>
  <c r="I16" i="3"/>
  <c r="K13" i="3"/>
  <c r="L8" i="3"/>
  <c r="J7" i="3"/>
  <c r="H6" i="3"/>
  <c r="N6" i="3" s="1"/>
  <c r="I64" i="3"/>
  <c r="M56" i="3"/>
  <c r="I48" i="3"/>
  <c r="K78" i="3"/>
  <c r="I77" i="3"/>
  <c r="J72" i="3"/>
  <c r="I71" i="3"/>
  <c r="M69" i="3"/>
  <c r="K68" i="3"/>
  <c r="M63" i="3"/>
  <c r="I61" i="3"/>
  <c r="J56" i="3"/>
  <c r="I55" i="3"/>
  <c r="M53" i="3"/>
  <c r="M47" i="3"/>
  <c r="K46" i="3"/>
  <c r="I45" i="3"/>
  <c r="J40" i="3"/>
  <c r="I39" i="3"/>
  <c r="K37" i="3"/>
  <c r="L31" i="3"/>
  <c r="J30" i="3"/>
  <c r="H29" i="3"/>
  <c r="N29" i="3" s="1"/>
  <c r="L25" i="3"/>
  <c r="K24" i="3"/>
  <c r="I23" i="3"/>
  <c r="M21" i="3"/>
  <c r="I17" i="3"/>
  <c r="H16" i="3"/>
  <c r="N16" i="3" s="1"/>
  <c r="M9" i="3"/>
  <c r="K8" i="3"/>
  <c r="I7" i="3"/>
  <c r="M5" i="3"/>
  <c r="J78" i="3"/>
  <c r="H77" i="3"/>
  <c r="N77" i="3" s="1"/>
  <c r="I72" i="3"/>
  <c r="H71" i="3"/>
  <c r="N71" i="3" s="1"/>
  <c r="L69" i="3"/>
  <c r="J68" i="3"/>
  <c r="M64" i="3"/>
  <c r="L63" i="3"/>
  <c r="H61" i="3"/>
  <c r="N61" i="3" s="1"/>
  <c r="I56" i="3"/>
  <c r="H55" i="3"/>
  <c r="N55" i="3" s="1"/>
  <c r="L53" i="3"/>
  <c r="M48" i="3"/>
  <c r="L47" i="3"/>
  <c r="J46" i="3"/>
  <c r="H45" i="3"/>
  <c r="N45" i="3" s="1"/>
  <c r="I40" i="3"/>
  <c r="H39" i="3"/>
  <c r="N39" i="3" s="1"/>
  <c r="J37" i="3"/>
  <c r="M32" i="3"/>
  <c r="K31" i="3"/>
  <c r="I30" i="3"/>
  <c r="K25" i="3"/>
  <c r="J24" i="3"/>
  <c r="H23" i="3"/>
  <c r="N23" i="3" s="1"/>
  <c r="L21" i="3"/>
  <c r="H17" i="3"/>
  <c r="N17" i="3" s="1"/>
  <c r="M15" i="3"/>
  <c r="L9" i="3"/>
  <c r="J8" i="3"/>
  <c r="H7" i="3"/>
  <c r="N7" i="3" s="1"/>
  <c r="L5" i="3"/>
  <c r="D2" i="3"/>
  <c r="J2" i="3" s="1"/>
  <c r="I2" i="3"/>
  <c r="H2" i="3"/>
  <c r="H3" i="3"/>
  <c r="E8" i="2"/>
  <c r="G7" i="2"/>
  <c r="G8" i="2" s="1"/>
  <c r="H7" i="2"/>
  <c r="AK6" i="3" l="1"/>
  <c r="K9" i="1"/>
  <c r="I11" i="1"/>
  <c r="AK4" i="3"/>
  <c r="AL14" i="3"/>
  <c r="C9" i="1"/>
  <c r="E9" i="1" s="1"/>
  <c r="F9" i="1" s="1"/>
  <c r="G9" i="1" s="1"/>
  <c r="J13" i="3"/>
  <c r="Z3" i="3"/>
  <c r="Z79" i="3"/>
  <c r="Z55" i="3"/>
  <c r="Z53" i="3"/>
  <c r="Z31" i="3"/>
  <c r="Z29" i="3"/>
  <c r="Z7" i="3"/>
  <c r="Z4" i="3"/>
  <c r="Z5" i="3"/>
  <c r="Z78" i="3"/>
  <c r="Z54" i="3"/>
  <c r="Z30" i="3"/>
  <c r="Z28" i="3"/>
  <c r="Z52" i="3"/>
  <c r="Z6" i="3"/>
  <c r="L13" i="3"/>
  <c r="M13" i="3"/>
  <c r="I13" i="3"/>
  <c r="D76" i="3"/>
  <c r="J76" i="3" s="1"/>
  <c r="E41" i="3"/>
  <c r="K41" i="3" s="1"/>
  <c r="D12" i="3"/>
  <c r="J12" i="3" s="1"/>
  <c r="E52" i="3"/>
  <c r="K52" i="3" s="1"/>
  <c r="D11" i="3"/>
  <c r="J11" i="3" s="1"/>
  <c r="E62" i="3"/>
  <c r="K62" i="3" s="1"/>
  <c r="D43" i="3"/>
  <c r="D67" i="3"/>
  <c r="J67" i="3" s="1"/>
  <c r="G38" i="3"/>
  <c r="N38" i="3" s="1"/>
  <c r="D26" i="3"/>
  <c r="J26" i="3" s="1"/>
  <c r="D34" i="3"/>
  <c r="D50" i="3"/>
  <c r="J50" i="3" s="1"/>
  <c r="I26" i="3"/>
  <c r="D35" i="3"/>
  <c r="J35" i="3" s="1"/>
  <c r="D20" i="3"/>
  <c r="J20" i="3" s="1"/>
  <c r="D10" i="3"/>
  <c r="J10" i="3" s="1"/>
  <c r="E19" i="3"/>
  <c r="K19" i="3" s="1"/>
  <c r="D59" i="3"/>
  <c r="J59" i="3" s="1"/>
  <c r="D3" i="3"/>
  <c r="J3" i="3" s="1"/>
  <c r="D36" i="3"/>
  <c r="J36" i="3" s="1"/>
  <c r="D65" i="3"/>
  <c r="J65" i="3" s="1"/>
  <c r="D49" i="3"/>
  <c r="D75" i="3"/>
  <c r="J75" i="3" s="1"/>
  <c r="I75" i="3"/>
  <c r="F42" i="3"/>
  <c r="L42" i="3" s="1"/>
  <c r="I65" i="3"/>
  <c r="F74" i="3"/>
  <c r="L74" i="3" s="1"/>
  <c r="D51" i="3"/>
  <c r="J51" i="3" s="1"/>
  <c r="I10" i="3"/>
  <c r="F58" i="3"/>
  <c r="L58" i="3" s="1"/>
  <c r="F14" i="3"/>
  <c r="D18" i="3"/>
  <c r="J18" i="3" s="1"/>
  <c r="E57" i="3"/>
  <c r="K57" i="3" s="1"/>
  <c r="D66" i="3"/>
  <c r="J66" i="3" s="1"/>
  <c r="E73" i="3"/>
  <c r="D4" i="3"/>
  <c r="J4" i="3" s="1"/>
  <c r="D28" i="3"/>
  <c r="J28" i="3" s="1"/>
  <c r="E27" i="3"/>
  <c r="K27" i="3" s="1"/>
  <c r="E2" i="3"/>
  <c r="L9" i="1" l="1"/>
  <c r="K10" i="1"/>
  <c r="E76" i="3"/>
  <c r="K76" i="3" s="1"/>
  <c r="F73" i="3"/>
  <c r="L73" i="3" s="1"/>
  <c r="E34" i="3"/>
  <c r="K34" i="3" s="1"/>
  <c r="F27" i="3"/>
  <c r="L27" i="3" s="1"/>
  <c r="E20" i="3"/>
  <c r="K20" i="3" s="1"/>
  <c r="E65" i="3"/>
  <c r="K65" i="3" s="1"/>
  <c r="E26" i="3"/>
  <c r="K26" i="3" s="1"/>
  <c r="F62" i="3"/>
  <c r="L62" i="3" s="1"/>
  <c r="E36" i="3"/>
  <c r="K36" i="3" s="1"/>
  <c r="E35" i="3"/>
  <c r="K35" i="3" s="1"/>
  <c r="M38" i="3"/>
  <c r="E12" i="3"/>
  <c r="K12" i="3" s="1"/>
  <c r="G14" i="3"/>
  <c r="N14" i="3" s="1"/>
  <c r="E43" i="3"/>
  <c r="G58" i="3"/>
  <c r="N58" i="3" s="1"/>
  <c r="G42" i="3"/>
  <c r="N42" i="3" s="1"/>
  <c r="E28" i="3"/>
  <c r="K28" i="3" s="1"/>
  <c r="E11" i="3"/>
  <c r="E51" i="3"/>
  <c r="K51" i="3" s="1"/>
  <c r="E66" i="3"/>
  <c r="K66" i="3" s="1"/>
  <c r="E75" i="3"/>
  <c r="E18" i="3"/>
  <c r="K18" i="3" s="1"/>
  <c r="E3" i="3"/>
  <c r="K3" i="3" s="1"/>
  <c r="E10" i="3"/>
  <c r="K10" i="3" s="1"/>
  <c r="E50" i="3"/>
  <c r="E67" i="3"/>
  <c r="K67" i="3" s="1"/>
  <c r="E49" i="3"/>
  <c r="K49" i="3" s="1"/>
  <c r="E59" i="3"/>
  <c r="F57" i="3"/>
  <c r="L57" i="3" s="1"/>
  <c r="F19" i="3"/>
  <c r="L19" i="3" s="1"/>
  <c r="E4" i="3"/>
  <c r="K4" i="3" s="1"/>
  <c r="K73" i="3"/>
  <c r="L14" i="3"/>
  <c r="G74" i="3"/>
  <c r="N74" i="3" s="1"/>
  <c r="J49" i="3"/>
  <c r="J34" i="3"/>
  <c r="J43" i="3"/>
  <c r="F52" i="3"/>
  <c r="F41" i="3"/>
  <c r="L41" i="3" s="1"/>
  <c r="F2" i="3"/>
  <c r="K2" i="3"/>
  <c r="G10" i="1"/>
  <c r="F10" i="1"/>
  <c r="E10" i="1"/>
  <c r="C11" i="1"/>
  <c r="M9" i="1" l="1"/>
  <c r="M10" i="1" s="1"/>
  <c r="L10" i="1"/>
  <c r="M14" i="3"/>
  <c r="F76" i="3"/>
  <c r="L76" i="3" s="1"/>
  <c r="M58" i="3"/>
  <c r="F10" i="3"/>
  <c r="L10" i="3" s="1"/>
  <c r="F66" i="3"/>
  <c r="L66" i="3" s="1"/>
  <c r="M42" i="3"/>
  <c r="G62" i="3"/>
  <c r="N62" i="3" s="1"/>
  <c r="G27" i="3"/>
  <c r="N27" i="3" s="1"/>
  <c r="G52" i="3"/>
  <c r="N52" i="3" s="1"/>
  <c r="F50" i="3"/>
  <c r="L50" i="3" s="1"/>
  <c r="F43" i="3"/>
  <c r="L43" i="3" s="1"/>
  <c r="M74" i="3"/>
  <c r="F26" i="3"/>
  <c r="L26" i="3" s="1"/>
  <c r="F34" i="3"/>
  <c r="L34" i="3" s="1"/>
  <c r="F75" i="3"/>
  <c r="L75" i="3" s="1"/>
  <c r="F20" i="3"/>
  <c r="L20" i="3" s="1"/>
  <c r="F4" i="3"/>
  <c r="L4" i="3" s="1"/>
  <c r="G19" i="3"/>
  <c r="N19" i="3" s="1"/>
  <c r="F3" i="3"/>
  <c r="L3" i="3" s="1"/>
  <c r="F67" i="3"/>
  <c r="L67" i="3" s="1"/>
  <c r="F51" i="3"/>
  <c r="L51" i="3" s="1"/>
  <c r="F59" i="3"/>
  <c r="L59" i="3" s="1"/>
  <c r="F11" i="3"/>
  <c r="L11" i="3" s="1"/>
  <c r="F36" i="3"/>
  <c r="L36" i="3" s="1"/>
  <c r="F28" i="3"/>
  <c r="L28" i="3" s="1"/>
  <c r="F49" i="3"/>
  <c r="L49" i="3" s="1"/>
  <c r="F12" i="3"/>
  <c r="L12" i="3" s="1"/>
  <c r="G41" i="3"/>
  <c r="N41" i="3" s="1"/>
  <c r="G57" i="3"/>
  <c r="N57" i="3" s="1"/>
  <c r="F18" i="3"/>
  <c r="L18" i="3" s="1"/>
  <c r="L52" i="3"/>
  <c r="K59" i="3"/>
  <c r="K50" i="3"/>
  <c r="K75" i="3"/>
  <c r="K11" i="3"/>
  <c r="K43" i="3"/>
  <c r="F35" i="3"/>
  <c r="L35" i="3" s="1"/>
  <c r="F65" i="3"/>
  <c r="L65" i="3" s="1"/>
  <c r="G73" i="3"/>
  <c r="N73" i="3" s="1"/>
  <c r="G2" i="3"/>
  <c r="L2" i="3"/>
  <c r="K11" i="1" l="1"/>
  <c r="L12" i="1" s="1"/>
  <c r="G76" i="3"/>
  <c r="N76" i="3" s="1"/>
  <c r="M41" i="3"/>
  <c r="M62" i="3"/>
  <c r="M73" i="3"/>
  <c r="M57" i="3"/>
  <c r="M19" i="3"/>
  <c r="G35" i="3"/>
  <c r="N35" i="3" s="1"/>
  <c r="G49" i="3"/>
  <c r="N49" i="3" s="1"/>
  <c r="G11" i="3"/>
  <c r="N11" i="3" s="1"/>
  <c r="G3" i="3"/>
  <c r="N3" i="3" s="1"/>
  <c r="G75" i="3"/>
  <c r="N75" i="3" s="1"/>
  <c r="G18" i="3"/>
  <c r="N18" i="3" s="1"/>
  <c r="G28" i="3"/>
  <c r="N28" i="3" s="1"/>
  <c r="G59" i="3"/>
  <c r="N59" i="3" s="1"/>
  <c r="G34" i="3"/>
  <c r="N34" i="3" s="1"/>
  <c r="M52" i="3"/>
  <c r="G66" i="3"/>
  <c r="N66" i="3" s="1"/>
  <c r="G67" i="3"/>
  <c r="N67" i="3" s="1"/>
  <c r="G43" i="3"/>
  <c r="N43" i="3" s="1"/>
  <c r="G50" i="3"/>
  <c r="N50" i="3" s="1"/>
  <c r="G36" i="3"/>
  <c r="N36" i="3" s="1"/>
  <c r="G20" i="3"/>
  <c r="N20" i="3" s="1"/>
  <c r="G65" i="3"/>
  <c r="N65" i="3" s="1"/>
  <c r="G12" i="3"/>
  <c r="N12" i="3" s="1"/>
  <c r="G51" i="3"/>
  <c r="N51" i="3" s="1"/>
  <c r="G4" i="3"/>
  <c r="N4" i="3" s="1"/>
  <c r="G26" i="3"/>
  <c r="N26" i="3" s="1"/>
  <c r="M27" i="3"/>
  <c r="G10" i="3"/>
  <c r="N10" i="3" s="1"/>
  <c r="M2" i="3"/>
  <c r="E11" i="1"/>
  <c r="F12" i="1" s="1"/>
  <c r="L14" i="1" s="1"/>
  <c r="M76" i="3" l="1"/>
  <c r="M12" i="3"/>
  <c r="M36" i="3"/>
  <c r="M59" i="3"/>
  <c r="M10" i="3"/>
  <c r="M11" i="3"/>
  <c r="M3" i="3"/>
  <c r="M20" i="3"/>
  <c r="M51" i="3"/>
  <c r="M49" i="3"/>
  <c r="M67" i="3"/>
  <c r="M28" i="3"/>
  <c r="M66" i="3"/>
  <c r="M4" i="3"/>
  <c r="M50" i="3"/>
  <c r="M18" i="3"/>
  <c r="M34" i="3"/>
  <c r="M75" i="3"/>
  <c r="M35" i="3"/>
  <c r="M26" i="3"/>
  <c r="M65" i="3"/>
  <c r="M43" i="3"/>
</calcChain>
</file>

<file path=xl/sharedStrings.xml><?xml version="1.0" encoding="utf-8"?>
<sst xmlns="http://schemas.openxmlformats.org/spreadsheetml/2006/main" count="465" uniqueCount="214">
  <si>
    <t>normal</t>
  </si>
  <si>
    <t>bleu</t>
  </si>
  <si>
    <t>blanc</t>
  </si>
  <si>
    <t>rouge</t>
  </si>
  <si>
    <t>jours</t>
  </si>
  <si>
    <t>tarif cts/kWh</t>
  </si>
  <si>
    <t>HC</t>
  </si>
  <si>
    <t>détail</t>
  </si>
  <si>
    <t>tempo</t>
  </si>
  <si>
    <t>économies</t>
  </si>
  <si>
    <t>periode</t>
  </si>
  <si>
    <t>kWh</t>
  </si>
  <si>
    <t>Année</t>
  </si>
  <si>
    <t>deb</t>
  </si>
  <si>
    <t>fin</t>
  </si>
  <si>
    <t>mois</t>
  </si>
  <si>
    <t>hc</t>
  </si>
  <si>
    <t>hp</t>
  </si>
  <si>
    <t>tot</t>
  </si>
  <si>
    <t>ratio hc / tot</t>
  </si>
  <si>
    <t>Arrivée de la Tesla</t>
  </si>
  <si>
    <t>total 3 ans</t>
  </si>
  <si>
    <t>sur 1 mois</t>
  </si>
  <si>
    <t>Date début ;Date fin ;Type relève ;Type cadran ;Index début ;Index fin ;Consommation (kWh)</t>
  </si>
  <si>
    <t xml:space="preserve">20/12/2019;19/01/2020;Relevé réel;HP;20425;21406;981 </t>
  </si>
  <si>
    <t xml:space="preserve">20/12/2019;19/01/2020;Relevé réel;HC;7818;8208;390 </t>
  </si>
  <si>
    <t xml:space="preserve">20/01/2020;26/01/2020;Relevé réel;HP;21406;21684;278 </t>
  </si>
  <si>
    <t xml:space="preserve">20/01/2020;26/01/2020;Relevé réel;HC;8208;8318;110 </t>
  </si>
  <si>
    <t xml:space="preserve">27/01/2020;19/02/2020;Relevé réel;HP;21684;22353;669 </t>
  </si>
  <si>
    <t xml:space="preserve">27/01/2020;19/02/2020;Relevé réel;HC;8318;8612;294 </t>
  </si>
  <si>
    <t xml:space="preserve">20/02/2020;19/03/2020;Relevé réel;HP;22353;23192;839 </t>
  </si>
  <si>
    <t xml:space="preserve">20/02/2020;19/03/2020;Relevé réel;HC;8612;8996;384 </t>
  </si>
  <si>
    <t xml:space="preserve">20/03/2020;19/04/2020;Relevé réel;HP;23192;24054;862 </t>
  </si>
  <si>
    <t xml:space="preserve">20/03/2020;19/04/2020;Relevé réel;HC;8996;9326;330 </t>
  </si>
  <si>
    <t xml:space="preserve">20/04/2020;19/05/2020;Relevé réel;HP;24054;25004;950 </t>
  </si>
  <si>
    <t xml:space="preserve">20/04/2020;19/05/2020;Relevé réel;HC;9326;9723;397 </t>
  </si>
  <si>
    <t xml:space="preserve">20/05/2020;19/06/2020;Relevé réel;HP;25004;25959;955 </t>
  </si>
  <si>
    <t xml:space="preserve">20/05/2020;19/06/2020;Relevé réel;HC;9723;10118;395 </t>
  </si>
  <si>
    <t xml:space="preserve">20/06/2020;19/07/2020;Relevé réel;HP;25959;26788;829 </t>
  </si>
  <si>
    <t xml:space="preserve">20/06/2020;19/07/2020;Relevé réel;HC;10118;10433;315 </t>
  </si>
  <si>
    <t xml:space="preserve">20/07/2020;19/08/2020;Relevé réel;HP;26788;27818;1030 </t>
  </si>
  <si>
    <t xml:space="preserve">20/07/2020;19/08/2020;Relevé réel;HC;10433;10771;338 </t>
  </si>
  <si>
    <t xml:space="preserve">20/08/2020;19/09/2020;Relevé réel;HP;27818;28765;947 </t>
  </si>
  <si>
    <t xml:space="preserve">20/08/2020;19/09/2020;Relevé réel;HC;10771;11133;362 </t>
  </si>
  <si>
    <t xml:space="preserve">20/09/2020;19/10/2020;Relevé réel;HP;28765;29597;832 </t>
  </si>
  <si>
    <t xml:space="preserve">20/09/2020;19/10/2020;Relevé réel;HC;11133;11456;323 </t>
  </si>
  <si>
    <t xml:space="preserve">20/10/2020;19/11/2020;Relevé réel;HP;29597;30107;510 </t>
  </si>
  <si>
    <t xml:space="preserve">20/10/2020;19/11/2020;Relevé réel;HC;11456;11595;139 </t>
  </si>
  <si>
    <t xml:space="preserve">20/11/2020;19/12/2020;Relevé réel;HP;30107;30856;749 </t>
  </si>
  <si>
    <t xml:space="preserve">20/11/2020;19/12/2020;Relevé réel;HC;11595;11835;240 </t>
  </si>
  <si>
    <t xml:space="preserve">20/12/2020;19/01/2021;Relevé réel;HP;30856;31836;980 </t>
  </si>
  <si>
    <t xml:space="preserve">20/12/2020;19/01/2021;Relevé réel;HC;11835;12153;318 </t>
  </si>
  <si>
    <t xml:space="preserve">20/01/2021;19/02/2021;Relevé réel;HP;31836;32426;590 </t>
  </si>
  <si>
    <t xml:space="preserve">20/01/2021;19/02/2021;Relevé réel;HC;12153;12267;114 </t>
  </si>
  <si>
    <t xml:space="preserve">20/02/2021;19/03/2021;Relevé réel;HP;32426;32993;567 </t>
  </si>
  <si>
    <t xml:space="preserve">20/02/2021;19/03/2021;Relevé réel;HC;12267;12444;177 </t>
  </si>
  <si>
    <t xml:space="preserve">20/03/2021;19/04/2021;Relevé réel;HP;32993;34000;1007 </t>
  </si>
  <si>
    <t xml:space="preserve">20/03/2021;19/04/2021;Relevé réel;HC;12444;12875;431 </t>
  </si>
  <si>
    <t xml:space="preserve">20/04/2021;19/05/2021;Relevé réel;HP;34000;34815;815 </t>
  </si>
  <si>
    <t xml:space="preserve">20/04/2021;19/05/2021;Relevé réel;HC;12875;13182;307 </t>
  </si>
  <si>
    <t xml:space="preserve">20/05/2021;19/06/2021;Relevé réel;HC;13182;13642;460 </t>
  </si>
  <si>
    <t xml:space="preserve">20/06/2021;19/07/2021;Relevé réel;HP;35976;36847;871 </t>
  </si>
  <si>
    <t xml:space="preserve">20/06/2021;19/07/2021;Relevé réel;HC;13642;14002;360 </t>
  </si>
  <si>
    <t xml:space="preserve">20/07/2021;19/08/2021;Relevé réel;HP;36847;37785;938 </t>
  </si>
  <si>
    <t xml:space="preserve">20/07/2021;19/08/2021;Relevé réel;HC;14002;14310;308 </t>
  </si>
  <si>
    <t xml:space="preserve">20/08/2021;19/09/2021;Relevé réel;HP;37785;39032;1247 </t>
  </si>
  <si>
    <t xml:space="preserve">20/08/2021;19/09/2021;Relevé réel;HC;14310;15117;807 </t>
  </si>
  <si>
    <t xml:space="preserve">20/09/2021;19/10/2021;Relevé réel;HP;39032;40209;1177 </t>
  </si>
  <si>
    <t xml:space="preserve">20/09/2021;19/10/2021;Relevé réel;HC;15117;15745;628 </t>
  </si>
  <si>
    <t xml:space="preserve">20/10/2021;19/11/2021;Relevé réel;HP;40209;40973;764 </t>
  </si>
  <si>
    <t xml:space="preserve">20/10/2021;19/11/2021;Relevé réel;HC;15745;16150;405 </t>
  </si>
  <si>
    <t xml:space="preserve">20/11/2021;19/12/2021;Relevé réel;HP;40973;42009;1036 </t>
  </si>
  <si>
    <t xml:space="preserve">20/11/2021;19/12/2021;Relevé réel;HC;16150;16945;795 </t>
  </si>
  <si>
    <t xml:space="preserve">20/12/2021;19/01/2022;Relevé réel;HP;42009;42845;836 </t>
  </si>
  <si>
    <t xml:space="preserve">20/12/2021;19/01/2022;Relevé réel;HC;16945;17541;596 </t>
  </si>
  <si>
    <t xml:space="preserve">20/01/2022;19/02/2022;Relevé réel;HP;42845;43710;865 </t>
  </si>
  <si>
    <t xml:space="preserve">20/01/2022;19/02/2022;Relevé réel;HC;17541;18212;671 </t>
  </si>
  <si>
    <t xml:space="preserve">20/02/2022;19/03/2022;Relevé réel;HP;43710;44298;588 </t>
  </si>
  <si>
    <t xml:space="preserve">20/02/2022;19/03/2022;Relevé réel;HC;18212;18740;528 </t>
  </si>
  <si>
    <t xml:space="preserve">20/03/2022;19/04/2022;Relevé réel;HP;44298;45260;962 </t>
  </si>
  <si>
    <t xml:space="preserve">20/03/2022;19/04/2022;Relevé réel;HC;18740;19475;735 </t>
  </si>
  <si>
    <t xml:space="preserve">20/04/2022;19/05/2022;Relevé réel;HP;45260;46434;1174 </t>
  </si>
  <si>
    <t xml:space="preserve">20/04/2022;19/05/2022;Relevé réel;HC;19475;20304;829 </t>
  </si>
  <si>
    <t xml:space="preserve">20/05/2022;19/06/2022;Relevé réel;HP;46434;47421;987 </t>
  </si>
  <si>
    <t xml:space="preserve">20/05/2022;19/06/2022;Relevé réel;HC;20304;21090;786 </t>
  </si>
  <si>
    <t xml:space="preserve">20/06/2022;19/07/2022;Relevé réel;HP;47421;48349;928 </t>
  </si>
  <si>
    <t xml:space="preserve">20/06/2022;19/07/2022;Relevé réel;HC;21090;21887;797 </t>
  </si>
  <si>
    <t xml:space="preserve">20/07/2022;19/08/2022;Relevé réel;HP;48349;49351;1002 </t>
  </si>
  <si>
    <t xml:space="preserve">20/07/2022;19/08/2022;Relevé réel;HC;21887;22372;485 </t>
  </si>
  <si>
    <t xml:space="preserve">20/08/2022;19/09/2022;Relevé réel;HP;49351;50559;1208 </t>
  </si>
  <si>
    <t xml:space="preserve">20/08/2022;19/09/2022;Relevé réel;HC;22372;23311;939 </t>
  </si>
  <si>
    <t xml:space="preserve">20/09/2022;19/10/2022;Relevé réel;HP;50559;51108;549 </t>
  </si>
  <si>
    <t xml:space="preserve">20/09/2022;19/10/2022;Relevé réel;HC;23311;23943;632 </t>
  </si>
  <si>
    <t xml:space="preserve">20/10/2022;03/11/2022;Relevé réel;HP;51108;51232;124 </t>
  </si>
  <si>
    <t xml:space="preserve">20/10/2022;03/11/2022;Relevé réel;HC;23943;24042;99 </t>
  </si>
  <si>
    <t xml:space="preserve">04/11/2022;04/11/2022;Relevé réel;HP;51232;0;indisponible </t>
  </si>
  <si>
    <t xml:space="preserve">04/11/2022;04/11/2022;Relevé réel;HC;24042;0;indisponible </t>
  </si>
  <si>
    <t xml:space="preserve">05/11/2022;19/11/2022;Relevé réel;HP;51232;51493;261 </t>
  </si>
  <si>
    <t xml:space="preserve">20/11/2022;19/12/2022;Relevé réel;HP;51493;52412;919 </t>
  </si>
  <si>
    <t xml:space="preserve">20/11/2022;19/12/2022;Relevé réel;HC;24374;25303;929 </t>
  </si>
  <si>
    <t>Conso (kWh)</t>
  </si>
  <si>
    <t xml:space="preserve">Date début </t>
  </si>
  <si>
    <t xml:space="preserve">Date fin </t>
  </si>
  <si>
    <t xml:space="preserve">Type relève </t>
  </si>
  <si>
    <t xml:space="preserve">Type cadran </t>
  </si>
  <si>
    <t xml:space="preserve">Index début </t>
  </si>
  <si>
    <t xml:space="preserve">Index fin </t>
  </si>
  <si>
    <t>20/12/2019</t>
  </si>
  <si>
    <t>19/01/2020</t>
  </si>
  <si>
    <t>Relevé réel</t>
  </si>
  <si>
    <t>HP</t>
  </si>
  <si>
    <t>20/01/2020</t>
  </si>
  <si>
    <t>26/01/2020</t>
  </si>
  <si>
    <t>27/01/2020</t>
  </si>
  <si>
    <t>19/02/2020</t>
  </si>
  <si>
    <t>20/02/2020</t>
  </si>
  <si>
    <t>19/03/2020</t>
  </si>
  <si>
    <t>20/03/2020</t>
  </si>
  <si>
    <t>19/04/2020</t>
  </si>
  <si>
    <t>20/04/2020</t>
  </si>
  <si>
    <t>19/05/2020</t>
  </si>
  <si>
    <t>20/05/2020</t>
  </si>
  <si>
    <t>19/06/2020</t>
  </si>
  <si>
    <t>20/06/2020</t>
  </si>
  <si>
    <t>19/07/2020</t>
  </si>
  <si>
    <t>20/07/2020</t>
  </si>
  <si>
    <t>19/08/2020</t>
  </si>
  <si>
    <t>20/08/2020</t>
  </si>
  <si>
    <t>19/09/2020</t>
  </si>
  <si>
    <t>20/09/2020</t>
  </si>
  <si>
    <t>19/10/2020</t>
  </si>
  <si>
    <t>20/10/2020</t>
  </si>
  <si>
    <t>19/11/2020</t>
  </si>
  <si>
    <t>20/11/2020</t>
  </si>
  <si>
    <t>19/12/2020</t>
  </si>
  <si>
    <t>20/12/2020</t>
  </si>
  <si>
    <t>19/01/2021</t>
  </si>
  <si>
    <t>20/01/2021</t>
  </si>
  <si>
    <t>19/02/2021</t>
  </si>
  <si>
    <t>20/02/2021</t>
  </si>
  <si>
    <t>19/03/2021</t>
  </si>
  <si>
    <t>20/03/2021</t>
  </si>
  <si>
    <t>19/04/2021</t>
  </si>
  <si>
    <t>20/04/2021</t>
  </si>
  <si>
    <t>19/05/2021</t>
  </si>
  <si>
    <t>20/05/2021</t>
  </si>
  <si>
    <t>19/06/2021</t>
  </si>
  <si>
    <t>20/06/2021</t>
  </si>
  <si>
    <t>19/07/2021</t>
  </si>
  <si>
    <t>20/07/2021</t>
  </si>
  <si>
    <t>19/08/2021</t>
  </si>
  <si>
    <t>20/08/2021</t>
  </si>
  <si>
    <t>19/09/2021</t>
  </si>
  <si>
    <t>20/09/2021</t>
  </si>
  <si>
    <t>19/10/2021</t>
  </si>
  <si>
    <t>20/10/2021</t>
  </si>
  <si>
    <t>19/11/2021</t>
  </si>
  <si>
    <t>20/11/2021</t>
  </si>
  <si>
    <t>19/12/2021</t>
  </si>
  <si>
    <t>20/12/2021</t>
  </si>
  <si>
    <t>19/01/2022</t>
  </si>
  <si>
    <t>20/01/2022</t>
  </si>
  <si>
    <t>19/02/2022</t>
  </si>
  <si>
    <t>20/02/2022</t>
  </si>
  <si>
    <t>19/03/2022</t>
  </si>
  <si>
    <t>20/03/2022</t>
  </si>
  <si>
    <t>19/04/2022</t>
  </si>
  <si>
    <t>20/04/2022</t>
  </si>
  <si>
    <t>19/05/2022</t>
  </si>
  <si>
    <t>20/05/2022</t>
  </si>
  <si>
    <t>19/06/2022</t>
  </si>
  <si>
    <t>20/06/2022</t>
  </si>
  <si>
    <t>19/07/2022</t>
  </si>
  <si>
    <t>20/07/2022</t>
  </si>
  <si>
    <t>19/08/2022</t>
  </si>
  <si>
    <t>20/08/2022</t>
  </si>
  <si>
    <t>19/09/2022</t>
  </si>
  <si>
    <t>20/09/2022</t>
  </si>
  <si>
    <t>19/10/2022</t>
  </si>
  <si>
    <t>20/10/2022</t>
  </si>
  <si>
    <t>03/11/2022</t>
  </si>
  <si>
    <t>05/11/2022</t>
  </si>
  <si>
    <t>19/11/2022</t>
  </si>
  <si>
    <t>20/11/2022</t>
  </si>
  <si>
    <t>19/12/2022</t>
  </si>
  <si>
    <t>kwh/j</t>
  </si>
  <si>
    <t>HC Dec Jan.</t>
  </si>
  <si>
    <t>HP Dec Jan.</t>
  </si>
  <si>
    <t>HC / tot</t>
  </si>
  <si>
    <t>Conso (kWh) HC</t>
  </si>
  <si>
    <t>Conso (kWh) HP</t>
  </si>
  <si>
    <r>
      <t xml:space="preserve">consommation journalière moyenne pondérée
</t>
    </r>
    <r>
      <rPr>
        <sz val="11"/>
        <color theme="1"/>
        <rFont val="Calibri"/>
        <family val="2"/>
        <scheme val="minor"/>
      </rPr>
      <t xml:space="preserve"> (avant tesla et panneaux solaires)</t>
    </r>
  </si>
  <si>
    <t>% HC</t>
  </si>
  <si>
    <t>% des Heures Creuses (HC) en hiver</t>
  </si>
  <si>
    <t>Saison</t>
  </si>
  <si>
    <t>Saison HC</t>
  </si>
  <si>
    <t>Saison HP</t>
  </si>
  <si>
    <t>hiver 2019</t>
  </si>
  <si>
    <t>hiver 2020</t>
  </si>
  <si>
    <t>hiver 2021</t>
  </si>
  <si>
    <t>Consommation journalère pondérée</t>
  </si>
  <si>
    <t>Moyenne HC</t>
  </si>
  <si>
    <t>Moyenne HP</t>
  </si>
  <si>
    <t>économies HC</t>
  </si>
  <si>
    <t>économies HP</t>
  </si>
  <si>
    <t>conso kWh</t>
  </si>
  <si>
    <t>conso €</t>
  </si>
  <si>
    <t>sous total €</t>
  </si>
  <si>
    <t>total €</t>
  </si>
  <si>
    <t>Forfait Heures Pleines (HP) Heures Creuses (HC)  normal  / forfait EDF Tempo</t>
  </si>
  <si>
    <t>données brutes engie</t>
  </si>
  <si>
    <t>récupération des données pour traitement</t>
  </si>
  <si>
    <t>tri et regroupement des données</t>
  </si>
  <si>
    <t>traitement des 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</si>
</sst>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* #,##0.00_-;\-&quot;€&quot;* #,##0.00_-;_-&quot;€&quot;* &quot;-&quot;??_-;_-@_-"/>
    <numFmt numFmtId="170" formatCode="&quot;€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3" borderId="12" applyNumberFormat="0" applyAlignment="0" applyProtection="0"/>
  </cellStyleXfs>
  <cellXfs count="94">
    <xf numFmtId="0" fontId="0" fillId="0" borderId="0" xfId="0"/>
    <xf numFmtId="44" fontId="0" fillId="0" borderId="0" xfId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2" fillId="0" borderId="0" xfId="0" applyNumberFormat="1" applyFont="1" applyAlignment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/>
    <xf numFmtId="2" fontId="0" fillId="0" borderId="0" xfId="0" applyNumberFormat="1"/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vertical="top"/>
    </xf>
    <xf numFmtId="2" fontId="0" fillId="0" borderId="0" xfId="0" applyNumberFormat="1" applyAlignment="1">
      <alignment horizontal="center" vertical="top"/>
    </xf>
    <xf numFmtId="9" fontId="4" fillId="0" borderId="0" xfId="2" applyFont="1" applyAlignment="1">
      <alignment horizontal="center"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2" fillId="0" borderId="9" xfId="2" applyFont="1" applyBorder="1" applyAlignment="1">
      <alignment horizontal="center" vertical="center"/>
    </xf>
    <xf numFmtId="9" fontId="2" fillId="0" borderId="11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9" fontId="2" fillId="0" borderId="9" xfId="2" applyFont="1" applyBorder="1" applyAlignment="1">
      <alignment horizontal="right" vertical="center"/>
    </xf>
    <xf numFmtId="9" fontId="2" fillId="0" borderId="10" xfId="2" applyFont="1" applyBorder="1" applyAlignment="1">
      <alignment horizontal="right" vertical="center"/>
    </xf>
    <xf numFmtId="9" fontId="2" fillId="0" borderId="11" xfId="2" applyFont="1" applyBorder="1" applyAlignment="1">
      <alignment horizontal="right" vertical="center"/>
    </xf>
    <xf numFmtId="44" fontId="0" fillId="0" borderId="0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5" fillId="5" borderId="20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2" fontId="5" fillId="5" borderId="20" xfId="0" applyNumberFormat="1" applyFont="1" applyFill="1" applyBorder="1" applyAlignment="1">
      <alignment horizontal="center" vertical="center"/>
    </xf>
    <xf numFmtId="0" fontId="0" fillId="0" borderId="19" xfId="0" applyBorder="1"/>
    <xf numFmtId="44" fontId="5" fillId="5" borderId="20" xfId="1" applyFont="1" applyFill="1" applyBorder="1" applyAlignment="1">
      <alignment horizontal="center" vertical="center"/>
    </xf>
    <xf numFmtId="44" fontId="0" fillId="0" borderId="19" xfId="1" applyFont="1" applyBorder="1" applyAlignment="1">
      <alignment vertical="center"/>
    </xf>
    <xf numFmtId="44" fontId="2" fillId="0" borderId="21" xfId="0" applyNumberFormat="1" applyFont="1" applyBorder="1" applyAlignment="1">
      <alignment horizontal="right" vertical="center"/>
    </xf>
    <xf numFmtId="44" fontId="2" fillId="0" borderId="22" xfId="0" applyNumberFormat="1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44" fontId="2" fillId="0" borderId="14" xfId="0" applyNumberFormat="1" applyFont="1" applyBorder="1" applyAlignment="1">
      <alignment horizontal="right" vertical="center"/>
    </xf>
    <xf numFmtId="170" fontId="2" fillId="0" borderId="14" xfId="0" applyNumberFormat="1" applyFont="1" applyBorder="1" applyAlignment="1">
      <alignment horizontal="right" vertical="center"/>
    </xf>
    <xf numFmtId="170" fontId="2" fillId="0" borderId="15" xfId="0" applyNumberFormat="1" applyFont="1" applyBorder="1" applyAlignment="1">
      <alignment horizontal="right" vertical="center"/>
    </xf>
    <xf numFmtId="170" fontId="2" fillId="0" borderId="22" xfId="0" applyNumberFormat="1" applyFont="1" applyBorder="1" applyAlignment="1">
      <alignment horizontal="right" vertical="center"/>
    </xf>
    <xf numFmtId="170" fontId="2" fillId="0" borderId="23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2" fontId="5" fillId="4" borderId="19" xfId="0" applyNumberFormat="1" applyFont="1" applyFill="1" applyBorder="1" applyAlignment="1">
      <alignment horizontal="center" vertical="center"/>
    </xf>
    <xf numFmtId="44" fontId="5" fillId="4" borderId="19" xfId="1" applyFont="1" applyFill="1" applyBorder="1" applyAlignment="1">
      <alignment horizontal="center" vertical="center"/>
    </xf>
    <xf numFmtId="170" fontId="0" fillId="0" borderId="21" xfId="1" applyNumberFormat="1" applyFont="1" applyBorder="1" applyAlignment="1">
      <alignment horizontal="center" vertical="center"/>
    </xf>
    <xf numFmtId="170" fontId="0" fillId="0" borderId="22" xfId="1" applyNumberFormat="1" applyFont="1" applyBorder="1" applyAlignment="1">
      <alignment horizontal="center" vertical="center"/>
    </xf>
    <xf numFmtId="170" fontId="0" fillId="0" borderId="23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5" fillId="3" borderId="12" xfId="3"/>
    <xf numFmtId="0" fontId="5" fillId="3" borderId="24" xfId="3" applyBorder="1" applyAlignment="1">
      <alignment horizontal="center"/>
    </xf>
    <xf numFmtId="0" fontId="5" fillId="3" borderId="25" xfId="3" applyBorder="1" applyAlignment="1">
      <alignment horizontal="center"/>
    </xf>
    <xf numFmtId="0" fontId="5" fillId="3" borderId="26" xfId="3" applyBorder="1" applyAlignment="1">
      <alignment horizontal="center"/>
    </xf>
  </cellXfs>
  <cellStyles count="4">
    <cellStyle name="Check Cell" xfId="3" builtinId="2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'hiver HC HP'!$AK$3</c:f>
              <c:strCache>
                <c:ptCount val="1"/>
                <c:pt idx="0">
                  <c:v>% HC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'hiver HC HP'!$AE$4:$AE$9</c15:sqref>
                  </c15:fullRef>
                </c:ext>
              </c:extLst>
              <c:f>('hiver HC HP'!$AE$4,'hiver HC HP'!$AE$6,'hiver HC HP'!$AE$8)</c:f>
              <c:strCache>
                <c:ptCount val="3"/>
                <c:pt idx="0">
                  <c:v>hiver 2019</c:v>
                </c:pt>
                <c:pt idx="1">
                  <c:v>hiver 2020</c:v>
                </c:pt>
                <c:pt idx="2">
                  <c:v>hiver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'hiver HC HP'!$AK$4:$AK$9</c15:sqref>
                  </c15:fullRef>
                </c:ext>
              </c:extLst>
              <c:f>('hiver HC HP'!$AK$4,'hiver HC HP'!$AK$6,'hiver HC HP'!$AK$8)</c:f>
              <c:numCache>
                <c:formatCode>0%</c:formatCode>
                <c:ptCount val="3"/>
                <c:pt idx="0">
                  <c:v>0.28398452480317621</c:v>
                </c:pt>
                <c:pt idx="1">
                  <c:v>0.2438308294163378</c:v>
                </c:pt>
                <c:pt idx="2">
                  <c:v>0.42519504254780338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7-4DF8-A810-730843A5B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17856"/>
        <c:axId val="637719168"/>
      </c:lineChart>
      <c:catAx>
        <c:axId val="6377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719168"/>
        <c:crosses val="autoZero"/>
        <c:auto val="1"/>
        <c:lblAlgn val="ctr"/>
        <c:lblOffset val="100"/>
        <c:noMultiLvlLbl val="0"/>
      </c:catAx>
      <c:valAx>
        <c:axId val="637719168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717856"/>
        <c:crosses val="autoZero"/>
        <c:crossBetween val="between"/>
      </c:valAx>
      <c:spPr>
        <a:solidFill>
          <a:schemeClr val="lt1"/>
        </a:solidFill>
        <a:ln>
          <a:solidFill>
            <a:schemeClr val="lt1">
              <a:lumMod val="85000"/>
            </a:schemeClr>
          </a:solidFill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3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cap="all" spc="12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lt1">
            <a:lumMod val="85000"/>
          </a:schemeClr>
        </a:solidFill>
      </a:ln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190501</xdr:colOff>
      <xdr:row>13</xdr:row>
      <xdr:rowOff>38100</xdr:rowOff>
    </xdr:from>
    <xdr:to>
      <xdr:col>27</xdr:col>
      <xdr:colOff>171450</xdr:colOff>
      <xdr:row>24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571500</xdr:colOff>
      <xdr:row>18</xdr:row>
      <xdr:rowOff>133350</xdr:rowOff>
    </xdr:from>
    <xdr:to>
      <xdr:col>27</xdr:col>
      <xdr:colOff>9525</xdr:colOff>
      <xdr:row>18</xdr:row>
      <xdr:rowOff>133350</xdr:rowOff>
    </xdr:to>
    <xdr:cxnSp macro="">
      <xdr:nvCxnSpPr>
        <xdr:cNvPr id="4" name="Straight Connector 3"/>
        <xdr:cNvCxnSpPr/>
      </xdr:nvCxnSpPr>
      <xdr:spPr>
        <a:xfrm>
          <a:off x="6562725" y="3714750"/>
          <a:ext cx="2390775" cy="0"/>
        </a:xfrm>
        <a:prstGeom prst="line">
          <a:avLst/>
        </a:prstGeom>
        <a:ln w="28575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showGridLines="0" tabSelected="1" workbookViewId="0">
      <selection activeCell="K26" sqref="K26"/>
    </sheetView>
  </sheetViews>
  <sheetFormatPr defaultRowHeight="15" x14ac:dyDescent="0.25"/>
  <cols>
    <col min="1" max="1" width="12.42578125" bestFit="1" customWidth="1"/>
    <col min="2" max="2" width="4.140625" customWidth="1"/>
    <col min="3" max="3" width="10.5703125" bestFit="1" customWidth="1"/>
    <col min="4" max="4" width="3.5703125" customWidth="1"/>
    <col min="8" max="8" width="3.7109375" style="17" customWidth="1"/>
    <col min="9" max="9" width="11.140625" customWidth="1"/>
    <col min="10" max="10" width="3.28515625" customWidth="1"/>
    <col min="11" max="11" width="10.28515625" customWidth="1"/>
    <col min="12" max="12" width="9.5703125" customWidth="1"/>
    <col min="13" max="13" width="10.42578125" customWidth="1"/>
    <col min="14" max="14" width="11.140625" customWidth="1"/>
    <col min="15" max="15" width="10.5703125" bestFit="1" customWidth="1"/>
  </cols>
  <sheetData>
    <row r="2" spans="1:16" ht="59.25" customHeight="1" x14ac:dyDescent="0.25">
      <c r="C2" s="86" t="s">
        <v>209</v>
      </c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1:16" ht="15" customHeight="1" x14ac:dyDescent="0.25">
      <c r="C3" s="85"/>
    </row>
    <row r="4" spans="1:16" ht="26.25" x14ac:dyDescent="0.4">
      <c r="C4" s="54" t="s">
        <v>6</v>
      </c>
      <c r="D4" s="55"/>
      <c r="E4" s="55"/>
      <c r="F4" s="55"/>
      <c r="G4" s="56"/>
      <c r="I4" s="54" t="s">
        <v>110</v>
      </c>
      <c r="J4" s="55"/>
      <c r="K4" s="55"/>
      <c r="L4" s="55"/>
      <c r="M4" s="56"/>
    </row>
    <row r="5" spans="1:16" s="53" customFormat="1" ht="15" customHeight="1" x14ac:dyDescent="0.3">
      <c r="B5" s="52"/>
      <c r="C5" s="57" t="s">
        <v>0</v>
      </c>
      <c r="D5" s="52"/>
      <c r="E5" s="75" t="s">
        <v>8</v>
      </c>
      <c r="F5" s="76"/>
      <c r="G5" s="77"/>
      <c r="H5" s="46"/>
      <c r="I5" s="57" t="s">
        <v>0</v>
      </c>
      <c r="J5" s="52"/>
      <c r="K5" s="75" t="s">
        <v>8</v>
      </c>
      <c r="L5" s="76"/>
      <c r="M5" s="77"/>
    </row>
    <row r="6" spans="1:16" x14ac:dyDescent="0.25">
      <c r="A6" s="84" t="s">
        <v>7</v>
      </c>
      <c r="B6" s="3"/>
      <c r="C6" s="58" t="s">
        <v>6</v>
      </c>
      <c r="D6" s="2"/>
      <c r="E6" s="78" t="s">
        <v>1</v>
      </c>
      <c r="F6" s="23" t="s">
        <v>2</v>
      </c>
      <c r="G6" s="59" t="s">
        <v>3</v>
      </c>
      <c r="H6" s="48"/>
      <c r="I6" s="58" t="s">
        <v>110</v>
      </c>
      <c r="J6" s="2"/>
      <c r="K6" s="78" t="s">
        <v>1</v>
      </c>
      <c r="L6" s="23" t="s">
        <v>2</v>
      </c>
      <c r="M6" s="59" t="s">
        <v>3</v>
      </c>
    </row>
    <row r="7" spans="1:16" x14ac:dyDescent="0.25">
      <c r="A7" s="84" t="s">
        <v>5</v>
      </c>
      <c r="B7" s="3"/>
      <c r="C7" s="58">
        <v>14.7</v>
      </c>
      <c r="D7" s="2"/>
      <c r="E7" s="78">
        <v>8.6199999999999992</v>
      </c>
      <c r="F7" s="23">
        <v>11.12</v>
      </c>
      <c r="G7" s="59">
        <v>12.22</v>
      </c>
      <c r="H7" s="48"/>
      <c r="I7" s="58">
        <v>18.41</v>
      </c>
      <c r="J7" s="2"/>
      <c r="K7" s="78">
        <v>12.72</v>
      </c>
      <c r="L7" s="23">
        <v>16.53</v>
      </c>
      <c r="M7" s="59">
        <v>54.86</v>
      </c>
    </row>
    <row r="8" spans="1:16" ht="15" customHeight="1" x14ac:dyDescent="0.25">
      <c r="A8" s="84" t="s">
        <v>4</v>
      </c>
      <c r="B8" s="3"/>
      <c r="C8" s="58">
        <v>365</v>
      </c>
      <c r="D8" s="2"/>
      <c r="E8" s="78">
        <v>300</v>
      </c>
      <c r="F8" s="23">
        <v>43</v>
      </c>
      <c r="G8" s="59">
        <v>22</v>
      </c>
      <c r="H8" s="48"/>
      <c r="I8" s="58">
        <v>365</v>
      </c>
      <c r="J8" s="2"/>
      <c r="K8" s="78">
        <v>300</v>
      </c>
      <c r="L8" s="23">
        <v>43</v>
      </c>
      <c r="M8" s="59">
        <v>22</v>
      </c>
    </row>
    <row r="9" spans="1:16" ht="15.75" customHeight="1" x14ac:dyDescent="0.25">
      <c r="A9" s="84" t="s">
        <v>205</v>
      </c>
      <c r="B9" s="3"/>
      <c r="C9" s="60">
        <f>'hiver HC HP'!AH11</f>
        <v>15.902597402597403</v>
      </c>
      <c r="D9" s="47"/>
      <c r="E9" s="79">
        <f>C9</f>
        <v>15.902597402597403</v>
      </c>
      <c r="F9" s="45">
        <f>E9</f>
        <v>15.902597402597403</v>
      </c>
      <c r="G9" s="61">
        <f>F9</f>
        <v>15.902597402597403</v>
      </c>
      <c r="H9" s="49"/>
      <c r="I9" s="60">
        <f>'hiver HC HP'!AI11</f>
        <v>31.558441558441558</v>
      </c>
      <c r="J9" s="47"/>
      <c r="K9" s="79">
        <f>I9</f>
        <v>31.558441558441558</v>
      </c>
      <c r="L9" s="45">
        <f>K9</f>
        <v>31.558441558441558</v>
      </c>
      <c r="M9" s="61">
        <f>L9</f>
        <v>31.558441558441558</v>
      </c>
    </row>
    <row r="10" spans="1:16" x14ac:dyDescent="0.25">
      <c r="A10" s="89" t="s">
        <v>206</v>
      </c>
      <c r="B10" s="3"/>
      <c r="C10" s="62"/>
      <c r="D10" s="3"/>
      <c r="E10" s="80">
        <f>E8*E7*E9/100</f>
        <v>411.24116883116875</v>
      </c>
      <c r="F10" s="43">
        <f>F8*F7*F9/100</f>
        <v>76.039859740259729</v>
      </c>
      <c r="G10" s="63">
        <f>G8*G7*G9/100</f>
        <v>42.752542857142863</v>
      </c>
      <c r="H10" s="50"/>
      <c r="I10" s="62"/>
      <c r="J10" s="3"/>
      <c r="K10" s="80">
        <f>K8*K7*K9/100</f>
        <v>1204.2701298701299</v>
      </c>
      <c r="L10" s="43">
        <f>L8*L7*L9/100</f>
        <v>224.31424675324678</v>
      </c>
      <c r="M10" s="63">
        <f>M8*M7*M9/100</f>
        <v>380.88514285714285</v>
      </c>
    </row>
    <row r="11" spans="1:16" x14ac:dyDescent="0.25">
      <c r="A11" s="84" t="s">
        <v>207</v>
      </c>
      <c r="B11" s="3"/>
      <c r="C11" s="64">
        <f>C8*C7*$C$9/100</f>
        <v>853.25386363636369</v>
      </c>
      <c r="D11" s="1"/>
      <c r="E11" s="81">
        <f>SUM(E10:G10)</f>
        <v>530.03357142857135</v>
      </c>
      <c r="F11" s="82"/>
      <c r="G11" s="83"/>
      <c r="H11" s="43"/>
      <c r="I11" s="64">
        <f>I8*I7*I9/100</f>
        <v>2120.616818181818</v>
      </c>
      <c r="J11" s="1"/>
      <c r="K11" s="81">
        <f>SUM(K10:M10)</f>
        <v>1809.4695194805197</v>
      </c>
      <c r="L11" s="82"/>
      <c r="M11" s="83"/>
    </row>
    <row r="12" spans="1:16" ht="15" customHeight="1" x14ac:dyDescent="0.25">
      <c r="A12" s="84" t="s">
        <v>208</v>
      </c>
      <c r="B12" s="3"/>
      <c r="C12" s="65" t="s">
        <v>203</v>
      </c>
      <c r="D12" s="66"/>
      <c r="E12" s="66"/>
      <c r="F12" s="73">
        <f>C11-E11</f>
        <v>323.22029220779234</v>
      </c>
      <c r="G12" s="74"/>
      <c r="H12" s="51"/>
      <c r="I12" s="65" t="s">
        <v>204</v>
      </c>
      <c r="J12" s="66"/>
      <c r="K12" s="66"/>
      <c r="L12" s="73">
        <f>I11-K11</f>
        <v>311.14729870129827</v>
      </c>
      <c r="M12" s="74"/>
      <c r="N12" s="1"/>
      <c r="O12" s="44"/>
      <c r="P12" s="44"/>
    </row>
    <row r="13" spans="1:16" ht="18.75" customHeight="1" x14ac:dyDescent="0.3">
      <c r="C13" s="4"/>
      <c r="D13" s="4"/>
    </row>
    <row r="14" spans="1:16" ht="18.75" x14ac:dyDescent="0.25">
      <c r="C14" s="67"/>
      <c r="D14" s="68"/>
      <c r="E14" s="68"/>
      <c r="F14" s="68"/>
      <c r="G14" s="68"/>
      <c r="H14" s="69"/>
      <c r="I14" s="70" t="s">
        <v>9</v>
      </c>
      <c r="J14" s="70"/>
      <c r="K14" s="70"/>
      <c r="L14" s="71">
        <f>L12+F12</f>
        <v>634.36759090909061</v>
      </c>
      <c r="M14" s="72"/>
    </row>
  </sheetData>
  <mergeCells count="13">
    <mergeCell ref="C4:G4"/>
    <mergeCell ref="C2:M2"/>
    <mergeCell ref="C12:E12"/>
    <mergeCell ref="I12:K12"/>
    <mergeCell ref="L12:M12"/>
    <mergeCell ref="I14:K14"/>
    <mergeCell ref="L14:M14"/>
    <mergeCell ref="K5:M5"/>
    <mergeCell ref="K11:M11"/>
    <mergeCell ref="I4:M4"/>
    <mergeCell ref="E11:G11"/>
    <mergeCell ref="E5:G5"/>
    <mergeCell ref="F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"/>
  <sheetViews>
    <sheetView topLeftCell="O1" workbookViewId="0">
      <selection activeCell="AH2" sqref="AH2:AM2"/>
    </sheetView>
  </sheetViews>
  <sheetFormatPr defaultRowHeight="15" x14ac:dyDescent="0.25"/>
  <cols>
    <col min="1" max="1" width="85.28515625" customWidth="1"/>
    <col min="2" max="7" width="9.140625" customWidth="1"/>
    <col min="8" max="11" width="11.140625" customWidth="1"/>
    <col min="12" max="12" width="12.140625" customWidth="1"/>
    <col min="13" max="14" width="11.140625" customWidth="1"/>
    <col min="16" max="16" width="11.28515625" bestFit="1" customWidth="1"/>
    <col min="17" max="17" width="11.85546875" customWidth="1"/>
    <col min="18" max="18" width="11.85546875" bestFit="1" customWidth="1"/>
    <col min="23" max="23" width="9.140625" style="11"/>
    <col min="24" max="25" width="13" style="5" customWidth="1"/>
    <col min="28" max="28" width="5.42578125" style="5" bestFit="1" customWidth="1"/>
    <col min="29" max="29" width="10.7109375" bestFit="1" customWidth="1"/>
    <col min="30" max="30" width="10.85546875" bestFit="1" customWidth="1"/>
    <col min="31" max="31" width="10.7109375" customWidth="1"/>
    <col min="32" max="32" width="9.5703125" bestFit="1" customWidth="1"/>
    <col min="34" max="34" width="10.140625" customWidth="1"/>
    <col min="35" max="35" width="10.42578125" customWidth="1"/>
    <col min="36" max="37" width="9.140625" style="5"/>
    <col min="38" max="38" width="7.42578125" customWidth="1"/>
  </cols>
  <sheetData>
    <row r="1" spans="1:39" ht="16.5" thickTop="1" thickBot="1" x14ac:dyDescent="0.3">
      <c r="A1" s="90" t="s">
        <v>210</v>
      </c>
      <c r="B1" s="91" t="s">
        <v>211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  <c r="O1" s="91" t="s">
        <v>212</v>
      </c>
      <c r="P1" s="92"/>
      <c r="Q1" s="92"/>
      <c r="R1" s="92"/>
      <c r="S1" s="92"/>
      <c r="T1" s="92"/>
      <c r="U1" s="92"/>
      <c r="V1" s="92"/>
      <c r="W1" s="93"/>
      <c r="X1" s="91" t="s">
        <v>213</v>
      </c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3"/>
    </row>
    <row r="2" spans="1:39" s="14" customFormat="1" ht="31.5" customHeight="1" thickTop="1" x14ac:dyDescent="0.25">
      <c r="A2" t="s">
        <v>23</v>
      </c>
      <c r="B2">
        <f>SEARCH(";",$A2,1)</f>
        <v>12</v>
      </c>
      <c r="C2">
        <f t="shared" ref="C2:G3" si="0">SEARCH(";",$A2,1+B2)</f>
        <v>22</v>
      </c>
      <c r="D2">
        <f t="shared" si="0"/>
        <v>35</v>
      </c>
      <c r="E2">
        <f t="shared" si="0"/>
        <v>48</v>
      </c>
      <c r="F2">
        <f t="shared" si="0"/>
        <v>61</v>
      </c>
      <c r="G2">
        <f t="shared" si="0"/>
        <v>72</v>
      </c>
      <c r="H2" t="str">
        <f>MID($A2,1,B2-1)</f>
        <v xml:space="preserve">Date début </v>
      </c>
      <c r="I2" t="str">
        <f>MID($A2,B2+1,(C2-1-B2))</f>
        <v xml:space="preserve">Date fin </v>
      </c>
      <c r="J2" t="str">
        <f t="shared" ref="J2" si="1">MID($A2,C2+1,(D2-1-C2))</f>
        <v xml:space="preserve">Type relève </v>
      </c>
      <c r="K2" t="str">
        <f t="shared" ref="K2" si="2">MID($A2,D2+1,(E2-1-D2))</f>
        <v xml:space="preserve">Type cadran </v>
      </c>
      <c r="L2" t="str">
        <f t="shared" ref="L2" si="3">MID($A2,E2+1,(F2-1-E2))</f>
        <v xml:space="preserve">Index début </v>
      </c>
      <c r="M2" t="str">
        <f t="shared" ref="M2" si="4">MID($A2,F2+1,(G2-1-F2))</f>
        <v xml:space="preserve">Index fin </v>
      </c>
      <c r="N2" t="s">
        <v>100</v>
      </c>
      <c r="P2" s="14" t="s">
        <v>101</v>
      </c>
      <c r="Q2" s="14" t="s">
        <v>102</v>
      </c>
      <c r="R2" s="14" t="s">
        <v>103</v>
      </c>
      <c r="S2" s="14" t="s">
        <v>104</v>
      </c>
      <c r="T2" s="14" t="s">
        <v>105</v>
      </c>
      <c r="U2" s="14" t="s">
        <v>106</v>
      </c>
      <c r="V2" s="14" t="s">
        <v>100</v>
      </c>
      <c r="W2" s="15" t="s">
        <v>185</v>
      </c>
      <c r="X2" s="5" t="s">
        <v>186</v>
      </c>
      <c r="Y2" s="5" t="s">
        <v>187</v>
      </c>
      <c r="Z2" s="13" t="s">
        <v>188</v>
      </c>
      <c r="AA2"/>
      <c r="AB2" s="5"/>
      <c r="AC2"/>
      <c r="AD2"/>
      <c r="AE2"/>
      <c r="AF2"/>
      <c r="AG2"/>
      <c r="AH2" s="27" t="s">
        <v>200</v>
      </c>
      <c r="AI2" s="27"/>
      <c r="AJ2" s="27"/>
      <c r="AK2" s="27"/>
      <c r="AL2" s="27"/>
      <c r="AM2" s="27"/>
    </row>
    <row r="3" spans="1:39" ht="45" x14ac:dyDescent="0.25">
      <c r="A3" t="s">
        <v>24</v>
      </c>
      <c r="B3">
        <f>SEARCH(";",$A3,1)</f>
        <v>11</v>
      </c>
      <c r="C3">
        <f t="shared" si="0"/>
        <v>22</v>
      </c>
      <c r="D3">
        <f t="shared" si="0"/>
        <v>34</v>
      </c>
      <c r="E3">
        <f t="shared" si="0"/>
        <v>37</v>
      </c>
      <c r="F3">
        <f t="shared" si="0"/>
        <v>43</v>
      </c>
      <c r="G3">
        <f t="shared" si="0"/>
        <v>49</v>
      </c>
      <c r="H3" t="str">
        <f>MID($A3,1,B3-1)</f>
        <v>20/12/2019</v>
      </c>
      <c r="I3" t="str">
        <f>MID($A3,B3+1,(C3-1-B3))</f>
        <v>19/01/2020</v>
      </c>
      <c r="J3" t="str">
        <f t="shared" ref="J3:N3" si="5">MID($A3,C3+1,(D3-1-C3))</f>
        <v>Relevé réel</v>
      </c>
      <c r="K3" t="str">
        <f t="shared" si="5"/>
        <v>HP</v>
      </c>
      <c r="L3" t="str">
        <f t="shared" si="5"/>
        <v>20425</v>
      </c>
      <c r="M3" t="str">
        <f t="shared" si="5"/>
        <v>21406</v>
      </c>
      <c r="N3" t="str">
        <f t="shared" si="5"/>
        <v xml:space="preserve">981 </v>
      </c>
      <c r="O3" s="12">
        <f t="shared" ref="O3:O34" si="6">Q3-P3</f>
        <v>30</v>
      </c>
      <c r="P3" s="12" t="s">
        <v>107</v>
      </c>
      <c r="Q3" s="12" t="s">
        <v>108</v>
      </c>
      <c r="R3" t="s">
        <v>109</v>
      </c>
      <c r="S3" t="s">
        <v>6</v>
      </c>
      <c r="T3" s="10">
        <v>7818</v>
      </c>
      <c r="U3" s="10">
        <v>8208</v>
      </c>
      <c r="V3" s="10">
        <v>390</v>
      </c>
      <c r="W3" s="11">
        <f t="shared" ref="W3:W34" si="7">V3/O3</f>
        <v>13</v>
      </c>
      <c r="X3" s="15">
        <f>AVERAGE(X4:X79)</f>
        <v>482.57142857142856</v>
      </c>
      <c r="Y3" s="15">
        <f>AVERAGE(Y4:Y79)</f>
        <v>825.57142857142856</v>
      </c>
      <c r="Z3" s="16">
        <f>X3/SUM(X3:Y3)</f>
        <v>0.36889811073495687</v>
      </c>
      <c r="AA3" s="14"/>
      <c r="AB3" s="19" t="s">
        <v>4</v>
      </c>
      <c r="AC3" s="20" t="s">
        <v>101</v>
      </c>
      <c r="AD3" s="20" t="s">
        <v>102</v>
      </c>
      <c r="AE3" s="20" t="s">
        <v>194</v>
      </c>
      <c r="AF3" s="21" t="s">
        <v>189</v>
      </c>
      <c r="AG3" s="21" t="s">
        <v>190</v>
      </c>
      <c r="AH3" s="21" t="s">
        <v>201</v>
      </c>
      <c r="AI3" s="21" t="s">
        <v>202</v>
      </c>
      <c r="AJ3" s="21" t="s">
        <v>192</v>
      </c>
      <c r="AK3" s="21" t="s">
        <v>192</v>
      </c>
      <c r="AL3" s="21" t="s">
        <v>195</v>
      </c>
      <c r="AM3" s="22" t="s">
        <v>196</v>
      </c>
    </row>
    <row r="4" spans="1:39" ht="15.75" x14ac:dyDescent="0.25">
      <c r="A4" t="s">
        <v>25</v>
      </c>
      <c r="B4">
        <f t="shared" ref="B4:B66" si="8">SEARCH(";",A4,1)</f>
        <v>11</v>
      </c>
      <c r="C4">
        <f t="shared" ref="C4:G66" si="9">SEARCH(";",$A4,1+B4)</f>
        <v>22</v>
      </c>
      <c r="D4">
        <f t="shared" si="9"/>
        <v>34</v>
      </c>
      <c r="E4">
        <f t="shared" si="9"/>
        <v>37</v>
      </c>
      <c r="F4">
        <f t="shared" si="9"/>
        <v>42</v>
      </c>
      <c r="G4">
        <f t="shared" si="9"/>
        <v>47</v>
      </c>
      <c r="H4" t="str">
        <f t="shared" ref="H4:H66" si="10">MID($A4,1,B4-1)</f>
        <v>20/12/2019</v>
      </c>
      <c r="I4" t="str">
        <f t="shared" ref="I4:I66" si="11">MID($A4,B4+1,(C4-1-B4))</f>
        <v>19/01/2020</v>
      </c>
      <c r="J4" t="str">
        <f t="shared" ref="J4:J66" si="12">MID($A4,C4+1,(D4-1-C4))</f>
        <v>Relevé réel</v>
      </c>
      <c r="K4" t="str">
        <f t="shared" ref="K4:K66" si="13">MID($A4,D4+1,(E4-1-D4))</f>
        <v>HC</v>
      </c>
      <c r="L4" t="str">
        <f t="shared" ref="L4:L66" si="14">MID($A4,E4+1,(F4-1-E4))</f>
        <v>7818</v>
      </c>
      <c r="M4" t="str">
        <f t="shared" ref="M4:M66" si="15">MID($A4,F4+1,(G4-1-F4))</f>
        <v>8208</v>
      </c>
      <c r="N4" t="str">
        <f t="shared" ref="N4:N66" si="16">MID($A4,G4+1,(H4-1-G4))</f>
        <v xml:space="preserve">390 </v>
      </c>
      <c r="O4">
        <f t="shared" si="6"/>
        <v>30</v>
      </c>
      <c r="P4" s="12" t="s">
        <v>107</v>
      </c>
      <c r="Q4" s="12" t="s">
        <v>108</v>
      </c>
      <c r="R4" t="s">
        <v>109</v>
      </c>
      <c r="S4" t="s">
        <v>110</v>
      </c>
      <c r="T4" s="10">
        <v>20425</v>
      </c>
      <c r="U4" s="10">
        <v>21406</v>
      </c>
      <c r="V4" s="10">
        <v>981</v>
      </c>
      <c r="W4" s="11">
        <f t="shared" si="7"/>
        <v>32.700000000000003</v>
      </c>
      <c r="X4" s="9">
        <f>V3</f>
        <v>390</v>
      </c>
      <c r="Z4" s="16">
        <f>X4/SUM(X$3:Y$3)</f>
        <v>0.29813257617123512</v>
      </c>
      <c r="AB4" s="18">
        <v>30</v>
      </c>
      <c r="AC4" s="17" t="s">
        <v>107</v>
      </c>
      <c r="AD4" s="17" t="s">
        <v>108</v>
      </c>
      <c r="AE4" s="31" t="s">
        <v>197</v>
      </c>
      <c r="AF4" s="8">
        <v>390</v>
      </c>
      <c r="AG4" s="8">
        <v>981</v>
      </c>
      <c r="AH4" s="9">
        <f t="shared" ref="AH4:AH9" si="17">AF4/AB4</f>
        <v>13</v>
      </c>
      <c r="AI4" s="9">
        <f t="shared" ref="AI4:AI9" si="18">AG4/AB4</f>
        <v>32.700000000000003</v>
      </c>
      <c r="AJ4" s="6">
        <f>AH4/SUM(AH4:AI4)</f>
        <v>0.28446389496717722</v>
      </c>
      <c r="AK4" s="30">
        <f>AVERAGE(AJ4:AJ5)</f>
        <v>0.28398452480317621</v>
      </c>
      <c r="AL4" s="26">
        <f>SUMPRODUCT(AB4:AB5,AH4:AH5)/SUM(AB4:AB5)</f>
        <v>13.888888888888889</v>
      </c>
      <c r="AM4" s="26">
        <f>SUMPRODUCT(AB4:AB5,AI4:AI5)/SUM(AB4:AB5)</f>
        <v>34.972222222222221</v>
      </c>
    </row>
    <row r="5" spans="1:39" ht="15.75" x14ac:dyDescent="0.25">
      <c r="A5" t="s">
        <v>26</v>
      </c>
      <c r="B5">
        <f t="shared" si="8"/>
        <v>11</v>
      </c>
      <c r="C5">
        <f t="shared" si="9"/>
        <v>22</v>
      </c>
      <c r="D5">
        <f t="shared" si="9"/>
        <v>34</v>
      </c>
      <c r="E5">
        <f t="shared" si="9"/>
        <v>37</v>
      </c>
      <c r="F5">
        <f t="shared" si="9"/>
        <v>43</v>
      </c>
      <c r="G5">
        <f t="shared" si="9"/>
        <v>49</v>
      </c>
      <c r="H5" t="str">
        <f t="shared" si="10"/>
        <v>20/01/2020</v>
      </c>
      <c r="I5" t="str">
        <f t="shared" si="11"/>
        <v>26/01/2020</v>
      </c>
      <c r="J5" t="str">
        <f t="shared" si="12"/>
        <v>Relevé réel</v>
      </c>
      <c r="K5" t="str">
        <f t="shared" si="13"/>
        <v>HP</v>
      </c>
      <c r="L5" t="str">
        <f t="shared" si="14"/>
        <v>21406</v>
      </c>
      <c r="M5" t="str">
        <f t="shared" si="15"/>
        <v>21684</v>
      </c>
      <c r="N5" t="str">
        <f t="shared" si="16"/>
        <v xml:space="preserve">278 </v>
      </c>
      <c r="O5">
        <f t="shared" si="6"/>
        <v>6</v>
      </c>
      <c r="P5" s="12" t="s">
        <v>111</v>
      </c>
      <c r="Q5" s="12" t="s">
        <v>112</v>
      </c>
      <c r="R5" t="s">
        <v>109</v>
      </c>
      <c r="S5" t="s">
        <v>6</v>
      </c>
      <c r="T5" s="10">
        <v>8208</v>
      </c>
      <c r="U5" s="10">
        <v>8318</v>
      </c>
      <c r="V5" s="10">
        <v>110</v>
      </c>
      <c r="W5" s="11">
        <f t="shared" si="7"/>
        <v>18.333333333333332</v>
      </c>
      <c r="Y5" s="9">
        <f>V4</f>
        <v>981</v>
      </c>
      <c r="Z5" s="16">
        <f>X5/SUM(X$3:Y$3)</f>
        <v>0</v>
      </c>
      <c r="AB5" s="18">
        <v>6</v>
      </c>
      <c r="AC5" s="17" t="s">
        <v>111</v>
      </c>
      <c r="AD5" s="17" t="s">
        <v>112</v>
      </c>
      <c r="AE5" s="31"/>
      <c r="AF5" s="8">
        <v>110</v>
      </c>
      <c r="AG5" s="8">
        <v>278</v>
      </c>
      <c r="AH5" s="9">
        <f t="shared" si="17"/>
        <v>18.333333333333332</v>
      </c>
      <c r="AI5" s="9">
        <f t="shared" si="18"/>
        <v>46.333333333333336</v>
      </c>
      <c r="AJ5" s="6">
        <f t="shared" ref="AJ5:AJ9" si="19">AH5/SUM(AH5:AI5)</f>
        <v>0.28350515463917519</v>
      </c>
      <c r="AK5" s="30"/>
      <c r="AL5" s="26"/>
      <c r="AM5" s="26"/>
    </row>
    <row r="6" spans="1:39" ht="15.75" x14ac:dyDescent="0.25">
      <c r="A6" t="s">
        <v>27</v>
      </c>
      <c r="B6">
        <f t="shared" si="8"/>
        <v>11</v>
      </c>
      <c r="C6">
        <f t="shared" si="9"/>
        <v>22</v>
      </c>
      <c r="D6">
        <f t="shared" si="9"/>
        <v>34</v>
      </c>
      <c r="E6">
        <f t="shared" si="9"/>
        <v>37</v>
      </c>
      <c r="F6">
        <f t="shared" si="9"/>
        <v>42</v>
      </c>
      <c r="G6">
        <f t="shared" si="9"/>
        <v>47</v>
      </c>
      <c r="H6" t="str">
        <f t="shared" si="10"/>
        <v>20/01/2020</v>
      </c>
      <c r="I6" t="str">
        <f t="shared" si="11"/>
        <v>26/01/2020</v>
      </c>
      <c r="J6" t="str">
        <f t="shared" si="12"/>
        <v>Relevé réel</v>
      </c>
      <c r="K6" t="str">
        <f t="shared" si="13"/>
        <v>HC</v>
      </c>
      <c r="L6" t="str">
        <f t="shared" si="14"/>
        <v>8208</v>
      </c>
      <c r="M6" t="str">
        <f t="shared" si="15"/>
        <v>8318</v>
      </c>
      <c r="N6" t="str">
        <f t="shared" si="16"/>
        <v xml:space="preserve">110 </v>
      </c>
      <c r="O6">
        <f t="shared" si="6"/>
        <v>6</v>
      </c>
      <c r="P6" s="12" t="s">
        <v>111</v>
      </c>
      <c r="Q6" s="12" t="s">
        <v>112</v>
      </c>
      <c r="R6" t="s">
        <v>109</v>
      </c>
      <c r="S6" t="s">
        <v>110</v>
      </c>
      <c r="T6" s="10">
        <v>21406</v>
      </c>
      <c r="U6" s="10">
        <v>21684</v>
      </c>
      <c r="V6" s="10">
        <v>278</v>
      </c>
      <c r="W6" s="11">
        <f t="shared" si="7"/>
        <v>46.333333333333336</v>
      </c>
      <c r="X6" s="9">
        <f>V5</f>
        <v>110</v>
      </c>
      <c r="Z6" s="16">
        <f>X6/SUM(X$3:Y$3)</f>
        <v>8.4088675330348375E-2</v>
      </c>
      <c r="AB6" s="18">
        <v>29</v>
      </c>
      <c r="AC6" s="17" t="s">
        <v>133</v>
      </c>
      <c r="AD6" s="17" t="s">
        <v>134</v>
      </c>
      <c r="AE6" s="31" t="s">
        <v>198</v>
      </c>
      <c r="AF6" s="8">
        <v>240</v>
      </c>
      <c r="AG6" s="8">
        <v>749</v>
      </c>
      <c r="AH6" s="9">
        <f t="shared" si="17"/>
        <v>8.2758620689655178</v>
      </c>
      <c r="AI6" s="9">
        <f t="shared" si="18"/>
        <v>25.827586206896552</v>
      </c>
      <c r="AJ6" s="6">
        <f t="shared" si="19"/>
        <v>0.24266936299292213</v>
      </c>
      <c r="AK6" s="30">
        <f>AVERAGE(AJ6:AJ7)</f>
        <v>0.2438308294163378</v>
      </c>
      <c r="AL6" s="26">
        <f>SUMPRODUCT(AB6:AB7,AH6:AH7)/SUM(AB6:AB7)</f>
        <v>9.4576271186440675</v>
      </c>
      <c r="AM6" s="26">
        <f>SUMPRODUCT(AB6:AB7,AI6:AI7)/SUM(AB6:AB7)</f>
        <v>29.305084745762713</v>
      </c>
    </row>
    <row r="7" spans="1:39" ht="15.75" x14ac:dyDescent="0.25">
      <c r="A7" t="s">
        <v>28</v>
      </c>
      <c r="B7">
        <f t="shared" si="8"/>
        <v>11</v>
      </c>
      <c r="C7">
        <f t="shared" si="9"/>
        <v>22</v>
      </c>
      <c r="D7">
        <f t="shared" si="9"/>
        <v>34</v>
      </c>
      <c r="E7">
        <f t="shared" si="9"/>
        <v>37</v>
      </c>
      <c r="F7">
        <f t="shared" si="9"/>
        <v>43</v>
      </c>
      <c r="G7">
        <f t="shared" si="9"/>
        <v>49</v>
      </c>
      <c r="H7" t="str">
        <f t="shared" si="10"/>
        <v>27/01/2020</v>
      </c>
      <c r="I7" t="str">
        <f t="shared" si="11"/>
        <v>19/02/2020</v>
      </c>
      <c r="J7" t="str">
        <f t="shared" si="12"/>
        <v>Relevé réel</v>
      </c>
      <c r="K7" t="str">
        <f t="shared" si="13"/>
        <v>HP</v>
      </c>
      <c r="L7" t="str">
        <f t="shared" si="14"/>
        <v>21684</v>
      </c>
      <c r="M7" t="str">
        <f t="shared" si="15"/>
        <v>22353</v>
      </c>
      <c r="N7" t="str">
        <f t="shared" si="16"/>
        <v xml:space="preserve">669 </v>
      </c>
      <c r="O7">
        <f t="shared" si="6"/>
        <v>23</v>
      </c>
      <c r="P7" t="s">
        <v>113</v>
      </c>
      <c r="Q7" t="s">
        <v>114</v>
      </c>
      <c r="R7" t="s">
        <v>109</v>
      </c>
      <c r="S7" t="s">
        <v>6</v>
      </c>
      <c r="T7" s="10">
        <v>8318</v>
      </c>
      <c r="U7" s="10">
        <v>8612</v>
      </c>
      <c r="V7" s="10">
        <v>294</v>
      </c>
      <c r="W7" s="11">
        <f t="shared" si="7"/>
        <v>12.782608695652174</v>
      </c>
      <c r="Y7" s="9">
        <f>V6</f>
        <v>278</v>
      </c>
      <c r="Z7" s="16">
        <f>X7/SUM(X$3:Y$3)</f>
        <v>0</v>
      </c>
      <c r="AB7" s="18">
        <v>30</v>
      </c>
      <c r="AC7" s="17" t="s">
        <v>135</v>
      </c>
      <c r="AD7" s="17" t="s">
        <v>136</v>
      </c>
      <c r="AE7" s="31"/>
      <c r="AF7" s="8">
        <v>318</v>
      </c>
      <c r="AG7" s="8">
        <v>980</v>
      </c>
      <c r="AH7" s="9">
        <f t="shared" si="17"/>
        <v>10.6</v>
      </c>
      <c r="AI7" s="9">
        <f t="shared" si="18"/>
        <v>32.666666666666664</v>
      </c>
      <c r="AJ7" s="6">
        <f t="shared" si="19"/>
        <v>0.24499229583975346</v>
      </c>
      <c r="AK7" s="30"/>
      <c r="AL7" s="26"/>
      <c r="AM7" s="26"/>
    </row>
    <row r="8" spans="1:39" x14ac:dyDescent="0.25">
      <c r="A8" t="s">
        <v>29</v>
      </c>
      <c r="B8">
        <f t="shared" si="8"/>
        <v>11</v>
      </c>
      <c r="C8">
        <f t="shared" si="9"/>
        <v>22</v>
      </c>
      <c r="D8">
        <f t="shared" si="9"/>
        <v>34</v>
      </c>
      <c r="E8">
        <f t="shared" si="9"/>
        <v>37</v>
      </c>
      <c r="F8">
        <f t="shared" si="9"/>
        <v>42</v>
      </c>
      <c r="G8">
        <f t="shared" si="9"/>
        <v>47</v>
      </c>
      <c r="H8" t="str">
        <f t="shared" si="10"/>
        <v>27/01/2020</v>
      </c>
      <c r="I8" t="str">
        <f t="shared" si="11"/>
        <v>19/02/2020</v>
      </c>
      <c r="J8" t="str">
        <f t="shared" si="12"/>
        <v>Relevé réel</v>
      </c>
      <c r="K8" t="str">
        <f t="shared" si="13"/>
        <v>HC</v>
      </c>
      <c r="L8" t="str">
        <f t="shared" si="14"/>
        <v>8318</v>
      </c>
      <c r="M8" t="str">
        <f t="shared" si="15"/>
        <v>8612</v>
      </c>
      <c r="N8" t="str">
        <f t="shared" si="16"/>
        <v xml:space="preserve">294 </v>
      </c>
      <c r="O8">
        <f t="shared" si="6"/>
        <v>23</v>
      </c>
      <c r="P8" t="s">
        <v>113</v>
      </c>
      <c r="Q8" t="s">
        <v>114</v>
      </c>
      <c r="R8" t="s">
        <v>109</v>
      </c>
      <c r="S8" t="s">
        <v>110</v>
      </c>
      <c r="T8" s="10">
        <v>21684</v>
      </c>
      <c r="U8" s="10">
        <v>22353</v>
      </c>
      <c r="V8" s="10">
        <v>669</v>
      </c>
      <c r="W8" s="11">
        <f t="shared" si="7"/>
        <v>29.086956521739129</v>
      </c>
      <c r="AB8" s="18">
        <v>29</v>
      </c>
      <c r="AC8" s="17" t="s">
        <v>157</v>
      </c>
      <c r="AD8" s="17" t="s">
        <v>158</v>
      </c>
      <c r="AE8" s="32" t="s">
        <v>199</v>
      </c>
      <c r="AF8" s="8">
        <v>795</v>
      </c>
      <c r="AG8" s="8">
        <v>1036</v>
      </c>
      <c r="AH8" s="9">
        <f t="shared" si="17"/>
        <v>27.413793103448278</v>
      </c>
      <c r="AI8" s="9">
        <f t="shared" si="18"/>
        <v>35.724137931034484</v>
      </c>
      <c r="AJ8" s="6">
        <f t="shared" si="19"/>
        <v>0.43418896777717098</v>
      </c>
      <c r="AK8" s="30">
        <f>AVERAGE(AJ8:AJ9)</f>
        <v>0.42519504254780338</v>
      </c>
      <c r="AL8" s="26">
        <f>SUMPRODUCT(AB8:AB9,AH8:AH9)/SUM(AB8:AB9)</f>
        <v>23.576271186440678</v>
      </c>
      <c r="AM8" s="26">
        <f>SUMPRODUCT(AB8:AB9,AI8:AI9)/SUM(AB8:AB9)</f>
        <v>31.728813559322035</v>
      </c>
    </row>
    <row r="9" spans="1:39" x14ac:dyDescent="0.25">
      <c r="A9" t="s">
        <v>30</v>
      </c>
      <c r="B9">
        <f t="shared" si="8"/>
        <v>11</v>
      </c>
      <c r="C9">
        <f t="shared" si="9"/>
        <v>22</v>
      </c>
      <c r="D9">
        <f t="shared" si="9"/>
        <v>34</v>
      </c>
      <c r="E9">
        <f t="shared" si="9"/>
        <v>37</v>
      </c>
      <c r="F9">
        <f t="shared" si="9"/>
        <v>43</v>
      </c>
      <c r="G9">
        <f t="shared" si="9"/>
        <v>49</v>
      </c>
      <c r="H9" t="str">
        <f t="shared" si="10"/>
        <v>20/02/2020</v>
      </c>
      <c r="I9" t="str">
        <f t="shared" si="11"/>
        <v>19/03/2020</v>
      </c>
      <c r="J9" t="str">
        <f t="shared" si="12"/>
        <v>Relevé réel</v>
      </c>
      <c r="K9" t="str">
        <f t="shared" si="13"/>
        <v>HP</v>
      </c>
      <c r="L9" t="str">
        <f t="shared" si="14"/>
        <v>22353</v>
      </c>
      <c r="M9" t="str">
        <f t="shared" si="15"/>
        <v>23192</v>
      </c>
      <c r="N9" t="str">
        <f t="shared" si="16"/>
        <v xml:space="preserve">839 </v>
      </c>
      <c r="O9">
        <f t="shared" si="6"/>
        <v>28</v>
      </c>
      <c r="P9" t="s">
        <v>115</v>
      </c>
      <c r="Q9" t="s">
        <v>116</v>
      </c>
      <c r="R9" t="s">
        <v>109</v>
      </c>
      <c r="S9" t="s">
        <v>6</v>
      </c>
      <c r="T9" s="10">
        <v>8612</v>
      </c>
      <c r="U9" s="10">
        <v>8996</v>
      </c>
      <c r="V9" s="10">
        <v>384</v>
      </c>
      <c r="W9" s="11">
        <f t="shared" si="7"/>
        <v>13.714285714285714</v>
      </c>
      <c r="AB9" s="18">
        <v>30</v>
      </c>
      <c r="AC9" s="17" t="s">
        <v>159</v>
      </c>
      <c r="AD9" s="17" t="s">
        <v>160</v>
      </c>
      <c r="AE9" s="32"/>
      <c r="AF9" s="8">
        <v>596</v>
      </c>
      <c r="AG9" s="8">
        <v>836</v>
      </c>
      <c r="AH9" s="9">
        <f t="shared" si="17"/>
        <v>19.866666666666667</v>
      </c>
      <c r="AI9" s="9">
        <f t="shared" si="18"/>
        <v>27.866666666666667</v>
      </c>
      <c r="AJ9" s="6">
        <f t="shared" si="19"/>
        <v>0.41620111731843573</v>
      </c>
      <c r="AK9" s="30"/>
      <c r="AL9" s="26"/>
      <c r="AM9" s="26"/>
    </row>
    <row r="10" spans="1:39" ht="15.75" thickBot="1" x14ac:dyDescent="0.3">
      <c r="A10" t="s">
        <v>31</v>
      </c>
      <c r="B10">
        <f t="shared" si="8"/>
        <v>11</v>
      </c>
      <c r="C10">
        <f t="shared" si="9"/>
        <v>22</v>
      </c>
      <c r="D10">
        <f t="shared" si="9"/>
        <v>34</v>
      </c>
      <c r="E10">
        <f t="shared" si="9"/>
        <v>37</v>
      </c>
      <c r="F10">
        <f t="shared" si="9"/>
        <v>42</v>
      </c>
      <c r="G10">
        <f t="shared" si="9"/>
        <v>47</v>
      </c>
      <c r="H10" t="str">
        <f t="shared" si="10"/>
        <v>20/02/2020</v>
      </c>
      <c r="I10" t="str">
        <f t="shared" si="11"/>
        <v>19/03/2020</v>
      </c>
      <c r="J10" t="str">
        <f t="shared" si="12"/>
        <v>Relevé réel</v>
      </c>
      <c r="K10" t="str">
        <f t="shared" si="13"/>
        <v>HC</v>
      </c>
      <c r="L10" t="str">
        <f t="shared" si="14"/>
        <v>8612</v>
      </c>
      <c r="M10" t="str">
        <f t="shared" si="15"/>
        <v>8996</v>
      </c>
      <c r="N10" t="str">
        <f t="shared" si="16"/>
        <v xml:space="preserve">384 </v>
      </c>
      <c r="O10">
        <f t="shared" si="6"/>
        <v>28</v>
      </c>
      <c r="P10" t="s">
        <v>115</v>
      </c>
      <c r="Q10" t="s">
        <v>116</v>
      </c>
      <c r="R10" t="s">
        <v>109</v>
      </c>
      <c r="S10" t="s">
        <v>110</v>
      </c>
      <c r="T10" s="10">
        <v>22353</v>
      </c>
      <c r="U10" s="10">
        <v>23192</v>
      </c>
      <c r="V10" s="10">
        <v>839</v>
      </c>
      <c r="W10" s="11">
        <f t="shared" si="7"/>
        <v>29.964285714285715</v>
      </c>
      <c r="AB10" s="18"/>
      <c r="AC10" s="17"/>
      <c r="AD10" s="17"/>
      <c r="AE10" s="17"/>
      <c r="AG10" s="11"/>
      <c r="AH10" s="5"/>
    </row>
    <row r="11" spans="1:39" x14ac:dyDescent="0.25">
      <c r="A11" t="s">
        <v>32</v>
      </c>
      <c r="B11">
        <f t="shared" si="8"/>
        <v>11</v>
      </c>
      <c r="C11">
        <f t="shared" si="9"/>
        <v>22</v>
      </c>
      <c r="D11">
        <f t="shared" si="9"/>
        <v>34</v>
      </c>
      <c r="E11">
        <f t="shared" si="9"/>
        <v>37</v>
      </c>
      <c r="F11">
        <f t="shared" si="9"/>
        <v>43</v>
      </c>
      <c r="G11">
        <f t="shared" si="9"/>
        <v>49</v>
      </c>
      <c r="H11" t="str">
        <f t="shared" si="10"/>
        <v>20/03/2020</v>
      </c>
      <c r="I11" t="str">
        <f t="shared" si="11"/>
        <v>19/04/2020</v>
      </c>
      <c r="J11" t="str">
        <f t="shared" si="12"/>
        <v>Relevé réel</v>
      </c>
      <c r="K11" t="str">
        <f t="shared" si="13"/>
        <v>HP</v>
      </c>
      <c r="L11" t="str">
        <f t="shared" si="14"/>
        <v>23192</v>
      </c>
      <c r="M11" t="str">
        <f t="shared" si="15"/>
        <v>24054</v>
      </c>
      <c r="N11" t="str">
        <f t="shared" si="16"/>
        <v xml:space="preserve">862 </v>
      </c>
      <c r="O11">
        <f t="shared" si="6"/>
        <v>30</v>
      </c>
      <c r="P11" t="s">
        <v>117</v>
      </c>
      <c r="Q11" t="s">
        <v>118</v>
      </c>
      <c r="R11" t="s">
        <v>109</v>
      </c>
      <c r="S11" t="s">
        <v>6</v>
      </c>
      <c r="T11" s="10">
        <v>8996</v>
      </c>
      <c r="U11" s="10">
        <v>9326</v>
      </c>
      <c r="V11" s="10">
        <v>330</v>
      </c>
      <c r="W11" s="11">
        <f t="shared" si="7"/>
        <v>11</v>
      </c>
      <c r="AB11" s="18"/>
      <c r="AC11" s="33" t="s">
        <v>191</v>
      </c>
      <c r="AD11" s="34"/>
      <c r="AE11" s="34"/>
      <c r="AF11" s="34"/>
      <c r="AG11" s="34"/>
      <c r="AH11" s="37">
        <f>SUMPRODUCT(AH4:AH9,$AB4:AB9)/SUM($AB4:AB9)</f>
        <v>15.902597402597403</v>
      </c>
      <c r="AI11" s="39">
        <f>SUMPRODUCT(AI4:AI9,$AB4:AB9)/SUM($AB4:AB9)</f>
        <v>31.558441558441558</v>
      </c>
    </row>
    <row r="12" spans="1:39" ht="15.75" thickBot="1" x14ac:dyDescent="0.3">
      <c r="A12" t="s">
        <v>33</v>
      </c>
      <c r="B12">
        <f t="shared" si="8"/>
        <v>11</v>
      </c>
      <c r="C12">
        <f t="shared" si="9"/>
        <v>22</v>
      </c>
      <c r="D12">
        <f t="shared" si="9"/>
        <v>34</v>
      </c>
      <c r="E12">
        <f t="shared" si="9"/>
        <v>37</v>
      </c>
      <c r="F12">
        <f t="shared" si="9"/>
        <v>42</v>
      </c>
      <c r="G12">
        <f t="shared" si="9"/>
        <v>47</v>
      </c>
      <c r="H12" t="str">
        <f t="shared" si="10"/>
        <v>20/03/2020</v>
      </c>
      <c r="I12" t="str">
        <f t="shared" si="11"/>
        <v>19/04/2020</v>
      </c>
      <c r="J12" t="str">
        <f t="shared" si="12"/>
        <v>Relevé réel</v>
      </c>
      <c r="K12" t="str">
        <f t="shared" si="13"/>
        <v>HC</v>
      </c>
      <c r="L12" t="str">
        <f t="shared" si="14"/>
        <v>8996</v>
      </c>
      <c r="M12" t="str">
        <f t="shared" si="15"/>
        <v>9326</v>
      </c>
      <c r="N12" t="str">
        <f t="shared" si="16"/>
        <v xml:space="preserve">330 </v>
      </c>
      <c r="O12">
        <f t="shared" si="6"/>
        <v>30</v>
      </c>
      <c r="P12" t="s">
        <v>117</v>
      </c>
      <c r="Q12" t="s">
        <v>118</v>
      </c>
      <c r="R12" t="s">
        <v>109</v>
      </c>
      <c r="S12" t="s">
        <v>110</v>
      </c>
      <c r="T12" s="10">
        <v>23192</v>
      </c>
      <c r="U12" s="10">
        <v>24054</v>
      </c>
      <c r="V12" s="10">
        <v>862</v>
      </c>
      <c r="W12" s="11">
        <f t="shared" si="7"/>
        <v>28.733333333333334</v>
      </c>
      <c r="AB12" s="18"/>
      <c r="AC12" s="35"/>
      <c r="AD12" s="36"/>
      <c r="AE12" s="36"/>
      <c r="AF12" s="36"/>
      <c r="AG12" s="36"/>
      <c r="AH12" s="38"/>
      <c r="AI12" s="24"/>
    </row>
    <row r="13" spans="1:39" ht="15.75" thickBot="1" x14ac:dyDescent="0.3">
      <c r="A13" t="s">
        <v>34</v>
      </c>
      <c r="B13">
        <f t="shared" si="8"/>
        <v>11</v>
      </c>
      <c r="C13">
        <f t="shared" si="9"/>
        <v>22</v>
      </c>
      <c r="D13">
        <f t="shared" si="9"/>
        <v>34</v>
      </c>
      <c r="E13">
        <f t="shared" si="9"/>
        <v>37</v>
      </c>
      <c r="F13">
        <f t="shared" si="9"/>
        <v>43</v>
      </c>
      <c r="G13">
        <f t="shared" si="9"/>
        <v>49</v>
      </c>
      <c r="H13" t="str">
        <f t="shared" si="10"/>
        <v>20/04/2020</v>
      </c>
      <c r="I13" t="str">
        <f t="shared" si="11"/>
        <v>19/05/2020</v>
      </c>
      <c r="J13" t="str">
        <f t="shared" si="12"/>
        <v>Relevé réel</v>
      </c>
      <c r="K13" t="str">
        <f t="shared" si="13"/>
        <v>HP</v>
      </c>
      <c r="L13" t="str">
        <f t="shared" si="14"/>
        <v>24054</v>
      </c>
      <c r="M13" t="str">
        <f t="shared" si="15"/>
        <v>25004</v>
      </c>
      <c r="N13" t="str">
        <f t="shared" si="16"/>
        <v xml:space="preserve">950 </v>
      </c>
      <c r="O13">
        <f t="shared" si="6"/>
        <v>29</v>
      </c>
      <c r="P13" t="s">
        <v>119</v>
      </c>
      <c r="Q13" t="s">
        <v>120</v>
      </c>
      <c r="R13" t="s">
        <v>109</v>
      </c>
      <c r="S13" t="s">
        <v>6</v>
      </c>
      <c r="T13" s="10">
        <v>9326</v>
      </c>
      <c r="U13" s="10">
        <v>9723</v>
      </c>
      <c r="V13" s="10">
        <v>397</v>
      </c>
      <c r="W13" s="11">
        <f t="shared" si="7"/>
        <v>13.689655172413794</v>
      </c>
      <c r="AB13" s="18"/>
      <c r="AC13" s="17"/>
      <c r="AD13" s="17"/>
      <c r="AE13" s="17"/>
    </row>
    <row r="14" spans="1:39" ht="19.5" thickBot="1" x14ac:dyDescent="0.3">
      <c r="A14" t="s">
        <v>35</v>
      </c>
      <c r="B14">
        <f t="shared" si="8"/>
        <v>11</v>
      </c>
      <c r="C14">
        <f t="shared" si="9"/>
        <v>22</v>
      </c>
      <c r="D14">
        <f t="shared" si="9"/>
        <v>34</v>
      </c>
      <c r="E14">
        <f t="shared" si="9"/>
        <v>37</v>
      </c>
      <c r="F14">
        <f t="shared" si="9"/>
        <v>42</v>
      </c>
      <c r="G14">
        <f t="shared" si="9"/>
        <v>47</v>
      </c>
      <c r="H14" t="str">
        <f t="shared" si="10"/>
        <v>20/04/2020</v>
      </c>
      <c r="I14" t="str">
        <f t="shared" si="11"/>
        <v>19/05/2020</v>
      </c>
      <c r="J14" t="str">
        <f t="shared" si="12"/>
        <v>Relevé réel</v>
      </c>
      <c r="K14" t="str">
        <f t="shared" si="13"/>
        <v>HC</v>
      </c>
      <c r="L14" t="str">
        <f t="shared" si="14"/>
        <v>9326</v>
      </c>
      <c r="M14" t="str">
        <f t="shared" si="15"/>
        <v>9723</v>
      </c>
      <c r="N14" t="str">
        <f t="shared" si="16"/>
        <v xml:space="preserve">397 </v>
      </c>
      <c r="O14">
        <f t="shared" si="6"/>
        <v>29</v>
      </c>
      <c r="P14" t="s">
        <v>119</v>
      </c>
      <c r="Q14" t="s">
        <v>120</v>
      </c>
      <c r="R14" t="s">
        <v>109</v>
      </c>
      <c r="S14" t="s">
        <v>110</v>
      </c>
      <c r="T14" s="10">
        <v>24054</v>
      </c>
      <c r="U14" s="10">
        <v>25004</v>
      </c>
      <c r="V14" s="10">
        <v>950</v>
      </c>
      <c r="W14" s="11">
        <f t="shared" si="7"/>
        <v>32.758620689655174</v>
      </c>
      <c r="AB14" s="18"/>
      <c r="AC14" s="40" t="s">
        <v>193</v>
      </c>
      <c r="AD14" s="41"/>
      <c r="AE14" s="41"/>
      <c r="AF14" s="41"/>
      <c r="AG14" s="41"/>
      <c r="AH14" s="41"/>
      <c r="AI14" s="42"/>
      <c r="AL14" s="28">
        <f>AH11/SUM(AH11:AI11)</f>
        <v>0.33506635654672323</v>
      </c>
      <c r="AM14" s="29"/>
    </row>
    <row r="15" spans="1:39" x14ac:dyDescent="0.25">
      <c r="A15" t="s">
        <v>36</v>
      </c>
      <c r="B15">
        <f t="shared" si="8"/>
        <v>11</v>
      </c>
      <c r="C15">
        <f t="shared" si="9"/>
        <v>22</v>
      </c>
      <c r="D15">
        <f t="shared" si="9"/>
        <v>34</v>
      </c>
      <c r="E15">
        <f t="shared" si="9"/>
        <v>37</v>
      </c>
      <c r="F15">
        <f t="shared" si="9"/>
        <v>43</v>
      </c>
      <c r="G15">
        <f t="shared" si="9"/>
        <v>49</v>
      </c>
      <c r="H15" t="str">
        <f t="shared" si="10"/>
        <v>20/05/2020</v>
      </c>
      <c r="I15" t="str">
        <f t="shared" si="11"/>
        <v>19/06/2020</v>
      </c>
      <c r="J15" t="str">
        <f t="shared" si="12"/>
        <v>Relevé réel</v>
      </c>
      <c r="K15" t="str">
        <f t="shared" si="13"/>
        <v>HP</v>
      </c>
      <c r="L15" t="str">
        <f t="shared" si="14"/>
        <v>25004</v>
      </c>
      <c r="M15" t="str">
        <f t="shared" si="15"/>
        <v>25959</v>
      </c>
      <c r="N15" t="str">
        <f t="shared" si="16"/>
        <v xml:space="preserve">955 </v>
      </c>
      <c r="O15">
        <f t="shared" si="6"/>
        <v>30</v>
      </c>
      <c r="P15" t="s">
        <v>121</v>
      </c>
      <c r="Q15" t="s">
        <v>122</v>
      </c>
      <c r="R15" t="s">
        <v>109</v>
      </c>
      <c r="S15" t="s">
        <v>6</v>
      </c>
      <c r="T15" s="10">
        <v>9723</v>
      </c>
      <c r="U15" s="10">
        <v>10118</v>
      </c>
      <c r="V15" s="10">
        <v>395</v>
      </c>
      <c r="W15" s="11">
        <f t="shared" si="7"/>
        <v>13.166666666666666</v>
      </c>
      <c r="AB15" s="18"/>
      <c r="AC15" s="17"/>
      <c r="AD15" s="17"/>
      <c r="AE15" s="17"/>
    </row>
    <row r="16" spans="1:39" x14ac:dyDescent="0.25">
      <c r="A16" t="s">
        <v>37</v>
      </c>
      <c r="B16">
        <f t="shared" si="8"/>
        <v>11</v>
      </c>
      <c r="C16">
        <f t="shared" si="9"/>
        <v>22</v>
      </c>
      <c r="D16">
        <f t="shared" si="9"/>
        <v>34</v>
      </c>
      <c r="E16">
        <f t="shared" si="9"/>
        <v>37</v>
      </c>
      <c r="F16">
        <f t="shared" si="9"/>
        <v>42</v>
      </c>
      <c r="G16">
        <f t="shared" si="9"/>
        <v>48</v>
      </c>
      <c r="H16" t="str">
        <f t="shared" si="10"/>
        <v>20/05/2020</v>
      </c>
      <c r="I16" t="str">
        <f t="shared" si="11"/>
        <v>19/06/2020</v>
      </c>
      <c r="J16" t="str">
        <f t="shared" si="12"/>
        <v>Relevé réel</v>
      </c>
      <c r="K16" t="str">
        <f t="shared" si="13"/>
        <v>HC</v>
      </c>
      <c r="L16" t="str">
        <f t="shared" si="14"/>
        <v>9723</v>
      </c>
      <c r="M16" t="str">
        <f t="shared" si="15"/>
        <v>10118</v>
      </c>
      <c r="N16" t="str">
        <f t="shared" si="16"/>
        <v xml:space="preserve">395 </v>
      </c>
      <c r="O16">
        <f t="shared" si="6"/>
        <v>30</v>
      </c>
      <c r="P16" t="s">
        <v>121</v>
      </c>
      <c r="Q16" t="s">
        <v>122</v>
      </c>
      <c r="R16" t="s">
        <v>109</v>
      </c>
      <c r="S16" t="s">
        <v>110</v>
      </c>
      <c r="T16" s="10">
        <v>25004</v>
      </c>
      <c r="U16" s="10">
        <v>25959</v>
      </c>
      <c r="V16" s="10">
        <v>955</v>
      </c>
      <c r="W16" s="11">
        <f t="shared" si="7"/>
        <v>31.833333333333332</v>
      </c>
      <c r="AB16" s="18"/>
      <c r="AH16" s="5"/>
    </row>
    <row r="17" spans="1:34" x14ac:dyDescent="0.25">
      <c r="A17" t="s">
        <v>38</v>
      </c>
      <c r="B17">
        <f t="shared" si="8"/>
        <v>11</v>
      </c>
      <c r="C17">
        <f t="shared" si="9"/>
        <v>22</v>
      </c>
      <c r="D17">
        <f t="shared" si="9"/>
        <v>34</v>
      </c>
      <c r="E17">
        <f t="shared" si="9"/>
        <v>37</v>
      </c>
      <c r="F17">
        <f t="shared" si="9"/>
        <v>43</v>
      </c>
      <c r="G17">
        <f t="shared" si="9"/>
        <v>49</v>
      </c>
      <c r="H17" t="str">
        <f t="shared" si="10"/>
        <v>20/06/2020</v>
      </c>
      <c r="I17" t="str">
        <f t="shared" si="11"/>
        <v>19/07/2020</v>
      </c>
      <c r="J17" t="str">
        <f t="shared" si="12"/>
        <v>Relevé réel</v>
      </c>
      <c r="K17" t="str">
        <f t="shared" si="13"/>
        <v>HP</v>
      </c>
      <c r="L17" t="str">
        <f t="shared" si="14"/>
        <v>25959</v>
      </c>
      <c r="M17" t="str">
        <f t="shared" si="15"/>
        <v>26788</v>
      </c>
      <c r="N17" t="str">
        <f t="shared" si="16"/>
        <v xml:space="preserve">829 </v>
      </c>
      <c r="O17">
        <f t="shared" si="6"/>
        <v>29</v>
      </c>
      <c r="P17" t="s">
        <v>123</v>
      </c>
      <c r="Q17" t="s">
        <v>124</v>
      </c>
      <c r="R17" t="s">
        <v>109</v>
      </c>
      <c r="S17" t="s">
        <v>6</v>
      </c>
      <c r="T17" s="10">
        <v>10118</v>
      </c>
      <c r="U17" s="10">
        <v>10433</v>
      </c>
      <c r="V17" s="10">
        <v>315</v>
      </c>
      <c r="W17" s="11">
        <f t="shared" si="7"/>
        <v>10.862068965517242</v>
      </c>
      <c r="AD17" s="17"/>
      <c r="AE17" s="17"/>
      <c r="AF17" s="17"/>
      <c r="AH17" s="11"/>
    </row>
    <row r="18" spans="1:34" x14ac:dyDescent="0.25">
      <c r="A18" t="s">
        <v>39</v>
      </c>
      <c r="B18">
        <f t="shared" si="8"/>
        <v>11</v>
      </c>
      <c r="C18">
        <f t="shared" si="9"/>
        <v>22</v>
      </c>
      <c r="D18">
        <f t="shared" si="9"/>
        <v>34</v>
      </c>
      <c r="E18">
        <f t="shared" si="9"/>
        <v>37</v>
      </c>
      <c r="F18">
        <f t="shared" si="9"/>
        <v>43</v>
      </c>
      <c r="G18">
        <f t="shared" si="9"/>
        <v>49</v>
      </c>
      <c r="H18" t="str">
        <f t="shared" si="10"/>
        <v>20/06/2020</v>
      </c>
      <c r="I18" t="str">
        <f t="shared" si="11"/>
        <v>19/07/2020</v>
      </c>
      <c r="J18" t="str">
        <f t="shared" si="12"/>
        <v>Relevé réel</v>
      </c>
      <c r="K18" t="str">
        <f t="shared" si="13"/>
        <v>HC</v>
      </c>
      <c r="L18" t="str">
        <f t="shared" si="14"/>
        <v>10118</v>
      </c>
      <c r="M18" t="str">
        <f t="shared" si="15"/>
        <v>10433</v>
      </c>
      <c r="N18" t="str">
        <f t="shared" si="16"/>
        <v xml:space="preserve">315 </v>
      </c>
      <c r="O18">
        <f t="shared" si="6"/>
        <v>29</v>
      </c>
      <c r="P18" t="s">
        <v>123</v>
      </c>
      <c r="Q18" t="s">
        <v>124</v>
      </c>
      <c r="R18" t="s">
        <v>109</v>
      </c>
      <c r="S18" t="s">
        <v>110</v>
      </c>
      <c r="T18" s="10">
        <v>25959</v>
      </c>
      <c r="U18" s="10">
        <v>26788</v>
      </c>
      <c r="V18" s="10">
        <v>829</v>
      </c>
      <c r="W18" s="11">
        <f t="shared" si="7"/>
        <v>28.586206896551722</v>
      </c>
    </row>
    <row r="19" spans="1:34" x14ac:dyDescent="0.25">
      <c r="A19" t="s">
        <v>40</v>
      </c>
      <c r="B19">
        <f t="shared" si="8"/>
        <v>11</v>
      </c>
      <c r="C19">
        <f t="shared" si="9"/>
        <v>22</v>
      </c>
      <c r="D19">
        <f t="shared" si="9"/>
        <v>34</v>
      </c>
      <c r="E19">
        <f t="shared" si="9"/>
        <v>37</v>
      </c>
      <c r="F19">
        <f t="shared" si="9"/>
        <v>43</v>
      </c>
      <c r="G19">
        <f t="shared" si="9"/>
        <v>49</v>
      </c>
      <c r="H19" t="str">
        <f t="shared" si="10"/>
        <v>20/07/2020</v>
      </c>
      <c r="I19" t="str">
        <f t="shared" si="11"/>
        <v>19/08/2020</v>
      </c>
      <c r="J19" t="str">
        <f t="shared" si="12"/>
        <v>Relevé réel</v>
      </c>
      <c r="K19" t="str">
        <f t="shared" si="13"/>
        <v>HP</v>
      </c>
      <c r="L19" t="str">
        <f t="shared" si="14"/>
        <v>26788</v>
      </c>
      <c r="M19" t="str">
        <f t="shared" si="15"/>
        <v>27818</v>
      </c>
      <c r="N19" t="str">
        <f t="shared" si="16"/>
        <v xml:space="preserve">1030 </v>
      </c>
      <c r="O19">
        <f t="shared" si="6"/>
        <v>30</v>
      </c>
      <c r="P19" t="s">
        <v>125</v>
      </c>
      <c r="Q19" t="s">
        <v>126</v>
      </c>
      <c r="R19" t="s">
        <v>109</v>
      </c>
      <c r="S19" t="s">
        <v>6</v>
      </c>
      <c r="T19" s="10">
        <v>10433</v>
      </c>
      <c r="U19" s="10">
        <v>10771</v>
      </c>
      <c r="V19" s="10">
        <v>338</v>
      </c>
      <c r="W19" s="11">
        <f t="shared" si="7"/>
        <v>11.266666666666667</v>
      </c>
    </row>
    <row r="20" spans="1:34" x14ac:dyDescent="0.25">
      <c r="A20" t="s">
        <v>41</v>
      </c>
      <c r="B20">
        <f t="shared" si="8"/>
        <v>11</v>
      </c>
      <c r="C20">
        <f t="shared" si="9"/>
        <v>22</v>
      </c>
      <c r="D20">
        <f t="shared" si="9"/>
        <v>34</v>
      </c>
      <c r="E20">
        <f t="shared" si="9"/>
        <v>37</v>
      </c>
      <c r="F20">
        <f t="shared" si="9"/>
        <v>43</v>
      </c>
      <c r="G20">
        <f t="shared" si="9"/>
        <v>49</v>
      </c>
      <c r="H20" t="str">
        <f t="shared" si="10"/>
        <v>20/07/2020</v>
      </c>
      <c r="I20" t="str">
        <f t="shared" si="11"/>
        <v>19/08/2020</v>
      </c>
      <c r="J20" t="str">
        <f t="shared" si="12"/>
        <v>Relevé réel</v>
      </c>
      <c r="K20" t="str">
        <f t="shared" si="13"/>
        <v>HC</v>
      </c>
      <c r="L20" t="str">
        <f t="shared" si="14"/>
        <v>10433</v>
      </c>
      <c r="M20" t="str">
        <f t="shared" si="15"/>
        <v>10771</v>
      </c>
      <c r="N20" t="str">
        <f t="shared" si="16"/>
        <v xml:space="preserve">338 </v>
      </c>
      <c r="O20">
        <f t="shared" si="6"/>
        <v>30</v>
      </c>
      <c r="P20" t="s">
        <v>125</v>
      </c>
      <c r="Q20" t="s">
        <v>126</v>
      </c>
      <c r="R20" t="s">
        <v>109</v>
      </c>
      <c r="S20" t="s">
        <v>110</v>
      </c>
      <c r="T20" s="10">
        <v>26788</v>
      </c>
      <c r="U20" s="10">
        <v>27818</v>
      </c>
      <c r="V20" s="10">
        <v>1030</v>
      </c>
      <c r="W20" s="11">
        <f t="shared" si="7"/>
        <v>34.333333333333336</v>
      </c>
    </row>
    <row r="21" spans="1:34" x14ac:dyDescent="0.25">
      <c r="A21" t="s">
        <v>42</v>
      </c>
      <c r="B21">
        <f t="shared" si="8"/>
        <v>11</v>
      </c>
      <c r="C21">
        <f t="shared" si="9"/>
        <v>22</v>
      </c>
      <c r="D21">
        <f t="shared" si="9"/>
        <v>34</v>
      </c>
      <c r="E21">
        <f t="shared" si="9"/>
        <v>37</v>
      </c>
      <c r="F21">
        <f t="shared" si="9"/>
        <v>43</v>
      </c>
      <c r="G21">
        <f t="shared" si="9"/>
        <v>49</v>
      </c>
      <c r="H21" t="str">
        <f t="shared" si="10"/>
        <v>20/08/2020</v>
      </c>
      <c r="I21" t="str">
        <f t="shared" si="11"/>
        <v>19/09/2020</v>
      </c>
      <c r="J21" t="str">
        <f t="shared" si="12"/>
        <v>Relevé réel</v>
      </c>
      <c r="K21" t="str">
        <f t="shared" si="13"/>
        <v>HP</v>
      </c>
      <c r="L21" t="str">
        <f t="shared" si="14"/>
        <v>27818</v>
      </c>
      <c r="M21" t="str">
        <f t="shared" si="15"/>
        <v>28765</v>
      </c>
      <c r="N21" t="str">
        <f t="shared" si="16"/>
        <v xml:space="preserve">947 </v>
      </c>
      <c r="O21">
        <f t="shared" si="6"/>
        <v>30</v>
      </c>
      <c r="P21" t="s">
        <v>127</v>
      </c>
      <c r="Q21" t="s">
        <v>128</v>
      </c>
      <c r="R21" t="s">
        <v>109</v>
      </c>
      <c r="S21" t="s">
        <v>6</v>
      </c>
      <c r="T21" s="10">
        <v>10771</v>
      </c>
      <c r="U21" s="10">
        <v>11133</v>
      </c>
      <c r="V21" s="10">
        <v>362</v>
      </c>
      <c r="W21" s="11">
        <f t="shared" si="7"/>
        <v>12.066666666666666</v>
      </c>
    </row>
    <row r="22" spans="1:34" x14ac:dyDescent="0.25">
      <c r="A22" t="s">
        <v>43</v>
      </c>
      <c r="B22">
        <f t="shared" si="8"/>
        <v>11</v>
      </c>
      <c r="C22">
        <f t="shared" si="9"/>
        <v>22</v>
      </c>
      <c r="D22">
        <f t="shared" si="9"/>
        <v>34</v>
      </c>
      <c r="E22">
        <f t="shared" si="9"/>
        <v>37</v>
      </c>
      <c r="F22">
        <f t="shared" si="9"/>
        <v>43</v>
      </c>
      <c r="G22">
        <f t="shared" si="9"/>
        <v>49</v>
      </c>
      <c r="H22" t="str">
        <f t="shared" si="10"/>
        <v>20/08/2020</v>
      </c>
      <c r="I22" t="str">
        <f t="shared" si="11"/>
        <v>19/09/2020</v>
      </c>
      <c r="J22" t="str">
        <f t="shared" si="12"/>
        <v>Relevé réel</v>
      </c>
      <c r="K22" t="str">
        <f t="shared" si="13"/>
        <v>HC</v>
      </c>
      <c r="L22" t="str">
        <f t="shared" si="14"/>
        <v>10771</v>
      </c>
      <c r="M22" t="str">
        <f t="shared" si="15"/>
        <v>11133</v>
      </c>
      <c r="N22" t="str">
        <f t="shared" si="16"/>
        <v xml:space="preserve">362 </v>
      </c>
      <c r="O22">
        <f t="shared" si="6"/>
        <v>30</v>
      </c>
      <c r="P22" t="s">
        <v>127</v>
      </c>
      <c r="Q22" t="s">
        <v>128</v>
      </c>
      <c r="R22" t="s">
        <v>109</v>
      </c>
      <c r="S22" t="s">
        <v>110</v>
      </c>
      <c r="T22" s="10">
        <v>27818</v>
      </c>
      <c r="U22" s="10">
        <v>28765</v>
      </c>
      <c r="V22" s="10">
        <v>947</v>
      </c>
      <c r="W22" s="11">
        <f t="shared" si="7"/>
        <v>31.566666666666666</v>
      </c>
    </row>
    <row r="23" spans="1:34" x14ac:dyDescent="0.25">
      <c r="A23" t="s">
        <v>44</v>
      </c>
      <c r="B23">
        <f t="shared" si="8"/>
        <v>11</v>
      </c>
      <c r="C23">
        <f t="shared" si="9"/>
        <v>22</v>
      </c>
      <c r="D23">
        <f t="shared" si="9"/>
        <v>34</v>
      </c>
      <c r="E23">
        <f t="shared" si="9"/>
        <v>37</v>
      </c>
      <c r="F23">
        <f t="shared" si="9"/>
        <v>43</v>
      </c>
      <c r="G23">
        <f t="shared" si="9"/>
        <v>49</v>
      </c>
      <c r="H23" t="str">
        <f t="shared" si="10"/>
        <v>20/09/2020</v>
      </c>
      <c r="I23" t="str">
        <f t="shared" si="11"/>
        <v>19/10/2020</v>
      </c>
      <c r="J23" t="str">
        <f t="shared" si="12"/>
        <v>Relevé réel</v>
      </c>
      <c r="K23" t="str">
        <f t="shared" si="13"/>
        <v>HP</v>
      </c>
      <c r="L23" t="str">
        <f t="shared" si="14"/>
        <v>28765</v>
      </c>
      <c r="M23" t="str">
        <f t="shared" si="15"/>
        <v>29597</v>
      </c>
      <c r="N23" t="str">
        <f t="shared" si="16"/>
        <v xml:space="preserve">832 </v>
      </c>
      <c r="O23">
        <f t="shared" si="6"/>
        <v>29</v>
      </c>
      <c r="P23" t="s">
        <v>129</v>
      </c>
      <c r="Q23" t="s">
        <v>130</v>
      </c>
      <c r="R23" t="s">
        <v>109</v>
      </c>
      <c r="S23" t="s">
        <v>6</v>
      </c>
      <c r="T23" s="10">
        <v>11133</v>
      </c>
      <c r="U23" s="10">
        <v>11456</v>
      </c>
      <c r="V23" s="10">
        <v>323</v>
      </c>
      <c r="W23" s="11">
        <f t="shared" si="7"/>
        <v>11.137931034482758</v>
      </c>
    </row>
    <row r="24" spans="1:34" x14ac:dyDescent="0.25">
      <c r="A24" t="s">
        <v>45</v>
      </c>
      <c r="B24">
        <f t="shared" si="8"/>
        <v>11</v>
      </c>
      <c r="C24">
        <f t="shared" si="9"/>
        <v>22</v>
      </c>
      <c r="D24">
        <f t="shared" si="9"/>
        <v>34</v>
      </c>
      <c r="E24">
        <f t="shared" si="9"/>
        <v>37</v>
      </c>
      <c r="F24">
        <f t="shared" si="9"/>
        <v>43</v>
      </c>
      <c r="G24">
        <f t="shared" si="9"/>
        <v>49</v>
      </c>
      <c r="H24" t="str">
        <f t="shared" si="10"/>
        <v>20/09/2020</v>
      </c>
      <c r="I24" t="str">
        <f t="shared" si="11"/>
        <v>19/10/2020</v>
      </c>
      <c r="J24" t="str">
        <f t="shared" si="12"/>
        <v>Relevé réel</v>
      </c>
      <c r="K24" t="str">
        <f t="shared" si="13"/>
        <v>HC</v>
      </c>
      <c r="L24" t="str">
        <f t="shared" si="14"/>
        <v>11133</v>
      </c>
      <c r="M24" t="str">
        <f t="shared" si="15"/>
        <v>11456</v>
      </c>
      <c r="N24" t="str">
        <f t="shared" si="16"/>
        <v xml:space="preserve">323 </v>
      </c>
      <c r="O24">
        <f t="shared" si="6"/>
        <v>29</v>
      </c>
      <c r="P24" t="s">
        <v>129</v>
      </c>
      <c r="Q24" t="s">
        <v>130</v>
      </c>
      <c r="R24" t="s">
        <v>109</v>
      </c>
      <c r="S24" t="s">
        <v>110</v>
      </c>
      <c r="T24" s="10">
        <v>28765</v>
      </c>
      <c r="U24" s="10">
        <v>29597</v>
      </c>
      <c r="V24" s="10">
        <v>832</v>
      </c>
      <c r="W24" s="11">
        <f t="shared" si="7"/>
        <v>28.689655172413794</v>
      </c>
    </row>
    <row r="25" spans="1:34" x14ac:dyDescent="0.25">
      <c r="A25" t="s">
        <v>46</v>
      </c>
      <c r="B25">
        <f t="shared" si="8"/>
        <v>11</v>
      </c>
      <c r="C25">
        <f t="shared" si="9"/>
        <v>22</v>
      </c>
      <c r="D25">
        <f t="shared" si="9"/>
        <v>34</v>
      </c>
      <c r="E25">
        <f t="shared" si="9"/>
        <v>37</v>
      </c>
      <c r="F25">
        <f t="shared" si="9"/>
        <v>43</v>
      </c>
      <c r="G25">
        <f t="shared" si="9"/>
        <v>49</v>
      </c>
      <c r="H25" t="str">
        <f t="shared" si="10"/>
        <v>20/10/2020</v>
      </c>
      <c r="I25" t="str">
        <f t="shared" si="11"/>
        <v>19/11/2020</v>
      </c>
      <c r="J25" t="str">
        <f t="shared" si="12"/>
        <v>Relevé réel</v>
      </c>
      <c r="K25" t="str">
        <f t="shared" si="13"/>
        <v>HP</v>
      </c>
      <c r="L25" t="str">
        <f t="shared" si="14"/>
        <v>29597</v>
      </c>
      <c r="M25" t="str">
        <f t="shared" si="15"/>
        <v>30107</v>
      </c>
      <c r="N25" t="str">
        <f t="shared" si="16"/>
        <v xml:space="preserve">510 </v>
      </c>
      <c r="O25">
        <f t="shared" si="6"/>
        <v>30</v>
      </c>
      <c r="P25" t="s">
        <v>131</v>
      </c>
      <c r="Q25" t="s">
        <v>132</v>
      </c>
      <c r="R25" t="s">
        <v>109</v>
      </c>
      <c r="S25" t="s">
        <v>6</v>
      </c>
      <c r="T25" s="10">
        <v>11456</v>
      </c>
      <c r="U25" s="10">
        <v>11595</v>
      </c>
      <c r="V25" s="10">
        <v>139</v>
      </c>
      <c r="W25" s="11">
        <f t="shared" si="7"/>
        <v>4.6333333333333337</v>
      </c>
    </row>
    <row r="26" spans="1:34" x14ac:dyDescent="0.25">
      <c r="A26" t="s">
        <v>47</v>
      </c>
      <c r="B26">
        <f t="shared" si="8"/>
        <v>11</v>
      </c>
      <c r="C26">
        <f t="shared" si="9"/>
        <v>22</v>
      </c>
      <c r="D26">
        <f t="shared" si="9"/>
        <v>34</v>
      </c>
      <c r="E26">
        <f t="shared" si="9"/>
        <v>37</v>
      </c>
      <c r="F26">
        <f t="shared" si="9"/>
        <v>43</v>
      </c>
      <c r="G26">
        <f t="shared" si="9"/>
        <v>49</v>
      </c>
      <c r="H26" t="str">
        <f t="shared" si="10"/>
        <v>20/10/2020</v>
      </c>
      <c r="I26" t="str">
        <f t="shared" si="11"/>
        <v>19/11/2020</v>
      </c>
      <c r="J26" t="str">
        <f t="shared" si="12"/>
        <v>Relevé réel</v>
      </c>
      <c r="K26" t="str">
        <f t="shared" si="13"/>
        <v>HC</v>
      </c>
      <c r="L26" t="str">
        <f t="shared" si="14"/>
        <v>11456</v>
      </c>
      <c r="M26" t="str">
        <f t="shared" si="15"/>
        <v>11595</v>
      </c>
      <c r="N26" t="str">
        <f t="shared" si="16"/>
        <v xml:space="preserve">139 </v>
      </c>
      <c r="O26">
        <f t="shared" si="6"/>
        <v>30</v>
      </c>
      <c r="P26" t="s">
        <v>131</v>
      </c>
      <c r="Q26" t="s">
        <v>132</v>
      </c>
      <c r="R26" t="s">
        <v>109</v>
      </c>
      <c r="S26" t="s">
        <v>110</v>
      </c>
      <c r="T26" s="10">
        <v>29597</v>
      </c>
      <c r="U26" s="10">
        <v>30107</v>
      </c>
      <c r="V26" s="10">
        <v>510</v>
      </c>
      <c r="W26" s="11">
        <f t="shared" si="7"/>
        <v>17</v>
      </c>
    </row>
    <row r="27" spans="1:34" x14ac:dyDescent="0.25">
      <c r="A27" t="s">
        <v>48</v>
      </c>
      <c r="B27">
        <f t="shared" si="8"/>
        <v>11</v>
      </c>
      <c r="C27">
        <f t="shared" si="9"/>
        <v>22</v>
      </c>
      <c r="D27">
        <f t="shared" si="9"/>
        <v>34</v>
      </c>
      <c r="E27">
        <f t="shared" si="9"/>
        <v>37</v>
      </c>
      <c r="F27">
        <f t="shared" si="9"/>
        <v>43</v>
      </c>
      <c r="G27">
        <f t="shared" si="9"/>
        <v>49</v>
      </c>
      <c r="H27" t="str">
        <f t="shared" si="10"/>
        <v>20/11/2020</v>
      </c>
      <c r="I27" t="str">
        <f t="shared" si="11"/>
        <v>19/12/2020</v>
      </c>
      <c r="J27" t="str">
        <f t="shared" si="12"/>
        <v>Relevé réel</v>
      </c>
      <c r="K27" t="str">
        <f t="shared" si="13"/>
        <v>HP</v>
      </c>
      <c r="L27" t="str">
        <f t="shared" si="14"/>
        <v>30107</v>
      </c>
      <c r="M27" t="str">
        <f t="shared" si="15"/>
        <v>30856</v>
      </c>
      <c r="N27" t="str">
        <f t="shared" si="16"/>
        <v xml:space="preserve">749 </v>
      </c>
      <c r="O27">
        <f t="shared" si="6"/>
        <v>29</v>
      </c>
      <c r="P27" s="12" t="s">
        <v>133</v>
      </c>
      <c r="Q27" s="12" t="s">
        <v>134</v>
      </c>
      <c r="R27" t="s">
        <v>109</v>
      </c>
      <c r="S27" t="s">
        <v>6</v>
      </c>
      <c r="T27" s="10">
        <v>11595</v>
      </c>
      <c r="U27" s="10">
        <v>11835</v>
      </c>
      <c r="V27" s="10">
        <v>240</v>
      </c>
      <c r="W27" s="11">
        <f t="shared" si="7"/>
        <v>8.2758620689655178</v>
      </c>
    </row>
    <row r="28" spans="1:34" ht="15.75" x14ac:dyDescent="0.25">
      <c r="A28" t="s">
        <v>49</v>
      </c>
      <c r="B28">
        <f t="shared" si="8"/>
        <v>11</v>
      </c>
      <c r="C28">
        <f t="shared" si="9"/>
        <v>22</v>
      </c>
      <c r="D28">
        <f t="shared" si="9"/>
        <v>34</v>
      </c>
      <c r="E28">
        <f t="shared" si="9"/>
        <v>37</v>
      </c>
      <c r="F28">
        <f t="shared" si="9"/>
        <v>43</v>
      </c>
      <c r="G28">
        <f t="shared" si="9"/>
        <v>49</v>
      </c>
      <c r="H28" t="str">
        <f t="shared" si="10"/>
        <v>20/11/2020</v>
      </c>
      <c r="I28" t="str">
        <f t="shared" si="11"/>
        <v>19/12/2020</v>
      </c>
      <c r="J28" t="str">
        <f t="shared" si="12"/>
        <v>Relevé réel</v>
      </c>
      <c r="K28" t="str">
        <f t="shared" si="13"/>
        <v>HC</v>
      </c>
      <c r="L28" t="str">
        <f t="shared" si="14"/>
        <v>11595</v>
      </c>
      <c r="M28" t="str">
        <f t="shared" si="15"/>
        <v>11835</v>
      </c>
      <c r="N28" t="str">
        <f t="shared" si="16"/>
        <v xml:space="preserve">240 </v>
      </c>
      <c r="O28">
        <f t="shared" si="6"/>
        <v>29</v>
      </c>
      <c r="P28" s="12" t="s">
        <v>133</v>
      </c>
      <c r="Q28" s="12" t="s">
        <v>134</v>
      </c>
      <c r="R28" t="s">
        <v>109</v>
      </c>
      <c r="S28" t="s">
        <v>110</v>
      </c>
      <c r="T28" s="10">
        <v>30107</v>
      </c>
      <c r="U28" s="10">
        <v>30856</v>
      </c>
      <c r="V28" s="10">
        <v>749</v>
      </c>
      <c r="W28" s="11">
        <f t="shared" si="7"/>
        <v>25.827586206896552</v>
      </c>
      <c r="X28" s="9">
        <f>V27</f>
        <v>240</v>
      </c>
      <c r="Z28" s="16">
        <f>X28/SUM(X$3:Y$3)</f>
        <v>0.18346620072076009</v>
      </c>
    </row>
    <row r="29" spans="1:34" ht="15.75" x14ac:dyDescent="0.25">
      <c r="A29" t="s">
        <v>50</v>
      </c>
      <c r="B29">
        <f t="shared" si="8"/>
        <v>11</v>
      </c>
      <c r="C29">
        <f t="shared" si="9"/>
        <v>22</v>
      </c>
      <c r="D29">
        <f t="shared" si="9"/>
        <v>34</v>
      </c>
      <c r="E29">
        <f t="shared" si="9"/>
        <v>37</v>
      </c>
      <c r="F29">
        <f t="shared" si="9"/>
        <v>43</v>
      </c>
      <c r="G29">
        <f t="shared" si="9"/>
        <v>49</v>
      </c>
      <c r="H29" t="str">
        <f t="shared" si="10"/>
        <v>20/12/2020</v>
      </c>
      <c r="I29" t="str">
        <f t="shared" si="11"/>
        <v>19/01/2021</v>
      </c>
      <c r="J29" t="str">
        <f t="shared" si="12"/>
        <v>Relevé réel</v>
      </c>
      <c r="K29" t="str">
        <f t="shared" si="13"/>
        <v>HP</v>
      </c>
      <c r="L29" t="str">
        <f t="shared" si="14"/>
        <v>30856</v>
      </c>
      <c r="M29" t="str">
        <f t="shared" si="15"/>
        <v>31836</v>
      </c>
      <c r="N29" t="str">
        <f t="shared" si="16"/>
        <v xml:space="preserve">980 </v>
      </c>
      <c r="O29">
        <f t="shared" si="6"/>
        <v>30</v>
      </c>
      <c r="P29" s="12" t="s">
        <v>135</v>
      </c>
      <c r="Q29" s="12" t="s">
        <v>136</v>
      </c>
      <c r="R29" t="s">
        <v>109</v>
      </c>
      <c r="S29" t="s">
        <v>6</v>
      </c>
      <c r="T29" s="10">
        <v>11835</v>
      </c>
      <c r="U29" s="10">
        <v>12153</v>
      </c>
      <c r="V29" s="10">
        <v>318</v>
      </c>
      <c r="W29" s="11">
        <f t="shared" si="7"/>
        <v>10.6</v>
      </c>
      <c r="Y29" s="9">
        <f>V28</f>
        <v>749</v>
      </c>
      <c r="Z29" s="16">
        <f>X29/SUM(X$3:Y$3)</f>
        <v>0</v>
      </c>
    </row>
    <row r="30" spans="1:34" ht="15.75" x14ac:dyDescent="0.25">
      <c r="A30" t="s">
        <v>51</v>
      </c>
      <c r="B30">
        <f t="shared" si="8"/>
        <v>11</v>
      </c>
      <c r="C30">
        <f t="shared" si="9"/>
        <v>22</v>
      </c>
      <c r="D30">
        <f t="shared" si="9"/>
        <v>34</v>
      </c>
      <c r="E30">
        <f t="shared" si="9"/>
        <v>37</v>
      </c>
      <c r="F30">
        <f t="shared" si="9"/>
        <v>43</v>
      </c>
      <c r="G30">
        <f t="shared" si="9"/>
        <v>49</v>
      </c>
      <c r="H30" t="str">
        <f t="shared" si="10"/>
        <v>20/12/2020</v>
      </c>
      <c r="I30" t="str">
        <f t="shared" si="11"/>
        <v>19/01/2021</v>
      </c>
      <c r="J30" t="str">
        <f t="shared" si="12"/>
        <v>Relevé réel</v>
      </c>
      <c r="K30" t="str">
        <f t="shared" si="13"/>
        <v>HC</v>
      </c>
      <c r="L30" t="str">
        <f t="shared" si="14"/>
        <v>11835</v>
      </c>
      <c r="M30" t="str">
        <f t="shared" si="15"/>
        <v>12153</v>
      </c>
      <c r="N30" t="str">
        <f t="shared" si="16"/>
        <v xml:space="preserve">318 </v>
      </c>
      <c r="O30">
        <f t="shared" si="6"/>
        <v>30</v>
      </c>
      <c r="P30" s="12" t="s">
        <v>135</v>
      </c>
      <c r="Q30" s="12" t="s">
        <v>136</v>
      </c>
      <c r="R30" t="s">
        <v>109</v>
      </c>
      <c r="S30" t="s">
        <v>110</v>
      </c>
      <c r="T30" s="10">
        <v>30856</v>
      </c>
      <c r="U30" s="10">
        <v>31836</v>
      </c>
      <c r="V30" s="10">
        <v>980</v>
      </c>
      <c r="W30" s="11">
        <f t="shared" si="7"/>
        <v>32.666666666666664</v>
      </c>
      <c r="X30" s="9">
        <f>V29</f>
        <v>318</v>
      </c>
      <c r="Z30" s="16">
        <f>X30/SUM(X$3:Y$3)</f>
        <v>0.24309271595500712</v>
      </c>
    </row>
    <row r="31" spans="1:34" ht="15.75" x14ac:dyDescent="0.25">
      <c r="A31" t="s">
        <v>52</v>
      </c>
      <c r="B31">
        <f t="shared" si="8"/>
        <v>11</v>
      </c>
      <c r="C31">
        <f t="shared" si="9"/>
        <v>22</v>
      </c>
      <c r="D31">
        <f t="shared" si="9"/>
        <v>34</v>
      </c>
      <c r="E31">
        <f t="shared" si="9"/>
        <v>37</v>
      </c>
      <c r="F31">
        <f t="shared" si="9"/>
        <v>43</v>
      </c>
      <c r="G31">
        <f t="shared" si="9"/>
        <v>49</v>
      </c>
      <c r="H31" t="str">
        <f t="shared" si="10"/>
        <v>20/01/2021</v>
      </c>
      <c r="I31" t="str">
        <f t="shared" si="11"/>
        <v>19/02/2021</v>
      </c>
      <c r="J31" t="str">
        <f t="shared" si="12"/>
        <v>Relevé réel</v>
      </c>
      <c r="K31" t="str">
        <f t="shared" si="13"/>
        <v>HP</v>
      </c>
      <c r="L31" t="str">
        <f t="shared" si="14"/>
        <v>31836</v>
      </c>
      <c r="M31" t="str">
        <f t="shared" si="15"/>
        <v>32426</v>
      </c>
      <c r="N31" t="str">
        <f t="shared" si="16"/>
        <v xml:space="preserve">590 </v>
      </c>
      <c r="O31">
        <f t="shared" si="6"/>
        <v>30</v>
      </c>
      <c r="P31" t="s">
        <v>137</v>
      </c>
      <c r="Q31" t="s">
        <v>138</v>
      </c>
      <c r="R31" t="s">
        <v>109</v>
      </c>
      <c r="S31" t="s">
        <v>6</v>
      </c>
      <c r="T31" s="10">
        <v>12153</v>
      </c>
      <c r="U31" s="10">
        <v>12267</v>
      </c>
      <c r="V31" s="10">
        <v>114</v>
      </c>
      <c r="W31" s="11">
        <f t="shared" si="7"/>
        <v>3.8</v>
      </c>
      <c r="Y31" s="9">
        <f>V30</f>
        <v>980</v>
      </c>
      <c r="Z31" s="16">
        <f>X31/SUM(X$3:Y$3)</f>
        <v>0</v>
      </c>
    </row>
    <row r="32" spans="1:34" x14ac:dyDescent="0.25">
      <c r="A32" t="s">
        <v>53</v>
      </c>
      <c r="B32">
        <f t="shared" si="8"/>
        <v>11</v>
      </c>
      <c r="C32">
        <f t="shared" si="9"/>
        <v>22</v>
      </c>
      <c r="D32">
        <f t="shared" si="9"/>
        <v>34</v>
      </c>
      <c r="E32">
        <f t="shared" si="9"/>
        <v>37</v>
      </c>
      <c r="F32">
        <f t="shared" si="9"/>
        <v>43</v>
      </c>
      <c r="G32">
        <f t="shared" si="9"/>
        <v>49</v>
      </c>
      <c r="H32" t="str">
        <f t="shared" si="10"/>
        <v>20/01/2021</v>
      </c>
      <c r="I32" t="str">
        <f t="shared" si="11"/>
        <v>19/02/2021</v>
      </c>
      <c r="J32" t="str">
        <f t="shared" si="12"/>
        <v>Relevé réel</v>
      </c>
      <c r="K32" t="str">
        <f t="shared" si="13"/>
        <v>HC</v>
      </c>
      <c r="L32" t="str">
        <f t="shared" si="14"/>
        <v>12153</v>
      </c>
      <c r="M32" t="str">
        <f t="shared" si="15"/>
        <v>12267</v>
      </c>
      <c r="N32" t="str">
        <f t="shared" si="16"/>
        <v xml:space="preserve">114 </v>
      </c>
      <c r="O32">
        <f t="shared" si="6"/>
        <v>30</v>
      </c>
      <c r="P32" t="s">
        <v>137</v>
      </c>
      <c r="Q32" t="s">
        <v>138</v>
      </c>
      <c r="R32" t="s">
        <v>109</v>
      </c>
      <c r="S32" t="s">
        <v>110</v>
      </c>
      <c r="T32" s="10">
        <v>31836</v>
      </c>
      <c r="U32" s="10">
        <v>32426</v>
      </c>
      <c r="V32" s="10">
        <v>590</v>
      </c>
      <c r="W32" s="11">
        <f t="shared" si="7"/>
        <v>19.666666666666668</v>
      </c>
    </row>
    <row r="33" spans="1:23" x14ac:dyDescent="0.25">
      <c r="A33" t="s">
        <v>54</v>
      </c>
      <c r="B33">
        <f t="shared" si="8"/>
        <v>11</v>
      </c>
      <c r="C33">
        <f t="shared" si="9"/>
        <v>22</v>
      </c>
      <c r="D33">
        <f t="shared" si="9"/>
        <v>34</v>
      </c>
      <c r="E33">
        <f t="shared" si="9"/>
        <v>37</v>
      </c>
      <c r="F33">
        <f t="shared" si="9"/>
        <v>43</v>
      </c>
      <c r="G33">
        <f t="shared" si="9"/>
        <v>49</v>
      </c>
      <c r="H33" t="str">
        <f t="shared" si="10"/>
        <v>20/02/2021</v>
      </c>
      <c r="I33" t="str">
        <f t="shared" si="11"/>
        <v>19/03/2021</v>
      </c>
      <c r="J33" t="str">
        <f t="shared" si="12"/>
        <v>Relevé réel</v>
      </c>
      <c r="K33" t="str">
        <f t="shared" si="13"/>
        <v>HP</v>
      </c>
      <c r="L33" t="str">
        <f t="shared" si="14"/>
        <v>32426</v>
      </c>
      <c r="M33" t="str">
        <f t="shared" si="15"/>
        <v>32993</v>
      </c>
      <c r="N33" t="str">
        <f t="shared" si="16"/>
        <v xml:space="preserve">567 </v>
      </c>
      <c r="O33">
        <f t="shared" si="6"/>
        <v>27</v>
      </c>
      <c r="P33" t="s">
        <v>139</v>
      </c>
      <c r="Q33" t="s">
        <v>140</v>
      </c>
      <c r="R33" t="s">
        <v>109</v>
      </c>
      <c r="S33" t="s">
        <v>6</v>
      </c>
      <c r="T33" s="10">
        <v>12267</v>
      </c>
      <c r="U33" s="10">
        <v>12444</v>
      </c>
      <c r="V33" s="10">
        <v>177</v>
      </c>
      <c r="W33" s="11">
        <f t="shared" si="7"/>
        <v>6.5555555555555554</v>
      </c>
    </row>
    <row r="34" spans="1:23" x14ac:dyDescent="0.25">
      <c r="A34" t="s">
        <v>55</v>
      </c>
      <c r="B34">
        <f t="shared" si="8"/>
        <v>11</v>
      </c>
      <c r="C34">
        <f t="shared" si="9"/>
        <v>22</v>
      </c>
      <c r="D34">
        <f t="shared" si="9"/>
        <v>34</v>
      </c>
      <c r="E34">
        <f t="shared" si="9"/>
        <v>37</v>
      </c>
      <c r="F34">
        <f t="shared" si="9"/>
        <v>43</v>
      </c>
      <c r="G34">
        <f t="shared" si="9"/>
        <v>49</v>
      </c>
      <c r="H34" t="str">
        <f t="shared" si="10"/>
        <v>20/02/2021</v>
      </c>
      <c r="I34" t="str">
        <f t="shared" si="11"/>
        <v>19/03/2021</v>
      </c>
      <c r="J34" t="str">
        <f t="shared" si="12"/>
        <v>Relevé réel</v>
      </c>
      <c r="K34" t="str">
        <f t="shared" si="13"/>
        <v>HC</v>
      </c>
      <c r="L34" t="str">
        <f t="shared" si="14"/>
        <v>12267</v>
      </c>
      <c r="M34" t="str">
        <f t="shared" si="15"/>
        <v>12444</v>
      </c>
      <c r="N34" t="str">
        <f t="shared" si="16"/>
        <v xml:space="preserve">177 </v>
      </c>
      <c r="O34">
        <f t="shared" si="6"/>
        <v>27</v>
      </c>
      <c r="P34" t="s">
        <v>139</v>
      </c>
      <c r="Q34" t="s">
        <v>140</v>
      </c>
      <c r="R34" t="s">
        <v>109</v>
      </c>
      <c r="S34" t="s">
        <v>110</v>
      </c>
      <c r="T34" s="10">
        <v>32426</v>
      </c>
      <c r="U34" s="10">
        <v>32993</v>
      </c>
      <c r="V34" s="10">
        <v>567</v>
      </c>
      <c r="W34" s="11">
        <f t="shared" si="7"/>
        <v>21</v>
      </c>
    </row>
    <row r="35" spans="1:23" x14ac:dyDescent="0.25">
      <c r="A35" t="s">
        <v>56</v>
      </c>
      <c r="B35">
        <f t="shared" si="8"/>
        <v>11</v>
      </c>
      <c r="C35">
        <f t="shared" si="9"/>
        <v>22</v>
      </c>
      <c r="D35">
        <f t="shared" si="9"/>
        <v>34</v>
      </c>
      <c r="E35">
        <f t="shared" si="9"/>
        <v>37</v>
      </c>
      <c r="F35">
        <f t="shared" si="9"/>
        <v>43</v>
      </c>
      <c r="G35">
        <f t="shared" si="9"/>
        <v>49</v>
      </c>
      <c r="H35" t="str">
        <f t="shared" si="10"/>
        <v>20/03/2021</v>
      </c>
      <c r="I35" t="str">
        <f t="shared" si="11"/>
        <v>19/04/2021</v>
      </c>
      <c r="J35" t="str">
        <f t="shared" si="12"/>
        <v>Relevé réel</v>
      </c>
      <c r="K35" t="str">
        <f t="shared" si="13"/>
        <v>HP</v>
      </c>
      <c r="L35" t="str">
        <f t="shared" si="14"/>
        <v>32993</v>
      </c>
      <c r="M35" t="str">
        <f t="shared" si="15"/>
        <v>34000</v>
      </c>
      <c r="N35" t="str">
        <f t="shared" si="16"/>
        <v xml:space="preserve">1007 </v>
      </c>
      <c r="O35">
        <f t="shared" ref="O35:O66" si="20">Q35-P35</f>
        <v>30</v>
      </c>
      <c r="P35" t="s">
        <v>141</v>
      </c>
      <c r="Q35" t="s">
        <v>142</v>
      </c>
      <c r="R35" t="s">
        <v>109</v>
      </c>
      <c r="S35" t="s">
        <v>6</v>
      </c>
      <c r="T35" s="10">
        <v>12444</v>
      </c>
      <c r="U35" s="10">
        <v>12875</v>
      </c>
      <c r="V35" s="10">
        <v>431</v>
      </c>
      <c r="W35" s="11">
        <f t="shared" ref="W35:W66" si="21">V35/O35</f>
        <v>14.366666666666667</v>
      </c>
    </row>
    <row r="36" spans="1:23" x14ac:dyDescent="0.25">
      <c r="A36" t="s">
        <v>57</v>
      </c>
      <c r="B36">
        <f t="shared" si="8"/>
        <v>11</v>
      </c>
      <c r="C36">
        <f t="shared" si="9"/>
        <v>22</v>
      </c>
      <c r="D36">
        <f t="shared" si="9"/>
        <v>34</v>
      </c>
      <c r="E36">
        <f t="shared" si="9"/>
        <v>37</v>
      </c>
      <c r="F36">
        <f t="shared" si="9"/>
        <v>43</v>
      </c>
      <c r="G36">
        <f t="shared" si="9"/>
        <v>49</v>
      </c>
      <c r="H36" t="str">
        <f t="shared" si="10"/>
        <v>20/03/2021</v>
      </c>
      <c r="I36" t="str">
        <f t="shared" si="11"/>
        <v>19/04/2021</v>
      </c>
      <c r="J36" t="str">
        <f t="shared" si="12"/>
        <v>Relevé réel</v>
      </c>
      <c r="K36" t="str">
        <f t="shared" si="13"/>
        <v>HC</v>
      </c>
      <c r="L36" t="str">
        <f t="shared" si="14"/>
        <v>12444</v>
      </c>
      <c r="M36" t="str">
        <f t="shared" si="15"/>
        <v>12875</v>
      </c>
      <c r="N36" t="str">
        <f t="shared" si="16"/>
        <v xml:space="preserve">431 </v>
      </c>
      <c r="O36">
        <f t="shared" si="20"/>
        <v>30</v>
      </c>
      <c r="P36" t="s">
        <v>141</v>
      </c>
      <c r="Q36" t="s">
        <v>142</v>
      </c>
      <c r="R36" t="s">
        <v>109</v>
      </c>
      <c r="S36" t="s">
        <v>110</v>
      </c>
      <c r="T36" s="10">
        <v>32993</v>
      </c>
      <c r="U36" s="10">
        <v>34000</v>
      </c>
      <c r="V36" s="10">
        <v>1007</v>
      </c>
      <c r="W36" s="11">
        <f t="shared" si="21"/>
        <v>33.56666666666667</v>
      </c>
    </row>
    <row r="37" spans="1:23" x14ac:dyDescent="0.25">
      <c r="A37" t="s">
        <v>58</v>
      </c>
      <c r="B37">
        <f t="shared" si="8"/>
        <v>11</v>
      </c>
      <c r="C37">
        <f t="shared" si="9"/>
        <v>22</v>
      </c>
      <c r="D37">
        <f t="shared" si="9"/>
        <v>34</v>
      </c>
      <c r="E37">
        <f t="shared" si="9"/>
        <v>37</v>
      </c>
      <c r="F37">
        <f t="shared" si="9"/>
        <v>43</v>
      </c>
      <c r="G37">
        <f t="shared" si="9"/>
        <v>49</v>
      </c>
      <c r="H37" t="str">
        <f t="shared" si="10"/>
        <v>20/04/2021</v>
      </c>
      <c r="I37" t="str">
        <f t="shared" si="11"/>
        <v>19/05/2021</v>
      </c>
      <c r="J37" t="str">
        <f t="shared" si="12"/>
        <v>Relevé réel</v>
      </c>
      <c r="K37" t="str">
        <f t="shared" si="13"/>
        <v>HP</v>
      </c>
      <c r="L37" t="str">
        <f t="shared" si="14"/>
        <v>34000</v>
      </c>
      <c r="M37" t="str">
        <f t="shared" si="15"/>
        <v>34815</v>
      </c>
      <c r="N37" t="str">
        <f t="shared" si="16"/>
        <v xml:space="preserve">815 </v>
      </c>
      <c r="O37">
        <f t="shared" si="20"/>
        <v>29</v>
      </c>
      <c r="P37" t="s">
        <v>143</v>
      </c>
      <c r="Q37" t="s">
        <v>144</v>
      </c>
      <c r="R37" t="s">
        <v>109</v>
      </c>
      <c r="S37" t="s">
        <v>6</v>
      </c>
      <c r="T37" s="10">
        <v>12875</v>
      </c>
      <c r="U37" s="10">
        <v>13182</v>
      </c>
      <c r="V37" s="10">
        <v>307</v>
      </c>
      <c r="W37" s="11">
        <f t="shared" si="21"/>
        <v>10.586206896551724</v>
      </c>
    </row>
    <row r="38" spans="1:23" x14ac:dyDescent="0.25">
      <c r="A38" t="s">
        <v>59</v>
      </c>
      <c r="B38">
        <f t="shared" si="8"/>
        <v>11</v>
      </c>
      <c r="C38">
        <f t="shared" si="9"/>
        <v>22</v>
      </c>
      <c r="D38">
        <f t="shared" si="9"/>
        <v>34</v>
      </c>
      <c r="E38">
        <f t="shared" si="9"/>
        <v>37</v>
      </c>
      <c r="F38">
        <f t="shared" si="9"/>
        <v>43</v>
      </c>
      <c r="G38">
        <f t="shared" si="9"/>
        <v>49</v>
      </c>
      <c r="H38" t="str">
        <f t="shared" si="10"/>
        <v>20/04/2021</v>
      </c>
      <c r="I38" t="str">
        <f t="shared" si="11"/>
        <v>19/05/2021</v>
      </c>
      <c r="J38" t="str">
        <f t="shared" si="12"/>
        <v>Relevé réel</v>
      </c>
      <c r="K38" t="str">
        <f t="shared" si="13"/>
        <v>HC</v>
      </c>
      <c r="L38" t="str">
        <f t="shared" si="14"/>
        <v>12875</v>
      </c>
      <c r="M38" t="str">
        <f t="shared" si="15"/>
        <v>13182</v>
      </c>
      <c r="N38" t="str">
        <f t="shared" si="16"/>
        <v xml:space="preserve">307 </v>
      </c>
      <c r="O38">
        <f t="shared" si="20"/>
        <v>29</v>
      </c>
      <c r="P38" t="s">
        <v>143</v>
      </c>
      <c r="Q38" t="s">
        <v>144</v>
      </c>
      <c r="R38" t="s">
        <v>109</v>
      </c>
      <c r="S38" t="s">
        <v>110</v>
      </c>
      <c r="T38" s="10">
        <v>34000</v>
      </c>
      <c r="U38" s="10">
        <v>34815</v>
      </c>
      <c r="V38" s="10">
        <v>815</v>
      </c>
      <c r="W38" s="11">
        <f t="shared" si="21"/>
        <v>28.103448275862068</v>
      </c>
    </row>
    <row r="39" spans="1:23" x14ac:dyDescent="0.25">
      <c r="A39" t="s">
        <v>60</v>
      </c>
      <c r="B39">
        <f t="shared" si="8"/>
        <v>11</v>
      </c>
      <c r="C39">
        <f t="shared" si="9"/>
        <v>22</v>
      </c>
      <c r="D39">
        <f t="shared" si="9"/>
        <v>34</v>
      </c>
      <c r="E39">
        <f t="shared" si="9"/>
        <v>37</v>
      </c>
      <c r="F39">
        <f t="shared" si="9"/>
        <v>43</v>
      </c>
      <c r="G39">
        <f t="shared" si="9"/>
        <v>49</v>
      </c>
      <c r="H39" t="str">
        <f t="shared" si="10"/>
        <v>20/05/2021</v>
      </c>
      <c r="I39" t="str">
        <f t="shared" si="11"/>
        <v>19/06/2021</v>
      </c>
      <c r="J39" t="str">
        <f t="shared" si="12"/>
        <v>Relevé réel</v>
      </c>
      <c r="K39" t="str">
        <f t="shared" si="13"/>
        <v>HC</v>
      </c>
      <c r="L39" t="str">
        <f t="shared" si="14"/>
        <v>13182</v>
      </c>
      <c r="M39" t="str">
        <f t="shared" si="15"/>
        <v>13642</v>
      </c>
      <c r="N39" t="str">
        <f t="shared" si="16"/>
        <v xml:space="preserve">460 </v>
      </c>
      <c r="O39">
        <f t="shared" si="20"/>
        <v>30</v>
      </c>
      <c r="P39" t="s">
        <v>145</v>
      </c>
      <c r="Q39" t="s">
        <v>146</v>
      </c>
      <c r="R39" t="s">
        <v>109</v>
      </c>
      <c r="S39" t="s">
        <v>6</v>
      </c>
      <c r="T39" s="10">
        <v>13182</v>
      </c>
      <c r="U39" s="10">
        <v>13642</v>
      </c>
      <c r="V39" s="10">
        <v>460</v>
      </c>
      <c r="W39" s="11">
        <f t="shared" si="21"/>
        <v>15.333333333333334</v>
      </c>
    </row>
    <row r="40" spans="1:23" x14ac:dyDescent="0.25">
      <c r="A40" t="s">
        <v>61</v>
      </c>
      <c r="B40">
        <f t="shared" si="8"/>
        <v>11</v>
      </c>
      <c r="C40">
        <f t="shared" si="9"/>
        <v>22</v>
      </c>
      <c r="D40">
        <f t="shared" si="9"/>
        <v>34</v>
      </c>
      <c r="E40">
        <f t="shared" si="9"/>
        <v>37</v>
      </c>
      <c r="F40">
        <f t="shared" si="9"/>
        <v>43</v>
      </c>
      <c r="G40">
        <f t="shared" si="9"/>
        <v>49</v>
      </c>
      <c r="H40" t="str">
        <f t="shared" si="10"/>
        <v>20/06/2021</v>
      </c>
      <c r="I40" t="str">
        <f t="shared" si="11"/>
        <v>19/07/2021</v>
      </c>
      <c r="J40" t="str">
        <f t="shared" si="12"/>
        <v>Relevé réel</v>
      </c>
      <c r="K40" t="str">
        <f t="shared" si="13"/>
        <v>HP</v>
      </c>
      <c r="L40" t="str">
        <f t="shared" si="14"/>
        <v>35976</v>
      </c>
      <c r="M40" t="str">
        <f t="shared" si="15"/>
        <v>36847</v>
      </c>
      <c r="N40" t="str">
        <f t="shared" si="16"/>
        <v xml:space="preserve">871 </v>
      </c>
      <c r="O40">
        <f t="shared" si="20"/>
        <v>30</v>
      </c>
      <c r="P40" t="s">
        <v>145</v>
      </c>
      <c r="Q40" t="s">
        <v>146</v>
      </c>
      <c r="R40" t="s">
        <v>109</v>
      </c>
      <c r="S40" t="s">
        <v>110</v>
      </c>
      <c r="T40" s="10">
        <v>34815</v>
      </c>
      <c r="U40" s="10">
        <v>35976</v>
      </c>
      <c r="V40" s="10">
        <v>1161</v>
      </c>
      <c r="W40" s="11">
        <f t="shared" si="21"/>
        <v>38.700000000000003</v>
      </c>
    </row>
    <row r="41" spans="1:23" x14ac:dyDescent="0.25">
      <c r="A41" t="s">
        <v>62</v>
      </c>
      <c r="B41">
        <f t="shared" si="8"/>
        <v>11</v>
      </c>
      <c r="C41">
        <f t="shared" si="9"/>
        <v>22</v>
      </c>
      <c r="D41">
        <f t="shared" si="9"/>
        <v>34</v>
      </c>
      <c r="E41">
        <f t="shared" si="9"/>
        <v>37</v>
      </c>
      <c r="F41">
        <f t="shared" si="9"/>
        <v>43</v>
      </c>
      <c r="G41">
        <f t="shared" si="9"/>
        <v>49</v>
      </c>
      <c r="H41" t="str">
        <f t="shared" si="10"/>
        <v>20/06/2021</v>
      </c>
      <c r="I41" t="str">
        <f t="shared" si="11"/>
        <v>19/07/2021</v>
      </c>
      <c r="J41" t="str">
        <f t="shared" si="12"/>
        <v>Relevé réel</v>
      </c>
      <c r="K41" t="str">
        <f t="shared" si="13"/>
        <v>HC</v>
      </c>
      <c r="L41" t="str">
        <f t="shared" si="14"/>
        <v>13642</v>
      </c>
      <c r="M41" t="str">
        <f t="shared" si="15"/>
        <v>14002</v>
      </c>
      <c r="N41" t="str">
        <f t="shared" si="16"/>
        <v xml:space="preserve">360 </v>
      </c>
      <c r="O41">
        <f t="shared" si="20"/>
        <v>29</v>
      </c>
      <c r="P41" t="s">
        <v>147</v>
      </c>
      <c r="Q41" t="s">
        <v>148</v>
      </c>
      <c r="R41" t="s">
        <v>109</v>
      </c>
      <c r="S41" t="s">
        <v>6</v>
      </c>
      <c r="T41" s="10">
        <v>13642</v>
      </c>
      <c r="U41" s="10">
        <v>14002</v>
      </c>
      <c r="V41" s="10">
        <v>360</v>
      </c>
      <c r="W41" s="11">
        <f t="shared" si="21"/>
        <v>12.413793103448276</v>
      </c>
    </row>
    <row r="42" spans="1:23" x14ac:dyDescent="0.25">
      <c r="A42" t="s">
        <v>63</v>
      </c>
      <c r="B42">
        <f t="shared" si="8"/>
        <v>11</v>
      </c>
      <c r="C42">
        <f t="shared" si="9"/>
        <v>22</v>
      </c>
      <c r="D42">
        <f t="shared" si="9"/>
        <v>34</v>
      </c>
      <c r="E42">
        <f t="shared" si="9"/>
        <v>37</v>
      </c>
      <c r="F42">
        <f t="shared" si="9"/>
        <v>43</v>
      </c>
      <c r="G42">
        <f t="shared" si="9"/>
        <v>49</v>
      </c>
      <c r="H42" t="str">
        <f t="shared" si="10"/>
        <v>20/07/2021</v>
      </c>
      <c r="I42" t="str">
        <f t="shared" si="11"/>
        <v>19/08/2021</v>
      </c>
      <c r="J42" t="str">
        <f t="shared" si="12"/>
        <v>Relevé réel</v>
      </c>
      <c r="K42" t="str">
        <f t="shared" si="13"/>
        <v>HP</v>
      </c>
      <c r="L42" t="str">
        <f t="shared" si="14"/>
        <v>36847</v>
      </c>
      <c r="M42" t="str">
        <f t="shared" si="15"/>
        <v>37785</v>
      </c>
      <c r="N42" t="str">
        <f t="shared" si="16"/>
        <v xml:space="preserve">938 </v>
      </c>
      <c r="O42">
        <f t="shared" si="20"/>
        <v>29</v>
      </c>
      <c r="P42" t="s">
        <v>147</v>
      </c>
      <c r="Q42" t="s">
        <v>148</v>
      </c>
      <c r="R42" t="s">
        <v>109</v>
      </c>
      <c r="S42" t="s">
        <v>110</v>
      </c>
      <c r="T42" s="10">
        <v>35976</v>
      </c>
      <c r="U42" s="10">
        <v>36847</v>
      </c>
      <c r="V42" s="10">
        <v>871</v>
      </c>
      <c r="W42" s="11">
        <f t="shared" si="21"/>
        <v>30.03448275862069</v>
      </c>
    </row>
    <row r="43" spans="1:23" x14ac:dyDescent="0.25">
      <c r="A43" t="s">
        <v>64</v>
      </c>
      <c r="B43">
        <f t="shared" si="8"/>
        <v>11</v>
      </c>
      <c r="C43">
        <f t="shared" si="9"/>
        <v>22</v>
      </c>
      <c r="D43">
        <f t="shared" si="9"/>
        <v>34</v>
      </c>
      <c r="E43">
        <f t="shared" si="9"/>
        <v>37</v>
      </c>
      <c r="F43">
        <f t="shared" si="9"/>
        <v>43</v>
      </c>
      <c r="G43">
        <f t="shared" si="9"/>
        <v>49</v>
      </c>
      <c r="H43" t="str">
        <f t="shared" si="10"/>
        <v>20/07/2021</v>
      </c>
      <c r="I43" t="str">
        <f t="shared" si="11"/>
        <v>19/08/2021</v>
      </c>
      <c r="J43" t="str">
        <f t="shared" si="12"/>
        <v>Relevé réel</v>
      </c>
      <c r="K43" t="str">
        <f t="shared" si="13"/>
        <v>HC</v>
      </c>
      <c r="L43" t="str">
        <f t="shared" si="14"/>
        <v>14002</v>
      </c>
      <c r="M43" t="str">
        <f t="shared" si="15"/>
        <v>14310</v>
      </c>
      <c r="N43" t="str">
        <f t="shared" si="16"/>
        <v xml:space="preserve">308 </v>
      </c>
      <c r="O43">
        <f t="shared" si="20"/>
        <v>30</v>
      </c>
      <c r="P43" t="s">
        <v>149</v>
      </c>
      <c r="Q43" t="s">
        <v>150</v>
      </c>
      <c r="R43" t="s">
        <v>109</v>
      </c>
      <c r="S43" t="s">
        <v>6</v>
      </c>
      <c r="T43" s="10">
        <v>14002</v>
      </c>
      <c r="U43" s="10">
        <v>14310</v>
      </c>
      <c r="V43" s="10">
        <v>308</v>
      </c>
      <c r="W43" s="11">
        <f t="shared" si="21"/>
        <v>10.266666666666667</v>
      </c>
    </row>
    <row r="44" spans="1:23" x14ac:dyDescent="0.25">
      <c r="A44" t="s">
        <v>65</v>
      </c>
      <c r="B44">
        <f t="shared" si="8"/>
        <v>11</v>
      </c>
      <c r="C44">
        <f t="shared" si="9"/>
        <v>22</v>
      </c>
      <c r="D44">
        <f t="shared" si="9"/>
        <v>34</v>
      </c>
      <c r="E44">
        <f t="shared" si="9"/>
        <v>37</v>
      </c>
      <c r="F44">
        <f t="shared" si="9"/>
        <v>43</v>
      </c>
      <c r="G44">
        <f t="shared" si="9"/>
        <v>49</v>
      </c>
      <c r="H44" t="str">
        <f t="shared" si="10"/>
        <v>20/08/2021</v>
      </c>
      <c r="I44" t="str">
        <f t="shared" si="11"/>
        <v>19/09/2021</v>
      </c>
      <c r="J44" t="str">
        <f t="shared" si="12"/>
        <v>Relevé réel</v>
      </c>
      <c r="K44" t="str">
        <f t="shared" si="13"/>
        <v>HP</v>
      </c>
      <c r="L44" t="str">
        <f t="shared" si="14"/>
        <v>37785</v>
      </c>
      <c r="M44" t="str">
        <f t="shared" si="15"/>
        <v>39032</v>
      </c>
      <c r="N44" t="str">
        <f t="shared" si="16"/>
        <v xml:space="preserve">1247 </v>
      </c>
      <c r="O44">
        <f t="shared" si="20"/>
        <v>30</v>
      </c>
      <c r="P44" t="s">
        <v>149</v>
      </c>
      <c r="Q44" t="s">
        <v>150</v>
      </c>
      <c r="R44" t="s">
        <v>109</v>
      </c>
      <c r="S44" t="s">
        <v>110</v>
      </c>
      <c r="T44" s="10">
        <v>36847</v>
      </c>
      <c r="U44" s="10">
        <v>37785</v>
      </c>
      <c r="V44" s="10">
        <v>938</v>
      </c>
      <c r="W44" s="11">
        <f t="shared" si="21"/>
        <v>31.266666666666666</v>
      </c>
    </row>
    <row r="45" spans="1:23" x14ac:dyDescent="0.25">
      <c r="A45" t="s">
        <v>66</v>
      </c>
      <c r="B45">
        <f t="shared" si="8"/>
        <v>11</v>
      </c>
      <c r="C45">
        <f t="shared" si="9"/>
        <v>22</v>
      </c>
      <c r="D45">
        <f t="shared" si="9"/>
        <v>34</v>
      </c>
      <c r="E45">
        <f t="shared" si="9"/>
        <v>37</v>
      </c>
      <c r="F45">
        <f t="shared" si="9"/>
        <v>43</v>
      </c>
      <c r="G45">
        <f t="shared" si="9"/>
        <v>49</v>
      </c>
      <c r="H45" t="str">
        <f t="shared" si="10"/>
        <v>20/08/2021</v>
      </c>
      <c r="I45" t="str">
        <f t="shared" si="11"/>
        <v>19/09/2021</v>
      </c>
      <c r="J45" t="str">
        <f t="shared" si="12"/>
        <v>Relevé réel</v>
      </c>
      <c r="K45" t="str">
        <f t="shared" si="13"/>
        <v>HC</v>
      </c>
      <c r="L45" t="str">
        <f t="shared" si="14"/>
        <v>14310</v>
      </c>
      <c r="M45" t="str">
        <f t="shared" si="15"/>
        <v>15117</v>
      </c>
      <c r="N45" t="str">
        <f t="shared" si="16"/>
        <v xml:space="preserve">807 </v>
      </c>
      <c r="O45">
        <f t="shared" si="20"/>
        <v>30</v>
      </c>
      <c r="P45" t="s">
        <v>151</v>
      </c>
      <c r="Q45" t="s">
        <v>152</v>
      </c>
      <c r="R45" t="s">
        <v>109</v>
      </c>
      <c r="S45" t="s">
        <v>6</v>
      </c>
      <c r="T45" s="10">
        <v>14310</v>
      </c>
      <c r="U45" s="10">
        <v>15117</v>
      </c>
      <c r="V45" s="10">
        <v>807</v>
      </c>
      <c r="W45" s="11">
        <f t="shared" si="21"/>
        <v>26.9</v>
      </c>
    </row>
    <row r="46" spans="1:23" x14ac:dyDescent="0.25">
      <c r="A46" t="s">
        <v>67</v>
      </c>
      <c r="B46">
        <f t="shared" si="8"/>
        <v>11</v>
      </c>
      <c r="C46">
        <f t="shared" si="9"/>
        <v>22</v>
      </c>
      <c r="D46">
        <f t="shared" si="9"/>
        <v>34</v>
      </c>
      <c r="E46">
        <f t="shared" si="9"/>
        <v>37</v>
      </c>
      <c r="F46">
        <f t="shared" si="9"/>
        <v>43</v>
      </c>
      <c r="G46">
        <f t="shared" si="9"/>
        <v>49</v>
      </c>
      <c r="H46" t="str">
        <f t="shared" si="10"/>
        <v>20/09/2021</v>
      </c>
      <c r="I46" t="str">
        <f t="shared" si="11"/>
        <v>19/10/2021</v>
      </c>
      <c r="J46" t="str">
        <f t="shared" si="12"/>
        <v>Relevé réel</v>
      </c>
      <c r="K46" t="str">
        <f t="shared" si="13"/>
        <v>HP</v>
      </c>
      <c r="L46" t="str">
        <f t="shared" si="14"/>
        <v>39032</v>
      </c>
      <c r="M46" t="str">
        <f t="shared" si="15"/>
        <v>40209</v>
      </c>
      <c r="N46" t="str">
        <f t="shared" si="16"/>
        <v xml:space="preserve">1177 </v>
      </c>
      <c r="O46">
        <f t="shared" si="20"/>
        <v>30</v>
      </c>
      <c r="P46" t="s">
        <v>151</v>
      </c>
      <c r="Q46" t="s">
        <v>152</v>
      </c>
      <c r="R46" t="s">
        <v>109</v>
      </c>
      <c r="S46" t="s">
        <v>110</v>
      </c>
      <c r="T46" s="10">
        <v>37785</v>
      </c>
      <c r="U46" s="10">
        <v>39032</v>
      </c>
      <c r="V46" s="10">
        <v>1247</v>
      </c>
      <c r="W46" s="11">
        <f t="shared" si="21"/>
        <v>41.56666666666667</v>
      </c>
    </row>
    <row r="47" spans="1:23" x14ac:dyDescent="0.25">
      <c r="A47" t="s">
        <v>68</v>
      </c>
      <c r="B47">
        <f t="shared" si="8"/>
        <v>11</v>
      </c>
      <c r="C47">
        <f t="shared" si="9"/>
        <v>22</v>
      </c>
      <c r="D47">
        <f t="shared" si="9"/>
        <v>34</v>
      </c>
      <c r="E47">
        <f t="shared" si="9"/>
        <v>37</v>
      </c>
      <c r="F47">
        <f t="shared" si="9"/>
        <v>43</v>
      </c>
      <c r="G47">
        <f t="shared" si="9"/>
        <v>49</v>
      </c>
      <c r="H47" t="str">
        <f t="shared" si="10"/>
        <v>20/09/2021</v>
      </c>
      <c r="I47" t="str">
        <f t="shared" si="11"/>
        <v>19/10/2021</v>
      </c>
      <c r="J47" t="str">
        <f t="shared" si="12"/>
        <v>Relevé réel</v>
      </c>
      <c r="K47" t="str">
        <f t="shared" si="13"/>
        <v>HC</v>
      </c>
      <c r="L47" t="str">
        <f t="shared" si="14"/>
        <v>15117</v>
      </c>
      <c r="M47" t="str">
        <f t="shared" si="15"/>
        <v>15745</v>
      </c>
      <c r="N47" t="str">
        <f t="shared" si="16"/>
        <v xml:space="preserve">628 </v>
      </c>
      <c r="O47">
        <f t="shared" si="20"/>
        <v>29</v>
      </c>
      <c r="P47" t="s">
        <v>153</v>
      </c>
      <c r="Q47" t="s">
        <v>154</v>
      </c>
      <c r="R47" t="s">
        <v>109</v>
      </c>
      <c r="S47" t="s">
        <v>6</v>
      </c>
      <c r="T47" s="10">
        <v>15117</v>
      </c>
      <c r="U47" s="10">
        <v>15745</v>
      </c>
      <c r="V47" s="10">
        <v>628</v>
      </c>
      <c r="W47" s="11">
        <f t="shared" si="21"/>
        <v>21.655172413793103</v>
      </c>
    </row>
    <row r="48" spans="1:23" x14ac:dyDescent="0.25">
      <c r="A48" t="s">
        <v>69</v>
      </c>
      <c r="B48">
        <f t="shared" si="8"/>
        <v>11</v>
      </c>
      <c r="C48">
        <f t="shared" si="9"/>
        <v>22</v>
      </c>
      <c r="D48">
        <f t="shared" si="9"/>
        <v>34</v>
      </c>
      <c r="E48">
        <f t="shared" si="9"/>
        <v>37</v>
      </c>
      <c r="F48">
        <f t="shared" si="9"/>
        <v>43</v>
      </c>
      <c r="G48">
        <f t="shared" si="9"/>
        <v>49</v>
      </c>
      <c r="H48" t="str">
        <f t="shared" si="10"/>
        <v>20/10/2021</v>
      </c>
      <c r="I48" t="str">
        <f t="shared" si="11"/>
        <v>19/11/2021</v>
      </c>
      <c r="J48" t="str">
        <f t="shared" si="12"/>
        <v>Relevé réel</v>
      </c>
      <c r="K48" t="str">
        <f t="shared" si="13"/>
        <v>HP</v>
      </c>
      <c r="L48" t="str">
        <f t="shared" si="14"/>
        <v>40209</v>
      </c>
      <c r="M48" t="str">
        <f t="shared" si="15"/>
        <v>40973</v>
      </c>
      <c r="N48" t="str">
        <f t="shared" si="16"/>
        <v xml:space="preserve">764 </v>
      </c>
      <c r="O48">
        <f t="shared" si="20"/>
        <v>29</v>
      </c>
      <c r="P48" t="s">
        <v>153</v>
      </c>
      <c r="Q48" t="s">
        <v>154</v>
      </c>
      <c r="R48" t="s">
        <v>109</v>
      </c>
      <c r="S48" t="s">
        <v>110</v>
      </c>
      <c r="T48" s="10">
        <v>39032</v>
      </c>
      <c r="U48" s="10">
        <v>40209</v>
      </c>
      <c r="V48" s="10">
        <v>1177</v>
      </c>
      <c r="W48" s="11">
        <f t="shared" si="21"/>
        <v>40.586206896551722</v>
      </c>
    </row>
    <row r="49" spans="1:26" x14ac:dyDescent="0.25">
      <c r="A49" t="s">
        <v>70</v>
      </c>
      <c r="B49">
        <f t="shared" si="8"/>
        <v>11</v>
      </c>
      <c r="C49">
        <f t="shared" si="9"/>
        <v>22</v>
      </c>
      <c r="D49">
        <f t="shared" si="9"/>
        <v>34</v>
      </c>
      <c r="E49">
        <f t="shared" si="9"/>
        <v>37</v>
      </c>
      <c r="F49">
        <f t="shared" si="9"/>
        <v>43</v>
      </c>
      <c r="G49">
        <f t="shared" si="9"/>
        <v>49</v>
      </c>
      <c r="H49" t="str">
        <f t="shared" si="10"/>
        <v>20/10/2021</v>
      </c>
      <c r="I49" t="str">
        <f t="shared" si="11"/>
        <v>19/11/2021</v>
      </c>
      <c r="J49" t="str">
        <f t="shared" si="12"/>
        <v>Relevé réel</v>
      </c>
      <c r="K49" t="str">
        <f t="shared" si="13"/>
        <v>HC</v>
      </c>
      <c r="L49" t="str">
        <f t="shared" si="14"/>
        <v>15745</v>
      </c>
      <c r="M49" t="str">
        <f t="shared" si="15"/>
        <v>16150</v>
      </c>
      <c r="N49" t="str">
        <f t="shared" si="16"/>
        <v xml:space="preserve">405 </v>
      </c>
      <c r="O49">
        <f t="shared" si="20"/>
        <v>30</v>
      </c>
      <c r="P49" t="s">
        <v>155</v>
      </c>
      <c r="Q49" t="s">
        <v>156</v>
      </c>
      <c r="R49" t="s">
        <v>109</v>
      </c>
      <c r="S49" t="s">
        <v>6</v>
      </c>
      <c r="T49" s="10">
        <v>15745</v>
      </c>
      <c r="U49" s="10">
        <v>16150</v>
      </c>
      <c r="V49" s="10">
        <v>405</v>
      </c>
      <c r="W49" s="11">
        <f t="shared" si="21"/>
        <v>13.5</v>
      </c>
    </row>
    <row r="50" spans="1:26" x14ac:dyDescent="0.25">
      <c r="A50" t="s">
        <v>71</v>
      </c>
      <c r="B50">
        <f t="shared" si="8"/>
        <v>11</v>
      </c>
      <c r="C50">
        <f t="shared" si="9"/>
        <v>22</v>
      </c>
      <c r="D50">
        <f t="shared" si="9"/>
        <v>34</v>
      </c>
      <c r="E50">
        <f t="shared" si="9"/>
        <v>37</v>
      </c>
      <c r="F50">
        <f t="shared" si="9"/>
        <v>43</v>
      </c>
      <c r="G50">
        <f t="shared" ref="G50:G78" si="22">SEARCH(";",$A50,1+F50)</f>
        <v>49</v>
      </c>
      <c r="H50" t="str">
        <f t="shared" si="10"/>
        <v>20/11/2021</v>
      </c>
      <c r="I50" t="str">
        <f t="shared" si="11"/>
        <v>19/12/2021</v>
      </c>
      <c r="J50" t="str">
        <f t="shared" si="12"/>
        <v>Relevé réel</v>
      </c>
      <c r="K50" t="str">
        <f t="shared" si="13"/>
        <v>HP</v>
      </c>
      <c r="L50" t="str">
        <f t="shared" si="14"/>
        <v>40973</v>
      </c>
      <c r="M50" t="str">
        <f t="shared" si="15"/>
        <v>42009</v>
      </c>
      <c r="N50" t="str">
        <f t="shared" si="16"/>
        <v xml:space="preserve">1036 </v>
      </c>
      <c r="O50">
        <f t="shared" si="20"/>
        <v>30</v>
      </c>
      <c r="P50" t="s">
        <v>155</v>
      </c>
      <c r="Q50" t="s">
        <v>156</v>
      </c>
      <c r="R50" t="s">
        <v>109</v>
      </c>
      <c r="S50" t="s">
        <v>110</v>
      </c>
      <c r="T50" s="10">
        <v>40209</v>
      </c>
      <c r="U50" s="10">
        <v>40973</v>
      </c>
      <c r="V50" s="10">
        <v>764</v>
      </c>
      <c r="W50" s="11">
        <f t="shared" si="21"/>
        <v>25.466666666666665</v>
      </c>
    </row>
    <row r="51" spans="1:26" x14ac:dyDescent="0.25">
      <c r="A51" t="s">
        <v>72</v>
      </c>
      <c r="B51">
        <f t="shared" si="8"/>
        <v>11</v>
      </c>
      <c r="C51">
        <f t="shared" si="9"/>
        <v>22</v>
      </c>
      <c r="D51">
        <f t="shared" ref="D51:F51" si="23">SEARCH(";",$A51,1+C51)</f>
        <v>34</v>
      </c>
      <c r="E51">
        <f t="shared" si="23"/>
        <v>37</v>
      </c>
      <c r="F51">
        <f t="shared" si="23"/>
        <v>43</v>
      </c>
      <c r="G51">
        <f t="shared" si="22"/>
        <v>49</v>
      </c>
      <c r="H51" t="str">
        <f t="shared" si="10"/>
        <v>20/11/2021</v>
      </c>
      <c r="I51" t="str">
        <f t="shared" si="11"/>
        <v>19/12/2021</v>
      </c>
      <c r="J51" t="str">
        <f t="shared" si="12"/>
        <v>Relevé réel</v>
      </c>
      <c r="K51" t="str">
        <f t="shared" si="13"/>
        <v>HC</v>
      </c>
      <c r="L51" t="str">
        <f t="shared" si="14"/>
        <v>16150</v>
      </c>
      <c r="M51" t="str">
        <f t="shared" si="15"/>
        <v>16945</v>
      </c>
      <c r="N51" t="str">
        <f t="shared" si="16"/>
        <v xml:space="preserve">795 </v>
      </c>
      <c r="O51">
        <f t="shared" si="20"/>
        <v>29</v>
      </c>
      <c r="P51" s="12" t="s">
        <v>157</v>
      </c>
      <c r="Q51" s="12" t="s">
        <v>158</v>
      </c>
      <c r="R51" t="s">
        <v>109</v>
      </c>
      <c r="S51" t="s">
        <v>6</v>
      </c>
      <c r="T51" s="10">
        <v>16150</v>
      </c>
      <c r="U51" s="10">
        <v>16945</v>
      </c>
      <c r="V51" s="10">
        <v>795</v>
      </c>
      <c r="W51" s="11">
        <f t="shared" si="21"/>
        <v>27.413793103448278</v>
      </c>
    </row>
    <row r="52" spans="1:26" ht="15.75" x14ac:dyDescent="0.25">
      <c r="A52" t="s">
        <v>73</v>
      </c>
      <c r="B52">
        <f t="shared" si="8"/>
        <v>11</v>
      </c>
      <c r="C52">
        <f t="shared" si="9"/>
        <v>22</v>
      </c>
      <c r="D52">
        <f t="shared" ref="D52:F52" si="24">SEARCH(";",$A52,1+C52)</f>
        <v>34</v>
      </c>
      <c r="E52">
        <f t="shared" si="24"/>
        <v>37</v>
      </c>
      <c r="F52">
        <f t="shared" si="24"/>
        <v>43</v>
      </c>
      <c r="G52">
        <f t="shared" si="22"/>
        <v>49</v>
      </c>
      <c r="H52" t="str">
        <f t="shared" si="10"/>
        <v>20/12/2021</v>
      </c>
      <c r="I52" t="str">
        <f t="shared" si="11"/>
        <v>19/01/2022</v>
      </c>
      <c r="J52" t="str">
        <f t="shared" si="12"/>
        <v>Relevé réel</v>
      </c>
      <c r="K52" t="str">
        <f t="shared" si="13"/>
        <v>HP</v>
      </c>
      <c r="L52" t="str">
        <f t="shared" si="14"/>
        <v>42009</v>
      </c>
      <c r="M52" t="str">
        <f t="shared" si="15"/>
        <v>42845</v>
      </c>
      <c r="N52" t="str">
        <f t="shared" si="16"/>
        <v xml:space="preserve">836 </v>
      </c>
      <c r="O52">
        <f t="shared" si="20"/>
        <v>29</v>
      </c>
      <c r="P52" s="12" t="s">
        <v>157</v>
      </c>
      <c r="Q52" s="12" t="s">
        <v>158</v>
      </c>
      <c r="R52" t="s">
        <v>109</v>
      </c>
      <c r="S52" t="s">
        <v>110</v>
      </c>
      <c r="T52" s="10">
        <v>40973</v>
      </c>
      <c r="U52" s="10">
        <v>42009</v>
      </c>
      <c r="V52" s="10">
        <v>1036</v>
      </c>
      <c r="W52" s="11">
        <f t="shared" si="21"/>
        <v>35.724137931034484</v>
      </c>
      <c r="X52" s="9">
        <f>V51</f>
        <v>795</v>
      </c>
      <c r="Z52" s="16">
        <f>X52/SUM(X$3:Y$3)</f>
        <v>0.60773178988751775</v>
      </c>
    </row>
    <row r="53" spans="1:26" ht="15.75" x14ac:dyDescent="0.25">
      <c r="A53" t="s">
        <v>74</v>
      </c>
      <c r="B53">
        <f t="shared" si="8"/>
        <v>11</v>
      </c>
      <c r="C53">
        <f t="shared" si="9"/>
        <v>22</v>
      </c>
      <c r="D53">
        <f t="shared" ref="D53:F53" si="25">SEARCH(";",$A53,1+C53)</f>
        <v>34</v>
      </c>
      <c r="E53">
        <f t="shared" si="25"/>
        <v>37</v>
      </c>
      <c r="F53">
        <f t="shared" si="25"/>
        <v>43</v>
      </c>
      <c r="G53">
        <f t="shared" si="22"/>
        <v>49</v>
      </c>
      <c r="H53" t="str">
        <f t="shared" si="10"/>
        <v>20/12/2021</v>
      </c>
      <c r="I53" t="str">
        <f t="shared" si="11"/>
        <v>19/01/2022</v>
      </c>
      <c r="J53" t="str">
        <f t="shared" si="12"/>
        <v>Relevé réel</v>
      </c>
      <c r="K53" t="str">
        <f t="shared" si="13"/>
        <v>HC</v>
      </c>
      <c r="L53" t="str">
        <f t="shared" si="14"/>
        <v>16945</v>
      </c>
      <c r="M53" t="str">
        <f t="shared" si="15"/>
        <v>17541</v>
      </c>
      <c r="N53" t="str">
        <f t="shared" si="16"/>
        <v xml:space="preserve">596 </v>
      </c>
      <c r="O53">
        <f t="shared" si="20"/>
        <v>30</v>
      </c>
      <c r="P53" s="12" t="s">
        <v>159</v>
      </c>
      <c r="Q53" s="12" t="s">
        <v>160</v>
      </c>
      <c r="R53" t="s">
        <v>109</v>
      </c>
      <c r="S53" t="s">
        <v>6</v>
      </c>
      <c r="T53" s="10">
        <v>16945</v>
      </c>
      <c r="U53" s="10">
        <v>17541</v>
      </c>
      <c r="V53" s="10">
        <v>596</v>
      </c>
      <c r="W53" s="11">
        <f t="shared" si="21"/>
        <v>19.866666666666667</v>
      </c>
      <c r="Y53" s="9">
        <f>V52</f>
        <v>1036</v>
      </c>
      <c r="Z53" s="16">
        <f>X53/SUM(X$3:Y$3)</f>
        <v>0</v>
      </c>
    </row>
    <row r="54" spans="1:26" ht="15.75" x14ac:dyDescent="0.25">
      <c r="A54" t="s">
        <v>75</v>
      </c>
      <c r="B54">
        <f t="shared" si="8"/>
        <v>11</v>
      </c>
      <c r="C54">
        <f t="shared" si="9"/>
        <v>22</v>
      </c>
      <c r="D54">
        <f t="shared" ref="D54:F54" si="26">SEARCH(";",$A54,1+C54)</f>
        <v>34</v>
      </c>
      <c r="E54">
        <f t="shared" si="26"/>
        <v>37</v>
      </c>
      <c r="F54">
        <f t="shared" si="26"/>
        <v>43</v>
      </c>
      <c r="G54">
        <f t="shared" si="22"/>
        <v>49</v>
      </c>
      <c r="H54" t="str">
        <f t="shared" si="10"/>
        <v>20/01/2022</v>
      </c>
      <c r="I54" t="str">
        <f t="shared" si="11"/>
        <v>19/02/2022</v>
      </c>
      <c r="J54" t="str">
        <f t="shared" si="12"/>
        <v>Relevé réel</v>
      </c>
      <c r="K54" t="str">
        <f t="shared" si="13"/>
        <v>HP</v>
      </c>
      <c r="L54" t="str">
        <f t="shared" si="14"/>
        <v>42845</v>
      </c>
      <c r="M54" t="str">
        <f t="shared" si="15"/>
        <v>43710</v>
      </c>
      <c r="N54" t="str">
        <f t="shared" si="16"/>
        <v xml:space="preserve">865 </v>
      </c>
      <c r="O54">
        <f t="shared" si="20"/>
        <v>30</v>
      </c>
      <c r="P54" s="12" t="s">
        <v>159</v>
      </c>
      <c r="Q54" s="12" t="s">
        <v>160</v>
      </c>
      <c r="R54" t="s">
        <v>109</v>
      </c>
      <c r="S54" t="s">
        <v>110</v>
      </c>
      <c r="T54" s="10">
        <v>42009</v>
      </c>
      <c r="U54" s="10">
        <v>42845</v>
      </c>
      <c r="V54" s="10">
        <v>836</v>
      </c>
      <c r="W54" s="11">
        <f t="shared" si="21"/>
        <v>27.866666666666667</v>
      </c>
      <c r="X54" s="9">
        <f>V53</f>
        <v>596</v>
      </c>
      <c r="Z54" s="16">
        <f>X54/SUM(X$3:Y$3)</f>
        <v>0.4556077317898875</v>
      </c>
    </row>
    <row r="55" spans="1:26" ht="15.75" x14ac:dyDescent="0.25">
      <c r="A55" t="s">
        <v>76</v>
      </c>
      <c r="B55">
        <f t="shared" si="8"/>
        <v>11</v>
      </c>
      <c r="C55">
        <f t="shared" si="9"/>
        <v>22</v>
      </c>
      <c r="D55">
        <f t="shared" ref="D55:F55" si="27">SEARCH(";",$A55,1+C55)</f>
        <v>34</v>
      </c>
      <c r="E55">
        <f t="shared" si="27"/>
        <v>37</v>
      </c>
      <c r="F55">
        <f t="shared" si="27"/>
        <v>43</v>
      </c>
      <c r="G55">
        <f t="shared" si="22"/>
        <v>49</v>
      </c>
      <c r="H55" t="str">
        <f t="shared" si="10"/>
        <v>20/01/2022</v>
      </c>
      <c r="I55" t="str">
        <f t="shared" si="11"/>
        <v>19/02/2022</v>
      </c>
      <c r="J55" t="str">
        <f t="shared" si="12"/>
        <v>Relevé réel</v>
      </c>
      <c r="K55" t="str">
        <f t="shared" si="13"/>
        <v>HC</v>
      </c>
      <c r="L55" t="str">
        <f t="shared" si="14"/>
        <v>17541</v>
      </c>
      <c r="M55" t="str">
        <f t="shared" si="15"/>
        <v>18212</v>
      </c>
      <c r="N55" t="str">
        <f t="shared" si="16"/>
        <v xml:space="preserve">671 </v>
      </c>
      <c r="O55">
        <f t="shared" si="20"/>
        <v>30</v>
      </c>
      <c r="P55" t="s">
        <v>161</v>
      </c>
      <c r="Q55" t="s">
        <v>162</v>
      </c>
      <c r="R55" t="s">
        <v>109</v>
      </c>
      <c r="S55" t="s">
        <v>6</v>
      </c>
      <c r="T55" s="10">
        <v>17541</v>
      </c>
      <c r="U55" s="10">
        <v>18212</v>
      </c>
      <c r="V55" s="10">
        <v>671</v>
      </c>
      <c r="W55" s="11">
        <f t="shared" si="21"/>
        <v>22.366666666666667</v>
      </c>
      <c r="Y55" s="9">
        <f>V54</f>
        <v>836</v>
      </c>
      <c r="Z55" s="16">
        <f>X55/SUM(X$3:Y$3)</f>
        <v>0</v>
      </c>
    </row>
    <row r="56" spans="1:26" x14ac:dyDescent="0.25">
      <c r="A56" t="s">
        <v>77</v>
      </c>
      <c r="B56">
        <f t="shared" si="8"/>
        <v>11</v>
      </c>
      <c r="C56">
        <f t="shared" si="9"/>
        <v>22</v>
      </c>
      <c r="D56">
        <f t="shared" ref="D56:F56" si="28">SEARCH(";",$A56,1+C56)</f>
        <v>34</v>
      </c>
      <c r="E56">
        <f t="shared" si="28"/>
        <v>37</v>
      </c>
      <c r="F56">
        <f t="shared" si="28"/>
        <v>43</v>
      </c>
      <c r="G56">
        <f t="shared" si="22"/>
        <v>49</v>
      </c>
      <c r="H56" t="str">
        <f t="shared" si="10"/>
        <v>20/02/2022</v>
      </c>
      <c r="I56" t="str">
        <f t="shared" si="11"/>
        <v>19/03/2022</v>
      </c>
      <c r="J56" t="str">
        <f t="shared" si="12"/>
        <v>Relevé réel</v>
      </c>
      <c r="K56" t="str">
        <f t="shared" si="13"/>
        <v>HP</v>
      </c>
      <c r="L56" t="str">
        <f t="shared" si="14"/>
        <v>43710</v>
      </c>
      <c r="M56" t="str">
        <f t="shared" si="15"/>
        <v>44298</v>
      </c>
      <c r="N56" t="str">
        <f t="shared" si="16"/>
        <v xml:space="preserve">588 </v>
      </c>
      <c r="O56">
        <f t="shared" si="20"/>
        <v>30</v>
      </c>
      <c r="P56" t="s">
        <v>161</v>
      </c>
      <c r="Q56" t="s">
        <v>162</v>
      </c>
      <c r="R56" t="s">
        <v>109</v>
      </c>
      <c r="S56" t="s">
        <v>110</v>
      </c>
      <c r="T56" s="10">
        <v>42845</v>
      </c>
      <c r="U56" s="10">
        <v>43710</v>
      </c>
      <c r="V56" s="10">
        <v>865</v>
      </c>
      <c r="W56" s="11">
        <f t="shared" si="21"/>
        <v>28.833333333333332</v>
      </c>
    </row>
    <row r="57" spans="1:26" x14ac:dyDescent="0.25">
      <c r="A57" t="s">
        <v>78</v>
      </c>
      <c r="B57">
        <f t="shared" si="8"/>
        <v>11</v>
      </c>
      <c r="C57">
        <f t="shared" si="9"/>
        <v>22</v>
      </c>
      <c r="D57">
        <f t="shared" ref="D57:F57" si="29">SEARCH(";",$A57,1+C57)</f>
        <v>34</v>
      </c>
      <c r="E57">
        <f t="shared" si="29"/>
        <v>37</v>
      </c>
      <c r="F57">
        <f t="shared" si="29"/>
        <v>43</v>
      </c>
      <c r="G57">
        <f t="shared" si="22"/>
        <v>49</v>
      </c>
      <c r="H57" t="str">
        <f t="shared" si="10"/>
        <v>20/02/2022</v>
      </c>
      <c r="I57" t="str">
        <f t="shared" si="11"/>
        <v>19/03/2022</v>
      </c>
      <c r="J57" t="str">
        <f t="shared" si="12"/>
        <v>Relevé réel</v>
      </c>
      <c r="K57" t="str">
        <f t="shared" si="13"/>
        <v>HC</v>
      </c>
      <c r="L57" t="str">
        <f t="shared" si="14"/>
        <v>18212</v>
      </c>
      <c r="M57" t="str">
        <f t="shared" si="15"/>
        <v>18740</v>
      </c>
      <c r="N57" t="str">
        <f t="shared" si="16"/>
        <v xml:space="preserve">528 </v>
      </c>
      <c r="O57">
        <f t="shared" si="20"/>
        <v>27</v>
      </c>
      <c r="P57" t="s">
        <v>163</v>
      </c>
      <c r="Q57" t="s">
        <v>164</v>
      </c>
      <c r="R57" t="s">
        <v>109</v>
      </c>
      <c r="S57" t="s">
        <v>6</v>
      </c>
      <c r="T57" s="10">
        <v>18212</v>
      </c>
      <c r="U57" s="10">
        <v>18740</v>
      </c>
      <c r="V57" s="10">
        <v>528</v>
      </c>
      <c r="W57" s="11">
        <f t="shared" si="21"/>
        <v>19.555555555555557</v>
      </c>
    </row>
    <row r="58" spans="1:26" x14ac:dyDescent="0.25">
      <c r="A58" t="s">
        <v>79</v>
      </c>
      <c r="B58">
        <f t="shared" si="8"/>
        <v>11</v>
      </c>
      <c r="C58">
        <f t="shared" si="9"/>
        <v>22</v>
      </c>
      <c r="D58">
        <f t="shared" ref="D58:F58" si="30">SEARCH(";",$A58,1+C58)</f>
        <v>34</v>
      </c>
      <c r="E58">
        <f t="shared" si="30"/>
        <v>37</v>
      </c>
      <c r="F58">
        <f t="shared" si="30"/>
        <v>43</v>
      </c>
      <c r="G58">
        <f t="shared" si="22"/>
        <v>49</v>
      </c>
      <c r="H58" t="str">
        <f t="shared" si="10"/>
        <v>20/03/2022</v>
      </c>
      <c r="I58" t="str">
        <f t="shared" si="11"/>
        <v>19/04/2022</v>
      </c>
      <c r="J58" t="str">
        <f t="shared" si="12"/>
        <v>Relevé réel</v>
      </c>
      <c r="K58" t="str">
        <f t="shared" si="13"/>
        <v>HP</v>
      </c>
      <c r="L58" t="str">
        <f t="shared" si="14"/>
        <v>44298</v>
      </c>
      <c r="M58" t="str">
        <f t="shared" si="15"/>
        <v>45260</v>
      </c>
      <c r="N58" t="str">
        <f t="shared" si="16"/>
        <v xml:space="preserve">962 </v>
      </c>
      <c r="O58">
        <f t="shared" si="20"/>
        <v>27</v>
      </c>
      <c r="P58" t="s">
        <v>163</v>
      </c>
      <c r="Q58" t="s">
        <v>164</v>
      </c>
      <c r="R58" t="s">
        <v>109</v>
      </c>
      <c r="S58" t="s">
        <v>110</v>
      </c>
      <c r="T58" s="10">
        <v>43710</v>
      </c>
      <c r="U58" s="10">
        <v>44298</v>
      </c>
      <c r="V58" s="10">
        <v>588</v>
      </c>
      <c r="W58" s="11">
        <f t="shared" si="21"/>
        <v>21.777777777777779</v>
      </c>
    </row>
    <row r="59" spans="1:26" x14ac:dyDescent="0.25">
      <c r="A59" t="s">
        <v>80</v>
      </c>
      <c r="B59">
        <f t="shared" si="8"/>
        <v>11</v>
      </c>
      <c r="C59">
        <f t="shared" si="9"/>
        <v>22</v>
      </c>
      <c r="D59">
        <f t="shared" ref="D59:F59" si="31">SEARCH(";",$A59,1+C59)</f>
        <v>34</v>
      </c>
      <c r="E59">
        <f t="shared" si="31"/>
        <v>37</v>
      </c>
      <c r="F59">
        <f t="shared" si="31"/>
        <v>43</v>
      </c>
      <c r="G59">
        <f t="shared" si="22"/>
        <v>49</v>
      </c>
      <c r="H59" t="str">
        <f t="shared" si="10"/>
        <v>20/03/2022</v>
      </c>
      <c r="I59" t="str">
        <f t="shared" si="11"/>
        <v>19/04/2022</v>
      </c>
      <c r="J59" t="str">
        <f t="shared" si="12"/>
        <v>Relevé réel</v>
      </c>
      <c r="K59" t="str">
        <f t="shared" si="13"/>
        <v>HC</v>
      </c>
      <c r="L59" t="str">
        <f t="shared" si="14"/>
        <v>18740</v>
      </c>
      <c r="M59" t="str">
        <f t="shared" si="15"/>
        <v>19475</v>
      </c>
      <c r="N59" t="str">
        <f t="shared" si="16"/>
        <v xml:space="preserve">735 </v>
      </c>
      <c r="O59">
        <f t="shared" si="20"/>
        <v>30</v>
      </c>
      <c r="P59" t="s">
        <v>165</v>
      </c>
      <c r="Q59" t="s">
        <v>166</v>
      </c>
      <c r="R59" t="s">
        <v>109</v>
      </c>
      <c r="S59" t="s">
        <v>6</v>
      </c>
      <c r="T59" s="10">
        <v>18740</v>
      </c>
      <c r="U59" s="10">
        <v>19475</v>
      </c>
      <c r="V59" s="10">
        <v>735</v>
      </c>
      <c r="W59" s="11">
        <f t="shared" si="21"/>
        <v>24.5</v>
      </c>
    </row>
    <row r="60" spans="1:26" x14ac:dyDescent="0.25">
      <c r="A60" t="s">
        <v>81</v>
      </c>
      <c r="B60">
        <f t="shared" si="8"/>
        <v>11</v>
      </c>
      <c r="C60">
        <f t="shared" si="9"/>
        <v>22</v>
      </c>
      <c r="D60">
        <f t="shared" ref="D60:F60" si="32">SEARCH(";",$A60,1+C60)</f>
        <v>34</v>
      </c>
      <c r="E60">
        <f t="shared" si="32"/>
        <v>37</v>
      </c>
      <c r="F60">
        <f t="shared" si="32"/>
        <v>43</v>
      </c>
      <c r="G60">
        <f t="shared" si="22"/>
        <v>49</v>
      </c>
      <c r="H60" t="str">
        <f t="shared" si="10"/>
        <v>20/04/2022</v>
      </c>
      <c r="I60" t="str">
        <f t="shared" si="11"/>
        <v>19/05/2022</v>
      </c>
      <c r="J60" t="str">
        <f t="shared" si="12"/>
        <v>Relevé réel</v>
      </c>
      <c r="K60" t="str">
        <f t="shared" si="13"/>
        <v>HP</v>
      </c>
      <c r="L60" t="str">
        <f t="shared" si="14"/>
        <v>45260</v>
      </c>
      <c r="M60" t="str">
        <f t="shared" si="15"/>
        <v>46434</v>
      </c>
      <c r="N60" t="str">
        <f t="shared" si="16"/>
        <v xml:space="preserve">1174 </v>
      </c>
      <c r="O60">
        <f t="shared" si="20"/>
        <v>30</v>
      </c>
      <c r="P60" t="s">
        <v>165</v>
      </c>
      <c r="Q60" t="s">
        <v>166</v>
      </c>
      <c r="R60" t="s">
        <v>109</v>
      </c>
      <c r="S60" t="s">
        <v>110</v>
      </c>
      <c r="T60" s="10">
        <v>44298</v>
      </c>
      <c r="U60" s="10">
        <v>45260</v>
      </c>
      <c r="V60" s="10">
        <v>962</v>
      </c>
      <c r="W60" s="11">
        <f t="shared" si="21"/>
        <v>32.06666666666667</v>
      </c>
    </row>
    <row r="61" spans="1:26" x14ac:dyDescent="0.25">
      <c r="A61" t="s">
        <v>82</v>
      </c>
      <c r="B61">
        <f t="shared" si="8"/>
        <v>11</v>
      </c>
      <c r="C61">
        <f t="shared" si="9"/>
        <v>22</v>
      </c>
      <c r="D61">
        <f t="shared" ref="D61:F61" si="33">SEARCH(";",$A61,1+C61)</f>
        <v>34</v>
      </c>
      <c r="E61">
        <f t="shared" si="33"/>
        <v>37</v>
      </c>
      <c r="F61">
        <f t="shared" si="33"/>
        <v>43</v>
      </c>
      <c r="G61">
        <f t="shared" si="22"/>
        <v>49</v>
      </c>
      <c r="H61" t="str">
        <f t="shared" si="10"/>
        <v>20/04/2022</v>
      </c>
      <c r="I61" t="str">
        <f t="shared" si="11"/>
        <v>19/05/2022</v>
      </c>
      <c r="J61" t="str">
        <f t="shared" si="12"/>
        <v>Relevé réel</v>
      </c>
      <c r="K61" t="str">
        <f t="shared" si="13"/>
        <v>HC</v>
      </c>
      <c r="L61" t="str">
        <f t="shared" si="14"/>
        <v>19475</v>
      </c>
      <c r="M61" t="str">
        <f t="shared" si="15"/>
        <v>20304</v>
      </c>
      <c r="N61" t="str">
        <f t="shared" si="16"/>
        <v xml:space="preserve">829 </v>
      </c>
      <c r="O61">
        <f t="shared" si="20"/>
        <v>29</v>
      </c>
      <c r="P61" t="s">
        <v>167</v>
      </c>
      <c r="Q61" t="s">
        <v>168</v>
      </c>
      <c r="R61" t="s">
        <v>109</v>
      </c>
      <c r="S61" t="s">
        <v>6</v>
      </c>
      <c r="T61" s="10">
        <v>19475</v>
      </c>
      <c r="U61" s="10">
        <v>20304</v>
      </c>
      <c r="V61" s="10">
        <v>829</v>
      </c>
      <c r="W61" s="11">
        <f t="shared" si="21"/>
        <v>28.586206896551722</v>
      </c>
    </row>
    <row r="62" spans="1:26" x14ac:dyDescent="0.25">
      <c r="A62" t="s">
        <v>83</v>
      </c>
      <c r="B62">
        <f t="shared" si="8"/>
        <v>11</v>
      </c>
      <c r="C62">
        <f t="shared" si="9"/>
        <v>22</v>
      </c>
      <c r="D62">
        <f t="shared" ref="D62:F62" si="34">SEARCH(";",$A62,1+C62)</f>
        <v>34</v>
      </c>
      <c r="E62">
        <f t="shared" si="34"/>
        <v>37</v>
      </c>
      <c r="F62">
        <f t="shared" si="34"/>
        <v>43</v>
      </c>
      <c r="G62">
        <f t="shared" si="22"/>
        <v>49</v>
      </c>
      <c r="H62" t="str">
        <f t="shared" si="10"/>
        <v>20/05/2022</v>
      </c>
      <c r="I62" t="str">
        <f t="shared" si="11"/>
        <v>19/06/2022</v>
      </c>
      <c r="J62" t="str">
        <f t="shared" si="12"/>
        <v>Relevé réel</v>
      </c>
      <c r="K62" t="str">
        <f t="shared" si="13"/>
        <v>HP</v>
      </c>
      <c r="L62" t="str">
        <f t="shared" si="14"/>
        <v>46434</v>
      </c>
      <c r="M62" t="str">
        <f t="shared" si="15"/>
        <v>47421</v>
      </c>
      <c r="N62" t="str">
        <f t="shared" si="16"/>
        <v xml:space="preserve">987 </v>
      </c>
      <c r="O62">
        <f t="shared" si="20"/>
        <v>29</v>
      </c>
      <c r="P62" t="s">
        <v>167</v>
      </c>
      <c r="Q62" t="s">
        <v>168</v>
      </c>
      <c r="R62" t="s">
        <v>109</v>
      </c>
      <c r="S62" t="s">
        <v>110</v>
      </c>
      <c r="T62" s="10">
        <v>45260</v>
      </c>
      <c r="U62" s="10">
        <v>46434</v>
      </c>
      <c r="V62" s="10">
        <v>1174</v>
      </c>
      <c r="W62" s="11">
        <f t="shared" si="21"/>
        <v>40.482758620689658</v>
      </c>
    </row>
    <row r="63" spans="1:26" x14ac:dyDescent="0.25">
      <c r="A63" t="s">
        <v>84</v>
      </c>
      <c r="B63">
        <f t="shared" si="8"/>
        <v>11</v>
      </c>
      <c r="C63">
        <f t="shared" si="9"/>
        <v>22</v>
      </c>
      <c r="D63">
        <f t="shared" ref="D63:F63" si="35">SEARCH(";",$A63,1+C63)</f>
        <v>34</v>
      </c>
      <c r="E63">
        <f t="shared" si="35"/>
        <v>37</v>
      </c>
      <c r="F63">
        <f t="shared" si="35"/>
        <v>43</v>
      </c>
      <c r="G63">
        <f t="shared" si="22"/>
        <v>49</v>
      </c>
      <c r="H63" t="str">
        <f t="shared" si="10"/>
        <v>20/05/2022</v>
      </c>
      <c r="I63" t="str">
        <f t="shared" si="11"/>
        <v>19/06/2022</v>
      </c>
      <c r="J63" t="str">
        <f t="shared" si="12"/>
        <v>Relevé réel</v>
      </c>
      <c r="K63" t="str">
        <f t="shared" si="13"/>
        <v>HC</v>
      </c>
      <c r="L63" t="str">
        <f t="shared" si="14"/>
        <v>20304</v>
      </c>
      <c r="M63" t="str">
        <f t="shared" si="15"/>
        <v>21090</v>
      </c>
      <c r="N63" t="str">
        <f t="shared" si="16"/>
        <v xml:space="preserve">786 </v>
      </c>
      <c r="O63">
        <f t="shared" si="20"/>
        <v>30</v>
      </c>
      <c r="P63" t="s">
        <v>169</v>
      </c>
      <c r="Q63" t="s">
        <v>170</v>
      </c>
      <c r="R63" t="s">
        <v>109</v>
      </c>
      <c r="S63" t="s">
        <v>6</v>
      </c>
      <c r="T63" s="10">
        <v>20304</v>
      </c>
      <c r="U63" s="10">
        <v>21090</v>
      </c>
      <c r="V63" s="10">
        <v>786</v>
      </c>
      <c r="W63" s="11">
        <f t="shared" si="21"/>
        <v>26.2</v>
      </c>
    </row>
    <row r="64" spans="1:26" x14ac:dyDescent="0.25">
      <c r="A64" t="s">
        <v>85</v>
      </c>
      <c r="B64">
        <f t="shared" si="8"/>
        <v>11</v>
      </c>
      <c r="C64">
        <f t="shared" si="9"/>
        <v>22</v>
      </c>
      <c r="D64">
        <f t="shared" ref="D64:F64" si="36">SEARCH(";",$A64,1+C64)</f>
        <v>34</v>
      </c>
      <c r="E64">
        <f t="shared" si="36"/>
        <v>37</v>
      </c>
      <c r="F64">
        <f t="shared" si="36"/>
        <v>43</v>
      </c>
      <c r="G64">
        <f t="shared" si="22"/>
        <v>49</v>
      </c>
      <c r="H64" t="str">
        <f t="shared" si="10"/>
        <v>20/06/2022</v>
      </c>
      <c r="I64" t="str">
        <f t="shared" si="11"/>
        <v>19/07/2022</v>
      </c>
      <c r="J64" t="str">
        <f t="shared" si="12"/>
        <v>Relevé réel</v>
      </c>
      <c r="K64" t="str">
        <f t="shared" si="13"/>
        <v>HP</v>
      </c>
      <c r="L64" t="str">
        <f t="shared" si="14"/>
        <v>47421</v>
      </c>
      <c r="M64" t="str">
        <f t="shared" si="15"/>
        <v>48349</v>
      </c>
      <c r="N64" t="str">
        <f t="shared" si="16"/>
        <v xml:space="preserve">928 </v>
      </c>
      <c r="O64">
        <f t="shared" si="20"/>
        <v>30</v>
      </c>
      <c r="P64" t="s">
        <v>169</v>
      </c>
      <c r="Q64" t="s">
        <v>170</v>
      </c>
      <c r="R64" t="s">
        <v>109</v>
      </c>
      <c r="S64" t="s">
        <v>110</v>
      </c>
      <c r="T64" s="10">
        <v>46434</v>
      </c>
      <c r="U64" s="10">
        <v>47421</v>
      </c>
      <c r="V64" s="10">
        <v>987</v>
      </c>
      <c r="W64" s="11">
        <f t="shared" si="21"/>
        <v>32.9</v>
      </c>
    </row>
    <row r="65" spans="1:26" x14ac:dyDescent="0.25">
      <c r="A65" t="s">
        <v>86</v>
      </c>
      <c r="B65">
        <f t="shared" si="8"/>
        <v>11</v>
      </c>
      <c r="C65">
        <f t="shared" si="9"/>
        <v>22</v>
      </c>
      <c r="D65">
        <f t="shared" ref="D65:F65" si="37">SEARCH(";",$A65,1+C65)</f>
        <v>34</v>
      </c>
      <c r="E65">
        <f t="shared" si="37"/>
        <v>37</v>
      </c>
      <c r="F65">
        <f t="shared" si="37"/>
        <v>43</v>
      </c>
      <c r="G65">
        <f t="shared" si="22"/>
        <v>49</v>
      </c>
      <c r="H65" t="str">
        <f t="shared" si="10"/>
        <v>20/06/2022</v>
      </c>
      <c r="I65" t="str">
        <f t="shared" si="11"/>
        <v>19/07/2022</v>
      </c>
      <c r="J65" t="str">
        <f t="shared" si="12"/>
        <v>Relevé réel</v>
      </c>
      <c r="K65" t="str">
        <f t="shared" si="13"/>
        <v>HC</v>
      </c>
      <c r="L65" t="str">
        <f t="shared" si="14"/>
        <v>21090</v>
      </c>
      <c r="M65" t="str">
        <f t="shared" si="15"/>
        <v>21887</v>
      </c>
      <c r="N65" t="str">
        <f t="shared" si="16"/>
        <v xml:space="preserve">797 </v>
      </c>
      <c r="O65">
        <f t="shared" si="20"/>
        <v>29</v>
      </c>
      <c r="P65" t="s">
        <v>171</v>
      </c>
      <c r="Q65" t="s">
        <v>172</v>
      </c>
      <c r="R65" t="s">
        <v>109</v>
      </c>
      <c r="S65" t="s">
        <v>6</v>
      </c>
      <c r="T65" s="10">
        <v>21090</v>
      </c>
      <c r="U65" s="10">
        <v>21887</v>
      </c>
      <c r="V65" s="10">
        <v>797</v>
      </c>
      <c r="W65" s="11">
        <f t="shared" si="21"/>
        <v>27.482758620689655</v>
      </c>
    </row>
    <row r="66" spans="1:26" x14ac:dyDescent="0.25">
      <c r="A66" t="s">
        <v>87</v>
      </c>
      <c r="B66">
        <f t="shared" si="8"/>
        <v>11</v>
      </c>
      <c r="C66">
        <f t="shared" si="9"/>
        <v>22</v>
      </c>
      <c r="D66">
        <f t="shared" ref="D66:F66" si="38">SEARCH(";",$A66,1+C66)</f>
        <v>34</v>
      </c>
      <c r="E66">
        <f t="shared" si="38"/>
        <v>37</v>
      </c>
      <c r="F66">
        <f t="shared" si="38"/>
        <v>43</v>
      </c>
      <c r="G66">
        <f t="shared" si="22"/>
        <v>49</v>
      </c>
      <c r="H66" t="str">
        <f t="shared" si="10"/>
        <v>20/07/2022</v>
      </c>
      <c r="I66" t="str">
        <f t="shared" si="11"/>
        <v>19/08/2022</v>
      </c>
      <c r="J66" t="str">
        <f t="shared" si="12"/>
        <v>Relevé réel</v>
      </c>
      <c r="K66" t="str">
        <f t="shared" si="13"/>
        <v>HP</v>
      </c>
      <c r="L66" t="str">
        <f t="shared" si="14"/>
        <v>48349</v>
      </c>
      <c r="M66" t="str">
        <f t="shared" si="15"/>
        <v>49351</v>
      </c>
      <c r="N66" t="str">
        <f t="shared" si="16"/>
        <v xml:space="preserve">1002 </v>
      </c>
      <c r="O66">
        <f t="shared" si="20"/>
        <v>29</v>
      </c>
      <c r="P66" t="s">
        <v>171</v>
      </c>
      <c r="Q66" t="s">
        <v>172</v>
      </c>
      <c r="R66" t="s">
        <v>109</v>
      </c>
      <c r="S66" t="s">
        <v>110</v>
      </c>
      <c r="T66" s="10">
        <v>47421</v>
      </c>
      <c r="U66" s="10">
        <v>48349</v>
      </c>
      <c r="V66" s="10">
        <v>928</v>
      </c>
      <c r="W66" s="11">
        <f t="shared" si="21"/>
        <v>32</v>
      </c>
    </row>
    <row r="67" spans="1:26" x14ac:dyDescent="0.25">
      <c r="A67" t="s">
        <v>88</v>
      </c>
      <c r="B67">
        <f t="shared" ref="B67:B78" si="39">SEARCH(";",A67,1)</f>
        <v>11</v>
      </c>
      <c r="C67">
        <f t="shared" ref="C67:F78" si="40">SEARCH(";",$A67,1+B67)</f>
        <v>22</v>
      </c>
      <c r="D67">
        <f t="shared" si="40"/>
        <v>34</v>
      </c>
      <c r="E67">
        <f t="shared" si="40"/>
        <v>37</v>
      </c>
      <c r="F67">
        <f t="shared" si="40"/>
        <v>43</v>
      </c>
      <c r="G67">
        <f t="shared" si="22"/>
        <v>49</v>
      </c>
      <c r="H67" t="str">
        <f t="shared" ref="H67:H78" si="41">MID($A67,1,B67-1)</f>
        <v>20/07/2022</v>
      </c>
      <c r="I67" t="str">
        <f t="shared" ref="I67:I78" si="42">MID($A67,B67+1,(C67-1-B67))</f>
        <v>19/08/2022</v>
      </c>
      <c r="J67" t="str">
        <f t="shared" ref="J67:J78" si="43">MID($A67,C67+1,(D67-1-C67))</f>
        <v>Relevé réel</v>
      </c>
      <c r="K67" t="str">
        <f t="shared" ref="K67:K78" si="44">MID($A67,D67+1,(E67-1-D67))</f>
        <v>HC</v>
      </c>
      <c r="L67" t="str">
        <f t="shared" ref="L67:L78" si="45">MID($A67,E67+1,(F67-1-E67))</f>
        <v>21887</v>
      </c>
      <c r="M67" t="str">
        <f t="shared" ref="M67:M78" si="46">MID($A67,F67+1,(G67-1-F67))</f>
        <v>22372</v>
      </c>
      <c r="N67" t="str">
        <f t="shared" ref="N67:N78" si="47">MID($A67,G67+1,(H67-1-G67))</f>
        <v xml:space="preserve">485 </v>
      </c>
      <c r="O67">
        <f t="shared" ref="O67:O78" si="48">Q67-P67</f>
        <v>30</v>
      </c>
      <c r="P67" t="s">
        <v>173</v>
      </c>
      <c r="Q67" t="s">
        <v>174</v>
      </c>
      <c r="R67" t="s">
        <v>109</v>
      </c>
      <c r="S67" t="s">
        <v>6</v>
      </c>
      <c r="T67" s="10">
        <v>21887</v>
      </c>
      <c r="U67" s="10">
        <v>22372</v>
      </c>
      <c r="V67" s="10">
        <v>485</v>
      </c>
      <c r="W67" s="11">
        <f t="shared" ref="W67:W78" si="49">V67/O67</f>
        <v>16.166666666666668</v>
      </c>
    </row>
    <row r="68" spans="1:26" x14ac:dyDescent="0.25">
      <c r="A68" t="s">
        <v>89</v>
      </c>
      <c r="B68">
        <f t="shared" si="39"/>
        <v>11</v>
      </c>
      <c r="C68">
        <f t="shared" si="40"/>
        <v>22</v>
      </c>
      <c r="D68">
        <f t="shared" si="40"/>
        <v>34</v>
      </c>
      <c r="E68">
        <f t="shared" si="40"/>
        <v>37</v>
      </c>
      <c r="F68">
        <f t="shared" si="40"/>
        <v>43</v>
      </c>
      <c r="G68">
        <f t="shared" si="22"/>
        <v>49</v>
      </c>
      <c r="H68" t="str">
        <f t="shared" si="41"/>
        <v>20/08/2022</v>
      </c>
      <c r="I68" t="str">
        <f t="shared" si="42"/>
        <v>19/09/2022</v>
      </c>
      <c r="J68" t="str">
        <f t="shared" si="43"/>
        <v>Relevé réel</v>
      </c>
      <c r="K68" t="str">
        <f t="shared" si="44"/>
        <v>HP</v>
      </c>
      <c r="L68" t="str">
        <f t="shared" si="45"/>
        <v>49351</v>
      </c>
      <c r="M68" t="str">
        <f t="shared" si="46"/>
        <v>50559</v>
      </c>
      <c r="N68" t="str">
        <f t="shared" si="47"/>
        <v xml:space="preserve">1208 </v>
      </c>
      <c r="O68">
        <f t="shared" si="48"/>
        <v>30</v>
      </c>
      <c r="P68" t="s">
        <v>173</v>
      </c>
      <c r="Q68" t="s">
        <v>174</v>
      </c>
      <c r="R68" t="s">
        <v>109</v>
      </c>
      <c r="S68" t="s">
        <v>110</v>
      </c>
      <c r="T68" s="10">
        <v>48349</v>
      </c>
      <c r="U68" s="10">
        <v>49351</v>
      </c>
      <c r="V68" s="10">
        <v>1002</v>
      </c>
      <c r="W68" s="11">
        <f t="shared" si="49"/>
        <v>33.4</v>
      </c>
    </row>
    <row r="69" spans="1:26" x14ac:dyDescent="0.25">
      <c r="A69" t="s">
        <v>90</v>
      </c>
      <c r="B69">
        <f t="shared" si="39"/>
        <v>11</v>
      </c>
      <c r="C69">
        <f t="shared" si="40"/>
        <v>22</v>
      </c>
      <c r="D69">
        <f t="shared" si="40"/>
        <v>34</v>
      </c>
      <c r="E69">
        <f t="shared" si="40"/>
        <v>37</v>
      </c>
      <c r="F69">
        <f t="shared" si="40"/>
        <v>43</v>
      </c>
      <c r="G69">
        <f t="shared" si="22"/>
        <v>49</v>
      </c>
      <c r="H69" t="str">
        <f t="shared" si="41"/>
        <v>20/08/2022</v>
      </c>
      <c r="I69" t="str">
        <f t="shared" si="42"/>
        <v>19/09/2022</v>
      </c>
      <c r="J69" t="str">
        <f t="shared" si="43"/>
        <v>Relevé réel</v>
      </c>
      <c r="K69" t="str">
        <f t="shared" si="44"/>
        <v>HC</v>
      </c>
      <c r="L69" t="str">
        <f t="shared" si="45"/>
        <v>22372</v>
      </c>
      <c r="M69" t="str">
        <f t="shared" si="46"/>
        <v>23311</v>
      </c>
      <c r="N69" t="str">
        <f t="shared" si="47"/>
        <v xml:space="preserve">939 </v>
      </c>
      <c r="O69">
        <f t="shared" si="48"/>
        <v>30</v>
      </c>
      <c r="P69" t="s">
        <v>175</v>
      </c>
      <c r="Q69" t="s">
        <v>176</v>
      </c>
      <c r="R69" t="s">
        <v>109</v>
      </c>
      <c r="S69" t="s">
        <v>6</v>
      </c>
      <c r="T69" s="10">
        <v>22372</v>
      </c>
      <c r="U69" s="10">
        <v>23311</v>
      </c>
      <c r="V69" s="10">
        <v>939</v>
      </c>
      <c r="W69" s="11">
        <f t="shared" si="49"/>
        <v>31.3</v>
      </c>
    </row>
    <row r="70" spans="1:26" x14ac:dyDescent="0.25">
      <c r="A70" t="s">
        <v>91</v>
      </c>
      <c r="B70">
        <f t="shared" si="39"/>
        <v>11</v>
      </c>
      <c r="C70">
        <f t="shared" si="40"/>
        <v>22</v>
      </c>
      <c r="D70">
        <f t="shared" si="40"/>
        <v>34</v>
      </c>
      <c r="E70">
        <f t="shared" si="40"/>
        <v>37</v>
      </c>
      <c r="F70">
        <f t="shared" si="40"/>
        <v>43</v>
      </c>
      <c r="G70">
        <f t="shared" si="22"/>
        <v>49</v>
      </c>
      <c r="H70" t="str">
        <f t="shared" si="41"/>
        <v>20/09/2022</v>
      </c>
      <c r="I70" t="str">
        <f t="shared" si="42"/>
        <v>19/10/2022</v>
      </c>
      <c r="J70" t="str">
        <f t="shared" si="43"/>
        <v>Relevé réel</v>
      </c>
      <c r="K70" t="str">
        <f t="shared" si="44"/>
        <v>HP</v>
      </c>
      <c r="L70" t="str">
        <f t="shared" si="45"/>
        <v>50559</v>
      </c>
      <c r="M70" t="str">
        <f t="shared" si="46"/>
        <v>51108</v>
      </c>
      <c r="N70" t="str">
        <f t="shared" si="47"/>
        <v xml:space="preserve">549 </v>
      </c>
      <c r="O70">
        <f t="shared" si="48"/>
        <v>30</v>
      </c>
      <c r="P70" t="s">
        <v>175</v>
      </c>
      <c r="Q70" t="s">
        <v>176</v>
      </c>
      <c r="R70" t="s">
        <v>109</v>
      </c>
      <c r="S70" t="s">
        <v>110</v>
      </c>
      <c r="T70" s="10">
        <v>49351</v>
      </c>
      <c r="U70" s="10">
        <v>50559</v>
      </c>
      <c r="V70" s="10">
        <v>1208</v>
      </c>
      <c r="W70" s="11">
        <f t="shared" si="49"/>
        <v>40.266666666666666</v>
      </c>
    </row>
    <row r="71" spans="1:26" x14ac:dyDescent="0.25">
      <c r="A71" t="s">
        <v>92</v>
      </c>
      <c r="B71">
        <f t="shared" si="39"/>
        <v>11</v>
      </c>
      <c r="C71">
        <f t="shared" si="40"/>
        <v>22</v>
      </c>
      <c r="D71">
        <f t="shared" si="40"/>
        <v>34</v>
      </c>
      <c r="E71">
        <f t="shared" si="40"/>
        <v>37</v>
      </c>
      <c r="F71">
        <f t="shared" si="40"/>
        <v>43</v>
      </c>
      <c r="G71">
        <f t="shared" si="22"/>
        <v>49</v>
      </c>
      <c r="H71" t="str">
        <f t="shared" si="41"/>
        <v>20/09/2022</v>
      </c>
      <c r="I71" t="str">
        <f t="shared" si="42"/>
        <v>19/10/2022</v>
      </c>
      <c r="J71" t="str">
        <f t="shared" si="43"/>
        <v>Relevé réel</v>
      </c>
      <c r="K71" t="str">
        <f t="shared" si="44"/>
        <v>HC</v>
      </c>
      <c r="L71" t="str">
        <f t="shared" si="45"/>
        <v>23311</v>
      </c>
      <c r="M71" t="str">
        <f t="shared" si="46"/>
        <v>23943</v>
      </c>
      <c r="N71" t="str">
        <f t="shared" si="47"/>
        <v xml:space="preserve">632 </v>
      </c>
      <c r="O71">
        <f t="shared" si="48"/>
        <v>29</v>
      </c>
      <c r="P71" t="s">
        <v>177</v>
      </c>
      <c r="Q71" t="s">
        <v>178</v>
      </c>
      <c r="R71" t="s">
        <v>109</v>
      </c>
      <c r="S71" t="s">
        <v>6</v>
      </c>
      <c r="T71" s="10">
        <v>23311</v>
      </c>
      <c r="U71" s="10">
        <v>23943</v>
      </c>
      <c r="V71" s="10">
        <v>632</v>
      </c>
      <c r="W71" s="11">
        <f t="shared" si="49"/>
        <v>21.793103448275861</v>
      </c>
    </row>
    <row r="72" spans="1:26" x14ac:dyDescent="0.25">
      <c r="A72" t="s">
        <v>93</v>
      </c>
      <c r="B72">
        <f t="shared" si="39"/>
        <v>11</v>
      </c>
      <c r="C72">
        <f t="shared" si="40"/>
        <v>22</v>
      </c>
      <c r="D72">
        <f t="shared" si="40"/>
        <v>34</v>
      </c>
      <c r="E72">
        <f t="shared" si="40"/>
        <v>37</v>
      </c>
      <c r="F72">
        <f t="shared" si="40"/>
        <v>43</v>
      </c>
      <c r="G72">
        <f t="shared" si="22"/>
        <v>49</v>
      </c>
      <c r="H72" t="str">
        <f t="shared" si="41"/>
        <v>20/10/2022</v>
      </c>
      <c r="I72" t="str">
        <f t="shared" si="42"/>
        <v>03/11/2022</v>
      </c>
      <c r="J72" t="str">
        <f t="shared" si="43"/>
        <v>Relevé réel</v>
      </c>
      <c r="K72" t="str">
        <f t="shared" si="44"/>
        <v>HP</v>
      </c>
      <c r="L72" t="str">
        <f t="shared" si="45"/>
        <v>51108</v>
      </c>
      <c r="M72" t="str">
        <f t="shared" si="46"/>
        <v>51232</v>
      </c>
      <c r="N72" t="str">
        <f t="shared" si="47"/>
        <v xml:space="preserve">124 </v>
      </c>
      <c r="O72">
        <f t="shared" si="48"/>
        <v>29</v>
      </c>
      <c r="P72" t="s">
        <v>177</v>
      </c>
      <c r="Q72" t="s">
        <v>178</v>
      </c>
      <c r="R72" t="s">
        <v>109</v>
      </c>
      <c r="S72" t="s">
        <v>110</v>
      </c>
      <c r="T72" s="10">
        <v>50559</v>
      </c>
      <c r="U72" s="10">
        <v>51108</v>
      </c>
      <c r="V72" s="10">
        <v>549</v>
      </c>
      <c r="W72" s="11">
        <f t="shared" si="49"/>
        <v>18.931034482758619</v>
      </c>
    </row>
    <row r="73" spans="1:26" x14ac:dyDescent="0.25">
      <c r="A73" t="s">
        <v>94</v>
      </c>
      <c r="B73">
        <f t="shared" si="39"/>
        <v>11</v>
      </c>
      <c r="C73">
        <f t="shared" si="40"/>
        <v>22</v>
      </c>
      <c r="D73">
        <f t="shared" si="40"/>
        <v>34</v>
      </c>
      <c r="E73">
        <f t="shared" si="40"/>
        <v>37</v>
      </c>
      <c r="F73">
        <f t="shared" si="40"/>
        <v>43</v>
      </c>
      <c r="G73">
        <f t="shared" si="22"/>
        <v>49</v>
      </c>
      <c r="H73" t="str">
        <f t="shared" si="41"/>
        <v>20/10/2022</v>
      </c>
      <c r="I73" t="str">
        <f t="shared" si="42"/>
        <v>03/11/2022</v>
      </c>
      <c r="J73" t="str">
        <f t="shared" si="43"/>
        <v>Relevé réel</v>
      </c>
      <c r="K73" t="str">
        <f t="shared" si="44"/>
        <v>HC</v>
      </c>
      <c r="L73" t="str">
        <f t="shared" si="45"/>
        <v>23943</v>
      </c>
      <c r="M73" t="str">
        <f t="shared" si="46"/>
        <v>24042</v>
      </c>
      <c r="N73" t="str">
        <f t="shared" si="47"/>
        <v xml:space="preserve">99 </v>
      </c>
      <c r="O73">
        <f t="shared" si="48"/>
        <v>14</v>
      </c>
      <c r="P73" t="s">
        <v>179</v>
      </c>
      <c r="Q73" t="s">
        <v>180</v>
      </c>
      <c r="R73" t="s">
        <v>109</v>
      </c>
      <c r="S73" t="s">
        <v>6</v>
      </c>
      <c r="T73" s="10">
        <v>23943</v>
      </c>
      <c r="U73" s="10">
        <v>24042</v>
      </c>
      <c r="V73" s="10">
        <v>99</v>
      </c>
      <c r="W73" s="11">
        <f t="shared" si="49"/>
        <v>7.0714285714285712</v>
      </c>
    </row>
    <row r="74" spans="1:26" x14ac:dyDescent="0.25">
      <c r="A74" t="s">
        <v>95</v>
      </c>
      <c r="B74">
        <f t="shared" si="39"/>
        <v>11</v>
      </c>
      <c r="C74">
        <f t="shared" si="40"/>
        <v>22</v>
      </c>
      <c r="D74">
        <f t="shared" si="40"/>
        <v>34</v>
      </c>
      <c r="E74">
        <f t="shared" si="40"/>
        <v>37</v>
      </c>
      <c r="F74">
        <f t="shared" si="40"/>
        <v>43</v>
      </c>
      <c r="G74">
        <f t="shared" si="22"/>
        <v>45</v>
      </c>
      <c r="H74" t="str">
        <f t="shared" si="41"/>
        <v>04/11/2022</v>
      </c>
      <c r="I74" t="str">
        <f t="shared" si="42"/>
        <v>04/11/2022</v>
      </c>
      <c r="J74" t="str">
        <f t="shared" si="43"/>
        <v>Relevé réel</v>
      </c>
      <c r="K74" t="str">
        <f t="shared" si="44"/>
        <v>HP</v>
      </c>
      <c r="L74" t="str">
        <f t="shared" si="45"/>
        <v>51232</v>
      </c>
      <c r="M74" t="str">
        <f t="shared" si="46"/>
        <v>0</v>
      </c>
      <c r="N74" t="str">
        <f t="shared" si="47"/>
        <v xml:space="preserve">indisponible </v>
      </c>
      <c r="O74">
        <f t="shared" si="48"/>
        <v>14</v>
      </c>
      <c r="P74" t="s">
        <v>179</v>
      </c>
      <c r="Q74" t="s">
        <v>180</v>
      </c>
      <c r="R74" t="s">
        <v>109</v>
      </c>
      <c r="S74" t="s">
        <v>110</v>
      </c>
      <c r="T74" s="10">
        <v>51108</v>
      </c>
      <c r="U74" s="10">
        <v>51232</v>
      </c>
      <c r="V74" s="10">
        <v>124</v>
      </c>
      <c r="W74" s="11">
        <f t="shared" si="49"/>
        <v>8.8571428571428577</v>
      </c>
    </row>
    <row r="75" spans="1:26" x14ac:dyDescent="0.25">
      <c r="A75" t="s">
        <v>96</v>
      </c>
      <c r="B75">
        <f t="shared" si="39"/>
        <v>11</v>
      </c>
      <c r="C75">
        <f t="shared" si="40"/>
        <v>22</v>
      </c>
      <c r="D75">
        <f t="shared" si="40"/>
        <v>34</v>
      </c>
      <c r="E75">
        <f t="shared" si="40"/>
        <v>37</v>
      </c>
      <c r="F75">
        <f t="shared" si="40"/>
        <v>43</v>
      </c>
      <c r="G75">
        <f t="shared" si="22"/>
        <v>45</v>
      </c>
      <c r="H75" t="str">
        <f t="shared" si="41"/>
        <v>04/11/2022</v>
      </c>
      <c r="I75" t="str">
        <f t="shared" si="42"/>
        <v>04/11/2022</v>
      </c>
      <c r="J75" t="str">
        <f t="shared" si="43"/>
        <v>Relevé réel</v>
      </c>
      <c r="K75" t="str">
        <f t="shared" si="44"/>
        <v>HC</v>
      </c>
      <c r="L75" t="str">
        <f t="shared" si="45"/>
        <v>24042</v>
      </c>
      <c r="M75" t="str">
        <f t="shared" si="46"/>
        <v>0</v>
      </c>
      <c r="N75" t="str">
        <f t="shared" si="47"/>
        <v xml:space="preserve">indisponible </v>
      </c>
      <c r="O75">
        <f t="shared" si="48"/>
        <v>14</v>
      </c>
      <c r="P75" t="s">
        <v>181</v>
      </c>
      <c r="Q75" t="s">
        <v>182</v>
      </c>
      <c r="R75" t="s">
        <v>109</v>
      </c>
      <c r="S75" t="s">
        <v>6</v>
      </c>
      <c r="T75" s="10">
        <v>24042</v>
      </c>
      <c r="U75" s="10">
        <v>24374</v>
      </c>
      <c r="V75" s="10">
        <v>332</v>
      </c>
      <c r="W75" s="11">
        <f t="shared" si="49"/>
        <v>23.714285714285715</v>
      </c>
    </row>
    <row r="76" spans="1:26" x14ac:dyDescent="0.25">
      <c r="A76" t="s">
        <v>97</v>
      </c>
      <c r="B76">
        <f t="shared" si="39"/>
        <v>11</v>
      </c>
      <c r="C76">
        <f t="shared" si="40"/>
        <v>22</v>
      </c>
      <c r="D76">
        <f t="shared" si="40"/>
        <v>34</v>
      </c>
      <c r="E76">
        <f t="shared" si="40"/>
        <v>37</v>
      </c>
      <c r="F76">
        <f t="shared" si="40"/>
        <v>43</v>
      </c>
      <c r="G76">
        <f t="shared" si="22"/>
        <v>49</v>
      </c>
      <c r="H76" t="str">
        <f t="shared" si="41"/>
        <v>05/11/2022</v>
      </c>
      <c r="I76" t="str">
        <f t="shared" si="42"/>
        <v>19/11/2022</v>
      </c>
      <c r="J76" t="str">
        <f t="shared" si="43"/>
        <v>Relevé réel</v>
      </c>
      <c r="K76" t="str">
        <f t="shared" si="44"/>
        <v>HP</v>
      </c>
      <c r="L76" t="str">
        <f t="shared" si="45"/>
        <v>51232</v>
      </c>
      <c r="M76" t="str">
        <f t="shared" si="46"/>
        <v>51493</v>
      </c>
      <c r="N76" t="str">
        <f t="shared" si="47"/>
        <v xml:space="preserve">261 </v>
      </c>
      <c r="O76">
        <f t="shared" si="48"/>
        <v>14</v>
      </c>
      <c r="P76" t="s">
        <v>181</v>
      </c>
      <c r="Q76" t="s">
        <v>182</v>
      </c>
      <c r="R76" t="s">
        <v>109</v>
      </c>
      <c r="S76" t="s">
        <v>110</v>
      </c>
      <c r="T76" s="10">
        <v>51232</v>
      </c>
      <c r="U76" s="10">
        <v>51493</v>
      </c>
      <c r="V76" s="10">
        <v>261</v>
      </c>
      <c r="W76" s="11">
        <f t="shared" si="49"/>
        <v>18.642857142857142</v>
      </c>
    </row>
    <row r="77" spans="1:26" x14ac:dyDescent="0.25">
      <c r="A77" t="s">
        <v>98</v>
      </c>
      <c r="B77">
        <f t="shared" si="39"/>
        <v>11</v>
      </c>
      <c r="C77">
        <f t="shared" si="40"/>
        <v>22</v>
      </c>
      <c r="D77">
        <f t="shared" si="40"/>
        <v>34</v>
      </c>
      <c r="E77">
        <f t="shared" si="40"/>
        <v>37</v>
      </c>
      <c r="F77">
        <f t="shared" si="40"/>
        <v>43</v>
      </c>
      <c r="G77">
        <f t="shared" si="22"/>
        <v>49</v>
      </c>
      <c r="H77" t="str">
        <f t="shared" si="41"/>
        <v>20/11/2022</v>
      </c>
      <c r="I77" t="str">
        <f t="shared" si="42"/>
        <v>19/12/2022</v>
      </c>
      <c r="J77" t="str">
        <f t="shared" si="43"/>
        <v>Relevé réel</v>
      </c>
      <c r="K77" t="str">
        <f t="shared" si="44"/>
        <v>HP</v>
      </c>
      <c r="L77" t="str">
        <f t="shared" si="45"/>
        <v>51493</v>
      </c>
      <c r="M77" t="str">
        <f t="shared" si="46"/>
        <v>52412</v>
      </c>
      <c r="N77" t="str">
        <f t="shared" si="47"/>
        <v xml:space="preserve">919 </v>
      </c>
      <c r="O77">
        <f t="shared" si="48"/>
        <v>29</v>
      </c>
      <c r="P77" s="12" t="s">
        <v>183</v>
      </c>
      <c r="Q77" s="12" t="s">
        <v>184</v>
      </c>
      <c r="R77" t="s">
        <v>109</v>
      </c>
      <c r="S77" t="s">
        <v>6</v>
      </c>
      <c r="T77" s="10">
        <v>24374</v>
      </c>
      <c r="U77" s="10">
        <v>25303</v>
      </c>
      <c r="V77" s="10">
        <v>929</v>
      </c>
      <c r="W77" s="11">
        <f t="shared" si="49"/>
        <v>32.03448275862069</v>
      </c>
    </row>
    <row r="78" spans="1:26" ht="15.75" x14ac:dyDescent="0.25">
      <c r="A78" t="s">
        <v>99</v>
      </c>
      <c r="B78">
        <f t="shared" si="39"/>
        <v>11</v>
      </c>
      <c r="C78">
        <f t="shared" si="40"/>
        <v>22</v>
      </c>
      <c r="D78">
        <f t="shared" si="40"/>
        <v>34</v>
      </c>
      <c r="E78">
        <f t="shared" si="40"/>
        <v>37</v>
      </c>
      <c r="F78">
        <f t="shared" si="40"/>
        <v>43</v>
      </c>
      <c r="G78">
        <f t="shared" si="22"/>
        <v>49</v>
      </c>
      <c r="H78" t="str">
        <f t="shared" si="41"/>
        <v>20/11/2022</v>
      </c>
      <c r="I78" t="str">
        <f t="shared" si="42"/>
        <v>19/12/2022</v>
      </c>
      <c r="J78" t="str">
        <f t="shared" si="43"/>
        <v>Relevé réel</v>
      </c>
      <c r="K78" t="str">
        <f t="shared" si="44"/>
        <v>HC</v>
      </c>
      <c r="L78" t="str">
        <f t="shared" si="45"/>
        <v>24374</v>
      </c>
      <c r="M78" t="str">
        <f t="shared" si="46"/>
        <v>25303</v>
      </c>
      <c r="N78" t="str">
        <f t="shared" si="47"/>
        <v xml:space="preserve">929 </v>
      </c>
      <c r="O78">
        <f t="shared" si="48"/>
        <v>29</v>
      </c>
      <c r="P78" s="12" t="s">
        <v>183</v>
      </c>
      <c r="Q78" s="12" t="s">
        <v>184</v>
      </c>
      <c r="R78" t="s">
        <v>109</v>
      </c>
      <c r="S78" t="s">
        <v>110</v>
      </c>
      <c r="T78" s="10">
        <v>51493</v>
      </c>
      <c r="U78" s="10">
        <v>52412</v>
      </c>
      <c r="V78" s="10">
        <v>919</v>
      </c>
      <c r="W78" s="11">
        <f t="shared" si="49"/>
        <v>31.689655172413794</v>
      </c>
      <c r="X78" s="9">
        <f>V77</f>
        <v>929</v>
      </c>
      <c r="Z78" s="16">
        <f>X78/SUM(X$3:Y$3)</f>
        <v>0.7101670852899421</v>
      </c>
    </row>
    <row r="79" spans="1:26" ht="15.75" x14ac:dyDescent="0.25">
      <c r="Y79" s="9">
        <f>V78</f>
        <v>919</v>
      </c>
      <c r="Z79" s="16">
        <f>X79/SUM(X$3:Y$3)</f>
        <v>0</v>
      </c>
    </row>
    <row r="80" spans="1:26" x14ac:dyDescent="0.25">
      <c r="Y80" s="9"/>
    </row>
  </sheetData>
  <sortState ref="O3:AC78">
    <sortCondition ref="P3:P78"/>
    <sortCondition ref="S3:S78"/>
  </sortState>
  <mergeCells count="21">
    <mergeCell ref="AC11:AG12"/>
    <mergeCell ref="AH11:AH12"/>
    <mergeCell ref="AI11:AI12"/>
    <mergeCell ref="AC14:AI14"/>
    <mergeCell ref="B1:N1"/>
    <mergeCell ref="O1:W1"/>
    <mergeCell ref="X1:AM1"/>
    <mergeCell ref="AE4:AE5"/>
    <mergeCell ref="AE6:AE7"/>
    <mergeCell ref="AL4:AL5"/>
    <mergeCell ref="AL6:AL7"/>
    <mergeCell ref="AL8:AL9"/>
    <mergeCell ref="AE8:AE9"/>
    <mergeCell ref="AM4:AM5"/>
    <mergeCell ref="AM6:AM7"/>
    <mergeCell ref="AH2:AM2"/>
    <mergeCell ref="AL14:AM14"/>
    <mergeCell ref="AM8:AM9"/>
    <mergeCell ref="AK4:AK5"/>
    <mergeCell ref="AK6:AK7"/>
    <mergeCell ref="AK8:AK9"/>
  </mergeCells>
  <pageMargins left="0.7" right="0.7" top="0.75" bottom="0.75" header="0.3" footer="0.3"/>
  <pageSetup paperSize="9" orientation="portrait" r:id="rId1"/>
  <ignoredErrors>
    <ignoredError sqref="AL6:AM6 AL4:AM4 AL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7" sqref="H7"/>
    </sheetView>
  </sheetViews>
  <sheetFormatPr defaultRowHeight="15" x14ac:dyDescent="0.25"/>
  <cols>
    <col min="2" max="3" width="10.7109375" bestFit="1" customWidth="1"/>
    <col min="8" max="8" width="11.85546875" bestFit="1" customWidth="1"/>
  </cols>
  <sheetData>
    <row r="1" spans="1:9" x14ac:dyDescent="0.25">
      <c r="B1" s="25" t="s">
        <v>10</v>
      </c>
      <c r="C1" s="25"/>
      <c r="D1" s="25"/>
      <c r="E1" s="25" t="s">
        <v>11</v>
      </c>
      <c r="F1" s="25"/>
      <c r="G1" s="25"/>
      <c r="H1" s="25"/>
    </row>
    <row r="2" spans="1:9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 t="s">
        <v>19</v>
      </c>
    </row>
    <row r="3" spans="1:9" x14ac:dyDescent="0.25">
      <c r="A3" s="5">
        <v>2020</v>
      </c>
      <c r="B3" s="7">
        <v>43728</v>
      </c>
      <c r="C3" s="7">
        <v>44093</v>
      </c>
      <c r="D3" s="8">
        <v>12</v>
      </c>
      <c r="E3" s="5">
        <v>4127</v>
      </c>
      <c r="F3" s="5">
        <v>10655</v>
      </c>
      <c r="G3" s="5">
        <f t="shared" ref="G3:G4" si="0">F3+E3</f>
        <v>14782</v>
      </c>
      <c r="H3" s="6">
        <f>E3/G3</f>
        <v>0.27919090786091194</v>
      </c>
    </row>
    <row r="4" spans="1:9" x14ac:dyDescent="0.25">
      <c r="A4" s="5">
        <v>2021</v>
      </c>
      <c r="B4" s="7">
        <v>44136</v>
      </c>
      <c r="C4" s="7">
        <v>44458</v>
      </c>
      <c r="D4" s="8">
        <v>10</v>
      </c>
      <c r="E4" s="5">
        <v>365</v>
      </c>
      <c r="F4" s="5">
        <v>980</v>
      </c>
      <c r="G4" s="5">
        <f t="shared" si="0"/>
        <v>1345</v>
      </c>
      <c r="H4" s="6">
        <f t="shared" ref="H4:H7" si="1">E4/G4</f>
        <v>0.27137546468401486</v>
      </c>
    </row>
    <row r="5" spans="1:9" x14ac:dyDescent="0.25">
      <c r="A5" s="5">
        <v>2022</v>
      </c>
      <c r="B5" s="7">
        <v>44459</v>
      </c>
      <c r="C5" s="7">
        <v>44823</v>
      </c>
      <c r="D5" s="8">
        <v>12</v>
      </c>
      <c r="E5" s="5">
        <v>7444</v>
      </c>
      <c r="F5" s="5">
        <v>10139</v>
      </c>
      <c r="G5" s="5">
        <f>F5+E5</f>
        <v>17583</v>
      </c>
      <c r="H5" s="6">
        <f t="shared" si="1"/>
        <v>0.4233634760848547</v>
      </c>
      <c r="I5" t="s">
        <v>20</v>
      </c>
    </row>
    <row r="6" spans="1:9" x14ac:dyDescent="0.25">
      <c r="B6" s="5"/>
      <c r="C6" s="5"/>
      <c r="D6" s="5"/>
      <c r="E6" s="5"/>
      <c r="F6" s="5"/>
      <c r="G6" s="5"/>
      <c r="H6" s="6"/>
    </row>
    <row r="7" spans="1:9" x14ac:dyDescent="0.25">
      <c r="B7" s="5"/>
      <c r="C7" s="5" t="s">
        <v>21</v>
      </c>
      <c r="D7" s="5">
        <f>SUM(D3:D5)</f>
        <v>34</v>
      </c>
      <c r="E7" s="5">
        <f t="shared" ref="E7:G7" si="2">SUM(E3:E5)</f>
        <v>11936</v>
      </c>
      <c r="F7" s="5">
        <f t="shared" si="2"/>
        <v>21774</v>
      </c>
      <c r="G7" s="5">
        <f t="shared" si="2"/>
        <v>33710</v>
      </c>
      <c r="H7" s="6">
        <f t="shared" si="1"/>
        <v>0.35407890833580541</v>
      </c>
    </row>
    <row r="8" spans="1:9" x14ac:dyDescent="0.25">
      <c r="B8" s="5"/>
      <c r="C8" s="5" t="s">
        <v>22</v>
      </c>
      <c r="D8" s="5">
        <v>1</v>
      </c>
      <c r="E8" s="9">
        <f>E7/D7</f>
        <v>351.05882352941177</v>
      </c>
      <c r="F8" s="9">
        <f>F7/D7</f>
        <v>640.41176470588232</v>
      </c>
      <c r="G8" s="9">
        <f>G7/D7</f>
        <v>991.47058823529414</v>
      </c>
      <c r="H8" s="6"/>
    </row>
  </sheetData>
  <mergeCells count="2">
    <mergeCell ref="B1:D1"/>
    <mergeCell ref="E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Charge HC VE</vt:lpstr>
      <vt:lpstr>hiver HC HP</vt:lpstr>
      <vt:lpstr>conso 3 ans</vt:lpstr>
    </vt:vector>
  </TitlesOfParts>
  <Company>ITER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Ferley Emmanuel EXT</dc:creator>
  <cp:lastModifiedBy>Ferley Emmanuel EXT</cp:lastModifiedBy>
  <dcterms:created xsi:type="dcterms:W3CDTF">2022-12-14T07:40:00Z</dcterms:created>
  <dcterms:modified xsi:type="dcterms:W3CDTF">2022-12-22T14:35:53Z</dcterms:modified>
</cp:coreProperties>
</file>