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24954c56d8649/Bureau/"/>
    </mc:Choice>
  </mc:AlternateContent>
  <xr:revisionPtr revIDLastSave="16" documentId="8_{44AD104D-5DD1-418A-BE44-A8F05717FB04}" xr6:coauthVersionLast="47" xr6:coauthVersionMax="47" xr10:uidLastSave="{7CE02433-8CDB-4FAA-9449-3E5F37F464AF}"/>
  <bookViews>
    <workbookView xWindow="-108" yWindow="492" windowWidth="23256" windowHeight="12576" xr2:uid="{00000000-000D-0000-FFFF-FFFF00000000}"/>
  </bookViews>
  <sheets>
    <sheet name="Sicav CAM" sheetId="1" r:id="rId1"/>
  </sheets>
  <definedNames>
    <definedName name="Jours_fériés" localSheetId="0">'Sicav CAM'!$AC$5:$AC$17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R32" i="1"/>
  <c r="L32" i="1"/>
  <c r="D31" i="1"/>
  <c r="D30" i="1"/>
  <c r="AC4" i="1"/>
  <c r="AC17" i="1" s="1"/>
  <c r="AC6" i="1" l="1"/>
  <c r="AC11" i="1" s="1"/>
  <c r="AC9" i="1"/>
  <c r="AC15" i="1"/>
  <c r="AC16" i="1"/>
  <c r="AC8" i="1"/>
  <c r="AC13" i="1"/>
  <c r="AC14" i="1"/>
  <c r="AC12" i="1" l="1"/>
  <c r="AC5" i="1"/>
  <c r="AC10" i="1" l="1"/>
  <c r="AC7" i="1"/>
  <c r="X1" i="1" l="1"/>
  <c r="X2" i="1" s="1"/>
  <c r="X3" i="1" s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V1" i="1"/>
  <c r="V2" i="1" s="1"/>
  <c r="V3" i="1" s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T1" i="1"/>
  <c r="R1" i="1"/>
  <c r="R2" i="1" s="1"/>
  <c r="R3" i="1" s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P1" i="1"/>
  <c r="P2" i="1" s="1"/>
  <c r="P3" i="1" s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N1" i="1"/>
  <c r="N2" i="1" s="1"/>
  <c r="N3" i="1" s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Y1" i="1"/>
  <c r="W1" i="1"/>
  <c r="U1" i="1"/>
  <c r="S1" i="1"/>
  <c r="Q1" i="1"/>
  <c r="O1" i="1"/>
  <c r="M1" i="1"/>
  <c r="K1" i="1"/>
  <c r="I1" i="1"/>
  <c r="G1" i="1"/>
  <c r="E1" i="1"/>
  <c r="L1" i="1"/>
  <c r="L2" i="1" s="1"/>
  <c r="L3" i="1" s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J1" i="1"/>
  <c r="J2" i="1" s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H1" i="1"/>
  <c r="F1" i="1"/>
  <c r="F2" i="1" s="1"/>
  <c r="D1" i="1"/>
  <c r="B1" i="1"/>
  <c r="F31" i="1" l="1"/>
  <c r="F4" i="1"/>
  <c r="F20" i="1"/>
  <c r="F5" i="1"/>
  <c r="F21" i="1"/>
  <c r="F6" i="1"/>
  <c r="F22" i="1"/>
  <c r="F7" i="1"/>
  <c r="F23" i="1"/>
  <c r="F11" i="1"/>
  <c r="F27" i="1"/>
  <c r="F29" i="1"/>
  <c r="F3" i="1"/>
  <c r="F8" i="1"/>
  <c r="F24" i="1"/>
  <c r="F9" i="1"/>
  <c r="F25" i="1"/>
  <c r="F26" i="1"/>
  <c r="F13" i="1"/>
  <c r="F17" i="1"/>
  <c r="F10" i="1"/>
  <c r="F12" i="1"/>
  <c r="F28" i="1"/>
  <c r="F18" i="1"/>
  <c r="F14" i="1"/>
  <c r="F30" i="1"/>
  <c r="F15" i="1"/>
  <c r="F16" i="1"/>
  <c r="F32" i="1"/>
  <c r="F19" i="1"/>
  <c r="B2" i="1"/>
  <c r="B25" i="1"/>
  <c r="B17" i="1"/>
  <c r="B9" i="1"/>
  <c r="B32" i="1"/>
  <c r="B24" i="1"/>
  <c r="B16" i="1"/>
  <c r="B8" i="1"/>
  <c r="B31" i="1"/>
  <c r="B23" i="1"/>
  <c r="B15" i="1"/>
  <c r="B7" i="1"/>
  <c r="B30" i="1"/>
  <c r="B22" i="1"/>
  <c r="B14" i="1"/>
  <c r="B6" i="1"/>
  <c r="B29" i="1"/>
  <c r="B21" i="1"/>
  <c r="B13" i="1"/>
  <c r="B5" i="1"/>
  <c r="B28" i="1"/>
  <c r="B20" i="1"/>
  <c r="B12" i="1"/>
  <c r="B4" i="1"/>
  <c r="B19" i="1"/>
  <c r="B3" i="1"/>
  <c r="B18" i="1"/>
  <c r="B27" i="1"/>
  <c r="B10" i="1"/>
  <c r="B11" i="1"/>
  <c r="B26" i="1"/>
  <c r="D25" i="1"/>
  <c r="D17" i="1"/>
  <c r="D9" i="1"/>
  <c r="D32" i="1"/>
  <c r="D24" i="1"/>
  <c r="D16" i="1"/>
  <c r="D8" i="1"/>
  <c r="D3" i="1"/>
  <c r="D23" i="1"/>
  <c r="D15" i="1"/>
  <c r="D7" i="1"/>
  <c r="D22" i="1"/>
  <c r="D14" i="1"/>
  <c r="D6" i="1"/>
  <c r="D29" i="1"/>
  <c r="D21" i="1"/>
  <c r="D13" i="1"/>
  <c r="D5" i="1"/>
  <c r="D2" i="1"/>
  <c r="D28" i="1"/>
  <c r="D20" i="1"/>
  <c r="D12" i="1"/>
  <c r="D4" i="1"/>
  <c r="D27" i="1"/>
  <c r="D18" i="1"/>
  <c r="D19" i="1"/>
  <c r="D10" i="1"/>
  <c r="D11" i="1"/>
  <c r="D26" i="1"/>
  <c r="H32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T2" i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B42" i="1"/>
  <c r="B41" i="1"/>
  <c r="W38" i="1"/>
  <c r="Q38" i="1"/>
  <c r="M38" i="1"/>
  <c r="K38" i="1"/>
  <c r="Y34" i="1"/>
  <c r="W34" i="1"/>
  <c r="U34" i="1"/>
  <c r="S34" i="1"/>
  <c r="Q34" i="1"/>
  <c r="O34" i="1"/>
  <c r="M34" i="1"/>
  <c r="K34" i="1"/>
  <c r="I34" i="1"/>
  <c r="G34" i="1"/>
  <c r="E34" i="1"/>
  <c r="C34" i="1"/>
  <c r="Y38" i="1"/>
  <c r="U38" i="1"/>
  <c r="S38" i="1"/>
  <c r="O38" i="1"/>
  <c r="I38" i="1"/>
  <c r="G38" i="1"/>
  <c r="E38" i="1"/>
  <c r="C35" i="1" l="1"/>
  <c r="B34" i="1"/>
  <c r="G39" i="1"/>
  <c r="Q39" i="1"/>
  <c r="E39" i="1"/>
  <c r="G35" i="1"/>
  <c r="W39" i="1"/>
  <c r="Y35" i="1"/>
  <c r="I35" i="1"/>
  <c r="E35" i="1" l="1"/>
  <c r="B35" i="1" s="1"/>
  <c r="M35" i="1" l="1"/>
  <c r="Y39" i="1" l="1"/>
  <c r="I39" i="1" l="1"/>
  <c r="K39" i="1" l="1"/>
  <c r="U39" i="1" l="1"/>
  <c r="Q35" i="1" l="1"/>
  <c r="S35" i="1"/>
  <c r="O39" i="1" l="1"/>
  <c r="W35" i="1" l="1"/>
  <c r="K35" i="1" l="1"/>
  <c r="S39" i="1" l="1"/>
  <c r="O35" i="1"/>
  <c r="U35" i="1" l="1"/>
  <c r="M39" i="1"/>
  <c r="B39" i="1"/>
  <c r="C39" i="1"/>
  <c r="C38" i="1"/>
  <c r="C41" i="1"/>
  <c r="C41" i="1" a="1"/>
  <c r="C42" i="1"/>
  <c r="C1" i="1"/>
  <c r="C42" i="1" a="1"/>
  <c r="D42" i="1"/>
  <c r="Y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<sst xmlns="http://schemas.openxmlformats.org/spreadsheetml/2006/main" count="17" uniqueCount="17">
  <si>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Date</t>
  </si>
  <si>
    <t>1er janvier</t>
  </si>
  <si>
    <t>Lundi de Pâques</t>
  </si>
  <si>
    <t>1er mai</t>
  </si>
  <si>
    <t>8 mai</t>
  </si>
  <si>
    <t>Ascension</t>
  </si>
  <si>
    <t>Lundi de Pentecote</t>
  </si>
  <si>
    <t>14 juillet</t>
  </si>
  <si>
    <t>15 Aout</t>
  </si>
  <si>
    <t>1er novembre</t>
  </si>
  <si>
    <t>11 novembre</t>
  </si>
  <si>
    <t>Noël</t>
  </si>
  <si>
    <t>Max</t>
  </si>
  <si>
    <t>Sicav</t>
  </si>
  <si>
    <t>Min</t>
  </si>
  <si>
    <t>Pâques</t>
  </si>
  <si>
    <t>Pentecote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</si>
</sst>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yyyy"/>
    <numFmt numFmtId="165" formatCode="mmmm"/>
    <numFmt numFmtId="166" formatCode="0.000"/>
    <numFmt numFmtId="167" formatCode="_-* #,##0.00\ _F_-;\-* #,##0.00\ _F_-;_-* &quot;-&quot;??\ _F_-;_-@_-"/>
    <numFmt numFmtId="168" formatCode="_-* #,##0.000\ _F_-;\-* #,##0.000\ _F_-;_-* &quot;-&quot;??\ _F_-;_-@_-"/>
    <numFmt numFmtId="169" formatCode="#,##0.00\ &quot;€&quot;"/>
    <numFmt numFmtId="170" formatCode="_-* #,##0.000_-;\-* #,##0.000_-;_-* &quot;-&quot;??_-;_-@_-"/>
    <numFmt numFmtId="171" formatCode="_-* #,##0\ _F_-;\-* #,##0\ _F_-;_-* &quot;-&quot;??\ _F_-;_-@_-"/>
    <numFmt numFmtId="172" formatCode="dddd\ dd/mm/yyyy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206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rgb="FFFF0000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8">
    <xf numFmtId="0" fontId="0" fillId="0" borderId="0" xfId="0"/>
    <xf numFmtId="164" fontId="5" fillId="0" borderId="1" xfId="3" applyNumberFormat="1" applyFont="1" applyBorder="1" applyAlignment="1">
      <alignment horizontal="center" vertical="center"/>
    </xf>
    <xf numFmtId="165" fontId="6" fillId="0" borderId="3" xfId="3" applyNumberFormat="1" applyFont="1" applyBorder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4" fillId="0" borderId="0" xfId="3"/>
    <xf numFmtId="0" fontId="8" fillId="0" borderId="0" xfId="4" applyNumberFormat="1" applyFont="1" applyFill="1" applyBorder="1" applyAlignment="1">
      <alignment horizontal="center"/>
    </xf>
    <xf numFmtId="0" fontId="7" fillId="0" borderId="1" xfId="3" applyFont="1" applyBorder="1" applyAlignment="1">
      <alignment horizontal="center" vertical="center"/>
    </xf>
    <xf numFmtId="14" fontId="8" fillId="0" borderId="6" xfId="3" applyNumberFormat="1" applyFont="1" applyBorder="1" applyAlignment="1">
      <alignment horizontal="center" vertical="center"/>
    </xf>
    <xf numFmtId="168" fontId="8" fillId="0" borderId="7" xfId="4" applyNumberFormat="1" applyFont="1" applyFill="1" applyBorder="1" applyAlignment="1">
      <alignment horizontal="center" vertical="center"/>
    </xf>
    <xf numFmtId="0" fontId="8" fillId="0" borderId="7" xfId="4" applyNumberFormat="1" applyFont="1" applyFill="1" applyBorder="1" applyAlignment="1">
      <alignment horizontal="center" vertical="center"/>
    </xf>
    <xf numFmtId="164" fontId="4" fillId="0" borderId="0" xfId="3" applyNumberFormat="1"/>
    <xf numFmtId="0" fontId="6" fillId="0" borderId="1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4" fillId="0" borderId="0" xfId="3" applyAlignment="1">
      <alignment horizontal="center"/>
    </xf>
    <xf numFmtId="14" fontId="9" fillId="0" borderId="6" xfId="3" applyNumberFormat="1" applyFont="1" applyBorder="1" applyAlignment="1">
      <alignment horizontal="center" vertical="center"/>
    </xf>
    <xf numFmtId="44" fontId="10" fillId="0" borderId="0" xfId="3" applyNumberFormat="1" applyFont="1" applyAlignment="1">
      <alignment vertical="center"/>
    </xf>
    <xf numFmtId="14" fontId="8" fillId="0" borderId="8" xfId="3" applyNumberFormat="1" applyFont="1" applyBorder="1" applyAlignment="1">
      <alignment horizontal="center" vertical="center"/>
    </xf>
    <xf numFmtId="0" fontId="8" fillId="0" borderId="9" xfId="4" applyNumberFormat="1" applyFont="1" applyFill="1" applyBorder="1" applyAlignment="1">
      <alignment horizontal="center" vertical="center"/>
    </xf>
    <xf numFmtId="0" fontId="8" fillId="0" borderId="10" xfId="4" applyNumberFormat="1" applyFont="1" applyFill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14" fontId="8" fillId="0" borderId="13" xfId="3" applyNumberFormat="1" applyFont="1" applyBorder="1" applyAlignment="1">
      <alignment horizontal="center" vertical="center"/>
    </xf>
    <xf numFmtId="168" fontId="8" fillId="0" borderId="14" xfId="4" applyNumberFormat="1" applyFont="1" applyFill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14" fontId="9" fillId="0" borderId="5" xfId="3" applyNumberFormat="1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168" fontId="9" fillId="0" borderId="5" xfId="4" applyNumberFormat="1" applyFont="1" applyFill="1" applyBorder="1" applyAlignment="1">
      <alignment horizontal="center" vertical="center"/>
    </xf>
    <xf numFmtId="0" fontId="9" fillId="0" borderId="5" xfId="4" applyNumberFormat="1" applyFont="1" applyFill="1" applyBorder="1" applyAlignment="1">
      <alignment horizontal="center" vertical="center"/>
    </xf>
    <xf numFmtId="166" fontId="6" fillId="0" borderId="17" xfId="3" applyNumberFormat="1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14" fontId="6" fillId="0" borderId="0" xfId="3" applyNumberFormat="1" applyFont="1" applyAlignment="1">
      <alignment horizontal="center" vertical="center"/>
    </xf>
    <xf numFmtId="14" fontId="6" fillId="0" borderId="18" xfId="3" applyNumberFormat="1" applyFont="1" applyBorder="1" applyAlignment="1">
      <alignment horizontal="center" vertical="center"/>
    </xf>
    <xf numFmtId="14" fontId="6" fillId="0" borderId="19" xfId="3" applyNumberFormat="1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14" fontId="6" fillId="0" borderId="20" xfId="3" applyNumberFormat="1" applyFont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166" fontId="6" fillId="0" borderId="21" xfId="3" applyNumberFormat="1" applyFont="1" applyBorder="1" applyAlignment="1">
      <alignment horizontal="center" vertical="center"/>
    </xf>
    <xf numFmtId="168" fontId="6" fillId="0" borderId="22" xfId="3" applyNumberFormat="1" applyFont="1" applyBorder="1" applyAlignment="1">
      <alignment horizontal="center" vertical="center"/>
    </xf>
    <xf numFmtId="168" fontId="6" fillId="0" borderId="23" xfId="3" applyNumberFormat="1" applyFont="1" applyBorder="1" applyAlignment="1">
      <alignment horizontal="center" vertical="center"/>
    </xf>
    <xf numFmtId="0" fontId="4" fillId="0" borderId="23" xfId="3" applyBorder="1" applyAlignment="1">
      <alignment vertical="center"/>
    </xf>
    <xf numFmtId="14" fontId="6" fillId="0" borderId="23" xfId="3" applyNumberFormat="1" applyFont="1" applyBorder="1" applyAlignment="1">
      <alignment horizontal="center" vertical="center"/>
    </xf>
    <xf numFmtId="0" fontId="4" fillId="0" borderId="20" xfId="3" applyBorder="1" applyAlignment="1">
      <alignment horizontal="center" vertical="center"/>
    </xf>
    <xf numFmtId="0" fontId="4" fillId="0" borderId="20" xfId="3" applyBorder="1" applyAlignment="1">
      <alignment vertical="center"/>
    </xf>
    <xf numFmtId="170" fontId="4" fillId="0" borderId="0" xfId="1" applyNumberFormat="1" applyFont="1" applyFill="1" applyAlignment="1">
      <alignment horizontal="center"/>
    </xf>
    <xf numFmtId="171" fontId="0" fillId="0" borderId="0" xfId="4" applyNumberFormat="1" applyFont="1" applyFill="1"/>
    <xf numFmtId="14" fontId="2" fillId="0" borderId="12" xfId="0" applyNumberFormat="1" applyFont="1" applyBorder="1"/>
    <xf numFmtId="166" fontId="2" fillId="0" borderId="24" xfId="0" quotePrefix="1" applyNumberFormat="1" applyFont="1" applyBorder="1"/>
    <xf numFmtId="14" fontId="2" fillId="0" borderId="2" xfId="0" applyNumberFormat="1" applyFont="1" applyBorder="1"/>
    <xf numFmtId="166" fontId="6" fillId="0" borderId="25" xfId="3" applyNumberFormat="1" applyFont="1" applyBorder="1" applyAlignment="1">
      <alignment horizontal="center"/>
    </xf>
    <xf numFmtId="16" fontId="4" fillId="0" borderId="0" xfId="3" applyNumberFormat="1" applyAlignment="1">
      <alignment horizontal="center"/>
    </xf>
    <xf numFmtId="44" fontId="6" fillId="0" borderId="0" xfId="5" applyFont="1" applyFill="1" applyBorder="1" applyAlignment="1">
      <alignment horizontal="center"/>
    </xf>
    <xf numFmtId="44" fontId="6" fillId="0" borderId="0" xfId="5" applyFont="1" applyFill="1" applyBorder="1" applyAlignment="1">
      <alignment horizontal="center" vertical="center"/>
    </xf>
    <xf numFmtId="169" fontId="6" fillId="0" borderId="0" xfId="3" applyNumberFormat="1" applyFont="1" applyAlignment="1">
      <alignment horizontal="right"/>
    </xf>
    <xf numFmtId="168" fontId="6" fillId="0" borderId="4" xfId="3" applyNumberFormat="1" applyFont="1" applyBorder="1" applyAlignment="1">
      <alignment horizontal="center" vertical="center"/>
    </xf>
    <xf numFmtId="2" fontId="6" fillId="0" borderId="4" xfId="3" applyNumberFormat="1" applyFont="1" applyBorder="1" applyAlignment="1">
      <alignment vertical="center"/>
    </xf>
    <xf numFmtId="0" fontId="9" fillId="0" borderId="20" xfId="4" applyNumberFormat="1" applyFont="1" applyFill="1" applyBorder="1" applyAlignment="1">
      <alignment horizontal="center" vertical="center"/>
    </xf>
    <xf numFmtId="14" fontId="8" fillId="2" borderId="26" xfId="3" applyNumberFormat="1" applyFont="1" applyFill="1" applyBorder="1" applyAlignment="1">
      <alignment horizontal="center" vertical="center"/>
    </xf>
    <xf numFmtId="14" fontId="8" fillId="2" borderId="27" xfId="3" applyNumberFormat="1" applyFont="1" applyFill="1" applyBorder="1" applyAlignment="1">
      <alignment horizontal="center" vertical="center"/>
    </xf>
    <xf numFmtId="14" fontId="8" fillId="2" borderId="28" xfId="3" applyNumberFormat="1" applyFont="1" applyFill="1" applyBorder="1" applyAlignment="1">
      <alignment horizontal="center" vertical="center"/>
    </xf>
    <xf numFmtId="172" fontId="6" fillId="0" borderId="21" xfId="0" applyNumberFormat="1" applyFont="1" applyBorder="1"/>
    <xf numFmtId="172" fontId="11" fillId="0" borderId="17" xfId="0" applyNumberFormat="1" applyFont="1" applyBorder="1"/>
    <xf numFmtId="172" fontId="12" fillId="0" borderId="17" xfId="0" applyNumberFormat="1" applyFont="1" applyBorder="1"/>
    <xf numFmtId="172" fontId="6" fillId="0" borderId="17" xfId="0" applyNumberFormat="1" applyFont="1" applyBorder="1"/>
    <xf numFmtId="172" fontId="6" fillId="0" borderId="18" xfId="0" applyNumberFormat="1" applyFont="1" applyBorder="1"/>
    <xf numFmtId="1" fontId="7" fillId="0" borderId="1" xfId="3" applyNumberFormat="1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4" fillId="0" borderId="0" xfId="3" applyBorder="1" applyAlignment="1">
      <alignment vertical="center"/>
    </xf>
    <xf numFmtId="14" fontId="6" fillId="0" borderId="0" xfId="3" applyNumberFormat="1" applyFont="1" applyBorder="1" applyAlignment="1">
      <alignment horizontal="center" vertical="center"/>
    </xf>
    <xf numFmtId="168" fontId="6" fillId="0" borderId="0" xfId="3" applyNumberFormat="1" applyFont="1" applyBorder="1" applyAlignment="1">
      <alignment horizontal="center" vertical="center"/>
    </xf>
    <xf numFmtId="0" fontId="4" fillId="0" borderId="0" xfId="3" applyBorder="1"/>
    <xf numFmtId="0" fontId="4" fillId="0" borderId="0" xfId="3" applyBorder="1" applyAlignment="1">
      <alignment horizontal="center"/>
    </xf>
    <xf numFmtId="0" fontId="0" fillId="0" borderId="0" xfId="0" applyBorder="1"/>
  </cellXfs>
  <cellStyles count="6">
    <cellStyle name="Lien hypertexte" xfId="2" builtinId="8"/>
    <cellStyle name="Milliers" xfId="1" builtinId="3"/>
    <cellStyle name="Milliers 2" xfId="4" xr:uid="{00000000-0005-0000-0000-000002000000}"/>
    <cellStyle name="Monétaire 2" xfId="5" xr:uid="{00000000-0005-0000-0000-000003000000}"/>
    <cellStyle name="Normal" xfId="0" builtinId="0"/>
    <cellStyle name="Normal 2" xfId="3" xr:uid="{00000000-0005-0000-0000-000005000000}"/>
  </cellStyles>
  <dxfs count="318"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theme="9" tint="0.39994506668294322"/>
      </font>
      <fill>
        <patternFill>
          <bgColor rgb="FFA9D08E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rgb="FFFFFF00"/>
        </patternFill>
      </fill>
    </dxf>
    <dxf>
      <font>
        <color rgb="FFA9D08E"/>
      </font>
      <fill>
        <patternFill>
          <bgColor theme="9" tint="0.39994506668294322"/>
        </patternFill>
      </fill>
    </dxf>
    <dxf>
      <font>
        <color auto="1"/>
      </font>
      <fill>
        <patternFill>
          <bgColor rgb="FFA9D08E"/>
        </patternFill>
      </fill>
    </dxf>
    <dxf>
      <font>
        <color rgb="FFFF9900"/>
      </font>
      <fill>
        <patternFill>
          <bgColor rgb="FFFF9900"/>
        </patternFill>
      </fill>
    </dxf>
    <dxf>
      <font>
        <color rgb="FFFF9900"/>
      </font>
      <fill>
        <patternFill>
          <bgColor rgb="FFFF99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00FF00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39</xdr:row>
      <xdr:rowOff>171450</xdr:rowOff>
    </xdr:from>
    <xdr:to>
      <xdr:col>5</xdr:col>
      <xdr:colOff>609600</xdr:colOff>
      <xdr:row>42</xdr:row>
      <xdr:rowOff>9525</xdr:rowOff>
    </xdr:to>
    <xdr:sp macro="" textlink="">
      <xdr:nvSpPr>
        <xdr:cNvPr id="2" name="Émoticô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38700" y="8804910"/>
          <a:ext cx="609600" cy="363855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</xdr:col>
      <xdr:colOff>19050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9050"/>
          <a:ext cx="1200150" cy="37909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ursorama.com/cours/1rPA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/>
  <dimension ref="A1:AE52"/>
  <sheetViews>
    <sheetView showGridLines="0" tabSelected="1" zoomScaleNormal="100" workbookViewId="0">
      <pane xSplit="1" ySplit="1" topLeftCell="B20" activePane="bottomRight" state="frozen"/>
      <selection pane="topRight" activeCell="C1" sqref="C1"/>
      <selection pane="bottomLeft" activeCell="A2" sqref="A2"/>
      <selection pane="bottomRight" activeCell="Y16" sqref="Y16"/>
    </sheetView>
  </sheetViews>
  <sheetFormatPr baseColWidth="10" defaultColWidth="10" defaultRowHeight="13.8" x14ac:dyDescent="0.25"/>
  <cols>
    <col min="1" max="1" width="8.59765625" style="6" customWidth="1"/>
    <col min="2" max="2" width="10" style="16" customWidth="1"/>
    <col min="3" max="3" width="9.69921875" style="48" customWidth="1"/>
    <col min="4" max="4" width="10" style="16"/>
    <col min="5" max="6" width="10" style="6"/>
    <col min="7" max="7" width="9.69921875" style="48" customWidth="1"/>
    <col min="8" max="10" width="10" style="6"/>
    <col min="11" max="11" width="9.69921875" style="48" customWidth="1"/>
    <col min="12" max="14" width="10" style="6"/>
    <col min="15" max="15" width="9.69921875" style="48" customWidth="1"/>
    <col min="16" max="18" width="10" style="6"/>
    <col min="19" max="19" width="9.69921875" style="48" customWidth="1"/>
    <col min="20" max="22" width="10" style="6"/>
    <col min="23" max="23" width="9.69921875" style="48" customWidth="1"/>
    <col min="24" max="24" width="10" style="6"/>
    <col min="25" max="25" width="9.69921875" style="48" customWidth="1"/>
    <col min="26" max="27" width="10" style="6"/>
    <col min="28" max="28" width="14.59765625" style="6" customWidth="1"/>
    <col min="29" max="29" width="21.19921875" style="6" customWidth="1"/>
    <col min="31" max="16384" width="10" style="6"/>
  </cols>
  <sheetData>
    <row r="1" spans="1:30" s="5" customFormat="1" ht="30.75" customHeight="1" thickTop="1" x14ac:dyDescent="0.25">
      <c r="A1" s="1">
        <v>44562</v>
      </c>
      <c r="B1" s="2">
        <f>MONTH(A1)</f>
        <v>1</v>
      </c>
      <c r="C1" s="58">
        <f ca="1">D42</f>
        <v>0</v>
      </c>
      <c r="D1" s="2">
        <f>EDATE($A$1,1)</f>
        <v>44593</v>
      </c>
      <c r="E1" s="57">
        <f>LOOKUP(9^9,C2:C32)</f>
        <v>13.28</v>
      </c>
      <c r="F1" s="2">
        <f>EDATE($A$1,2)</f>
        <v>44621</v>
      </c>
      <c r="G1" s="58">
        <f>LOOKUP(9^9,E2:E32)</f>
        <v>11.47</v>
      </c>
      <c r="H1" s="2">
        <f>EDATE($A$1,3)</f>
        <v>44652</v>
      </c>
      <c r="I1" s="57">
        <f>LOOKUP(9^9,G2:G32)</f>
        <v>10.885999999999999</v>
      </c>
      <c r="J1" s="2">
        <f>EDATE($A$1,4)</f>
        <v>44682</v>
      </c>
      <c r="K1" s="58">
        <f>LOOKUP(9^9,I2:I32)</f>
        <v>10.375999999999999</v>
      </c>
      <c r="L1" s="2">
        <f>EDATE($A$1,5)</f>
        <v>44713</v>
      </c>
      <c r="M1" s="57">
        <f>LOOKUP(9^9,K2:K32)</f>
        <v>10.314</v>
      </c>
      <c r="N1" s="2">
        <f>EDATE($A$1,6)</f>
        <v>44743</v>
      </c>
      <c r="O1" s="58">
        <f>LOOKUP(9^9,M2:M32)</f>
        <v>8.7309999999999999</v>
      </c>
      <c r="P1" s="2">
        <f>EDATE($A$1,7)</f>
        <v>44774</v>
      </c>
      <c r="Q1" s="57">
        <f>LOOKUP(9^9,O2:O32)</f>
        <v>8.9789999999999992</v>
      </c>
      <c r="R1" s="2">
        <f>EDATE($A$1,8)</f>
        <v>44805</v>
      </c>
      <c r="S1" s="58">
        <f>LOOKUP(9^9,Q2:Q32)</f>
        <v>9.19</v>
      </c>
      <c r="T1" s="2">
        <f>EDATE($A$1,9)</f>
        <v>44835</v>
      </c>
      <c r="U1" s="57">
        <f>LOOKUP(9^9,S2:S32)</f>
        <v>8.3640000000000008</v>
      </c>
      <c r="V1" s="2">
        <f>EDATE($A$1,10)</f>
        <v>44866</v>
      </c>
      <c r="W1" s="58">
        <f>LOOKUP(9^9,U2:U32)</f>
        <v>9.1859999999999999</v>
      </c>
      <c r="X1" s="2">
        <f>EDATE($A$1,11)</f>
        <v>44896</v>
      </c>
      <c r="Y1" s="58">
        <f>LOOKUP(9^9,W2:W32)</f>
        <v>9.61</v>
      </c>
      <c r="Z1" s="3"/>
      <c r="AA1" s="4"/>
      <c r="AC1" s="6"/>
      <c r="AD1"/>
    </row>
    <row r="2" spans="1:30" x14ac:dyDescent="0.25">
      <c r="A2" s="68">
        <v>1</v>
      </c>
      <c r="B2" s="9">
        <f t="shared" ref="B2:B32" si="0">DATE(YEAR($A$1),MONTH($B$1),DAY(A2))</f>
        <v>44562</v>
      </c>
      <c r="C2" s="10">
        <v>12.738</v>
      </c>
      <c r="D2" s="9">
        <f>DATE(YEAR($A$1),MONTH($D1),DAY(A2))</f>
        <v>44593</v>
      </c>
      <c r="E2" s="11">
        <v>13.516</v>
      </c>
      <c r="F2" s="9">
        <f>DATE(YEAR($A$1),MONTH(F1),DAY($A2))</f>
        <v>44621</v>
      </c>
      <c r="G2" s="10">
        <v>10.57</v>
      </c>
      <c r="H2" s="9">
        <f t="shared" ref="H2:H31" si="1">DATE(YEAR($A$1),MONTH(H1),DAY($A2))</f>
        <v>44652</v>
      </c>
      <c r="I2" s="11">
        <v>10.92</v>
      </c>
      <c r="J2" s="9">
        <f>DATE(YEAR($A$1),MONTH(J1),DAY($A2))</f>
        <v>44682</v>
      </c>
      <c r="K2" s="10">
        <v>10.375999999999999</v>
      </c>
      <c r="L2" s="9">
        <f>DATE(YEAR($A$1),MONTH(L1),DAY($A2))</f>
        <v>44713</v>
      </c>
      <c r="M2" s="11">
        <v>10.134</v>
      </c>
      <c r="N2" s="9">
        <f>DATE(YEAR($A$1),MONTH(N1),DAY($A2))</f>
        <v>44743</v>
      </c>
      <c r="O2" s="10">
        <v>8.7309999999999999</v>
      </c>
      <c r="P2" s="9">
        <f>DATE(YEAR($A$1),MONTH(P1),DAY($A2))</f>
        <v>44774</v>
      </c>
      <c r="Q2" s="11">
        <v>8.9109999999999996</v>
      </c>
      <c r="R2" s="9">
        <f>DATE(YEAR($A$1),MONTH(R1),DAY($A2))</f>
        <v>44805</v>
      </c>
      <c r="S2" s="10">
        <v>9.0229999999999997</v>
      </c>
      <c r="T2" s="9">
        <f>DATE(YEAR($A$1),MONTH($T1),DAY($A2))</f>
        <v>44835</v>
      </c>
      <c r="U2" s="11">
        <v>8.3640000000000008</v>
      </c>
      <c r="V2" s="9">
        <f t="shared" ref="V2:V31" si="2">DATE(YEAR($A$1),MONTH(V1),DAY($A2))</f>
        <v>44866</v>
      </c>
      <c r="W2" s="10">
        <v>9.3019999999999996</v>
      </c>
      <c r="X2" s="9">
        <f>DATE(YEAR($A$1),MONTH(X1),DAY($A2))</f>
        <v>44896</v>
      </c>
      <c r="Y2" s="10">
        <v>9.5020000000000007</v>
      </c>
      <c r="Z2" s="7"/>
      <c r="AA2" s="7"/>
    </row>
    <row r="3" spans="1:30" ht="16.5" customHeight="1" x14ac:dyDescent="0.25">
      <c r="A3" s="8">
        <v>2</v>
      </c>
      <c r="B3" s="9">
        <f t="shared" si="0"/>
        <v>44563</v>
      </c>
      <c r="C3" s="10">
        <v>12.738</v>
      </c>
      <c r="D3" s="9">
        <f t="shared" ref="D3:D28" si="3">DATE(YEAR($A$1),MONTH($D$1),DAY(A3))</f>
        <v>44594</v>
      </c>
      <c r="E3" s="11">
        <v>13.561999999999999</v>
      </c>
      <c r="F3" s="9">
        <f t="shared" ref="F3:F32" si="4">DATE(YEAR($A$1),MONTH($F$2),DAY(A3))</f>
        <v>44622</v>
      </c>
      <c r="G3" s="10">
        <v>10.736000000000001</v>
      </c>
      <c r="H3" s="9">
        <f t="shared" si="1"/>
        <v>44653</v>
      </c>
      <c r="I3" s="11">
        <v>10.92</v>
      </c>
      <c r="J3" s="9">
        <f t="shared" ref="J3:J32" si="5">DATE(YEAR($A$1),MONTH(J2),DAY($A3))</f>
        <v>44683</v>
      </c>
      <c r="K3" s="10">
        <v>10.215999999999999</v>
      </c>
      <c r="L3" s="9">
        <f t="shared" ref="L3:L31" si="6">DATE(YEAR($A$1),MONTH(L2),DAY($A3))</f>
        <v>44714</v>
      </c>
      <c r="M3" s="11">
        <v>10.116</v>
      </c>
      <c r="N3" s="9">
        <f t="shared" ref="N3:N32" si="7">DATE(YEAR($A$1),MONTH(N2),DAY($A3))</f>
        <v>44744</v>
      </c>
      <c r="O3" s="10">
        <v>8.7309999999999999</v>
      </c>
      <c r="P3" s="9">
        <f t="shared" ref="P3:P32" si="8">DATE(YEAR($A$1),MONTH(P2),DAY($A3))</f>
        <v>44775</v>
      </c>
      <c r="Q3" s="11">
        <v>8.9760000000000009</v>
      </c>
      <c r="R3" s="9">
        <f t="shared" ref="R3:R31" si="9">DATE(YEAR($A$1),MONTH(R2),DAY($A3))</f>
        <v>44806</v>
      </c>
      <c r="S3" s="10">
        <v>9.3000000000000007</v>
      </c>
      <c r="T3" s="9">
        <f>DATE(YEAR($A$1),MONTH(T1),DAY($A3))</f>
        <v>44836</v>
      </c>
      <c r="U3" s="11">
        <v>8.3650000000000002</v>
      </c>
      <c r="V3" s="9">
        <f t="shared" si="2"/>
        <v>44867</v>
      </c>
      <c r="W3" s="10">
        <v>9.3260000000000005</v>
      </c>
      <c r="X3" s="9">
        <f t="shared" ref="X3:X32" si="10">DATE(YEAR($A$1),MONTH(X2),DAY($A3))</f>
        <v>44897</v>
      </c>
      <c r="Y3" s="10">
        <v>9.5289999999999999</v>
      </c>
      <c r="Z3" s="7"/>
      <c r="AA3" s="7"/>
      <c r="AB3" s="12"/>
      <c r="AC3" s="13" t="s">
        <v>0</v>
      </c>
    </row>
    <row r="4" spans="1:30" ht="16.5" customHeight="1" thickBot="1" x14ac:dyDescent="0.3">
      <c r="A4" s="8">
        <v>3</v>
      </c>
      <c r="B4" s="9">
        <f t="shared" si="0"/>
        <v>44564</v>
      </c>
      <c r="C4" s="10">
        <v>12.738</v>
      </c>
      <c r="D4" s="9">
        <f t="shared" si="3"/>
        <v>44595</v>
      </c>
      <c r="E4" s="11">
        <v>13.742000000000001</v>
      </c>
      <c r="F4" s="9">
        <f t="shared" si="4"/>
        <v>44623</v>
      </c>
      <c r="G4" s="10">
        <v>10.76</v>
      </c>
      <c r="H4" s="9">
        <f t="shared" si="1"/>
        <v>44654</v>
      </c>
      <c r="I4" s="11">
        <v>10.92</v>
      </c>
      <c r="J4" s="9">
        <f t="shared" si="5"/>
        <v>44684</v>
      </c>
      <c r="K4" s="10">
        <v>10.484</v>
      </c>
      <c r="L4" s="9">
        <f t="shared" si="6"/>
        <v>44715</v>
      </c>
      <c r="M4" s="11">
        <v>10.01</v>
      </c>
      <c r="N4" s="9">
        <f t="shared" si="7"/>
        <v>44745</v>
      </c>
      <c r="O4" s="10">
        <v>8.7309999999999999</v>
      </c>
      <c r="P4" s="9">
        <f t="shared" si="8"/>
        <v>44776</v>
      </c>
      <c r="Q4" s="11">
        <v>9.1180000000000003</v>
      </c>
      <c r="R4" s="9">
        <f t="shared" si="9"/>
        <v>44807</v>
      </c>
      <c r="S4" s="10">
        <v>9.3000000000000007</v>
      </c>
      <c r="T4" s="9">
        <f t="shared" ref="T4:T32" si="11">DATE(YEAR($A$1),MONTH(T3),DAY($A4))</f>
        <v>44837</v>
      </c>
      <c r="U4" s="11">
        <v>8.4640000000000004</v>
      </c>
      <c r="V4" s="9">
        <f t="shared" si="2"/>
        <v>44868</v>
      </c>
      <c r="W4" s="10">
        <v>9.3930000000000007</v>
      </c>
      <c r="X4" s="9">
        <f t="shared" si="10"/>
        <v>44898</v>
      </c>
      <c r="Y4" s="10">
        <v>9.5289999999999999</v>
      </c>
      <c r="Z4" s="7"/>
      <c r="AA4" s="7"/>
      <c r="AC4" s="13">
        <f>YEAR($A$1)</f>
        <v>2022</v>
      </c>
    </row>
    <row r="5" spans="1:30" ht="16.5" customHeight="1" x14ac:dyDescent="0.25">
      <c r="A5" s="8">
        <v>4</v>
      </c>
      <c r="B5" s="9">
        <f t="shared" si="0"/>
        <v>44565</v>
      </c>
      <c r="C5" s="10">
        <v>13.04</v>
      </c>
      <c r="D5" s="9">
        <f t="shared" si="3"/>
        <v>44596</v>
      </c>
      <c r="E5" s="11">
        <v>13.577999999999999</v>
      </c>
      <c r="F5" s="9">
        <f t="shared" si="4"/>
        <v>44624</v>
      </c>
      <c r="G5" s="10">
        <v>9.9659999999999993</v>
      </c>
      <c r="H5" s="9">
        <f t="shared" si="1"/>
        <v>44655</v>
      </c>
      <c r="I5" s="11">
        <v>10.864000000000001</v>
      </c>
      <c r="J5" s="9">
        <f t="shared" si="5"/>
        <v>44685</v>
      </c>
      <c r="K5" s="10">
        <v>10.4</v>
      </c>
      <c r="L5" s="9">
        <f t="shared" si="6"/>
        <v>44716</v>
      </c>
      <c r="M5" s="11">
        <v>10.01</v>
      </c>
      <c r="N5" s="9">
        <f t="shared" si="7"/>
        <v>44746</v>
      </c>
      <c r="O5" s="10">
        <v>8.7539999999999996</v>
      </c>
      <c r="P5" s="9">
        <f t="shared" si="8"/>
        <v>44777</v>
      </c>
      <c r="Q5" s="11">
        <v>9.5419999999999998</v>
      </c>
      <c r="R5" s="9">
        <f t="shared" si="9"/>
        <v>44808</v>
      </c>
      <c r="S5" s="10">
        <v>9.3000000000000007</v>
      </c>
      <c r="T5" s="9">
        <f t="shared" si="11"/>
        <v>44838</v>
      </c>
      <c r="U5" s="11">
        <v>8.8230000000000004</v>
      </c>
      <c r="V5" s="9">
        <f t="shared" si="2"/>
        <v>44869</v>
      </c>
      <c r="W5" s="10">
        <v>9.6270000000000007</v>
      </c>
      <c r="X5" s="9">
        <f t="shared" si="10"/>
        <v>44899</v>
      </c>
      <c r="Y5" s="10">
        <v>9.5289999999999999</v>
      </c>
      <c r="Z5" s="7"/>
      <c r="AA5" s="7"/>
      <c r="AB5" s="14" t="s">
        <v>1</v>
      </c>
      <c r="AC5" s="63">
        <f>DATE($AC$4,1,1)</f>
        <v>44562</v>
      </c>
    </row>
    <row r="6" spans="1:30" ht="16.5" customHeight="1" x14ac:dyDescent="0.25">
      <c r="A6" s="8">
        <v>5</v>
      </c>
      <c r="B6" s="9">
        <f t="shared" si="0"/>
        <v>44566</v>
      </c>
      <c r="C6" s="10">
        <v>13.17</v>
      </c>
      <c r="D6" s="9">
        <f t="shared" si="3"/>
        <v>44597</v>
      </c>
      <c r="E6" s="11">
        <v>13.577999999999999</v>
      </c>
      <c r="F6" s="9">
        <f t="shared" si="4"/>
        <v>44625</v>
      </c>
      <c r="G6" s="10">
        <v>9.9659999999999993</v>
      </c>
      <c r="H6" s="9">
        <f t="shared" si="1"/>
        <v>44656</v>
      </c>
      <c r="I6" s="11">
        <v>10.318</v>
      </c>
      <c r="J6" s="9">
        <f t="shared" si="5"/>
        <v>44686</v>
      </c>
      <c r="K6" s="10">
        <v>9.9830000000000005</v>
      </c>
      <c r="L6" s="9">
        <f t="shared" si="6"/>
        <v>44717</v>
      </c>
      <c r="M6" s="11">
        <v>10.01</v>
      </c>
      <c r="N6" s="9">
        <f t="shared" si="7"/>
        <v>44747</v>
      </c>
      <c r="O6" s="10">
        <v>8.43</v>
      </c>
      <c r="P6" s="9">
        <f t="shared" si="8"/>
        <v>44778</v>
      </c>
      <c r="Q6" s="11">
        <v>9.7309999999999999</v>
      </c>
      <c r="R6" s="9">
        <f t="shared" si="9"/>
        <v>44809</v>
      </c>
      <c r="S6" s="10">
        <v>9.0519999999999996</v>
      </c>
      <c r="T6" s="9">
        <f t="shared" si="11"/>
        <v>44839</v>
      </c>
      <c r="U6" s="11">
        <v>8.5879999999999992</v>
      </c>
      <c r="V6" s="9">
        <f t="shared" si="2"/>
        <v>44870</v>
      </c>
      <c r="W6" s="10">
        <v>9.6270000000000007</v>
      </c>
      <c r="X6" s="9">
        <f t="shared" si="10"/>
        <v>44900</v>
      </c>
      <c r="Y6" s="10">
        <v>9.5079999999999991</v>
      </c>
      <c r="Z6" s="7"/>
      <c r="AA6" s="7"/>
      <c r="AB6" s="16" t="s">
        <v>15</v>
      </c>
      <c r="AC6" s="64">
        <f>DATE(AC4,3,29.56+0.979*MOD(204-11*MOD(AC4,19),30)-WEEKDAY(DATE(AC4,3,28.56+0.979*MOD(204-11*MOD(AC4,19),30))))</f>
        <v>44668</v>
      </c>
    </row>
    <row r="7" spans="1:30" ht="16.5" customHeight="1" x14ac:dyDescent="0.25">
      <c r="A7" s="8">
        <v>6</v>
      </c>
      <c r="B7" s="9">
        <f t="shared" si="0"/>
        <v>44567</v>
      </c>
      <c r="C7" s="10">
        <v>13.321999999999999</v>
      </c>
      <c r="D7" s="9">
        <f t="shared" si="3"/>
        <v>44598</v>
      </c>
      <c r="E7" s="11">
        <v>13.577999999999999</v>
      </c>
      <c r="F7" s="9">
        <f t="shared" si="4"/>
        <v>44626</v>
      </c>
      <c r="G7" s="10">
        <v>9.9659999999999993</v>
      </c>
      <c r="H7" s="9">
        <f t="shared" si="1"/>
        <v>44657</v>
      </c>
      <c r="I7" s="11">
        <v>10.066000000000001</v>
      </c>
      <c r="J7" s="9">
        <f t="shared" si="5"/>
        <v>44687</v>
      </c>
      <c r="K7" s="10">
        <v>9.9649999999999999</v>
      </c>
      <c r="L7" s="9">
        <f t="shared" si="6"/>
        <v>44718</v>
      </c>
      <c r="M7" s="11">
        <v>10.157999999999999</v>
      </c>
      <c r="N7" s="9">
        <f t="shared" si="7"/>
        <v>44748</v>
      </c>
      <c r="O7" s="10">
        <v>8.4079999999999995</v>
      </c>
      <c r="P7" s="9">
        <f t="shared" si="8"/>
        <v>44779</v>
      </c>
      <c r="Q7" s="11">
        <v>9.7309999999999999</v>
      </c>
      <c r="R7" s="9">
        <f t="shared" si="9"/>
        <v>44810</v>
      </c>
      <c r="S7" s="10">
        <v>9.1180000000000003</v>
      </c>
      <c r="T7" s="9">
        <f t="shared" si="11"/>
        <v>44840</v>
      </c>
      <c r="U7" s="11">
        <v>8.516</v>
      </c>
      <c r="V7" s="9">
        <f t="shared" si="2"/>
        <v>44871</v>
      </c>
      <c r="W7" s="10">
        <v>9.6270000000000007</v>
      </c>
      <c r="X7" s="9">
        <f t="shared" si="10"/>
        <v>44901</v>
      </c>
      <c r="Y7" s="10">
        <v>9.4359999999999999</v>
      </c>
      <c r="Z7" s="7"/>
      <c r="AA7" s="7"/>
      <c r="AB7" s="16" t="s">
        <v>2</v>
      </c>
      <c r="AC7" s="65">
        <f>AC6+1</f>
        <v>44669</v>
      </c>
    </row>
    <row r="8" spans="1:30" ht="16.5" customHeight="1" x14ac:dyDescent="0.25">
      <c r="A8" s="8">
        <v>7</v>
      </c>
      <c r="B8" s="9">
        <f t="shared" si="0"/>
        <v>44568</v>
      </c>
      <c r="C8" s="10">
        <v>13.456</v>
      </c>
      <c r="D8" s="9">
        <f t="shared" si="3"/>
        <v>44599</v>
      </c>
      <c r="E8" s="11">
        <v>13.667999999999999</v>
      </c>
      <c r="F8" s="9">
        <f t="shared" si="4"/>
        <v>44627</v>
      </c>
      <c r="G8" s="10">
        <v>9.7309999999999999</v>
      </c>
      <c r="H8" s="9">
        <f t="shared" si="1"/>
        <v>44658</v>
      </c>
      <c r="I8" s="11">
        <v>9.8870000000000005</v>
      </c>
      <c r="J8" s="9">
        <f t="shared" si="5"/>
        <v>44688</v>
      </c>
      <c r="K8" s="10">
        <v>9.9649999999999999</v>
      </c>
      <c r="L8" s="9">
        <f t="shared" si="6"/>
        <v>44719</v>
      </c>
      <c r="M8" s="11">
        <v>10.016</v>
      </c>
      <c r="N8" s="9">
        <f t="shared" si="7"/>
        <v>44749</v>
      </c>
      <c r="O8" s="10">
        <v>8.5589999999999993</v>
      </c>
      <c r="P8" s="9">
        <f t="shared" si="8"/>
        <v>44780</v>
      </c>
      <c r="Q8" s="11">
        <v>9.7309999999999999</v>
      </c>
      <c r="R8" s="9">
        <f t="shared" si="9"/>
        <v>44811</v>
      </c>
      <c r="S8" s="10">
        <v>9.0879999999999992</v>
      </c>
      <c r="T8" s="9">
        <f t="shared" si="11"/>
        <v>44841</v>
      </c>
      <c r="U8" s="11">
        <v>8.4649999999999999</v>
      </c>
      <c r="V8" s="9">
        <f t="shared" si="2"/>
        <v>44872</v>
      </c>
      <c r="W8" s="10">
        <v>9.7289999999999992</v>
      </c>
      <c r="X8" s="9">
        <f t="shared" si="10"/>
        <v>44902</v>
      </c>
      <c r="Y8" s="10">
        <v>9.3490000000000002</v>
      </c>
      <c r="Z8" s="7"/>
      <c r="AA8" s="7"/>
      <c r="AB8" s="14" t="s">
        <v>3</v>
      </c>
      <c r="AC8" s="66">
        <f>DATE($AC$4,5,1)</f>
        <v>44682</v>
      </c>
    </row>
    <row r="9" spans="1:30" ht="16.5" customHeight="1" x14ac:dyDescent="0.25">
      <c r="A9" s="8">
        <v>8</v>
      </c>
      <c r="B9" s="9">
        <f t="shared" si="0"/>
        <v>44569</v>
      </c>
      <c r="C9" s="10">
        <v>13.456</v>
      </c>
      <c r="D9" s="9">
        <f t="shared" si="3"/>
        <v>44600</v>
      </c>
      <c r="E9" s="11">
        <v>13.894</v>
      </c>
      <c r="F9" s="9">
        <f t="shared" si="4"/>
        <v>44628</v>
      </c>
      <c r="G9" s="10">
        <v>9.8249999999999993</v>
      </c>
      <c r="H9" s="9">
        <f t="shared" si="1"/>
        <v>44659</v>
      </c>
      <c r="I9" s="11">
        <v>9.8849999999999998</v>
      </c>
      <c r="J9" s="9">
        <f t="shared" si="5"/>
        <v>44689</v>
      </c>
      <c r="K9" s="10">
        <v>9.9649999999999999</v>
      </c>
      <c r="L9" s="9">
        <f t="shared" si="6"/>
        <v>44720</v>
      </c>
      <c r="M9" s="11">
        <v>9.984</v>
      </c>
      <c r="N9" s="9">
        <f t="shared" si="7"/>
        <v>44750</v>
      </c>
      <c r="O9" s="10">
        <v>8.7409999999999997</v>
      </c>
      <c r="P9" s="9">
        <f t="shared" si="8"/>
        <v>44781</v>
      </c>
      <c r="Q9" s="11">
        <v>9.8819999999999997</v>
      </c>
      <c r="R9" s="9">
        <f t="shared" si="9"/>
        <v>44812</v>
      </c>
      <c r="S9" s="10">
        <v>9.2119999999999997</v>
      </c>
      <c r="T9" s="9">
        <f t="shared" si="11"/>
        <v>44842</v>
      </c>
      <c r="U9" s="11">
        <v>8.4649999999999999</v>
      </c>
      <c r="V9" s="9">
        <f t="shared" si="2"/>
        <v>44873</v>
      </c>
      <c r="W9" s="10">
        <v>9.7309999999999999</v>
      </c>
      <c r="X9" s="9">
        <f t="shared" si="10"/>
        <v>44903</v>
      </c>
      <c r="Y9" s="10"/>
      <c r="Z9" s="7"/>
      <c r="AA9" s="7"/>
      <c r="AB9" s="14" t="s">
        <v>4</v>
      </c>
      <c r="AC9" s="66">
        <f>DATE($AC$4,5,8)</f>
        <v>44689</v>
      </c>
    </row>
    <row r="10" spans="1:30" ht="16.5" customHeight="1" x14ac:dyDescent="0.25">
      <c r="A10" s="8">
        <v>9</v>
      </c>
      <c r="B10" s="9">
        <f t="shared" si="0"/>
        <v>44570</v>
      </c>
      <c r="C10" s="10">
        <v>13.456</v>
      </c>
      <c r="D10" s="9">
        <f t="shared" si="3"/>
        <v>44601</v>
      </c>
      <c r="E10" s="11">
        <v>13.96</v>
      </c>
      <c r="F10" s="9">
        <f t="shared" si="4"/>
        <v>44629</v>
      </c>
      <c r="G10" s="10">
        <v>10.715999999999999</v>
      </c>
      <c r="H10" s="9">
        <f t="shared" si="1"/>
        <v>44660</v>
      </c>
      <c r="I10" s="11">
        <v>9.8849999999999998</v>
      </c>
      <c r="J10" s="9">
        <f t="shared" si="5"/>
        <v>44690</v>
      </c>
      <c r="K10" s="10">
        <v>9.9</v>
      </c>
      <c r="L10" s="9">
        <f t="shared" si="6"/>
        <v>44721</v>
      </c>
      <c r="M10" s="11">
        <v>9.8089999999999993</v>
      </c>
      <c r="N10" s="9">
        <f t="shared" si="7"/>
        <v>44751</v>
      </c>
      <c r="O10" s="10">
        <v>8.7409999999999997</v>
      </c>
      <c r="P10" s="9">
        <f t="shared" si="8"/>
        <v>44782</v>
      </c>
      <c r="Q10" s="11">
        <v>9.8659999999999997</v>
      </c>
      <c r="R10" s="9">
        <f t="shared" si="9"/>
        <v>44813</v>
      </c>
      <c r="S10" s="10">
        <v>9.4250000000000007</v>
      </c>
      <c r="T10" s="9">
        <f t="shared" si="11"/>
        <v>44843</v>
      </c>
      <c r="U10" s="11">
        <v>8.4649999999999999</v>
      </c>
      <c r="V10" s="9">
        <f t="shared" si="2"/>
        <v>44874</v>
      </c>
      <c r="W10" s="10">
        <v>9.7029999999999994</v>
      </c>
      <c r="X10" s="9">
        <f t="shared" si="10"/>
        <v>44904</v>
      </c>
      <c r="Y10" s="10"/>
      <c r="Z10" s="7"/>
      <c r="AA10" s="7"/>
      <c r="AB10" s="16" t="s">
        <v>5</v>
      </c>
      <c r="AC10" s="65">
        <f>AC6+39</f>
        <v>44707</v>
      </c>
    </row>
    <row r="11" spans="1:30" ht="16.5" customHeight="1" x14ac:dyDescent="0.25">
      <c r="A11" s="8">
        <v>10</v>
      </c>
      <c r="B11" s="9">
        <f t="shared" si="0"/>
        <v>44571</v>
      </c>
      <c r="C11" s="10">
        <v>13.528</v>
      </c>
      <c r="D11" s="9">
        <f t="shared" si="3"/>
        <v>44602</v>
      </c>
      <c r="E11" s="11">
        <v>14.15</v>
      </c>
      <c r="F11" s="9">
        <f t="shared" si="4"/>
        <v>44630</v>
      </c>
      <c r="G11" s="10">
        <v>9.9179999999999993</v>
      </c>
      <c r="H11" s="9">
        <f t="shared" si="1"/>
        <v>44661</v>
      </c>
      <c r="I11" s="11">
        <v>9.8849999999999998</v>
      </c>
      <c r="J11" s="9">
        <f t="shared" si="5"/>
        <v>44691</v>
      </c>
      <c r="K11" s="10">
        <v>9.9499999999999993</v>
      </c>
      <c r="L11" s="9">
        <f t="shared" si="6"/>
        <v>44722</v>
      </c>
      <c r="M11" s="11">
        <v>9.2289999999999992</v>
      </c>
      <c r="N11" s="9">
        <f t="shared" si="7"/>
        <v>44752</v>
      </c>
      <c r="O11" s="10">
        <v>8.7409999999999997</v>
      </c>
      <c r="P11" s="9">
        <f t="shared" si="8"/>
        <v>44783</v>
      </c>
      <c r="Q11" s="11">
        <v>9.9629999999999992</v>
      </c>
      <c r="R11" s="9">
        <f t="shared" si="9"/>
        <v>44814</v>
      </c>
      <c r="S11" s="10">
        <v>9.4250000000000007</v>
      </c>
      <c r="T11" s="9">
        <f t="shared" si="11"/>
        <v>44844</v>
      </c>
      <c r="U11" s="11">
        <v>8.4350000000000005</v>
      </c>
      <c r="V11" s="9">
        <f t="shared" si="2"/>
        <v>44875</v>
      </c>
      <c r="W11" s="10">
        <v>9.4580000000000002</v>
      </c>
      <c r="X11" s="9">
        <f t="shared" si="10"/>
        <v>44905</v>
      </c>
      <c r="Y11" s="10"/>
      <c r="Z11" s="7"/>
      <c r="AA11" s="7"/>
      <c r="AB11" s="16" t="s">
        <v>16</v>
      </c>
      <c r="AC11" s="65">
        <f>AC6+49</f>
        <v>44717</v>
      </c>
    </row>
    <row r="12" spans="1:30" ht="16.5" customHeight="1" x14ac:dyDescent="0.25">
      <c r="A12" s="8">
        <v>11</v>
      </c>
      <c r="B12" s="9">
        <f t="shared" si="0"/>
        <v>44572</v>
      </c>
      <c r="C12" s="10">
        <v>13.502000000000001</v>
      </c>
      <c r="D12" s="9">
        <f t="shared" si="3"/>
        <v>44603</v>
      </c>
      <c r="E12" s="11">
        <v>14.055999999999999</v>
      </c>
      <c r="F12" s="9">
        <f t="shared" si="4"/>
        <v>44631</v>
      </c>
      <c r="G12" s="10">
        <v>9.9640000000000004</v>
      </c>
      <c r="H12" s="9">
        <f t="shared" si="1"/>
        <v>44662</v>
      </c>
      <c r="I12" s="11">
        <v>10.007999999999999</v>
      </c>
      <c r="J12" s="9">
        <f t="shared" si="5"/>
        <v>44692</v>
      </c>
      <c r="K12" s="10">
        <v>10.157999999999999</v>
      </c>
      <c r="L12" s="9">
        <f t="shared" si="6"/>
        <v>44723</v>
      </c>
      <c r="M12" s="11">
        <v>9.2289999999999992</v>
      </c>
      <c r="N12" s="9">
        <f t="shared" si="7"/>
        <v>44753</v>
      </c>
      <c r="O12" s="10">
        <v>8.5530000000000008</v>
      </c>
      <c r="P12" s="9">
        <f t="shared" si="8"/>
        <v>44784</v>
      </c>
      <c r="Q12" s="11">
        <v>10.039999999999999</v>
      </c>
      <c r="R12" s="9">
        <f t="shared" si="9"/>
        <v>44815</v>
      </c>
      <c r="S12" s="10">
        <v>9.4250000000000007</v>
      </c>
      <c r="T12" s="9">
        <f t="shared" si="11"/>
        <v>44845</v>
      </c>
      <c r="U12" s="11">
        <v>8.3320000000000007</v>
      </c>
      <c r="V12" s="9">
        <f t="shared" si="2"/>
        <v>44876</v>
      </c>
      <c r="W12" s="10">
        <v>9.5399999999999991</v>
      </c>
      <c r="X12" s="9">
        <f t="shared" si="10"/>
        <v>44906</v>
      </c>
      <c r="Y12" s="10"/>
      <c r="Z12" s="7"/>
      <c r="AA12" s="7"/>
      <c r="AB12" s="16" t="s">
        <v>6</v>
      </c>
      <c r="AC12" s="65">
        <f>AC6+50</f>
        <v>44718</v>
      </c>
    </row>
    <row r="13" spans="1:30" ht="16.5" customHeight="1" x14ac:dyDescent="0.25">
      <c r="A13" s="8">
        <v>12</v>
      </c>
      <c r="B13" s="17">
        <f t="shared" si="0"/>
        <v>44573</v>
      </c>
      <c r="C13" s="10">
        <v>13.792</v>
      </c>
      <c r="D13" s="9">
        <f t="shared" si="3"/>
        <v>44604</v>
      </c>
      <c r="E13" s="11">
        <v>14.055999999999999</v>
      </c>
      <c r="F13" s="9">
        <f t="shared" si="4"/>
        <v>44632</v>
      </c>
      <c r="G13" s="10">
        <v>9.9640000000000004</v>
      </c>
      <c r="H13" s="9">
        <f t="shared" si="1"/>
        <v>44663</v>
      </c>
      <c r="I13" s="11">
        <v>9.9169999999999998</v>
      </c>
      <c r="J13" s="9">
        <f t="shared" si="5"/>
        <v>44693</v>
      </c>
      <c r="K13" s="10">
        <v>10.061999999999999</v>
      </c>
      <c r="L13" s="9">
        <f t="shared" si="6"/>
        <v>44724</v>
      </c>
      <c r="M13" s="11">
        <v>9.2289999999999992</v>
      </c>
      <c r="N13" s="9">
        <f t="shared" si="7"/>
        <v>44754</v>
      </c>
      <c r="O13" s="10">
        <v>8.5630000000000006</v>
      </c>
      <c r="P13" s="9">
        <f t="shared" si="8"/>
        <v>44785</v>
      </c>
      <c r="Q13" s="11">
        <v>10.074</v>
      </c>
      <c r="R13" s="9">
        <f t="shared" si="9"/>
        <v>44816</v>
      </c>
      <c r="S13" s="10">
        <v>9.7189999999999994</v>
      </c>
      <c r="T13" s="9">
        <f t="shared" si="11"/>
        <v>44846</v>
      </c>
      <c r="U13" s="11">
        <v>8.26</v>
      </c>
      <c r="V13" s="9">
        <f t="shared" si="2"/>
        <v>44877</v>
      </c>
      <c r="W13" s="10">
        <v>9.5399999999999991</v>
      </c>
      <c r="X13" s="9">
        <f t="shared" si="10"/>
        <v>44907</v>
      </c>
      <c r="Y13" s="10"/>
      <c r="Z13" s="7"/>
      <c r="AA13" s="7"/>
      <c r="AB13" s="14" t="s">
        <v>7</v>
      </c>
      <c r="AC13" s="65">
        <f>DATE($AC$4,7,14)</f>
        <v>44756</v>
      </c>
    </row>
    <row r="14" spans="1:30" ht="16.5" customHeight="1" x14ac:dyDescent="0.25">
      <c r="A14" s="8">
        <v>13</v>
      </c>
      <c r="B14" s="9">
        <f t="shared" si="0"/>
        <v>44574</v>
      </c>
      <c r="C14" s="10">
        <v>13.898</v>
      </c>
      <c r="D14" s="9">
        <f t="shared" si="3"/>
        <v>44605</v>
      </c>
      <c r="E14" s="11">
        <v>14.055999999999999</v>
      </c>
      <c r="F14" s="9">
        <f t="shared" si="4"/>
        <v>44633</v>
      </c>
      <c r="G14" s="10">
        <v>9.9640000000000004</v>
      </c>
      <c r="H14" s="9">
        <f t="shared" si="1"/>
        <v>44664</v>
      </c>
      <c r="I14" s="11">
        <v>9.9600000000000009</v>
      </c>
      <c r="J14" s="9">
        <f t="shared" si="5"/>
        <v>44694</v>
      </c>
      <c r="K14" s="10">
        <v>10.286</v>
      </c>
      <c r="L14" s="9">
        <f t="shared" si="6"/>
        <v>44725</v>
      </c>
      <c r="M14" s="11">
        <v>8.8170000000000002</v>
      </c>
      <c r="N14" s="9">
        <f t="shared" si="7"/>
        <v>44755</v>
      </c>
      <c r="O14" s="10">
        <v>8.4030000000000005</v>
      </c>
      <c r="P14" s="9">
        <f t="shared" si="8"/>
        <v>44786</v>
      </c>
      <c r="Q14" s="11">
        <v>10.074</v>
      </c>
      <c r="R14" s="9">
        <f t="shared" si="9"/>
        <v>44817</v>
      </c>
      <c r="S14" s="10">
        <v>9.6989999999999998</v>
      </c>
      <c r="T14" s="9">
        <f t="shared" si="11"/>
        <v>44847</v>
      </c>
      <c r="U14" s="11">
        <v>8.4320000000000004</v>
      </c>
      <c r="V14" s="9">
        <f t="shared" si="2"/>
        <v>44878</v>
      </c>
      <c r="W14" s="10">
        <v>9.5399999999999991</v>
      </c>
      <c r="X14" s="9">
        <f t="shared" si="10"/>
        <v>44908</v>
      </c>
      <c r="Y14" s="10"/>
      <c r="Z14" s="7"/>
      <c r="AA14" s="7"/>
      <c r="AB14" s="14" t="s">
        <v>8</v>
      </c>
      <c r="AC14" s="66">
        <f>DATE($AC$4,8,15)</f>
        <v>44788</v>
      </c>
    </row>
    <row r="15" spans="1:30" ht="16.5" customHeight="1" x14ac:dyDescent="0.25">
      <c r="A15" s="8">
        <v>14</v>
      </c>
      <c r="B15" s="9">
        <f t="shared" si="0"/>
        <v>44575</v>
      </c>
      <c r="C15" s="10">
        <v>13.778</v>
      </c>
      <c r="D15" s="9">
        <f t="shared" si="3"/>
        <v>44606</v>
      </c>
      <c r="E15" s="11">
        <v>13.56</v>
      </c>
      <c r="F15" s="9">
        <f t="shared" si="4"/>
        <v>44634</v>
      </c>
      <c r="G15" s="10">
        <v>10.06</v>
      </c>
      <c r="H15" s="9">
        <f t="shared" si="1"/>
        <v>44665</v>
      </c>
      <c r="I15" s="11">
        <v>9.984</v>
      </c>
      <c r="J15" s="9">
        <f t="shared" si="5"/>
        <v>44695</v>
      </c>
      <c r="K15" s="10">
        <v>10.286</v>
      </c>
      <c r="L15" s="9">
        <f t="shared" si="6"/>
        <v>44726</v>
      </c>
      <c r="M15" s="11">
        <v>8.8330000000000002</v>
      </c>
      <c r="N15" s="9">
        <f t="shared" si="7"/>
        <v>44756</v>
      </c>
      <c r="O15" s="10">
        <v>8.1530000000000005</v>
      </c>
      <c r="P15" s="9">
        <f t="shared" si="8"/>
        <v>44787</v>
      </c>
      <c r="Q15" s="11">
        <v>10.074</v>
      </c>
      <c r="R15" s="9">
        <f t="shared" si="9"/>
        <v>44818</v>
      </c>
      <c r="S15" s="10">
        <v>9.68</v>
      </c>
      <c r="T15" s="9">
        <f t="shared" si="11"/>
        <v>44848</v>
      </c>
      <c r="U15" s="11">
        <v>8.5370000000000008</v>
      </c>
      <c r="V15" s="9">
        <f t="shared" si="2"/>
        <v>44879</v>
      </c>
      <c r="W15" s="10">
        <v>9.6280000000000001</v>
      </c>
      <c r="X15" s="9">
        <f t="shared" si="10"/>
        <v>44909</v>
      </c>
      <c r="Y15" s="10"/>
      <c r="Z15" s="7"/>
      <c r="AA15" s="7"/>
      <c r="AB15" s="14" t="s">
        <v>9</v>
      </c>
      <c r="AC15" s="65">
        <f>DATE($AC$4,11,1)</f>
        <v>44866</v>
      </c>
    </row>
    <row r="16" spans="1:30" ht="16.5" customHeight="1" x14ac:dyDescent="0.25">
      <c r="A16" s="8">
        <v>15</v>
      </c>
      <c r="B16" s="9">
        <f t="shared" si="0"/>
        <v>44576</v>
      </c>
      <c r="C16" s="10">
        <v>13.778</v>
      </c>
      <c r="D16" s="9">
        <f t="shared" si="3"/>
        <v>44607</v>
      </c>
      <c r="E16" s="11">
        <v>13.662000000000001</v>
      </c>
      <c r="F16" s="9">
        <f t="shared" si="4"/>
        <v>44635</v>
      </c>
      <c r="G16" s="10">
        <v>10.151999999999999</v>
      </c>
      <c r="H16" s="9">
        <f t="shared" si="1"/>
        <v>44666</v>
      </c>
      <c r="I16" s="11">
        <v>9.984</v>
      </c>
      <c r="J16" s="9">
        <f t="shared" si="5"/>
        <v>44696</v>
      </c>
      <c r="K16" s="10">
        <v>10.286</v>
      </c>
      <c r="L16" s="9">
        <f t="shared" si="6"/>
        <v>44727</v>
      </c>
      <c r="M16" s="11">
        <v>9.0519999999999996</v>
      </c>
      <c r="N16" s="9">
        <f t="shared" si="7"/>
        <v>44757</v>
      </c>
      <c r="O16" s="10">
        <v>8.2430000000000003</v>
      </c>
      <c r="P16" s="9">
        <f t="shared" si="8"/>
        <v>44788</v>
      </c>
      <c r="Q16" s="11">
        <v>10.029999999999999</v>
      </c>
      <c r="R16" s="9">
        <f t="shared" si="9"/>
        <v>44819</v>
      </c>
      <c r="S16" s="10">
        <v>9.6509999999999998</v>
      </c>
      <c r="T16" s="9">
        <f t="shared" si="11"/>
        <v>44849</v>
      </c>
      <c r="U16" s="11">
        <v>8.5370000000000008</v>
      </c>
      <c r="V16" s="9">
        <f t="shared" si="2"/>
        <v>44880</v>
      </c>
      <c r="W16" s="10">
        <v>9.6440000000000001</v>
      </c>
      <c r="X16" s="9">
        <f t="shared" si="10"/>
        <v>44910</v>
      </c>
      <c r="Y16" s="10"/>
      <c r="Z16" s="7"/>
      <c r="AA16" s="7"/>
      <c r="AB16" s="14" t="s">
        <v>10</v>
      </c>
      <c r="AC16" s="65">
        <f>DATE($AC$4,11,11)</f>
        <v>44876</v>
      </c>
    </row>
    <row r="17" spans="1:29" ht="16.5" customHeight="1" thickBot="1" x14ac:dyDescent="0.3">
      <c r="A17" s="8">
        <v>16</v>
      </c>
      <c r="B17" s="9">
        <f t="shared" si="0"/>
        <v>44577</v>
      </c>
      <c r="C17" s="10">
        <v>13.778</v>
      </c>
      <c r="D17" s="9">
        <f t="shared" si="3"/>
        <v>44608</v>
      </c>
      <c r="E17" s="11">
        <v>13.438000000000001</v>
      </c>
      <c r="F17" s="9">
        <f t="shared" si="4"/>
        <v>44636</v>
      </c>
      <c r="G17" s="10">
        <v>10.837999999999999</v>
      </c>
      <c r="H17" s="9">
        <f t="shared" si="1"/>
        <v>44667</v>
      </c>
      <c r="I17" s="11">
        <v>9.984</v>
      </c>
      <c r="J17" s="9">
        <f t="shared" si="5"/>
        <v>44697</v>
      </c>
      <c r="K17" s="10">
        <v>10.254</v>
      </c>
      <c r="L17" s="9">
        <f t="shared" si="6"/>
        <v>44728</v>
      </c>
      <c r="M17" s="11">
        <v>8.9030000000000005</v>
      </c>
      <c r="N17" s="9">
        <f t="shared" si="7"/>
        <v>44758</v>
      </c>
      <c r="O17" s="10">
        <v>8.2430000000000003</v>
      </c>
      <c r="P17" s="9">
        <f t="shared" si="8"/>
        <v>44789</v>
      </c>
      <c r="Q17" s="11">
        <v>10.042</v>
      </c>
      <c r="R17" s="9">
        <f t="shared" si="9"/>
        <v>44820</v>
      </c>
      <c r="S17" s="10">
        <v>9.3800000000000008</v>
      </c>
      <c r="T17" s="9">
        <f t="shared" si="11"/>
        <v>44850</v>
      </c>
      <c r="U17" s="11">
        <v>8.5370000000000008</v>
      </c>
      <c r="V17" s="9">
        <f t="shared" si="2"/>
        <v>44881</v>
      </c>
      <c r="W17" s="10">
        <v>9.532</v>
      </c>
      <c r="X17" s="9">
        <f t="shared" si="10"/>
        <v>44911</v>
      </c>
      <c r="Y17" s="10"/>
      <c r="Z17" s="7"/>
      <c r="AA17" s="7"/>
      <c r="AB17" s="14" t="s">
        <v>11</v>
      </c>
      <c r="AC17" s="67">
        <f>DATE($AC$4,12,25)</f>
        <v>44920</v>
      </c>
    </row>
    <row r="18" spans="1:29" ht="16.5" customHeight="1" x14ac:dyDescent="0.25">
      <c r="A18" s="8">
        <v>17</v>
      </c>
      <c r="B18" s="9">
        <f t="shared" si="0"/>
        <v>44578</v>
      </c>
      <c r="C18" s="10">
        <v>13.728</v>
      </c>
      <c r="D18" s="9">
        <f t="shared" si="3"/>
        <v>44609</v>
      </c>
      <c r="E18" s="11">
        <v>13.14</v>
      </c>
      <c r="F18" s="9">
        <f t="shared" si="4"/>
        <v>44637</v>
      </c>
      <c r="G18" s="10">
        <v>10.805999999999999</v>
      </c>
      <c r="H18" s="9">
        <f t="shared" si="1"/>
        <v>44668</v>
      </c>
      <c r="I18" s="11">
        <v>9.984</v>
      </c>
      <c r="J18" s="9">
        <f t="shared" si="5"/>
        <v>44698</v>
      </c>
      <c r="K18" s="10">
        <v>10.534000000000001</v>
      </c>
      <c r="L18" s="9">
        <f t="shared" si="6"/>
        <v>44729</v>
      </c>
      <c r="M18" s="11">
        <v>8.9879999999999995</v>
      </c>
      <c r="N18" s="9">
        <f t="shared" si="7"/>
        <v>44759</v>
      </c>
      <c r="O18" s="10">
        <v>8.2430000000000003</v>
      </c>
      <c r="P18" s="9">
        <f t="shared" si="8"/>
        <v>44790</v>
      </c>
      <c r="Q18" s="11">
        <v>9.8979999999999997</v>
      </c>
      <c r="R18" s="9">
        <f t="shared" si="9"/>
        <v>44821</v>
      </c>
      <c r="S18" s="10">
        <v>9.3800000000000008</v>
      </c>
      <c r="T18" s="9">
        <f t="shared" si="11"/>
        <v>44851</v>
      </c>
      <c r="U18" s="11">
        <v>8.66</v>
      </c>
      <c r="V18" s="9">
        <f t="shared" si="2"/>
        <v>44882</v>
      </c>
      <c r="W18" s="10">
        <v>9.5619999999999994</v>
      </c>
      <c r="X18" s="9">
        <f t="shared" si="10"/>
        <v>44912</v>
      </c>
      <c r="Y18" s="10"/>
      <c r="Z18" s="7"/>
      <c r="AA18" s="7"/>
      <c r="AB18" s="15"/>
      <c r="AC18" s="54"/>
    </row>
    <row r="19" spans="1:29" ht="16.5" customHeight="1" x14ac:dyDescent="0.25">
      <c r="A19" s="8">
        <v>18</v>
      </c>
      <c r="B19" s="9">
        <f t="shared" si="0"/>
        <v>44579</v>
      </c>
      <c r="C19" s="10">
        <v>13.667999999999999</v>
      </c>
      <c r="D19" s="9">
        <f t="shared" si="3"/>
        <v>44610</v>
      </c>
      <c r="E19" s="11">
        <v>13.055999999999999</v>
      </c>
      <c r="F19" s="9">
        <f t="shared" si="4"/>
        <v>44638</v>
      </c>
      <c r="G19" s="10">
        <v>10.894</v>
      </c>
      <c r="H19" s="9">
        <f t="shared" si="1"/>
        <v>44669</v>
      </c>
      <c r="I19" s="11">
        <v>9.984</v>
      </c>
      <c r="J19" s="9">
        <f t="shared" si="5"/>
        <v>44699</v>
      </c>
      <c r="K19" s="10">
        <v>10.464</v>
      </c>
      <c r="L19" s="9">
        <f t="shared" si="6"/>
        <v>44730</v>
      </c>
      <c r="M19" s="11">
        <v>8.9879999999999995</v>
      </c>
      <c r="N19" s="9">
        <f t="shared" si="7"/>
        <v>44760</v>
      </c>
      <c r="O19" s="10">
        <v>8.4480000000000004</v>
      </c>
      <c r="P19" s="9">
        <f t="shared" si="8"/>
        <v>44791</v>
      </c>
      <c r="Q19" s="11">
        <v>9.7859999999999996</v>
      </c>
      <c r="R19" s="9">
        <f t="shared" si="9"/>
        <v>44822</v>
      </c>
      <c r="S19" s="10">
        <v>9.3800000000000008</v>
      </c>
      <c r="T19" s="9">
        <f t="shared" si="11"/>
        <v>44852</v>
      </c>
      <c r="U19" s="11">
        <v>8.8170000000000002</v>
      </c>
      <c r="V19" s="9">
        <f t="shared" si="2"/>
        <v>44883</v>
      </c>
      <c r="W19" s="10">
        <v>9.7050000000000001</v>
      </c>
      <c r="X19" s="9">
        <f t="shared" si="10"/>
        <v>44913</v>
      </c>
      <c r="Y19" s="10"/>
      <c r="Z19" s="7"/>
      <c r="AA19" s="7"/>
      <c r="AB19" s="5"/>
      <c r="AC19" s="54"/>
    </row>
    <row r="20" spans="1:29" ht="16.5" customHeight="1" x14ac:dyDescent="0.25">
      <c r="A20" s="8">
        <v>19</v>
      </c>
      <c r="B20" s="9">
        <f t="shared" si="0"/>
        <v>44580</v>
      </c>
      <c r="C20" s="10">
        <v>13.54</v>
      </c>
      <c r="D20" s="9">
        <f t="shared" si="3"/>
        <v>44611</v>
      </c>
      <c r="E20" s="11">
        <v>13.055999999999999</v>
      </c>
      <c r="F20" s="9">
        <f t="shared" si="4"/>
        <v>44639</v>
      </c>
      <c r="G20" s="10">
        <v>10.894</v>
      </c>
      <c r="H20" s="9">
        <f t="shared" si="1"/>
        <v>44670</v>
      </c>
      <c r="I20" s="11">
        <v>10.050000000000001</v>
      </c>
      <c r="J20" s="9">
        <f t="shared" si="5"/>
        <v>44700</v>
      </c>
      <c r="K20" s="10">
        <v>10.372</v>
      </c>
      <c r="L20" s="9">
        <f t="shared" si="6"/>
        <v>44731</v>
      </c>
      <c r="M20" s="11">
        <v>8.9879999999999995</v>
      </c>
      <c r="N20" s="9">
        <f t="shared" si="7"/>
        <v>44761</v>
      </c>
      <c r="O20" s="10">
        <v>8.6479999999999997</v>
      </c>
      <c r="P20" s="9">
        <f t="shared" si="8"/>
        <v>44792</v>
      </c>
      <c r="Q20" s="11">
        <v>9.5820000000000007</v>
      </c>
      <c r="R20" s="9">
        <f t="shared" si="9"/>
        <v>44823</v>
      </c>
      <c r="S20" s="10">
        <v>9.4130000000000003</v>
      </c>
      <c r="T20" s="9">
        <f t="shared" si="11"/>
        <v>44853</v>
      </c>
      <c r="U20" s="11">
        <v>8.8409999999999993</v>
      </c>
      <c r="V20" s="9">
        <f t="shared" si="2"/>
        <v>44884</v>
      </c>
      <c r="W20" s="10">
        <v>9.7050000000000001</v>
      </c>
      <c r="X20" s="9">
        <f t="shared" si="10"/>
        <v>44914</v>
      </c>
      <c r="Y20" s="10"/>
      <c r="Z20" s="7"/>
      <c r="AA20" s="7"/>
      <c r="AB20" s="15"/>
      <c r="AC20" s="55"/>
    </row>
    <row r="21" spans="1:29" ht="16.5" customHeight="1" x14ac:dyDescent="0.25">
      <c r="A21" s="8">
        <v>20</v>
      </c>
      <c r="B21" s="9">
        <f t="shared" si="0"/>
        <v>44581</v>
      </c>
      <c r="C21" s="10">
        <v>13.49</v>
      </c>
      <c r="D21" s="9">
        <f t="shared" si="3"/>
        <v>44612</v>
      </c>
      <c r="E21" s="11">
        <v>13.055999999999999</v>
      </c>
      <c r="F21" s="9">
        <f t="shared" si="4"/>
        <v>44640</v>
      </c>
      <c r="G21" s="10">
        <v>10.894</v>
      </c>
      <c r="H21" s="9">
        <f t="shared" si="1"/>
        <v>44671</v>
      </c>
      <c r="I21" s="11">
        <v>10.346</v>
      </c>
      <c r="J21" s="9">
        <f t="shared" si="5"/>
        <v>44701</v>
      </c>
      <c r="K21" s="10">
        <v>10.394</v>
      </c>
      <c r="L21" s="9">
        <f t="shared" si="6"/>
        <v>44732</v>
      </c>
      <c r="M21" s="11">
        <v>9.2070000000000007</v>
      </c>
      <c r="N21" s="9">
        <f t="shared" si="7"/>
        <v>44762</v>
      </c>
      <c r="O21" s="10">
        <v>8.7100000000000009</v>
      </c>
      <c r="P21" s="9">
        <f t="shared" si="8"/>
        <v>44793</v>
      </c>
      <c r="Q21" s="11">
        <v>9.5820000000000007</v>
      </c>
      <c r="R21" s="9">
        <f t="shared" si="9"/>
        <v>44824</v>
      </c>
      <c r="S21" s="10">
        <v>9.2720000000000002</v>
      </c>
      <c r="T21" s="9">
        <f t="shared" si="11"/>
        <v>44854</v>
      </c>
      <c r="U21" s="11">
        <v>8.9009999999999998</v>
      </c>
      <c r="V21" s="9">
        <f t="shared" si="2"/>
        <v>44885</v>
      </c>
      <c r="W21" s="10">
        <v>9.7050000000000001</v>
      </c>
      <c r="X21" s="9">
        <f t="shared" si="10"/>
        <v>44915</v>
      </c>
      <c r="Y21" s="10"/>
      <c r="Z21" s="7"/>
      <c r="AA21" s="7"/>
      <c r="AC21" s="56"/>
    </row>
    <row r="22" spans="1:29" ht="16.5" customHeight="1" x14ac:dyDescent="0.25">
      <c r="A22" s="8">
        <v>21</v>
      </c>
      <c r="B22" s="9">
        <f t="shared" si="0"/>
        <v>44582</v>
      </c>
      <c r="C22" s="10">
        <v>13.284000000000001</v>
      </c>
      <c r="D22" s="9">
        <f t="shared" si="3"/>
        <v>44613</v>
      </c>
      <c r="E22" s="11">
        <v>12.87</v>
      </c>
      <c r="F22" s="9">
        <f t="shared" si="4"/>
        <v>44641</v>
      </c>
      <c r="G22" s="10">
        <v>10.888</v>
      </c>
      <c r="H22" s="9">
        <f t="shared" si="1"/>
        <v>44672</v>
      </c>
      <c r="I22" s="11">
        <v>10.518000000000001</v>
      </c>
      <c r="J22" s="9">
        <f t="shared" si="5"/>
        <v>44702</v>
      </c>
      <c r="K22" s="10">
        <v>10.394</v>
      </c>
      <c r="L22" s="9">
        <f t="shared" si="6"/>
        <v>44733</v>
      </c>
      <c r="M22" s="11">
        <v>9.3970000000000002</v>
      </c>
      <c r="N22" s="9">
        <f t="shared" si="7"/>
        <v>44763</v>
      </c>
      <c r="O22" s="10">
        <v>8.6129999999999995</v>
      </c>
      <c r="P22" s="9">
        <f t="shared" si="8"/>
        <v>44794</v>
      </c>
      <c r="Q22" s="11">
        <v>9.5820000000000007</v>
      </c>
      <c r="R22" s="9">
        <f t="shared" si="9"/>
        <v>44825</v>
      </c>
      <c r="S22" s="10">
        <v>9.1890000000000001</v>
      </c>
      <c r="T22" s="9">
        <f t="shared" si="11"/>
        <v>44855</v>
      </c>
      <c r="U22" s="11">
        <v>8.9309999999999992</v>
      </c>
      <c r="V22" s="9">
        <f t="shared" si="2"/>
        <v>44886</v>
      </c>
      <c r="W22" s="10">
        <v>9.7059999999999995</v>
      </c>
      <c r="X22" s="9">
        <f t="shared" si="10"/>
        <v>44916</v>
      </c>
      <c r="Y22" s="10"/>
      <c r="Z22" s="7"/>
      <c r="AA22" s="7"/>
    </row>
    <row r="23" spans="1:29" ht="16.5" customHeight="1" x14ac:dyDescent="0.25">
      <c r="A23" s="8">
        <v>22</v>
      </c>
      <c r="B23" s="9">
        <f t="shared" si="0"/>
        <v>44583</v>
      </c>
      <c r="C23" s="10">
        <v>13.284000000000001</v>
      </c>
      <c r="D23" s="9">
        <f t="shared" si="3"/>
        <v>44614</v>
      </c>
      <c r="E23" s="11">
        <v>12.8</v>
      </c>
      <c r="F23" s="9">
        <f t="shared" si="4"/>
        <v>44642</v>
      </c>
      <c r="G23" s="10">
        <v>11.052</v>
      </c>
      <c r="H23" s="9">
        <f t="shared" si="1"/>
        <v>44673</v>
      </c>
      <c r="I23" s="11">
        <v>10.492000000000001</v>
      </c>
      <c r="J23" s="9">
        <f t="shared" si="5"/>
        <v>44703</v>
      </c>
      <c r="K23" s="10">
        <v>10.394</v>
      </c>
      <c r="L23" s="9">
        <f t="shared" si="6"/>
        <v>44734</v>
      </c>
      <c r="M23" s="11">
        <v>9.2430000000000003</v>
      </c>
      <c r="N23" s="9">
        <f t="shared" si="7"/>
        <v>44764</v>
      </c>
      <c r="O23" s="10">
        <v>8.5129999999999999</v>
      </c>
      <c r="P23" s="9">
        <f t="shared" si="8"/>
        <v>44795</v>
      </c>
      <c r="Q23" s="11">
        <v>9.3260000000000005</v>
      </c>
      <c r="R23" s="9">
        <f t="shared" si="9"/>
        <v>44826</v>
      </c>
      <c r="S23" s="10">
        <v>9.16</v>
      </c>
      <c r="T23" s="9">
        <f t="shared" si="11"/>
        <v>44856</v>
      </c>
      <c r="U23" s="11">
        <v>8.9309999999999992</v>
      </c>
      <c r="V23" s="9">
        <f t="shared" si="2"/>
        <v>44887</v>
      </c>
      <c r="W23" s="10">
        <v>9.7010000000000005</v>
      </c>
      <c r="X23" s="9">
        <f t="shared" si="10"/>
        <v>44917</v>
      </c>
      <c r="Y23" s="10"/>
      <c r="Z23" s="7"/>
      <c r="AA23" s="7"/>
      <c r="AC23" s="18"/>
    </row>
    <row r="24" spans="1:29" ht="16.5" customHeight="1" x14ac:dyDescent="0.25">
      <c r="A24" s="8">
        <v>23</v>
      </c>
      <c r="B24" s="9">
        <f t="shared" si="0"/>
        <v>44584</v>
      </c>
      <c r="C24" s="10">
        <v>13.284000000000001</v>
      </c>
      <c r="D24" s="9">
        <f t="shared" si="3"/>
        <v>44615</v>
      </c>
      <c r="E24" s="11">
        <v>12.68</v>
      </c>
      <c r="F24" s="9">
        <f t="shared" si="4"/>
        <v>44643</v>
      </c>
      <c r="G24" s="10">
        <v>10.853999999999999</v>
      </c>
      <c r="H24" s="9">
        <f t="shared" si="1"/>
        <v>44674</v>
      </c>
      <c r="I24" s="11">
        <v>10.492000000000001</v>
      </c>
      <c r="J24" s="9">
        <f t="shared" si="5"/>
        <v>44704</v>
      </c>
      <c r="K24" s="10">
        <v>10.784000000000001</v>
      </c>
      <c r="L24" s="9">
        <f t="shared" si="6"/>
        <v>44735</v>
      </c>
      <c r="M24" s="11">
        <v>8.8759999999999994</v>
      </c>
      <c r="N24" s="9">
        <f t="shared" si="7"/>
        <v>44765</v>
      </c>
      <c r="O24" s="10">
        <v>8.5129999999999999</v>
      </c>
      <c r="P24" s="9">
        <f t="shared" si="8"/>
        <v>44796</v>
      </c>
      <c r="Q24" s="11">
        <v>9.3569999999999993</v>
      </c>
      <c r="R24" s="9">
        <f t="shared" si="9"/>
        <v>44827</v>
      </c>
      <c r="S24" s="10">
        <v>8.9589999999999996</v>
      </c>
      <c r="T24" s="9">
        <f t="shared" si="11"/>
        <v>44857</v>
      </c>
      <c r="U24" s="11">
        <v>8.9309999999999992</v>
      </c>
      <c r="V24" s="9">
        <f t="shared" si="2"/>
        <v>44888</v>
      </c>
      <c r="W24" s="10">
        <v>9.6999999999999993</v>
      </c>
      <c r="X24" s="9">
        <f t="shared" si="10"/>
        <v>44918</v>
      </c>
      <c r="Y24" s="10"/>
      <c r="Z24" s="7"/>
      <c r="AA24" s="7"/>
    </row>
    <row r="25" spans="1:29" ht="16.2" customHeight="1" x14ac:dyDescent="0.25">
      <c r="A25" s="8">
        <v>24</v>
      </c>
      <c r="B25" s="9">
        <f t="shared" si="0"/>
        <v>44585</v>
      </c>
      <c r="C25" s="10">
        <v>13.728</v>
      </c>
      <c r="D25" s="9">
        <f t="shared" si="3"/>
        <v>44616</v>
      </c>
      <c r="E25" s="11">
        <v>11.86</v>
      </c>
      <c r="F25" s="9">
        <f t="shared" si="4"/>
        <v>44644</v>
      </c>
      <c r="G25" s="10">
        <v>10.673999999999999</v>
      </c>
      <c r="H25" s="9">
        <f t="shared" si="1"/>
        <v>44675</v>
      </c>
      <c r="I25" s="11">
        <v>10.492000000000001</v>
      </c>
      <c r="J25" s="9">
        <f t="shared" si="5"/>
        <v>44705</v>
      </c>
      <c r="K25" s="10">
        <v>10.724</v>
      </c>
      <c r="L25" s="9">
        <f t="shared" si="6"/>
        <v>44736</v>
      </c>
      <c r="M25" s="11">
        <v>9.1790000000000003</v>
      </c>
      <c r="N25" s="9">
        <f t="shared" si="7"/>
        <v>44766</v>
      </c>
      <c r="O25" s="10">
        <v>8.5129999999999999</v>
      </c>
      <c r="P25" s="9">
        <f t="shared" si="8"/>
        <v>44797</v>
      </c>
      <c r="Q25" s="11">
        <v>9.3119999999999994</v>
      </c>
      <c r="R25" s="9">
        <f t="shared" si="9"/>
        <v>44828</v>
      </c>
      <c r="S25" s="10">
        <v>8.9589999999999996</v>
      </c>
      <c r="T25" s="9">
        <f t="shared" si="11"/>
        <v>44858</v>
      </c>
      <c r="U25" s="11">
        <v>9.0210000000000008</v>
      </c>
      <c r="V25" s="9">
        <f t="shared" si="2"/>
        <v>44889</v>
      </c>
      <c r="W25" s="10">
        <v>9.7260000000000009</v>
      </c>
      <c r="X25" s="9">
        <f t="shared" si="10"/>
        <v>44919</v>
      </c>
      <c r="Y25" s="10"/>
      <c r="Z25" s="7"/>
      <c r="AA25" s="7"/>
    </row>
    <row r="26" spans="1:29" ht="16.5" customHeight="1" x14ac:dyDescent="0.25">
      <c r="A26" s="8">
        <v>25</v>
      </c>
      <c r="B26" s="9">
        <f t="shared" si="0"/>
        <v>44586</v>
      </c>
      <c r="C26" s="10">
        <v>13.667999999999999</v>
      </c>
      <c r="D26" s="9">
        <f t="shared" si="3"/>
        <v>44617</v>
      </c>
      <c r="E26" s="11">
        <v>11.76</v>
      </c>
      <c r="F26" s="9">
        <f t="shared" si="4"/>
        <v>44645</v>
      </c>
      <c r="G26" s="10">
        <v>10.676</v>
      </c>
      <c r="H26" s="9">
        <f t="shared" si="1"/>
        <v>44676</v>
      </c>
      <c r="I26" s="11">
        <v>10.432</v>
      </c>
      <c r="J26" s="9">
        <f t="shared" si="5"/>
        <v>44706</v>
      </c>
      <c r="K26" s="10">
        <v>10.86</v>
      </c>
      <c r="L26" s="9">
        <f t="shared" si="6"/>
        <v>44737</v>
      </c>
      <c r="M26" s="11">
        <v>9.1790000000000003</v>
      </c>
      <c r="N26" s="9">
        <f t="shared" si="7"/>
        <v>44767</v>
      </c>
      <c r="O26" s="10">
        <v>8.6669999999999998</v>
      </c>
      <c r="P26" s="9">
        <f t="shared" si="8"/>
        <v>44798</v>
      </c>
      <c r="Q26" s="11">
        <v>9.2859999999999996</v>
      </c>
      <c r="R26" s="9">
        <f t="shared" si="9"/>
        <v>44829</v>
      </c>
      <c r="S26" s="10">
        <v>8.9589999999999996</v>
      </c>
      <c r="T26" s="9">
        <f t="shared" si="11"/>
        <v>44859</v>
      </c>
      <c r="U26" s="11">
        <v>9.0939999999999994</v>
      </c>
      <c r="V26" s="9">
        <f t="shared" si="2"/>
        <v>44890</v>
      </c>
      <c r="W26" s="10">
        <v>9.7379999999999995</v>
      </c>
      <c r="X26" s="9">
        <f t="shared" si="10"/>
        <v>44920</v>
      </c>
      <c r="Y26" s="10"/>
      <c r="Z26" s="7"/>
      <c r="AA26" s="7"/>
    </row>
    <row r="27" spans="1:29" ht="16.5" customHeight="1" x14ac:dyDescent="0.25">
      <c r="A27" s="8">
        <v>26</v>
      </c>
      <c r="B27" s="9">
        <f t="shared" si="0"/>
        <v>44587</v>
      </c>
      <c r="C27" s="10">
        <v>13.54</v>
      </c>
      <c r="D27" s="9">
        <f t="shared" si="3"/>
        <v>44618</v>
      </c>
      <c r="E27" s="11">
        <v>11.76</v>
      </c>
      <c r="F27" s="9">
        <f t="shared" si="4"/>
        <v>44646</v>
      </c>
      <c r="G27" s="10">
        <v>10.676</v>
      </c>
      <c r="H27" s="9">
        <f t="shared" si="1"/>
        <v>44677</v>
      </c>
      <c r="I27" s="11">
        <v>10.288</v>
      </c>
      <c r="J27" s="9">
        <f t="shared" si="5"/>
        <v>44707</v>
      </c>
      <c r="K27" s="10">
        <v>11.157999999999999</v>
      </c>
      <c r="L27" s="9">
        <f t="shared" si="6"/>
        <v>44738</v>
      </c>
      <c r="M27" s="11">
        <v>9.1790000000000003</v>
      </c>
      <c r="N27" s="9">
        <f t="shared" si="7"/>
        <v>44768</v>
      </c>
      <c r="O27" s="10">
        <v>8.6029999999999998</v>
      </c>
      <c r="P27" s="9">
        <f t="shared" si="8"/>
        <v>44799</v>
      </c>
      <c r="Q27" s="11">
        <v>9.1150000000000002</v>
      </c>
      <c r="R27" s="9">
        <f t="shared" si="9"/>
        <v>44830</v>
      </c>
      <c r="S27" s="10">
        <v>8.8559999999999999</v>
      </c>
      <c r="T27" s="9">
        <f t="shared" si="11"/>
        <v>44860</v>
      </c>
      <c r="U27" s="11">
        <v>9.0920000000000005</v>
      </c>
      <c r="V27" s="9">
        <f t="shared" si="2"/>
        <v>44891</v>
      </c>
      <c r="W27" s="10">
        <v>9.7379999999999995</v>
      </c>
      <c r="X27" s="9">
        <f t="shared" si="10"/>
        <v>44921</v>
      </c>
      <c r="Y27" s="10"/>
      <c r="Z27" s="7"/>
      <c r="AA27" s="7"/>
    </row>
    <row r="28" spans="1:29" ht="15.6" customHeight="1" x14ac:dyDescent="0.25">
      <c r="A28" s="8">
        <v>27</v>
      </c>
      <c r="B28" s="9">
        <f t="shared" si="0"/>
        <v>44588</v>
      </c>
      <c r="C28" s="10">
        <v>13.49</v>
      </c>
      <c r="D28" s="9">
        <f t="shared" si="3"/>
        <v>44619</v>
      </c>
      <c r="E28" s="11">
        <v>11.76</v>
      </c>
      <c r="F28" s="9">
        <f t="shared" si="4"/>
        <v>44647</v>
      </c>
      <c r="G28" s="10">
        <v>10.676</v>
      </c>
      <c r="H28" s="9">
        <f t="shared" si="1"/>
        <v>44678</v>
      </c>
      <c r="I28" s="11">
        <v>10.186</v>
      </c>
      <c r="J28" s="9">
        <f t="shared" si="5"/>
        <v>44708</v>
      </c>
      <c r="K28" s="10">
        <v>11.254</v>
      </c>
      <c r="L28" s="9">
        <f t="shared" si="6"/>
        <v>44739</v>
      </c>
      <c r="M28" s="11">
        <v>9.0990000000000002</v>
      </c>
      <c r="N28" s="9">
        <f t="shared" si="7"/>
        <v>44769</v>
      </c>
      <c r="O28" s="10">
        <v>8.673</v>
      </c>
      <c r="P28" s="9">
        <f t="shared" si="8"/>
        <v>44800</v>
      </c>
      <c r="Q28" s="11">
        <v>9.1150000000000002</v>
      </c>
      <c r="R28" s="9">
        <f t="shared" si="9"/>
        <v>44831</v>
      </c>
      <c r="S28" s="10">
        <v>8.702</v>
      </c>
      <c r="T28" s="9">
        <f t="shared" si="11"/>
        <v>44861</v>
      </c>
      <c r="U28" s="11">
        <v>9.1440000000000001</v>
      </c>
      <c r="V28" s="9">
        <f t="shared" si="2"/>
        <v>44892</v>
      </c>
      <c r="W28" s="10">
        <v>9.7379999999999995</v>
      </c>
      <c r="X28" s="9">
        <f t="shared" si="10"/>
        <v>44922</v>
      </c>
      <c r="Y28" s="10"/>
      <c r="Z28" s="7"/>
      <c r="AA28" s="7"/>
    </row>
    <row r="29" spans="1:29" ht="16.5" customHeight="1" thickBot="1" x14ac:dyDescent="0.3">
      <c r="A29" s="8">
        <v>28</v>
      </c>
      <c r="B29" s="9">
        <f t="shared" si="0"/>
        <v>44589</v>
      </c>
      <c r="C29" s="10">
        <v>13.284000000000001</v>
      </c>
      <c r="D29" s="19">
        <f>IF(MONTH(DATE(YEAR($A$1),MONTH($D$1),DAY(A29)))=MONTH($D$1),DATE(YEAR($A$1),MONTH($D$1),DAY(A29)),"")</f>
        <v>44620</v>
      </c>
      <c r="E29" s="20">
        <v>11.47</v>
      </c>
      <c r="F29" s="9">
        <f t="shared" si="4"/>
        <v>44648</v>
      </c>
      <c r="G29" s="10">
        <v>10.738</v>
      </c>
      <c r="H29" s="9">
        <f t="shared" si="1"/>
        <v>44679</v>
      </c>
      <c r="I29" s="20">
        <v>10.204000000000001</v>
      </c>
      <c r="J29" s="9">
        <f t="shared" si="5"/>
        <v>44709</v>
      </c>
      <c r="K29" s="10">
        <v>11.254</v>
      </c>
      <c r="L29" s="9">
        <f t="shared" si="6"/>
        <v>44740</v>
      </c>
      <c r="M29" s="20">
        <v>9.1430000000000007</v>
      </c>
      <c r="N29" s="9">
        <f t="shared" si="7"/>
        <v>44770</v>
      </c>
      <c r="O29" s="10">
        <v>8.7629999999999999</v>
      </c>
      <c r="P29" s="9">
        <f t="shared" si="8"/>
        <v>44801</v>
      </c>
      <c r="Q29" s="20">
        <v>9.1150000000000002</v>
      </c>
      <c r="R29" s="9">
        <f t="shared" si="9"/>
        <v>44832</v>
      </c>
      <c r="S29" s="10">
        <v>8.4359999999999999</v>
      </c>
      <c r="T29" s="9">
        <f t="shared" si="11"/>
        <v>44862</v>
      </c>
      <c r="U29" s="20">
        <v>9.1370000000000005</v>
      </c>
      <c r="V29" s="9">
        <f t="shared" si="2"/>
        <v>44893</v>
      </c>
      <c r="W29" s="10">
        <v>9.6280000000000001</v>
      </c>
      <c r="X29" s="9">
        <f t="shared" si="10"/>
        <v>44923</v>
      </c>
      <c r="Y29" s="10"/>
      <c r="Z29" s="7"/>
      <c r="AA29" s="7"/>
    </row>
    <row r="30" spans="1:29" ht="16.5" customHeight="1" thickTop="1" x14ac:dyDescent="0.25">
      <c r="A30" s="8">
        <v>29</v>
      </c>
      <c r="B30" s="9">
        <f t="shared" si="0"/>
        <v>44590</v>
      </c>
      <c r="C30" s="10">
        <v>13.284000000000001</v>
      </c>
      <c r="D30" s="60" t="str">
        <f>IF(MONTH(DATE(YEAR($A$1),MONTH($D$1),DAY($A30)))=MONTH($D$1),DATE(YEAR($A$1),MONTH($D$1),DAY($A30)),"")</f>
        <v/>
      </c>
      <c r="E30" s="21"/>
      <c r="F30" s="9">
        <f t="shared" si="4"/>
        <v>44649</v>
      </c>
      <c r="G30" s="10">
        <v>11.336</v>
      </c>
      <c r="H30" s="9">
        <f t="shared" si="1"/>
        <v>44680</v>
      </c>
      <c r="I30" s="21">
        <v>10.375999999999999</v>
      </c>
      <c r="J30" s="9">
        <f t="shared" si="5"/>
        <v>44710</v>
      </c>
      <c r="K30" s="10">
        <v>11.254</v>
      </c>
      <c r="L30" s="9">
        <f t="shared" si="6"/>
        <v>44741</v>
      </c>
      <c r="M30" s="21">
        <v>8.9990000000000006</v>
      </c>
      <c r="N30" s="9">
        <f t="shared" si="7"/>
        <v>44771</v>
      </c>
      <c r="O30" s="10">
        <v>8.9789999999999992</v>
      </c>
      <c r="P30" s="9">
        <f t="shared" si="8"/>
        <v>44802</v>
      </c>
      <c r="Q30" s="21">
        <v>9.1140000000000008</v>
      </c>
      <c r="R30" s="9">
        <f t="shared" si="9"/>
        <v>44833</v>
      </c>
      <c r="S30" s="10">
        <v>8.1940000000000008</v>
      </c>
      <c r="T30" s="9">
        <f t="shared" si="11"/>
        <v>44863</v>
      </c>
      <c r="U30" s="21">
        <v>9.1370000000000005</v>
      </c>
      <c r="V30" s="9">
        <f t="shared" si="2"/>
        <v>44894</v>
      </c>
      <c r="W30" s="10">
        <v>9.6059999999999999</v>
      </c>
      <c r="X30" s="9">
        <f t="shared" si="10"/>
        <v>44924</v>
      </c>
      <c r="Y30" s="10"/>
      <c r="Z30" s="7"/>
      <c r="AA30" s="7"/>
    </row>
    <row r="31" spans="1:29" ht="16.5" customHeight="1" thickBot="1" x14ac:dyDescent="0.3">
      <c r="A31" s="8">
        <v>30</v>
      </c>
      <c r="B31" s="9">
        <f t="shared" si="0"/>
        <v>44591</v>
      </c>
      <c r="C31" s="10">
        <v>13.263999999999999</v>
      </c>
      <c r="D31" s="61" t="str">
        <f>IF(MONTH(DATE(YEAR($A$1),MONTH($D$1),DAY($A31)))=MONTH($D$1),DATE(YEAR($A$1),MONTH($D$1),DAY($A31)),"")</f>
        <v/>
      </c>
      <c r="E31" s="22"/>
      <c r="F31" s="9">
        <f t="shared" si="4"/>
        <v>44650</v>
      </c>
      <c r="G31" s="10">
        <v>11.135999999999999</v>
      </c>
      <c r="H31" s="19">
        <f t="shared" si="1"/>
        <v>44681</v>
      </c>
      <c r="I31" s="22">
        <v>10.375999999999999</v>
      </c>
      <c r="J31" s="9">
        <f t="shared" si="5"/>
        <v>44711</v>
      </c>
      <c r="K31" s="10">
        <v>10.35</v>
      </c>
      <c r="L31" s="19">
        <f t="shared" si="6"/>
        <v>44742</v>
      </c>
      <c r="M31" s="22">
        <v>8.7309999999999999</v>
      </c>
      <c r="N31" s="9">
        <f t="shared" si="7"/>
        <v>44772</v>
      </c>
      <c r="O31" s="10">
        <v>8.9789999999999992</v>
      </c>
      <c r="P31" s="9">
        <f t="shared" si="8"/>
        <v>44803</v>
      </c>
      <c r="Q31" s="22">
        <v>9.2200000000000006</v>
      </c>
      <c r="R31" s="19">
        <f t="shared" si="9"/>
        <v>44834</v>
      </c>
      <c r="S31" s="10">
        <v>8.3640000000000008</v>
      </c>
      <c r="T31" s="9">
        <f t="shared" si="11"/>
        <v>44864</v>
      </c>
      <c r="U31" s="22">
        <v>9.1370000000000005</v>
      </c>
      <c r="V31" s="19">
        <f t="shared" si="2"/>
        <v>44895</v>
      </c>
      <c r="W31" s="10">
        <v>9.61</v>
      </c>
      <c r="X31" s="9">
        <f t="shared" si="10"/>
        <v>44925</v>
      </c>
      <c r="Y31" s="10"/>
      <c r="Z31" s="7"/>
      <c r="AA31" s="7"/>
    </row>
    <row r="32" spans="1:29" ht="16.5" customHeight="1" thickTop="1" thickBot="1" x14ac:dyDescent="0.3">
      <c r="A32" s="23">
        <v>31</v>
      </c>
      <c r="B32" s="24">
        <f t="shared" si="0"/>
        <v>44592</v>
      </c>
      <c r="C32" s="25">
        <v>13.28</v>
      </c>
      <c r="D32" s="62" t="str">
        <f>IF(MONTH(DATE(YEAR($A$1),MONTH($D$1),DAY(A32)))=MONTH($D$1),DATE(YEAR($A$1),MONTH($D$1),DAY(A32)),"")</f>
        <v/>
      </c>
      <c r="E32" s="22"/>
      <c r="F32" s="24">
        <f t="shared" si="4"/>
        <v>44651</v>
      </c>
      <c r="G32" s="25">
        <v>10.885999999999999</v>
      </c>
      <c r="H32" s="62" t="str">
        <f>IF(MONTH(DATE(YEAR($A$1),MONTH($H$1),DAY(A32)))=MONTH($H$1),DATE(YEAR($A$1),MONTH($H$1),DAY(A32)),"")</f>
        <v/>
      </c>
      <c r="I32" s="22"/>
      <c r="J32" s="24">
        <f t="shared" si="5"/>
        <v>44712</v>
      </c>
      <c r="K32" s="25">
        <v>10.314</v>
      </c>
      <c r="L32" s="61" t="str">
        <f>IF(MONTH(DATE(YEAR($A$1),MONTH($D$1),DAY($A32)))=MONTH($D$1),DATE(YEAR($A$1),MONTH($D$1),DAY($A32)),"")</f>
        <v/>
      </c>
      <c r="M32" s="22"/>
      <c r="N32" s="24">
        <f t="shared" si="7"/>
        <v>44773</v>
      </c>
      <c r="O32" s="25">
        <v>8.9789999999999992</v>
      </c>
      <c r="P32" s="24">
        <f t="shared" si="8"/>
        <v>44804</v>
      </c>
      <c r="Q32" s="22">
        <v>9.19</v>
      </c>
      <c r="R32" s="61" t="str">
        <f>IF(MONTH(DATE(YEAR($A$1),MONTH($D$1),DAY($A32)))=MONTH($D$1),DATE(YEAR($A$1),MONTH($D$1),DAY($A32)),"")</f>
        <v/>
      </c>
      <c r="S32" s="25"/>
      <c r="T32" s="24">
        <f t="shared" si="11"/>
        <v>44865</v>
      </c>
      <c r="U32" s="22">
        <v>9.1859999999999999</v>
      </c>
      <c r="V32" s="61" t="str">
        <f>IF(MONTH(DATE(YEAR($A$1),MONTH($D$1),DAY($A32)))=MONTH($D$1),DATE(YEAR($A$1),MONTH($D$1),DAY($A32)),"")</f>
        <v/>
      </c>
      <c r="W32" s="25"/>
      <c r="X32" s="24">
        <f t="shared" si="10"/>
        <v>44926</v>
      </c>
      <c r="Y32" s="25"/>
      <c r="Z32" s="7"/>
      <c r="AA32" s="7"/>
    </row>
    <row r="33" spans="1:31" ht="16.5" customHeight="1" thickTop="1" thickBot="1" x14ac:dyDescent="0.3">
      <c r="A33" s="26"/>
      <c r="B33" s="27"/>
      <c r="C33" s="29"/>
      <c r="D33" s="59"/>
      <c r="E33" s="30"/>
      <c r="F33" s="27"/>
      <c r="G33" s="29"/>
      <c r="H33" s="27"/>
      <c r="I33" s="30"/>
      <c r="J33" s="27"/>
      <c r="K33" s="29"/>
      <c r="L33" s="27"/>
      <c r="M33" s="30"/>
      <c r="N33" s="27"/>
      <c r="O33" s="29"/>
      <c r="P33" s="27"/>
      <c r="Q33" s="30"/>
      <c r="R33" s="28"/>
      <c r="S33" s="29">
        <v>9</v>
      </c>
      <c r="T33" s="27"/>
      <c r="U33" s="30"/>
      <c r="V33" s="27"/>
      <c r="W33" s="29"/>
      <c r="X33" s="27"/>
      <c r="Y33" s="29"/>
      <c r="Z33" s="7"/>
      <c r="AA33" s="7"/>
    </row>
    <row r="34" spans="1:31" ht="23.25" customHeight="1" x14ac:dyDescent="0.25">
      <c r="A34" s="71" t="s">
        <v>12</v>
      </c>
      <c r="B34" s="31">
        <f>+MAX(C34:Y34)</f>
        <v>14.15</v>
      </c>
      <c r="C34" s="32">
        <f>MAX(C2:C32)</f>
        <v>13.898</v>
      </c>
      <c r="D34" s="33"/>
      <c r="E34" s="4">
        <f>MAX(E2:E32)</f>
        <v>14.15</v>
      </c>
      <c r="F34" s="33"/>
      <c r="G34" s="32">
        <f>MAX(G2:G32)</f>
        <v>11.336</v>
      </c>
      <c r="H34" s="4"/>
      <c r="I34" s="4">
        <f>MAX(I2:I32)</f>
        <v>10.92</v>
      </c>
      <c r="J34" s="4"/>
      <c r="K34" s="32">
        <f>MAX(K2:K32)</f>
        <v>11.254</v>
      </c>
      <c r="L34" s="4"/>
      <c r="M34" s="4">
        <f>MAX(M2:M32)</f>
        <v>10.157999999999999</v>
      </c>
      <c r="N34" s="4"/>
      <c r="O34" s="32">
        <f>MAX(O2:O32)</f>
        <v>8.9789999999999992</v>
      </c>
      <c r="P34" s="4"/>
      <c r="Q34" s="4">
        <f>MAX(Q2:Q32)</f>
        <v>10.074</v>
      </c>
      <c r="R34" s="4"/>
      <c r="S34" s="32">
        <f>MAX(S2:S32)</f>
        <v>9.7189999999999994</v>
      </c>
      <c r="T34" s="4"/>
      <c r="U34" s="4">
        <f>MAX(U2:U32)</f>
        <v>9.1859999999999999</v>
      </c>
      <c r="V34" s="4"/>
      <c r="W34" s="32">
        <f>MAX(W2:W32)</f>
        <v>9.7379999999999995</v>
      </c>
      <c r="X34" s="4"/>
      <c r="Y34" s="32">
        <f>MAX(Y2:Y32)</f>
        <v>9.5289999999999999</v>
      </c>
      <c r="Z34" s="16"/>
      <c r="AA34" s="7"/>
    </row>
    <row r="35" spans="1:31" ht="23.25" customHeight="1" thickBot="1" x14ac:dyDescent="0.3">
      <c r="A35" s="70"/>
      <c r="B35" s="34">
        <f>_xlfn.XLOOKUP(B34,C34:Y34,C35:Y35)</f>
        <v>44602</v>
      </c>
      <c r="C35" s="35">
        <f>IF(C34=0,"",_xlfn.XLOOKUP(C34,C2:C32,B2:B32))</f>
        <v>44574</v>
      </c>
      <c r="D35" s="37"/>
      <c r="E35" s="37">
        <f>IF(E34=0,"",_xlfn.XLOOKUP(E34,E2:E32,D2:D32))</f>
        <v>44602</v>
      </c>
      <c r="F35" s="37"/>
      <c r="G35" s="35">
        <f>IF(G34=0,"",_xlfn.XLOOKUP(G34,G2:G32,F2:F32))</f>
        <v>44649</v>
      </c>
      <c r="H35" s="36"/>
      <c r="I35" s="37">
        <f>IF(I34=0,"",_xlfn.XLOOKUP(I34,I2:I32,H2:H32))</f>
        <v>44652</v>
      </c>
      <c r="J35" s="36"/>
      <c r="K35" s="35">
        <f>IF(K34=0,"",_xlfn.XLOOKUP(K34,K2:K32,J2:J32))</f>
        <v>44708</v>
      </c>
      <c r="L35" s="36"/>
      <c r="M35" s="37">
        <f>IF(M34=0,"",_xlfn.XLOOKUP(M34,M2:M32,L2:L32))</f>
        <v>44718</v>
      </c>
      <c r="N35" s="36"/>
      <c r="O35" s="35">
        <f>IF(O34=0,"",_xlfn.XLOOKUP(O34,O2:O32,N2:N32))</f>
        <v>44771</v>
      </c>
      <c r="P35" s="36"/>
      <c r="Q35" s="37">
        <f>IF(Q34=0,"",_xlfn.XLOOKUP(Q34,Q2:Q32,P2:P32))</f>
        <v>44785</v>
      </c>
      <c r="R35" s="36"/>
      <c r="S35" s="35">
        <f>IF(S34=0,"",_xlfn.XLOOKUP(S34,S2:S32,R2:R32))</f>
        <v>44816</v>
      </c>
      <c r="T35" s="36"/>
      <c r="U35" s="37">
        <f>IF(U34=0,"",_xlfn.XLOOKUP(U34,U2:U32,T2:T32))</f>
        <v>44865</v>
      </c>
      <c r="V35" s="36"/>
      <c r="W35" s="35">
        <f>IF(W34=0,"",_xlfn.XLOOKUP(W34,W2:W32,V2:V32))</f>
        <v>44890</v>
      </c>
      <c r="X35" s="36"/>
      <c r="Y35" s="35">
        <f>IF(Y34=0,"",_xlfn.XLOOKUP(Y34,Y2:Y32,X2:X32))</f>
        <v>44897</v>
      </c>
      <c r="Z35" s="16"/>
      <c r="AA35" s="7"/>
    </row>
    <row r="36" spans="1:31" ht="23.25" customHeight="1" x14ac:dyDescent="0.25">
      <c r="A36" s="4"/>
      <c r="B36" s="33"/>
      <c r="C36" s="33"/>
      <c r="D36" s="33"/>
      <c r="E36" s="33"/>
      <c r="F36" s="33"/>
      <c r="G36" s="33"/>
      <c r="H36" s="4"/>
      <c r="I36" s="33"/>
      <c r="J36" s="4"/>
      <c r="K36" s="33"/>
      <c r="L36" s="4"/>
      <c r="M36" s="33"/>
      <c r="N36" s="4"/>
      <c r="O36" s="33"/>
      <c r="P36" s="4"/>
      <c r="Q36" s="33"/>
      <c r="R36" s="4"/>
      <c r="S36" s="33"/>
      <c r="T36" s="38"/>
      <c r="U36" s="33"/>
      <c r="V36" s="4"/>
      <c r="W36" s="33"/>
      <c r="X36" s="4"/>
      <c r="Y36" s="33" t="str">
        <f ca="1">+$D$42</f>
        <v/>
      </c>
      <c r="Z36" s="16"/>
      <c r="AA36" s="7"/>
    </row>
    <row r="37" spans="1:31" ht="23.25" customHeight="1" thickBot="1" x14ac:dyDescent="0.3">
      <c r="A37" s="4"/>
      <c r="B37" s="33"/>
      <c r="C37" s="33"/>
      <c r="D37" s="33"/>
      <c r="E37" s="33"/>
      <c r="F37" s="33"/>
      <c r="G37" s="33"/>
      <c r="H37" s="4"/>
      <c r="I37" s="33"/>
      <c r="J37" s="4"/>
      <c r="K37" s="33"/>
      <c r="L37" s="4"/>
      <c r="M37" s="33"/>
      <c r="N37" s="4"/>
      <c r="O37" s="33"/>
      <c r="P37" s="39"/>
      <c r="Q37" s="33"/>
      <c r="R37" s="39"/>
      <c r="S37" s="33"/>
      <c r="T37" s="4"/>
      <c r="U37" s="33"/>
      <c r="V37" s="4"/>
      <c r="W37" s="33"/>
      <c r="X37" s="4"/>
      <c r="Y37" s="33" t="s">
        <v>13</v>
      </c>
      <c r="Z37" s="16"/>
      <c r="AA37" s="7"/>
    </row>
    <row r="38" spans="1:31" ht="20.25" customHeight="1" x14ac:dyDescent="0.25">
      <c r="A38" s="69" t="s">
        <v>14</v>
      </c>
      <c r="B38" s="40"/>
      <c r="C38" s="41">
        <f ca="1">IF(MIN(C1:C32)=0,"",MIN(C1:C32))</f>
        <v>12.738</v>
      </c>
      <c r="D38" s="43"/>
      <c r="E38" s="42">
        <f>IF(MIN(E1:E32)=0,"",MIN(E1:E32))</f>
        <v>11.47</v>
      </c>
      <c r="F38" s="44"/>
      <c r="G38" s="41">
        <f>IF(MIN(G1:G32)=0,"",MIN(G1:G32))</f>
        <v>9.7309999999999999</v>
      </c>
      <c r="H38" s="42"/>
      <c r="I38" s="42">
        <f t="shared" ref="I38:K38" si="12">IF(MIN(I1:I32)=0,"",MIN(I1:I32))</f>
        <v>9.8849999999999998</v>
      </c>
      <c r="J38" s="42"/>
      <c r="K38" s="41">
        <f t="shared" si="12"/>
        <v>9.9</v>
      </c>
      <c r="L38" s="42"/>
      <c r="M38" s="42">
        <f t="shared" ref="M38" si="13">IF(MIN(M1:M32)=0,"",MIN(M1:M32))</f>
        <v>8.7309999999999999</v>
      </c>
      <c r="N38" s="42"/>
      <c r="O38" s="41">
        <f t="shared" ref="O38" si="14">IF(MIN(O1:O32)=0,"",MIN(O1:O32))</f>
        <v>8.1530000000000005</v>
      </c>
      <c r="P38" s="42"/>
      <c r="Q38" s="42">
        <f t="shared" ref="Q38" si="15">IF(MIN(Q1:Q32)=0,"",MIN(Q1:Q32))</f>
        <v>8.9109999999999996</v>
      </c>
      <c r="R38" s="42"/>
      <c r="S38" s="41">
        <f t="shared" ref="S38" si="16">IF(MIN(S1:S32)=0,"",MIN(S1:S32))</f>
        <v>8.1940000000000008</v>
      </c>
      <c r="T38" s="42"/>
      <c r="U38" s="42">
        <f t="shared" ref="U38" si="17">IF(MIN(U1:U32)=0,"",MIN(U1:U32))</f>
        <v>8.26</v>
      </c>
      <c r="V38" s="42"/>
      <c r="W38" s="41">
        <f>IF(MIN(W2:W32)=0,"",MIN(W2:W32))</f>
        <v>9.3019999999999996</v>
      </c>
      <c r="X38" s="42"/>
      <c r="Y38" s="41">
        <f t="shared" ref="Y38" si="18">IF(MIN(Y1:Y32)=0,"",MIN(Y1:Y32))</f>
        <v>9.3490000000000002</v>
      </c>
      <c r="Z38" s="16"/>
      <c r="AA38" s="7"/>
    </row>
    <row r="39" spans="1:31" ht="23.25" customHeight="1" thickBot="1" x14ac:dyDescent="0.3">
      <c r="A39" s="70"/>
      <c r="B39" s="35" t="str">
        <f>IF(B38="","",_xlfn.XLOOKUP(B38,C2:C32,B2:B32))</f>
        <v/>
      </c>
      <c r="C39" s="35">
        <f ca="1">IF(C38="","",_xlfn.XLOOKUP(C38,C2:C32,B2:B32))</f>
        <v>44562</v>
      </c>
      <c r="D39" s="45"/>
      <c r="E39" s="37">
        <f>IF(E38="","",_xlfn.XLOOKUP(E38,E2:E32,D2:D32))</f>
        <v>44620</v>
      </c>
      <c r="F39" s="46"/>
      <c r="G39" s="35">
        <f>IF(G38="","",_xlfn.XLOOKUP(G38,G2:G32,F2:F32))</f>
        <v>44627</v>
      </c>
      <c r="H39" s="72"/>
      <c r="I39" s="73">
        <f>IF(I38="","",_xlfn.XLOOKUP(I38,I2:I32,H2:H32))</f>
        <v>44659</v>
      </c>
      <c r="J39" s="74"/>
      <c r="K39" s="35">
        <f>IF(K38="","",_xlfn.XLOOKUP(K38,K2:K32,J2:J32))</f>
        <v>44690</v>
      </c>
      <c r="L39" s="72"/>
      <c r="M39" s="73">
        <f>IF(M38="","",_xlfn.XLOOKUP(M38,M2:M32,L2:L32))</f>
        <v>44742</v>
      </c>
      <c r="N39" s="72"/>
      <c r="O39" s="35">
        <f>IF(O38="","",_xlfn.XLOOKUP(O38,O2:O32,N2:N32))</f>
        <v>44756</v>
      </c>
      <c r="P39" s="72"/>
      <c r="Q39" s="73">
        <f>IF(Q38="","",_xlfn.XLOOKUP(Q38,Q2:Q32,P2:P32))</f>
        <v>44774</v>
      </c>
      <c r="R39" s="72"/>
      <c r="S39" s="35">
        <f>IF(S38="","",_xlfn.XLOOKUP(S38,S2:S32,R2:R32))</f>
        <v>44833</v>
      </c>
      <c r="T39" s="72"/>
      <c r="U39" s="73">
        <f>IF(U38="","",_xlfn.XLOOKUP(U38,U2:U32,T2:T32))</f>
        <v>44846</v>
      </c>
      <c r="V39" s="72"/>
      <c r="W39" s="35">
        <f>IF(W38="","",_xlfn.XLOOKUP(W38,W2:W32,V2:V32))</f>
        <v>44866</v>
      </c>
      <c r="X39" s="72"/>
      <c r="Y39" s="35">
        <f>IF(Y38="","",_xlfn.XLOOKUP(Y38,Y2:Y32,X2:X32))</f>
        <v>44902</v>
      </c>
      <c r="Z39" s="16"/>
      <c r="AA39" s="7"/>
    </row>
    <row r="40" spans="1:31" x14ac:dyDescent="0.25">
      <c r="B40" s="47"/>
      <c r="H40" s="75"/>
      <c r="I40" s="75"/>
      <c r="J40" s="74"/>
      <c r="L40" s="75"/>
      <c r="M40" s="75"/>
      <c r="N40" s="75"/>
      <c r="P40" s="75"/>
      <c r="Q40" s="75"/>
      <c r="R40" s="75"/>
      <c r="T40" s="75"/>
      <c r="U40" s="75"/>
      <c r="V40" s="75"/>
      <c r="X40" s="75"/>
      <c r="Z40" s="76"/>
      <c r="AA40" s="7"/>
      <c r="AB40" s="75"/>
      <c r="AC40" s="75"/>
      <c r="AD40" s="77"/>
      <c r="AE40" s="75"/>
    </row>
    <row r="41" spans="1:31" x14ac:dyDescent="0.25">
      <c r="B41" s="49">
        <f ca="1">+TODAY()-2</f>
        <v>44902</v>
      </c>
      <c r="C41" s="50" cm="1">
        <f t="array" aca="1" ref="C41" ca="1">_xlfn.XLOOKUP($B41,OFFSET(#REF!,0,MATCH(MONTH($B$41),MONTH($B$1:$Y$1),0),31,1),OFFSET(#REF!,0,MATCH(MONTH($B$41),MONTH($B$1:$Y$1),0),31,1))</f>
        <v>9.4359999999999999</v>
      </c>
      <c r="D41" s="50"/>
      <c r="G41" s="50"/>
      <c r="H41" s="75"/>
      <c r="I41" s="75"/>
      <c r="J41" s="75"/>
      <c r="K41" s="50"/>
      <c r="L41" s="75"/>
      <c r="M41" s="75"/>
      <c r="N41" s="75"/>
      <c r="O41" s="50"/>
      <c r="P41" s="75"/>
      <c r="Q41" s="75"/>
      <c r="R41" s="75"/>
      <c r="S41" s="50"/>
      <c r="T41" s="75"/>
      <c r="U41" s="75"/>
      <c r="V41" s="75"/>
      <c r="W41" s="50"/>
      <c r="X41" s="75"/>
      <c r="Y41" s="50"/>
      <c r="Z41" s="76"/>
      <c r="AA41" s="7"/>
      <c r="AB41" s="75"/>
      <c r="AC41" s="75"/>
      <c r="AD41" s="77"/>
      <c r="AE41" s="75"/>
    </row>
    <row r="42" spans="1:31" x14ac:dyDescent="0.25">
      <c r="B42" s="51">
        <f ca="1">+TODAY()-1</f>
        <v>44903</v>
      </c>
      <c r="C42" s="50" cm="1">
        <f t="array" aca="1" ref="C42" ca="1">_xlfn.XLOOKUP($B42,OFFSET(#REF!,0,MATCH(MONTH($B$42),MONTH($B$1:$Y$1),0),31,1),OFFSET(#REF!,0,MATCH(MONTH($B$42),MONTH($B$1:$Y$1),0),31,1))</f>
        <v>0</v>
      </c>
      <c r="D42" s="52" t="str">
        <f ca="1">IF(TODAY()&gt;B42,(C42-C41)*69,"")</f>
        <v/>
      </c>
      <c r="G42" s="50"/>
      <c r="H42" s="75"/>
      <c r="I42" s="75"/>
      <c r="J42" s="75"/>
      <c r="K42" s="50"/>
      <c r="L42" s="75"/>
      <c r="M42" s="75"/>
      <c r="N42" s="75"/>
      <c r="O42" s="50"/>
      <c r="P42" s="75"/>
      <c r="Q42" s="75"/>
      <c r="R42" s="75"/>
      <c r="S42" s="50"/>
      <c r="T42" s="75"/>
      <c r="U42" s="75"/>
      <c r="V42" s="75"/>
      <c r="W42" s="50"/>
      <c r="X42" s="75"/>
      <c r="Y42" s="50"/>
      <c r="Z42" s="76"/>
      <c r="AA42" s="7"/>
      <c r="AB42" s="75"/>
      <c r="AC42" s="75"/>
      <c r="AD42" s="77"/>
      <c r="AE42" s="75"/>
    </row>
    <row r="43" spans="1:31" x14ac:dyDescent="0.25">
      <c r="B43" s="53"/>
      <c r="C43" s="50"/>
      <c r="G43" s="50"/>
      <c r="H43" s="75"/>
      <c r="I43" s="75"/>
      <c r="J43" s="75"/>
      <c r="K43" s="50"/>
      <c r="L43" s="75"/>
      <c r="M43" s="75"/>
      <c r="N43" s="75"/>
      <c r="O43" s="50"/>
      <c r="P43" s="75"/>
      <c r="Q43" s="75"/>
      <c r="R43" s="75"/>
      <c r="S43" s="50"/>
      <c r="T43" s="75"/>
      <c r="U43" s="75"/>
      <c r="V43" s="75"/>
      <c r="W43" s="50"/>
      <c r="X43" s="75"/>
      <c r="Y43" s="50"/>
      <c r="Z43" s="76"/>
      <c r="AA43" s="7"/>
      <c r="AB43" s="75"/>
      <c r="AC43" s="75"/>
      <c r="AD43" s="77"/>
      <c r="AE43" s="75"/>
    </row>
    <row r="44" spans="1:31" x14ac:dyDescent="0.25">
      <c r="Z44" s="16"/>
      <c r="AA44" s="7"/>
    </row>
    <row r="45" spans="1:31" x14ac:dyDescent="0.25">
      <c r="Z45" s="16"/>
      <c r="AA45" s="7"/>
    </row>
    <row r="46" spans="1:31" x14ac:dyDescent="0.25">
      <c r="Z46" s="16"/>
      <c r="AA46" s="7"/>
    </row>
    <row r="47" spans="1:31" x14ac:dyDescent="0.25">
      <c r="Z47" s="16"/>
      <c r="AA47" s="7"/>
    </row>
    <row r="48" spans="1:31" x14ac:dyDescent="0.25">
      <c r="Z48" s="16"/>
      <c r="AA48" s="7"/>
    </row>
    <row r="49" spans="26:27" x14ac:dyDescent="0.25">
      <c r="Z49" s="16"/>
      <c r="AA49" s="7"/>
    </row>
    <row r="50" spans="26:27" x14ac:dyDescent="0.25">
      <c r="Z50" s="16"/>
      <c r="AA50" s="7"/>
    </row>
    <row r="51" spans="26:27" x14ac:dyDescent="0.25">
      <c r="Z51" s="16"/>
      <c r="AA51" s="7"/>
    </row>
    <row r="52" spans="26:27" x14ac:dyDescent="0.25">
      <c r="Z52" s="16"/>
      <c r="AA52" s="7"/>
    </row>
  </sheetData>
  <mergeCells count="2">
    <mergeCell ref="A38:A39"/>
    <mergeCell ref="A34:A35"/>
  </mergeCells>
  <conditionalFormatting sqref="C2:C32">
    <cfRule type="expression" dxfId="121" priority="150">
      <formula>NOT(ISERROR(MATCH(B2,Jours_fériés,0)))</formula>
    </cfRule>
  </conditionalFormatting>
  <conditionalFormatting sqref="F34:F38 C34:E37 Q34:Q37 R34:R36 P34:P36 G34:O37 S34:Y37">
    <cfRule type="cellIs" dxfId="120" priority="125" operator="equal">
      <formula>$B$34</formula>
    </cfRule>
  </conditionalFormatting>
  <conditionalFormatting sqref="E39">
    <cfRule type="cellIs" dxfId="119" priority="115" operator="equal">
      <formula>$B$34</formula>
    </cfRule>
  </conditionalFormatting>
  <conditionalFormatting sqref="B39:C39">
    <cfRule type="cellIs" dxfId="118" priority="114" operator="equal">
      <formula>$B$34</formula>
    </cfRule>
  </conditionalFormatting>
  <conditionalFormatting sqref="B37">
    <cfRule type="cellIs" dxfId="117" priority="113" operator="equal">
      <formula>$B$34</formula>
    </cfRule>
  </conditionalFormatting>
  <conditionalFormatting sqref="C38:Y38">
    <cfRule type="cellIs" dxfId="116" priority="112" operator="equal">
      <formula>$B$38</formula>
    </cfRule>
  </conditionalFormatting>
  <conditionalFormatting sqref="P37 R37">
    <cfRule type="cellIs" dxfId="115" priority="111" operator="equal">
      <formula>$E$4</formula>
    </cfRule>
  </conditionalFormatting>
  <conditionalFormatting sqref="E2:E29">
    <cfRule type="expression" dxfId="114" priority="147">
      <formula>WEEKDAY(D2,1)=1</formula>
    </cfRule>
    <cfRule type="expression" dxfId="113" priority="148">
      <formula>WEEKDAY(D2,1)=7</formula>
    </cfRule>
  </conditionalFormatting>
  <conditionalFormatting sqref="C2:C32">
    <cfRule type="expression" dxfId="73" priority="102">
      <formula>WEEKDAY(B2,1)=1</formula>
    </cfRule>
    <cfRule type="expression" dxfId="112" priority="149">
      <formula>WEEKDAY(B2,1)=7</formula>
    </cfRule>
  </conditionalFormatting>
  <conditionalFormatting sqref="I39">
    <cfRule type="cellIs" dxfId="111" priority="92" operator="equal">
      <formula>$B$34</formula>
    </cfRule>
  </conditionalFormatting>
  <conditionalFormatting sqref="I2:I29">
    <cfRule type="expression" dxfId="110" priority="93">
      <formula>WEEKDAY(H2,1)=1</formula>
    </cfRule>
    <cfRule type="expression" dxfId="109" priority="94">
      <formula>WEEKDAY(H2,1)=7</formula>
    </cfRule>
  </conditionalFormatting>
  <conditionalFormatting sqref="M39">
    <cfRule type="cellIs" dxfId="108" priority="89" operator="equal">
      <formula>$B$34</formula>
    </cfRule>
  </conditionalFormatting>
  <conditionalFormatting sqref="M2:M29">
    <cfRule type="expression" dxfId="107" priority="90">
      <formula>WEEKDAY($D2,1)=1</formula>
    </cfRule>
    <cfRule type="expression" dxfId="106" priority="91">
      <formula>WEEKDAY($D2,1)=7</formula>
    </cfRule>
  </conditionalFormatting>
  <conditionalFormatting sqref="Q39">
    <cfRule type="cellIs" dxfId="105" priority="86" operator="equal">
      <formula>$B$34</formula>
    </cfRule>
  </conditionalFormatting>
  <conditionalFormatting sqref="Q2:Q29">
    <cfRule type="expression" dxfId="104" priority="87">
      <formula>WEEKDAY($D2,1)=1</formula>
    </cfRule>
    <cfRule type="expression" dxfId="103" priority="88">
      <formula>WEEKDAY($D2,1)=7</formula>
    </cfRule>
  </conditionalFormatting>
  <conditionalFormatting sqref="U39">
    <cfRule type="cellIs" dxfId="102" priority="83" operator="equal">
      <formula>$B$34</formula>
    </cfRule>
  </conditionalFormatting>
  <conditionalFormatting sqref="U2:U29">
    <cfRule type="expression" dxfId="101" priority="84">
      <formula>WEEKDAY($D2,1)=1</formula>
    </cfRule>
    <cfRule type="expression" dxfId="100" priority="85">
      <formula>WEEKDAY($D2,1)=7</formula>
    </cfRule>
  </conditionalFormatting>
  <conditionalFormatting sqref="B2:Y32">
    <cfRule type="expression" dxfId="99" priority="351">
      <formula>COUNTIFS($AC$5:$AC$17,B2:Y32)=1</formula>
    </cfRule>
  </conditionalFormatting>
  <conditionalFormatting sqref="G2:G32">
    <cfRule type="expression" dxfId="23" priority="24">
      <formula>NOT(ISERROR(MATCH(F2,Jours_fériés,0)))</formula>
    </cfRule>
  </conditionalFormatting>
  <conditionalFormatting sqref="G39">
    <cfRule type="cellIs" dxfId="22" priority="22" operator="equal">
      <formula>$B$34</formula>
    </cfRule>
  </conditionalFormatting>
  <conditionalFormatting sqref="G2:G32">
    <cfRule type="expression" dxfId="21" priority="21">
      <formula>WEEKDAY(F2,1)=1</formula>
    </cfRule>
    <cfRule type="expression" dxfId="20" priority="23">
      <formula>WEEKDAY(F2,1)=7</formula>
    </cfRule>
  </conditionalFormatting>
  <conditionalFormatting sqref="K2:K32">
    <cfRule type="expression" dxfId="19" priority="20">
      <formula>NOT(ISERROR(MATCH(J2,Jours_fériés,0)))</formula>
    </cfRule>
  </conditionalFormatting>
  <conditionalFormatting sqref="K39">
    <cfRule type="cellIs" dxfId="18" priority="18" operator="equal">
      <formula>$B$34</formula>
    </cfRule>
  </conditionalFormatting>
  <conditionalFormatting sqref="K2:K32">
    <cfRule type="expression" dxfId="17" priority="17">
      <formula>WEEKDAY(J2,1)=1</formula>
    </cfRule>
    <cfRule type="expression" dxfId="16" priority="19">
      <formula>WEEKDAY(J2,1)=7</formula>
    </cfRule>
  </conditionalFormatting>
  <conditionalFormatting sqref="O2:O32">
    <cfRule type="expression" dxfId="15" priority="16">
      <formula>NOT(ISERROR(MATCH(N2,Jours_fériés,0)))</formula>
    </cfRule>
  </conditionalFormatting>
  <conditionalFormatting sqref="O39">
    <cfRule type="cellIs" dxfId="14" priority="14" operator="equal">
      <formula>$B$34</formula>
    </cfRule>
  </conditionalFormatting>
  <conditionalFormatting sqref="O2:O32">
    <cfRule type="expression" dxfId="13" priority="13">
      <formula>WEEKDAY(N2,1)=1</formula>
    </cfRule>
    <cfRule type="expression" dxfId="12" priority="15">
      <formula>WEEKDAY(N2,1)=7</formula>
    </cfRule>
  </conditionalFormatting>
  <conditionalFormatting sqref="S2:S32">
    <cfRule type="expression" dxfId="11" priority="12">
      <formula>NOT(ISERROR(MATCH(R2,Jours_fériés,0)))</formula>
    </cfRule>
  </conditionalFormatting>
  <conditionalFormatting sqref="S39">
    <cfRule type="cellIs" dxfId="10" priority="10" operator="equal">
      <formula>$B$34</formula>
    </cfRule>
  </conditionalFormatting>
  <conditionalFormatting sqref="S2:S32">
    <cfRule type="expression" dxfId="9" priority="9">
      <formula>WEEKDAY(R2,1)=1</formula>
    </cfRule>
    <cfRule type="expression" dxfId="8" priority="11">
      <formula>WEEKDAY(R2,1)=7</formula>
    </cfRule>
  </conditionalFormatting>
  <conditionalFormatting sqref="W2:W32">
    <cfRule type="expression" dxfId="7" priority="8">
      <formula>NOT(ISERROR(MATCH(V2,Jours_fériés,0)))</formula>
    </cfRule>
  </conditionalFormatting>
  <conditionalFormatting sqref="W39">
    <cfRule type="cellIs" dxfId="6" priority="6" operator="equal">
      <formula>$B$34</formula>
    </cfRule>
  </conditionalFormatting>
  <conditionalFormatting sqref="W2:W32">
    <cfRule type="expression" dxfId="5" priority="5">
      <formula>WEEKDAY(V2,1)=1</formula>
    </cfRule>
    <cfRule type="expression" dxfId="4" priority="7">
      <formula>WEEKDAY(V2,1)=7</formula>
    </cfRule>
  </conditionalFormatting>
  <conditionalFormatting sqref="Y2:Y32">
    <cfRule type="expression" dxfId="3" priority="4">
      <formula>NOT(ISERROR(MATCH(X2,Jours_fériés,0)))</formula>
    </cfRule>
  </conditionalFormatting>
  <conditionalFormatting sqref="Y39">
    <cfRule type="cellIs" dxfId="2" priority="2" operator="equal">
      <formula>$B$34</formula>
    </cfRule>
  </conditionalFormatting>
  <conditionalFormatting sqref="Y2:Y32">
    <cfRule type="expression" dxfId="1" priority="1">
      <formula>WEEKDAY(X2,1)=1</formula>
    </cfRule>
    <cfRule type="expression" dxfId="0" priority="3">
      <formula>WEEKDAY(X2,1)=7</formula>
    </cfRule>
  </conditionalFormatting>
  <hyperlinks>
    <hyperlink ref="Y37" r:id="rId1" xr:uid="{00000000-0004-0000-0000-000000000000}"/>
  </hyperlinks>
  <pageMargins left="0.55000000000000004" right="0.5" top="0.39" bottom="0.2" header="0.36" footer="0.4921259845"/>
  <pageSetup paperSize="9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Sicav CAM</vt:lpstr>
      <vt:lpstr>'Sicav CAM'!Jours_fériés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Marcel CHOTARD</cp:lastModifiedBy>
  <dcterms:created xsi:type="dcterms:W3CDTF">2022-12-08T17:38:27Z</dcterms:created>
  <dcterms:modified xsi:type="dcterms:W3CDTF">2022-12-09T17:11:24Z</dcterms:modified>
</cp:coreProperties>
</file>