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224954c56d8649/Bureau/"/>
    </mc:Choice>
  </mc:AlternateContent>
  <xr:revisionPtr revIDLastSave="7" documentId="14_{CF9460E8-E21F-470E-933C-B85F53498D94}" xr6:coauthVersionLast="47" xr6:coauthVersionMax="47" xr10:uidLastSave="{702C64DE-8ADE-4CD8-B994-66D959ED731D}"/>
  <bookViews>
    <workbookView xWindow="-108" yWindow="492" windowWidth="23256" windowHeight="12576" xr2:uid="{A5E5473F-667A-4B55-924C-8524C6B079E2}"/>
  </bookViews>
  <sheets>
    <sheet name="Sicav CAM" sheetId="1" r:id="rId1"/>
  </sheets>
  <definedNames>
    <definedName name="Jours_fériés" localSheetId="0">'Sicav CAM'!$BC$5:$BC$10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41" i="1"/>
  <c r="AS38" i="1"/>
  <c r="AG38" i="1"/>
  <c r="Y38" i="1"/>
  <c r="U38" i="1"/>
  <c r="AW34" i="1"/>
  <c r="AS34" i="1"/>
  <c r="AO34" i="1"/>
  <c r="AK34" i="1"/>
  <c r="AG34" i="1"/>
  <c r="AC34" i="1"/>
  <c r="Y34" i="1"/>
  <c r="U34" i="1"/>
  <c r="Q34" i="1"/>
  <c r="M34" i="1"/>
  <c r="I34" i="1"/>
  <c r="E34" i="1"/>
  <c r="AH32" i="1"/>
  <c r="C32" i="1"/>
  <c r="B32" i="1" s="1"/>
  <c r="D32" i="1" s="1"/>
  <c r="C31" i="1"/>
  <c r="B31" i="1"/>
  <c r="D31" i="1" s="1"/>
  <c r="C30" i="1"/>
  <c r="B30" i="1" s="1"/>
  <c r="D30" i="1" s="1"/>
  <c r="D29" i="1"/>
  <c r="C29" i="1"/>
  <c r="B29" i="1" s="1"/>
  <c r="C28" i="1"/>
  <c r="B28" i="1" s="1"/>
  <c r="D28" i="1" s="1"/>
  <c r="C27" i="1"/>
  <c r="B27" i="1" s="1"/>
  <c r="D27" i="1" s="1"/>
  <c r="C26" i="1"/>
  <c r="B26" i="1" s="1"/>
  <c r="D26" i="1" s="1"/>
  <c r="D25" i="1"/>
  <c r="C25" i="1"/>
  <c r="B25" i="1" s="1"/>
  <c r="C24" i="1"/>
  <c r="B24" i="1" s="1"/>
  <c r="D24" i="1" s="1"/>
  <c r="C23" i="1"/>
  <c r="B23" i="1" s="1"/>
  <c r="D23" i="1" s="1"/>
  <c r="C22" i="1"/>
  <c r="B22" i="1" s="1"/>
  <c r="D22" i="1" s="1"/>
  <c r="D21" i="1"/>
  <c r="C21" i="1"/>
  <c r="B21" i="1" s="1"/>
  <c r="C20" i="1"/>
  <c r="B20" i="1" s="1"/>
  <c r="D20" i="1" s="1"/>
  <c r="C19" i="1"/>
  <c r="B19" i="1" s="1"/>
  <c r="D19" i="1" s="1"/>
  <c r="C18" i="1"/>
  <c r="B18" i="1" s="1"/>
  <c r="D18" i="1" s="1"/>
  <c r="C17" i="1"/>
  <c r="B17" i="1" s="1"/>
  <c r="D17" i="1" s="1"/>
  <c r="C16" i="1"/>
  <c r="B16" i="1" s="1"/>
  <c r="D16" i="1" s="1"/>
  <c r="BC15" i="1"/>
  <c r="D15" i="1"/>
  <c r="C15" i="1"/>
  <c r="B15" i="1" s="1"/>
  <c r="BC14" i="1"/>
  <c r="C14" i="1"/>
  <c r="E35" i="1" s="1"/>
  <c r="B14" i="1"/>
  <c r="D14" i="1" s="1"/>
  <c r="BC13" i="1"/>
  <c r="C13" i="1"/>
  <c r="B13" i="1"/>
  <c r="D13" i="1" s="1"/>
  <c r="BC12" i="1"/>
  <c r="C12" i="1"/>
  <c r="B12" i="1" s="1"/>
  <c r="D12" i="1" s="1"/>
  <c r="BC11" i="1"/>
  <c r="C11" i="1"/>
  <c r="B11" i="1" s="1"/>
  <c r="D11" i="1" s="1"/>
  <c r="BC10" i="1"/>
  <c r="C10" i="1"/>
  <c r="B10" i="1" s="1"/>
  <c r="D10" i="1" s="1"/>
  <c r="BC9" i="1"/>
  <c r="C9" i="1"/>
  <c r="B9" i="1" s="1"/>
  <c r="D9" i="1" s="1"/>
  <c r="BC8" i="1"/>
  <c r="C8" i="1"/>
  <c r="B8" i="1" s="1"/>
  <c r="D8" i="1" s="1"/>
  <c r="BC7" i="1"/>
  <c r="C7" i="1"/>
  <c r="B7" i="1" s="1"/>
  <c r="D7" i="1" s="1"/>
  <c r="BC6" i="1"/>
  <c r="C6" i="1"/>
  <c r="B6" i="1"/>
  <c r="D6" i="1" s="1"/>
  <c r="BC5" i="1"/>
  <c r="G5" i="1"/>
  <c r="F5" i="1" s="1"/>
  <c r="H5" i="1" s="1"/>
  <c r="C5" i="1"/>
  <c r="B5" i="1"/>
  <c r="D5" i="1" s="1"/>
  <c r="G4" i="1"/>
  <c r="F4" i="1" s="1"/>
  <c r="H4" i="1" s="1"/>
  <c r="C4" i="1"/>
  <c r="B4" i="1" s="1"/>
  <c r="D4" i="1" s="1"/>
  <c r="C3" i="1"/>
  <c r="B3" i="1" s="1"/>
  <c r="D3" i="1" s="1"/>
  <c r="AU2" i="1"/>
  <c r="AT2" i="1" s="1"/>
  <c r="AV2" i="1" s="1"/>
  <c r="AA2" i="1"/>
  <c r="Z2" i="1" s="1"/>
  <c r="AB2" i="1" s="1"/>
  <c r="D2" i="1"/>
  <c r="C2" i="1"/>
  <c r="B2" i="1"/>
  <c r="AW1" i="1"/>
  <c r="AW38" i="1" s="1"/>
  <c r="AU1" i="1"/>
  <c r="AS1" i="1"/>
  <c r="AQ1" i="1"/>
  <c r="AQ2" i="1" s="1"/>
  <c r="AO1" i="1"/>
  <c r="AO38" i="1" s="1"/>
  <c r="AM1" i="1"/>
  <c r="AM3" i="1" s="1"/>
  <c r="AK1" i="1"/>
  <c r="AK38" i="1" s="1"/>
  <c r="AI1" i="1"/>
  <c r="AI2" i="1" s="1"/>
  <c r="AE1" i="1"/>
  <c r="AE2" i="1" s="1"/>
  <c r="AC1" i="1"/>
  <c r="AC38" i="1" s="1"/>
  <c r="AA1" i="1"/>
  <c r="W1" i="1"/>
  <c r="W2" i="1" s="1"/>
  <c r="S1" i="1"/>
  <c r="S2" i="1" s="1"/>
  <c r="Q1" i="1"/>
  <c r="Q38" i="1" s="1"/>
  <c r="O1" i="1"/>
  <c r="O2" i="1" s="1"/>
  <c r="M1" i="1"/>
  <c r="M38" i="1" s="1"/>
  <c r="K1" i="1"/>
  <c r="K2" i="1" s="1"/>
  <c r="I1" i="1"/>
  <c r="I38" i="1" s="1"/>
  <c r="G1" i="1"/>
  <c r="G9" i="1" s="1"/>
  <c r="F9" i="1" s="1"/>
  <c r="H9" i="1" s="1"/>
  <c r="C1" i="1"/>
  <c r="V2" i="1" l="1"/>
  <c r="X2" i="1" s="1"/>
  <c r="W3" i="1"/>
  <c r="AP2" i="1"/>
  <c r="AR2" i="1" s="1"/>
  <c r="AQ3" i="1"/>
  <c r="K30" i="1"/>
  <c r="J30" i="1" s="1"/>
  <c r="L30" i="1" s="1"/>
  <c r="K29" i="1"/>
  <c r="J29" i="1" s="1"/>
  <c r="L29" i="1" s="1"/>
  <c r="K27" i="1"/>
  <c r="J27" i="1" s="1"/>
  <c r="L27" i="1" s="1"/>
  <c r="K25" i="1"/>
  <c r="J25" i="1" s="1"/>
  <c r="L25" i="1" s="1"/>
  <c r="K23" i="1"/>
  <c r="J23" i="1" s="1"/>
  <c r="L23" i="1" s="1"/>
  <c r="K21" i="1"/>
  <c r="J21" i="1" s="1"/>
  <c r="L21" i="1" s="1"/>
  <c r="K19" i="1"/>
  <c r="J19" i="1" s="1"/>
  <c r="L19" i="1" s="1"/>
  <c r="K17" i="1"/>
  <c r="J17" i="1" s="1"/>
  <c r="L17" i="1" s="1"/>
  <c r="K15" i="1"/>
  <c r="J15" i="1" s="1"/>
  <c r="L15" i="1" s="1"/>
  <c r="K7" i="1"/>
  <c r="J7" i="1" s="1"/>
  <c r="L7" i="1" s="1"/>
  <c r="K32" i="1"/>
  <c r="J32" i="1" s="1"/>
  <c r="L32" i="1" s="1"/>
  <c r="K13" i="1"/>
  <c r="J13" i="1" s="1"/>
  <c r="L13" i="1" s="1"/>
  <c r="K26" i="1"/>
  <c r="J26" i="1" s="1"/>
  <c r="L26" i="1" s="1"/>
  <c r="K22" i="1"/>
  <c r="J22" i="1" s="1"/>
  <c r="L22" i="1" s="1"/>
  <c r="K18" i="1"/>
  <c r="J18" i="1" s="1"/>
  <c r="L18" i="1" s="1"/>
  <c r="K8" i="1"/>
  <c r="J8" i="1" s="1"/>
  <c r="L8" i="1" s="1"/>
  <c r="K11" i="1"/>
  <c r="J11" i="1" s="1"/>
  <c r="L11" i="1" s="1"/>
  <c r="K14" i="1"/>
  <c r="J14" i="1" s="1"/>
  <c r="L14" i="1" s="1"/>
  <c r="K16" i="1"/>
  <c r="J16" i="1" s="1"/>
  <c r="L16" i="1" s="1"/>
  <c r="K9" i="1"/>
  <c r="J9" i="1" s="1"/>
  <c r="L9" i="1" s="1"/>
  <c r="K28" i="1"/>
  <c r="J28" i="1" s="1"/>
  <c r="L28" i="1" s="1"/>
  <c r="K20" i="1"/>
  <c r="J20" i="1" s="1"/>
  <c r="L20" i="1" s="1"/>
  <c r="K6" i="1"/>
  <c r="J6" i="1" s="1"/>
  <c r="L6" i="1" s="1"/>
  <c r="K24" i="1"/>
  <c r="J24" i="1" s="1"/>
  <c r="L24" i="1" s="1"/>
  <c r="K10" i="1"/>
  <c r="J10" i="1" s="1"/>
  <c r="L10" i="1" s="1"/>
  <c r="J2" i="1"/>
  <c r="L2" i="1" s="1"/>
  <c r="K5" i="1"/>
  <c r="J5" i="1" s="1"/>
  <c r="L5" i="1" s="1"/>
  <c r="K4" i="1"/>
  <c r="J4" i="1" s="1"/>
  <c r="L4" i="1" s="1"/>
  <c r="K31" i="1"/>
  <c r="J31" i="1" s="1"/>
  <c r="L31" i="1" s="1"/>
  <c r="K12" i="1"/>
  <c r="J12" i="1" s="1"/>
  <c r="L12" i="1" s="1"/>
  <c r="K3" i="1"/>
  <c r="J3" i="1" s="1"/>
  <c r="L3" i="1" s="1"/>
  <c r="AE3" i="1"/>
  <c r="AD2" i="1"/>
  <c r="AF2" i="1" s="1"/>
  <c r="AH2" i="1"/>
  <c r="AJ2" i="1" s="1"/>
  <c r="AI3" i="1"/>
  <c r="N2" i="1"/>
  <c r="P2" i="1" s="1"/>
  <c r="O3" i="1"/>
  <c r="AM4" i="1"/>
  <c r="AL3" i="1"/>
  <c r="AN3" i="1" s="1"/>
  <c r="S3" i="1"/>
  <c r="R2" i="1"/>
  <c r="T2" i="1" s="1"/>
  <c r="G2" i="1"/>
  <c r="F2" i="1" s="1"/>
  <c r="H2" i="1" s="1"/>
  <c r="AM2" i="1"/>
  <c r="AL2" i="1" s="1"/>
  <c r="AN2" i="1" s="1"/>
  <c r="G28" i="1"/>
  <c r="F28" i="1" s="1"/>
  <c r="H28" i="1" s="1"/>
  <c r="G26" i="1"/>
  <c r="F26" i="1" s="1"/>
  <c r="H26" i="1" s="1"/>
  <c r="G24" i="1"/>
  <c r="F24" i="1" s="1"/>
  <c r="H24" i="1" s="1"/>
  <c r="G22" i="1"/>
  <c r="F22" i="1" s="1"/>
  <c r="H22" i="1" s="1"/>
  <c r="G20" i="1"/>
  <c r="F20" i="1" s="1"/>
  <c r="H20" i="1" s="1"/>
  <c r="G18" i="1"/>
  <c r="F18" i="1" s="1"/>
  <c r="H18" i="1" s="1"/>
  <c r="G16" i="1"/>
  <c r="F16" i="1" s="1"/>
  <c r="H16" i="1" s="1"/>
  <c r="G29" i="1"/>
  <c r="F29" i="1" s="1"/>
  <c r="H29" i="1" s="1"/>
  <c r="G27" i="1"/>
  <c r="F27" i="1" s="1"/>
  <c r="H27" i="1" s="1"/>
  <c r="G25" i="1"/>
  <c r="F25" i="1" s="1"/>
  <c r="H25" i="1" s="1"/>
  <c r="G23" i="1"/>
  <c r="F23" i="1" s="1"/>
  <c r="H23" i="1" s="1"/>
  <c r="G21" i="1"/>
  <c r="F21" i="1" s="1"/>
  <c r="H21" i="1" s="1"/>
  <c r="G19" i="1"/>
  <c r="F19" i="1" s="1"/>
  <c r="H19" i="1" s="1"/>
  <c r="G14" i="1"/>
  <c r="F14" i="1" s="1"/>
  <c r="H14" i="1" s="1"/>
  <c r="G6" i="1"/>
  <c r="F6" i="1" s="1"/>
  <c r="H6" i="1" s="1"/>
  <c r="G17" i="1"/>
  <c r="F17" i="1" s="1"/>
  <c r="H17" i="1" s="1"/>
  <c r="G12" i="1"/>
  <c r="F12" i="1" s="1"/>
  <c r="H12" i="1" s="1"/>
  <c r="G7" i="1"/>
  <c r="F7" i="1" s="1"/>
  <c r="H7" i="1" s="1"/>
  <c r="G10" i="1"/>
  <c r="F10" i="1" s="1"/>
  <c r="H10" i="1" s="1"/>
  <c r="G13" i="1"/>
  <c r="F13" i="1" s="1"/>
  <c r="H13" i="1" s="1"/>
  <c r="AU3" i="1"/>
  <c r="G15" i="1"/>
  <c r="F15" i="1" s="1"/>
  <c r="H15" i="1" s="1"/>
  <c r="I39" i="1"/>
  <c r="AA3" i="1"/>
  <c r="M39" i="1"/>
  <c r="G3" i="1"/>
  <c r="F3" i="1" s="1"/>
  <c r="H3" i="1" s="1"/>
  <c r="G8" i="1"/>
  <c r="F8" i="1" s="1"/>
  <c r="H8" i="1" s="1"/>
  <c r="G11" i="1"/>
  <c r="F11" i="1" s="1"/>
  <c r="H11" i="1" s="1"/>
  <c r="M35" i="1"/>
  <c r="Q35" i="1"/>
  <c r="AW35" i="1"/>
  <c r="AG39" i="1"/>
  <c r="AS39" i="1"/>
  <c r="C34" i="1"/>
  <c r="B34" i="1"/>
  <c r="AI4" i="1" l="1"/>
  <c r="AH3" i="1"/>
  <c r="AJ3" i="1" s="1"/>
  <c r="AT3" i="1"/>
  <c r="AV3" i="1" s="1"/>
  <c r="AU4" i="1"/>
  <c r="S4" i="1"/>
  <c r="R3" i="1"/>
  <c r="T3" i="1" s="1"/>
  <c r="AE4" i="1"/>
  <c r="AD3" i="1"/>
  <c r="AF3" i="1" s="1"/>
  <c r="AQ4" i="1"/>
  <c r="AP3" i="1"/>
  <c r="AR3" i="1" s="1"/>
  <c r="AA4" i="1"/>
  <c r="Z3" i="1"/>
  <c r="AB3" i="1" s="1"/>
  <c r="I35" i="1"/>
  <c r="C35" i="1" s="1"/>
  <c r="AL4" i="1"/>
  <c r="AN4" i="1" s="1"/>
  <c r="AM5" i="1"/>
  <c r="O4" i="1"/>
  <c r="N3" i="1"/>
  <c r="P3" i="1" s="1"/>
  <c r="V3" i="1"/>
  <c r="X3" i="1" s="1"/>
  <c r="W4" i="1"/>
  <c r="W5" i="1" l="1"/>
  <c r="V4" i="1"/>
  <c r="X4" i="1" s="1"/>
  <c r="Z4" i="1"/>
  <c r="AB4" i="1" s="1"/>
  <c r="AA5" i="1"/>
  <c r="AU5" i="1"/>
  <c r="AT4" i="1"/>
  <c r="AV4" i="1" s="1"/>
  <c r="S5" i="1"/>
  <c r="R4" i="1"/>
  <c r="T4" i="1" s="1"/>
  <c r="O5" i="1"/>
  <c r="N4" i="1"/>
  <c r="P4" i="1" s="1"/>
  <c r="AP4" i="1"/>
  <c r="AR4" i="1" s="1"/>
  <c r="AQ5" i="1"/>
  <c r="AM6" i="1"/>
  <c r="AL5" i="1"/>
  <c r="AN5" i="1" s="1"/>
  <c r="AD4" i="1"/>
  <c r="AF4" i="1" s="1"/>
  <c r="AE5" i="1"/>
  <c r="AI5" i="1"/>
  <c r="AH4" i="1"/>
  <c r="AJ4" i="1" s="1"/>
  <c r="AT5" i="1" l="1"/>
  <c r="AV5" i="1" s="1"/>
  <c r="AU6" i="1"/>
  <c r="AM7" i="1"/>
  <c r="AL6" i="1"/>
  <c r="AN6" i="1" s="1"/>
  <c r="AP5" i="1"/>
  <c r="AR5" i="1" s="1"/>
  <c r="AQ6" i="1"/>
  <c r="Z5" i="1"/>
  <c r="AB5" i="1" s="1"/>
  <c r="AA6" i="1"/>
  <c r="R5" i="1"/>
  <c r="T5" i="1" s="1"/>
  <c r="S6" i="1"/>
  <c r="AI6" i="1"/>
  <c r="AH5" i="1"/>
  <c r="AJ5" i="1" s="1"/>
  <c r="AD5" i="1"/>
  <c r="AF5" i="1" s="1"/>
  <c r="AE6" i="1"/>
  <c r="N5" i="1"/>
  <c r="P5" i="1" s="1"/>
  <c r="O6" i="1"/>
  <c r="W6" i="1"/>
  <c r="V5" i="1"/>
  <c r="X5" i="1" s="1"/>
  <c r="V6" i="1" l="1"/>
  <c r="X6" i="1" s="1"/>
  <c r="W7" i="1"/>
  <c r="R6" i="1"/>
  <c r="T6" i="1" s="1"/>
  <c r="S7" i="1"/>
  <c r="AM8" i="1"/>
  <c r="AL7" i="1"/>
  <c r="AN7" i="1" s="1"/>
  <c r="AQ7" i="1"/>
  <c r="AP6" i="1"/>
  <c r="AR6" i="1" s="1"/>
  <c r="N6" i="1"/>
  <c r="P6" i="1" s="1"/>
  <c r="O7" i="1"/>
  <c r="AT6" i="1"/>
  <c r="AV6" i="1" s="1"/>
  <c r="AU7" i="1"/>
  <c r="AH6" i="1"/>
  <c r="AJ6" i="1" s="1"/>
  <c r="AI7" i="1"/>
  <c r="AE7" i="1"/>
  <c r="AD6" i="1"/>
  <c r="AF6" i="1" s="1"/>
  <c r="Z6" i="1"/>
  <c r="AB6" i="1" s="1"/>
  <c r="AA7" i="1"/>
  <c r="R7" i="1" l="1"/>
  <c r="T7" i="1" s="1"/>
  <c r="S8" i="1"/>
  <c r="AM9" i="1"/>
  <c r="AL8" i="1"/>
  <c r="AN8" i="1" s="1"/>
  <c r="O8" i="1"/>
  <c r="N7" i="1"/>
  <c r="P7" i="1" s="1"/>
  <c r="V7" i="1"/>
  <c r="X7" i="1" s="1"/>
  <c r="W8" i="1"/>
  <c r="Y35" i="1"/>
  <c r="AU8" i="1"/>
  <c r="AT7" i="1"/>
  <c r="AV7" i="1" s="1"/>
  <c r="AI8" i="1"/>
  <c r="AH7" i="1"/>
  <c r="AJ7" i="1" s="1"/>
  <c r="AA8" i="1"/>
  <c r="Z7" i="1"/>
  <c r="AB7" i="1" s="1"/>
  <c r="AD7" i="1"/>
  <c r="AF7" i="1" s="1"/>
  <c r="AE8" i="1"/>
  <c r="AQ8" i="1"/>
  <c r="AP7" i="1"/>
  <c r="AR7" i="1" s="1"/>
  <c r="Z8" i="1" l="1"/>
  <c r="AB8" i="1" s="1"/>
  <c r="AA9" i="1"/>
  <c r="V8" i="1"/>
  <c r="X8" i="1" s="1"/>
  <c r="W9" i="1"/>
  <c r="O9" i="1"/>
  <c r="N8" i="1"/>
  <c r="P8" i="1" s="1"/>
  <c r="AH8" i="1"/>
  <c r="AJ8" i="1" s="1"/>
  <c r="AI9" i="1"/>
  <c r="AL9" i="1"/>
  <c r="AN9" i="1" s="1"/>
  <c r="AM10" i="1"/>
  <c r="AQ9" i="1"/>
  <c r="AP8" i="1"/>
  <c r="AR8" i="1" s="1"/>
  <c r="AU9" i="1"/>
  <c r="AT8" i="1"/>
  <c r="AV8" i="1" s="1"/>
  <c r="AW39" i="1"/>
  <c r="S9" i="1"/>
  <c r="R8" i="1"/>
  <c r="T8" i="1" s="1"/>
  <c r="AD8" i="1"/>
  <c r="AF8" i="1" s="1"/>
  <c r="AE9" i="1"/>
  <c r="AH9" i="1" l="1"/>
  <c r="AJ9" i="1" s="1"/>
  <c r="AI10" i="1"/>
  <c r="S10" i="1"/>
  <c r="R9" i="1"/>
  <c r="T9" i="1" s="1"/>
  <c r="AT9" i="1"/>
  <c r="AV9" i="1" s="1"/>
  <c r="AU10" i="1"/>
  <c r="N9" i="1"/>
  <c r="P9" i="1" s="1"/>
  <c r="O10" i="1"/>
  <c r="Q39" i="1"/>
  <c r="W10" i="1"/>
  <c r="V9" i="1"/>
  <c r="X9" i="1" s="1"/>
  <c r="AQ10" i="1"/>
  <c r="AP9" i="1"/>
  <c r="AR9" i="1" s="1"/>
  <c r="AL10" i="1"/>
  <c r="AN10" i="1" s="1"/>
  <c r="AM11" i="1"/>
  <c r="Z9" i="1"/>
  <c r="AB9" i="1" s="1"/>
  <c r="AA10" i="1"/>
  <c r="AD9" i="1"/>
  <c r="AF9" i="1" s="1"/>
  <c r="AE10" i="1"/>
  <c r="O11" i="1" l="1"/>
  <c r="N10" i="1"/>
  <c r="P10" i="1" s="1"/>
  <c r="AU11" i="1"/>
  <c r="AT10" i="1"/>
  <c r="AV10" i="1" s="1"/>
  <c r="AP10" i="1"/>
  <c r="AR10" i="1" s="1"/>
  <c r="AQ11" i="1"/>
  <c r="AD10" i="1"/>
  <c r="AF10" i="1" s="1"/>
  <c r="AE11" i="1"/>
  <c r="R10" i="1"/>
  <c r="T10" i="1" s="1"/>
  <c r="S11" i="1"/>
  <c r="U39" i="1"/>
  <c r="AL11" i="1"/>
  <c r="AN11" i="1" s="1"/>
  <c r="AM12" i="1"/>
  <c r="W11" i="1"/>
  <c r="V10" i="1"/>
  <c r="X10" i="1" s="1"/>
  <c r="AH10" i="1"/>
  <c r="AJ10" i="1" s="1"/>
  <c r="AI11" i="1"/>
  <c r="AA11" i="1"/>
  <c r="Z10" i="1"/>
  <c r="AB10" i="1" s="1"/>
  <c r="AL12" i="1" l="1"/>
  <c r="AN12" i="1" s="1"/>
  <c r="AM13" i="1"/>
  <c r="AP11" i="1"/>
  <c r="AR11" i="1" s="1"/>
  <c r="AQ12" i="1"/>
  <c r="AT11" i="1"/>
  <c r="AV11" i="1" s="1"/>
  <c r="AU12" i="1"/>
  <c r="V11" i="1"/>
  <c r="X11" i="1" s="1"/>
  <c r="W12" i="1"/>
  <c r="AA12" i="1"/>
  <c r="Z11" i="1"/>
  <c r="AB11" i="1" s="1"/>
  <c r="S12" i="1"/>
  <c r="R11" i="1"/>
  <c r="T11" i="1" s="1"/>
  <c r="AE12" i="1"/>
  <c r="AD11" i="1"/>
  <c r="AF11" i="1" s="1"/>
  <c r="AH11" i="1"/>
  <c r="AJ11" i="1" s="1"/>
  <c r="AI12" i="1"/>
  <c r="N11" i="1"/>
  <c r="P11" i="1" s="1"/>
  <c r="O12" i="1"/>
  <c r="AT12" i="1" l="1"/>
  <c r="AV12" i="1" s="1"/>
  <c r="AU13" i="1"/>
  <c r="AE13" i="1"/>
  <c r="AD12" i="1"/>
  <c r="AF12" i="1" s="1"/>
  <c r="W13" i="1"/>
  <c r="V12" i="1"/>
  <c r="X12" i="1" s="1"/>
  <c r="AP12" i="1"/>
  <c r="AR12" i="1" s="1"/>
  <c r="AQ13" i="1"/>
  <c r="R12" i="1"/>
  <c r="T12" i="1" s="1"/>
  <c r="S13" i="1"/>
  <c r="AI13" i="1"/>
  <c r="AH12" i="1"/>
  <c r="AJ12" i="1" s="1"/>
  <c r="N12" i="1"/>
  <c r="P12" i="1" s="1"/>
  <c r="O13" i="1"/>
  <c r="AM14" i="1"/>
  <c r="AL13" i="1"/>
  <c r="AN13" i="1" s="1"/>
  <c r="AO39" i="1"/>
  <c r="Z12" i="1"/>
  <c r="AB12" i="1" s="1"/>
  <c r="AA13" i="1"/>
  <c r="V13" i="1" l="1"/>
  <c r="X13" i="1" s="1"/>
  <c r="W14" i="1"/>
  <c r="N13" i="1"/>
  <c r="P13" i="1" s="1"/>
  <c r="O14" i="1"/>
  <c r="AM15" i="1"/>
  <c r="AL14" i="1"/>
  <c r="AN14" i="1" s="1"/>
  <c r="Z13" i="1"/>
  <c r="AB13" i="1" s="1"/>
  <c r="AA14" i="1"/>
  <c r="AK35" i="1"/>
  <c r="AI14" i="1"/>
  <c r="AH13" i="1"/>
  <c r="AJ13" i="1" s="1"/>
  <c r="AG35" i="1"/>
  <c r="AD13" i="1"/>
  <c r="AF13" i="1" s="1"/>
  <c r="AE14" i="1"/>
  <c r="AQ14" i="1"/>
  <c r="AP13" i="1"/>
  <c r="AR13" i="1" s="1"/>
  <c r="R13" i="1"/>
  <c r="T13" i="1" s="1"/>
  <c r="S14" i="1"/>
  <c r="AT13" i="1"/>
  <c r="AV13" i="1" s="1"/>
  <c r="AU14" i="1"/>
  <c r="Z14" i="1" l="1"/>
  <c r="AB14" i="1" s="1"/>
  <c r="AA15" i="1"/>
  <c r="AM16" i="1"/>
  <c r="AL15" i="1"/>
  <c r="AN15" i="1" s="1"/>
  <c r="AE15" i="1"/>
  <c r="AD14" i="1"/>
  <c r="AF14" i="1" s="1"/>
  <c r="N14" i="1"/>
  <c r="P14" i="1" s="1"/>
  <c r="O15" i="1"/>
  <c r="AP14" i="1"/>
  <c r="AR14" i="1" s="1"/>
  <c r="AQ15" i="1"/>
  <c r="AU15" i="1"/>
  <c r="AT14" i="1"/>
  <c r="AV14" i="1" s="1"/>
  <c r="R14" i="1"/>
  <c r="T14" i="1" s="1"/>
  <c r="S15" i="1"/>
  <c r="AI15" i="1"/>
  <c r="AH14" i="1"/>
  <c r="AJ14" i="1" s="1"/>
  <c r="W15" i="1"/>
  <c r="V14" i="1"/>
  <c r="X14" i="1" s="1"/>
  <c r="R15" i="1" l="1"/>
  <c r="T15" i="1" s="1"/>
  <c r="S16" i="1"/>
  <c r="AD15" i="1"/>
  <c r="AF15" i="1" s="1"/>
  <c r="AE16" i="1"/>
  <c r="N15" i="1"/>
  <c r="P15" i="1" s="1"/>
  <c r="O16" i="1"/>
  <c r="AT15" i="1"/>
  <c r="AV15" i="1" s="1"/>
  <c r="AU16" i="1"/>
  <c r="AL16" i="1"/>
  <c r="AN16" i="1" s="1"/>
  <c r="AM17" i="1"/>
  <c r="AH15" i="1"/>
  <c r="AJ15" i="1" s="1"/>
  <c r="AI16" i="1"/>
  <c r="AP15" i="1"/>
  <c r="AR15" i="1" s="1"/>
  <c r="AQ16" i="1"/>
  <c r="AA16" i="1"/>
  <c r="Z15" i="1"/>
  <c r="AB15" i="1" s="1"/>
  <c r="AC39" i="1"/>
  <c r="V15" i="1"/>
  <c r="X15" i="1" s="1"/>
  <c r="W16" i="1"/>
  <c r="Z16" i="1" l="1"/>
  <c r="AB16" i="1" s="1"/>
  <c r="AA17" i="1"/>
  <c r="N16" i="1"/>
  <c r="P16" i="1" s="1"/>
  <c r="O17" i="1"/>
  <c r="AQ17" i="1"/>
  <c r="AP16" i="1"/>
  <c r="AR16" i="1" s="1"/>
  <c r="AH16" i="1"/>
  <c r="AJ16" i="1" s="1"/>
  <c r="AI17" i="1"/>
  <c r="AE17" i="1"/>
  <c r="AD16" i="1"/>
  <c r="AF16" i="1" s="1"/>
  <c r="W17" i="1"/>
  <c r="V16" i="1"/>
  <c r="X16" i="1" s="1"/>
  <c r="AM18" i="1"/>
  <c r="AL17" i="1"/>
  <c r="AN17" i="1" s="1"/>
  <c r="R16" i="1"/>
  <c r="T16" i="1" s="1"/>
  <c r="S17" i="1"/>
  <c r="AU17" i="1"/>
  <c r="AT16" i="1"/>
  <c r="AV16" i="1" s="1"/>
  <c r="S18" i="1" l="1"/>
  <c r="R17" i="1"/>
  <c r="T17" i="1" s="1"/>
  <c r="AP17" i="1"/>
  <c r="AR17" i="1" s="1"/>
  <c r="AQ18" i="1"/>
  <c r="O18" i="1"/>
  <c r="N17" i="1"/>
  <c r="P17" i="1" s="1"/>
  <c r="V17" i="1"/>
  <c r="X17" i="1" s="1"/>
  <c r="W18" i="1"/>
  <c r="AH17" i="1"/>
  <c r="AJ17" i="1" s="1"/>
  <c r="AI18" i="1"/>
  <c r="AA18" i="1"/>
  <c r="Z17" i="1"/>
  <c r="AB17" i="1" s="1"/>
  <c r="AL18" i="1"/>
  <c r="AN18" i="1" s="1"/>
  <c r="AM19" i="1"/>
  <c r="AU18" i="1"/>
  <c r="AT17" i="1"/>
  <c r="AV17" i="1" s="1"/>
  <c r="AE18" i="1"/>
  <c r="AD17" i="1"/>
  <c r="AF17" i="1" s="1"/>
  <c r="O19" i="1" l="1"/>
  <c r="N18" i="1"/>
  <c r="P18" i="1" s="1"/>
  <c r="AQ19" i="1"/>
  <c r="AP18" i="1"/>
  <c r="AR18" i="1" s="1"/>
  <c r="AM20" i="1"/>
  <c r="AL19" i="1"/>
  <c r="AN19" i="1" s="1"/>
  <c r="Z18" i="1"/>
  <c r="AB18" i="1" s="1"/>
  <c r="AA19" i="1"/>
  <c r="W19" i="1"/>
  <c r="V18" i="1"/>
  <c r="X18" i="1" s="1"/>
  <c r="AH18" i="1"/>
  <c r="AJ18" i="1" s="1"/>
  <c r="AI19" i="1"/>
  <c r="AU19" i="1"/>
  <c r="AT18" i="1"/>
  <c r="AV18" i="1" s="1"/>
  <c r="AE19" i="1"/>
  <c r="AD18" i="1"/>
  <c r="AF18" i="1" s="1"/>
  <c r="R18" i="1"/>
  <c r="T18" i="1" s="1"/>
  <c r="S19" i="1"/>
  <c r="AL20" i="1" l="1"/>
  <c r="AN20" i="1" s="1"/>
  <c r="AM21" i="1"/>
  <c r="AE20" i="1"/>
  <c r="AD19" i="1"/>
  <c r="AF19" i="1" s="1"/>
  <c r="AH19" i="1"/>
  <c r="AJ19" i="1" s="1"/>
  <c r="AI20" i="1"/>
  <c r="AU20" i="1"/>
  <c r="AT19" i="1"/>
  <c r="AV19" i="1" s="1"/>
  <c r="AP19" i="1"/>
  <c r="AR19" i="1" s="1"/>
  <c r="AQ20" i="1"/>
  <c r="AA20" i="1"/>
  <c r="Z19" i="1"/>
  <c r="AB19" i="1" s="1"/>
  <c r="R19" i="1"/>
  <c r="T19" i="1" s="1"/>
  <c r="S20" i="1"/>
  <c r="V19" i="1"/>
  <c r="X19" i="1" s="1"/>
  <c r="W20" i="1"/>
  <c r="O20" i="1"/>
  <c r="N19" i="1"/>
  <c r="P19" i="1" s="1"/>
  <c r="AT20" i="1" l="1"/>
  <c r="AV20" i="1" s="1"/>
  <c r="AU21" i="1"/>
  <c r="AH20" i="1"/>
  <c r="AJ20" i="1" s="1"/>
  <c r="AI21" i="1"/>
  <c r="W21" i="1"/>
  <c r="V20" i="1"/>
  <c r="X20" i="1" s="1"/>
  <c r="R20" i="1"/>
  <c r="T20" i="1" s="1"/>
  <c r="S21" i="1"/>
  <c r="Z20" i="1"/>
  <c r="AB20" i="1" s="1"/>
  <c r="AA21" i="1"/>
  <c r="AE21" i="1"/>
  <c r="AD20" i="1"/>
  <c r="AF20" i="1" s="1"/>
  <c r="AQ21" i="1"/>
  <c r="AP20" i="1"/>
  <c r="AR20" i="1" s="1"/>
  <c r="AM22" i="1"/>
  <c r="AL21" i="1"/>
  <c r="AN21" i="1" s="1"/>
  <c r="N20" i="1"/>
  <c r="P20" i="1" s="1"/>
  <c r="O21" i="1"/>
  <c r="AP21" i="1" l="1"/>
  <c r="AR21" i="1" s="1"/>
  <c r="AQ22" i="1"/>
  <c r="V21" i="1"/>
  <c r="X21" i="1" s="1"/>
  <c r="W22" i="1"/>
  <c r="AL22" i="1"/>
  <c r="AN22" i="1" s="1"/>
  <c r="AM23" i="1"/>
  <c r="AH21" i="1"/>
  <c r="AJ21" i="1" s="1"/>
  <c r="AI22" i="1"/>
  <c r="AD21" i="1"/>
  <c r="AF21" i="1" s="1"/>
  <c r="AE22" i="1"/>
  <c r="R21" i="1"/>
  <c r="T21" i="1" s="1"/>
  <c r="S22" i="1"/>
  <c r="O22" i="1"/>
  <c r="N21" i="1"/>
  <c r="P21" i="1" s="1"/>
  <c r="AA22" i="1"/>
  <c r="Z21" i="1"/>
  <c r="AB21" i="1" s="1"/>
  <c r="AU22" i="1"/>
  <c r="AT21" i="1"/>
  <c r="AV21" i="1" s="1"/>
  <c r="AM24" i="1" l="1"/>
  <c r="AL23" i="1"/>
  <c r="AN23" i="1" s="1"/>
  <c r="R22" i="1"/>
  <c r="T22" i="1" s="1"/>
  <c r="S23" i="1"/>
  <c r="W23" i="1"/>
  <c r="V22" i="1"/>
  <c r="X22" i="1" s="1"/>
  <c r="Z22" i="1"/>
  <c r="AB22" i="1" s="1"/>
  <c r="AA23" i="1"/>
  <c r="AE23" i="1"/>
  <c r="AD22" i="1"/>
  <c r="AF22" i="1" s="1"/>
  <c r="AQ23" i="1"/>
  <c r="AP22" i="1"/>
  <c r="AR22" i="1" s="1"/>
  <c r="AH22" i="1"/>
  <c r="AJ22" i="1" s="1"/>
  <c r="AI23" i="1"/>
  <c r="N22" i="1"/>
  <c r="P22" i="1" s="1"/>
  <c r="O23" i="1"/>
  <c r="AT22" i="1"/>
  <c r="AV22" i="1" s="1"/>
  <c r="AU23" i="1"/>
  <c r="O24" i="1" l="1"/>
  <c r="N23" i="1"/>
  <c r="P23" i="1" s="1"/>
  <c r="V23" i="1"/>
  <c r="X23" i="1" s="1"/>
  <c r="W24" i="1"/>
  <c r="R23" i="1"/>
  <c r="T23" i="1" s="1"/>
  <c r="S24" i="1"/>
  <c r="AA24" i="1"/>
  <c r="Z23" i="1"/>
  <c r="AB23" i="1" s="1"/>
  <c r="AP23" i="1"/>
  <c r="AR23" i="1" s="1"/>
  <c r="AQ24" i="1"/>
  <c r="AU24" i="1"/>
  <c r="AT23" i="1"/>
  <c r="AV23" i="1" s="1"/>
  <c r="AH23" i="1"/>
  <c r="AJ23" i="1" s="1"/>
  <c r="AI24" i="1"/>
  <c r="AD23" i="1"/>
  <c r="AF23" i="1" s="1"/>
  <c r="AE24" i="1"/>
  <c r="AL24" i="1"/>
  <c r="AN24" i="1" s="1"/>
  <c r="AM25" i="1"/>
  <c r="Z24" i="1" l="1"/>
  <c r="AB24" i="1" s="1"/>
  <c r="AA25" i="1"/>
  <c r="AE25" i="1"/>
  <c r="AD24" i="1"/>
  <c r="AF24" i="1" s="1"/>
  <c r="AH24" i="1"/>
  <c r="AJ24" i="1" s="1"/>
  <c r="AI25" i="1"/>
  <c r="R24" i="1"/>
  <c r="T24" i="1" s="1"/>
  <c r="S25" i="1"/>
  <c r="AT24" i="1"/>
  <c r="AV24" i="1" s="1"/>
  <c r="AU25" i="1"/>
  <c r="AM26" i="1"/>
  <c r="AL25" i="1"/>
  <c r="AN25" i="1" s="1"/>
  <c r="AQ25" i="1"/>
  <c r="AP24" i="1"/>
  <c r="AR24" i="1" s="1"/>
  <c r="W25" i="1"/>
  <c r="V24" i="1"/>
  <c r="X24" i="1" s="1"/>
  <c r="N24" i="1"/>
  <c r="P24" i="1" s="1"/>
  <c r="O25" i="1"/>
  <c r="R25" i="1" l="1"/>
  <c r="T25" i="1" s="1"/>
  <c r="S26" i="1"/>
  <c r="AH25" i="1"/>
  <c r="AJ25" i="1" s="1"/>
  <c r="AI26" i="1"/>
  <c r="AL26" i="1"/>
  <c r="AN26" i="1" s="1"/>
  <c r="AM27" i="1"/>
  <c r="AD25" i="1"/>
  <c r="AF25" i="1" s="1"/>
  <c r="AE26" i="1"/>
  <c r="AU26" i="1"/>
  <c r="AT25" i="1"/>
  <c r="AV25" i="1" s="1"/>
  <c r="AA26" i="1"/>
  <c r="Z25" i="1"/>
  <c r="AB25" i="1" s="1"/>
  <c r="V25" i="1"/>
  <c r="X25" i="1" s="1"/>
  <c r="W26" i="1"/>
  <c r="AP25" i="1"/>
  <c r="AR25" i="1" s="1"/>
  <c r="AQ26" i="1"/>
  <c r="O26" i="1"/>
  <c r="N25" i="1"/>
  <c r="P25" i="1" s="1"/>
  <c r="AQ27" i="1" l="1"/>
  <c r="AP26" i="1"/>
  <c r="AR26" i="1" s="1"/>
  <c r="AS35" i="1"/>
  <c r="AH26" i="1"/>
  <c r="AJ26" i="1" s="1"/>
  <c r="AI27" i="1"/>
  <c r="AE27" i="1"/>
  <c r="AD26" i="1"/>
  <c r="AF26" i="1" s="1"/>
  <c r="Z26" i="1"/>
  <c r="AB26" i="1" s="1"/>
  <c r="AA27" i="1"/>
  <c r="AM28" i="1"/>
  <c r="AL27" i="1"/>
  <c r="AN27" i="1" s="1"/>
  <c r="R26" i="1"/>
  <c r="T26" i="1" s="1"/>
  <c r="S27" i="1"/>
  <c r="W27" i="1"/>
  <c r="V26" i="1"/>
  <c r="X26" i="1" s="1"/>
  <c r="N26" i="1"/>
  <c r="P26" i="1" s="1"/>
  <c r="O27" i="1"/>
  <c r="AT26" i="1"/>
  <c r="AV26" i="1" s="1"/>
  <c r="AU27" i="1"/>
  <c r="AD27" i="1" l="1"/>
  <c r="AF27" i="1" s="1"/>
  <c r="AE28" i="1"/>
  <c r="V27" i="1"/>
  <c r="X27" i="1" s="1"/>
  <c r="W28" i="1"/>
  <c r="AH27" i="1"/>
  <c r="AJ27" i="1" s="1"/>
  <c r="AI28" i="1"/>
  <c r="R27" i="1"/>
  <c r="T27" i="1" s="1"/>
  <c r="S28" i="1"/>
  <c r="AU28" i="1"/>
  <c r="AT27" i="1"/>
  <c r="AV27" i="1" s="1"/>
  <c r="AL28" i="1"/>
  <c r="AN28" i="1" s="1"/>
  <c r="AM29" i="1"/>
  <c r="O28" i="1"/>
  <c r="N27" i="1"/>
  <c r="P27" i="1" s="1"/>
  <c r="AA28" i="1"/>
  <c r="Z27" i="1"/>
  <c r="AB27" i="1" s="1"/>
  <c r="AP27" i="1"/>
  <c r="AR27" i="1" s="1"/>
  <c r="AQ28" i="1"/>
  <c r="AH28" i="1" l="1"/>
  <c r="AJ28" i="1" s="1"/>
  <c r="AI29" i="1"/>
  <c r="N28" i="1"/>
  <c r="P28" i="1" s="1"/>
  <c r="O29" i="1"/>
  <c r="Z28" i="1"/>
  <c r="AB28" i="1" s="1"/>
  <c r="AA29" i="1"/>
  <c r="AM30" i="1"/>
  <c r="AL29" i="1"/>
  <c r="AN29" i="1" s="1"/>
  <c r="W29" i="1"/>
  <c r="V28" i="1"/>
  <c r="X28" i="1" s="1"/>
  <c r="AQ29" i="1"/>
  <c r="AP28" i="1"/>
  <c r="AR28" i="1" s="1"/>
  <c r="AE29" i="1"/>
  <c r="AD28" i="1"/>
  <c r="AF28" i="1" s="1"/>
  <c r="R28" i="1"/>
  <c r="T28" i="1" s="1"/>
  <c r="S29" i="1"/>
  <c r="U35" i="1"/>
  <c r="AT28" i="1"/>
  <c r="AV28" i="1" s="1"/>
  <c r="AU29" i="1"/>
  <c r="AM31" i="1" l="1"/>
  <c r="AL30" i="1"/>
  <c r="AN30" i="1" s="1"/>
  <c r="AA30" i="1"/>
  <c r="Z29" i="1"/>
  <c r="AB29" i="1" s="1"/>
  <c r="AE30" i="1"/>
  <c r="AD29" i="1"/>
  <c r="AF29" i="1" s="1"/>
  <c r="N29" i="1"/>
  <c r="P29" i="1" s="1"/>
  <c r="O30" i="1"/>
  <c r="S30" i="1"/>
  <c r="R29" i="1"/>
  <c r="T29" i="1" s="1"/>
  <c r="AT29" i="1"/>
  <c r="AV29" i="1" s="1"/>
  <c r="AU30" i="1"/>
  <c r="AQ30" i="1"/>
  <c r="AP29" i="1"/>
  <c r="AR29" i="1" s="1"/>
  <c r="AH29" i="1"/>
  <c r="AJ29" i="1" s="1"/>
  <c r="AI30" i="1"/>
  <c r="V29" i="1"/>
  <c r="X29" i="1" s="1"/>
  <c r="W30" i="1"/>
  <c r="AH30" i="1" l="1"/>
  <c r="AJ30" i="1" s="1"/>
  <c r="AI31" i="1"/>
  <c r="AH31" i="1" s="1"/>
  <c r="AJ31" i="1" s="1"/>
  <c r="AJ38" i="1" s="1"/>
  <c r="AK39" i="1"/>
  <c r="AP30" i="1"/>
  <c r="AR30" i="1" s="1"/>
  <c r="AQ31" i="1"/>
  <c r="AP31" i="1" s="1"/>
  <c r="AR31" i="1" s="1"/>
  <c r="AR38" i="1" s="1"/>
  <c r="AE31" i="1"/>
  <c r="AD30" i="1"/>
  <c r="AF30" i="1" s="1"/>
  <c r="AU31" i="1"/>
  <c r="AT30" i="1"/>
  <c r="AV30" i="1" s="1"/>
  <c r="O31" i="1"/>
  <c r="N31" i="1" s="1"/>
  <c r="P31" i="1" s="1"/>
  <c r="N30" i="1"/>
  <c r="P30" i="1" s="1"/>
  <c r="AA31" i="1"/>
  <c r="Z30" i="1"/>
  <c r="AB30" i="1" s="1"/>
  <c r="AC35" i="1"/>
  <c r="V30" i="1"/>
  <c r="X30" i="1" s="1"/>
  <c r="W31" i="1"/>
  <c r="S31" i="1"/>
  <c r="R30" i="1"/>
  <c r="T30" i="1" s="1"/>
  <c r="AM32" i="1"/>
  <c r="AL31" i="1"/>
  <c r="AN31" i="1" s="1"/>
  <c r="AU32" i="1" l="1"/>
  <c r="AT32" i="1" s="1"/>
  <c r="AV32" i="1" s="1"/>
  <c r="AV38" i="1" s="1"/>
  <c r="AT31" i="1"/>
  <c r="AV31" i="1" s="1"/>
  <c r="AD31" i="1"/>
  <c r="AF31" i="1" s="1"/>
  <c r="AE32" i="1"/>
  <c r="AD32" i="1" s="1"/>
  <c r="AF32" i="1" s="1"/>
  <c r="Y39" i="1"/>
  <c r="V31" i="1"/>
  <c r="X31" i="1" s="1"/>
  <c r="AA32" i="1"/>
  <c r="Z32" i="1" s="1"/>
  <c r="AB32" i="1" s="1"/>
  <c r="Z31" i="1"/>
  <c r="AB31" i="1" s="1"/>
  <c r="AL32" i="1"/>
  <c r="AN32" i="1" s="1"/>
  <c r="AN38" i="1" s="1"/>
  <c r="AO35" i="1"/>
  <c r="R31" i="1"/>
  <c r="T31" i="1" s="1"/>
  <c r="S32" i="1"/>
  <c r="R32" i="1" s="1"/>
  <c r="T32" i="1" s="1"/>
  <c r="E41" i="1"/>
  <c r="E41" i="1" a="1"/>
  <c r="F41" i="1"/>
  <c r="F41" i="1" a="1"/>
  <c r="AW36" i="1"/>
  <c r="AN36" i="1"/>
  <c r="E42" i="1"/>
  <c r="E39" i="1"/>
  <c r="C38" i="1"/>
  <c r="E42" i="1" a="1"/>
  <c r="G42" i="1"/>
  <c r="E1" i="1"/>
  <c r="E38" i="1"/>
  <c r="C38" i="1" a="1"/>
  <c r="C3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<sst xmlns="http://schemas.openxmlformats.org/spreadsheetml/2006/main" count="18" uniqueCount="17">
  <si>
    <t>Date</t>
  </si>
  <si>
    <t>Jour</t>
  </si>
  <si>
    <t>Mois</t>
  </si>
  <si>
    <t>1er janvier</t>
  </si>
  <si>
    <t>Lundi de Pâques</t>
  </si>
  <si>
    <t>1er mai</t>
  </si>
  <si>
    <t>8 mai</t>
  </si>
  <si>
    <t>Ascension</t>
  </si>
  <si>
    <t>Lundi de Pentecote</t>
  </si>
  <si>
    <t>14 juillet</t>
  </si>
  <si>
    <t>15 Aout</t>
  </si>
  <si>
    <t>1er novembre</t>
  </si>
  <si>
    <t>11 novembre</t>
  </si>
  <si>
    <t>Noël</t>
  </si>
  <si>
    <t>Max</t>
  </si>
  <si>
    <t>Sicav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</si>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</sst>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yyyy"/>
    <numFmt numFmtId="165" formatCode="mmmm"/>
    <numFmt numFmtId="166" formatCode="0.000"/>
    <numFmt numFmtId="167" formatCode="_-* #,##0.00\ _F_-;\-* #,##0.00\ _F_-;_-* &quot;-&quot;??\ _F_-;_-@_-"/>
    <numFmt numFmtId="168" formatCode="_-* #,##0.000\ _F_-;\-* #,##0.000\ _F_-;_-* &quot;-&quot;??\ _F_-;_-@_-"/>
    <numFmt numFmtId="169" formatCode="[$-F800]dddd\,\ mmmm\ dd\,\ yyyy"/>
    <numFmt numFmtId="170" formatCode="#,##0.00\ &quot;€&quot;"/>
    <numFmt numFmtId="171" formatCode="_-* #,##0.000_-;\-* #,##0.000_-;_-* &quot;-&quot;??_-;_-@_-"/>
    <numFmt numFmtId="172" formatCode="_-* #,##0\ _F_-;\-* #,##0\ _F_-;_-* &quot;-&quot;??\ _F_-;_-@_-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00206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b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ck">
        <color rgb="FFFF0000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9">
    <xf numFmtId="0" fontId="0" fillId="0" borderId="0" xfId="0"/>
    <xf numFmtId="164" fontId="5" fillId="0" borderId="1" xfId="3" applyNumberFormat="1" applyFont="1" applyBorder="1" applyAlignment="1">
      <alignment horizontal="center" vertical="center"/>
    </xf>
    <xf numFmtId="0" fontId="6" fillId="0" borderId="2" xfId="3" applyFont="1" applyBorder="1" applyAlignment="1">
      <alignment vertical="center"/>
    </xf>
    <xf numFmtId="165" fontId="6" fillId="0" borderId="3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165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166" fontId="6" fillId="0" borderId="5" xfId="1" applyNumberFormat="1" applyFont="1" applyFill="1" applyBorder="1" applyAlignment="1">
      <alignment horizontal="center" vertical="center"/>
    </xf>
    <xf numFmtId="0" fontId="6" fillId="0" borderId="7" xfId="3" applyFont="1" applyBorder="1" applyAlignment="1">
      <alignment vertical="center"/>
    </xf>
    <xf numFmtId="166" fontId="6" fillId="0" borderId="5" xfId="3" applyNumberFormat="1" applyFont="1" applyBorder="1" applyAlignment="1">
      <alignment horizontal="center" vertical="center"/>
    </xf>
    <xf numFmtId="2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4" fillId="0" borderId="0" xfId="3"/>
    <xf numFmtId="44" fontId="6" fillId="0" borderId="0" xfId="3" applyNumberFormat="1" applyFont="1" applyAlignment="1">
      <alignment vertical="center"/>
    </xf>
    <xf numFmtId="1" fontId="7" fillId="2" borderId="1" xfId="3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/>
    </xf>
    <xf numFmtId="14" fontId="8" fillId="2" borderId="8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8" fontId="8" fillId="2" borderId="9" xfId="4" applyNumberFormat="1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9" xfId="4" applyNumberFormat="1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166" fontId="8" fillId="2" borderId="9" xfId="1" applyNumberFormat="1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/>
    </xf>
    <xf numFmtId="0" fontId="7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vertical="center"/>
    </xf>
    <xf numFmtId="14" fontId="8" fillId="0" borderId="8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8" fontId="8" fillId="0" borderId="9" xfId="4" applyNumberFormat="1" applyFont="1" applyFill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9" xfId="4" applyNumberFormat="1" applyFont="1" applyFill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166" fontId="8" fillId="0" borderId="9" xfId="1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64" fontId="4" fillId="0" borderId="0" xfId="3" applyNumberFormat="1"/>
    <xf numFmtId="0" fontId="6" fillId="0" borderId="1" xfId="3" applyFont="1" applyBorder="1" applyAlignment="1">
      <alignment horizontal="center"/>
    </xf>
    <xf numFmtId="0" fontId="6" fillId="0" borderId="0" xfId="3" applyFont="1" applyAlignment="1">
      <alignment horizontal="center"/>
    </xf>
    <xf numFmtId="14" fontId="6" fillId="0" borderId="1" xfId="3" applyNumberFormat="1" applyFont="1" applyBorder="1" applyAlignment="1">
      <alignment horizontal="center"/>
    </xf>
    <xf numFmtId="14" fontId="6" fillId="0" borderId="0" xfId="3" applyNumberFormat="1" applyFont="1" applyAlignment="1">
      <alignment horizontal="center"/>
    </xf>
    <xf numFmtId="0" fontId="6" fillId="0" borderId="0" xfId="3" applyFont="1"/>
    <xf numFmtId="169" fontId="6" fillId="0" borderId="1" xfId="3" applyNumberFormat="1" applyFont="1" applyBorder="1"/>
    <xf numFmtId="14" fontId="4" fillId="0" borderId="0" xfId="3" applyNumberFormat="1"/>
    <xf numFmtId="0" fontId="4" fillId="0" borderId="0" xfId="3" applyAlignment="1">
      <alignment horizontal="center"/>
    </xf>
    <xf numFmtId="14" fontId="9" fillId="0" borderId="8" xfId="3" applyNumberFormat="1" applyFont="1" applyBorder="1" applyAlignment="1">
      <alignment horizontal="center" vertical="center"/>
    </xf>
    <xf numFmtId="166" fontId="8" fillId="0" borderId="9" xfId="4" applyNumberFormat="1" applyFont="1" applyFill="1" applyBorder="1" applyAlignment="1">
      <alignment horizontal="center" vertical="center"/>
    </xf>
    <xf numFmtId="44" fontId="10" fillId="0" borderId="0" xfId="3" applyNumberFormat="1" applyFont="1" applyAlignment="1">
      <alignment vertical="center"/>
    </xf>
    <xf numFmtId="14" fontId="8" fillId="0" borderId="11" xfId="3" applyNumberFormat="1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13" xfId="4" applyNumberFormat="1" applyFont="1" applyFill="1" applyBorder="1" applyAlignment="1">
      <alignment horizontal="center" vertical="center"/>
    </xf>
    <xf numFmtId="44" fontId="8" fillId="0" borderId="6" xfId="4" applyNumberFormat="1" applyFont="1" applyFill="1" applyBorder="1" applyAlignment="1">
      <alignment horizontal="center" vertical="center"/>
    </xf>
    <xf numFmtId="0" fontId="8" fillId="0" borderId="14" xfId="4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166" fontId="8" fillId="0" borderId="13" xfId="1" applyNumberFormat="1" applyFont="1" applyFill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8" fillId="0" borderId="16" xfId="3" applyFont="1" applyBorder="1" applyAlignment="1">
      <alignment vertical="center"/>
    </xf>
    <xf numFmtId="14" fontId="8" fillId="0" borderId="17" xfId="3" applyNumberFormat="1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68" fontId="8" fillId="0" borderId="18" xfId="4" applyNumberFormat="1" applyFont="1" applyFill="1" applyBorder="1" applyAlignment="1">
      <alignment horizontal="center" vertical="center"/>
    </xf>
    <xf numFmtId="44" fontId="8" fillId="0" borderId="19" xfId="4" applyNumberFormat="1" applyFont="1" applyFill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18" xfId="4" applyNumberFormat="1" applyFont="1" applyFill="1" applyBorder="1" applyAlignment="1">
      <alignment horizontal="center" vertical="center"/>
    </xf>
    <xf numFmtId="14" fontId="8" fillId="0" borderId="14" xfId="3" applyNumberFormat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166" fontId="8" fillId="0" borderId="14" xfId="1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9" fillId="0" borderId="7" xfId="3" applyFont="1" applyBorder="1" applyAlignment="1">
      <alignment vertical="center"/>
    </xf>
    <xf numFmtId="14" fontId="9" fillId="0" borderId="7" xfId="3" applyNumberFormat="1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168" fontId="9" fillId="0" borderId="7" xfId="4" applyNumberFormat="1" applyFont="1" applyFill="1" applyBorder="1" applyAlignment="1">
      <alignment horizontal="center" vertical="center"/>
    </xf>
    <xf numFmtId="44" fontId="9" fillId="0" borderId="7" xfId="4" applyNumberFormat="1" applyFont="1" applyFill="1" applyBorder="1" applyAlignment="1">
      <alignment horizontal="center" vertical="center"/>
    </xf>
    <xf numFmtId="0" fontId="9" fillId="0" borderId="7" xfId="4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0" fontId="9" fillId="0" borderId="23" xfId="4" applyNumberFormat="1" applyFont="1" applyFill="1" applyBorder="1" applyAlignment="1">
      <alignment horizontal="center" vertical="center"/>
    </xf>
    <xf numFmtId="166" fontId="6" fillId="0" borderId="24" xfId="3" applyNumberFormat="1" applyFont="1" applyBorder="1" applyAlignment="1">
      <alignment horizontal="center" vertical="center"/>
    </xf>
    <xf numFmtId="0" fontId="4" fillId="0" borderId="0" xfId="3" applyAlignment="1">
      <alignment vertical="center"/>
    </xf>
    <xf numFmtId="0" fontId="6" fillId="0" borderId="21" xfId="3" applyFont="1" applyBorder="1" applyAlignment="1">
      <alignment horizontal="center" vertical="center"/>
    </xf>
    <xf numFmtId="14" fontId="6" fillId="0" borderId="0" xfId="3" applyNumberFormat="1" applyFont="1" applyAlignment="1">
      <alignment horizontal="center" vertical="center"/>
    </xf>
    <xf numFmtId="166" fontId="6" fillId="0" borderId="0" xfId="1" applyNumberFormat="1" applyFont="1" applyFill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14" fontId="6" fillId="0" borderId="25" xfId="3" applyNumberFormat="1" applyFont="1" applyBorder="1" applyAlignment="1">
      <alignment horizontal="center" vertical="center"/>
    </xf>
    <xf numFmtId="14" fontId="6" fillId="0" borderId="26" xfId="3" applyNumberFormat="1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14" fontId="6" fillId="0" borderId="27" xfId="3" applyNumberFormat="1" applyFont="1" applyBorder="1" applyAlignment="1">
      <alignment horizontal="center" vertical="center"/>
    </xf>
    <xf numFmtId="166" fontId="6" fillId="0" borderId="27" xfId="1" applyNumberFormat="1" applyFont="1" applyFill="1" applyBorder="1" applyAlignment="1">
      <alignment horizontal="center" vertical="center"/>
    </xf>
    <xf numFmtId="14" fontId="6" fillId="0" borderId="28" xfId="3" applyNumberFormat="1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/>
    </xf>
    <xf numFmtId="0" fontId="3" fillId="0" borderId="0" xfId="2" applyFill="1" applyBorder="1" applyAlignment="1">
      <alignment horizontal="center" vertical="center"/>
    </xf>
    <xf numFmtId="166" fontId="6" fillId="0" borderId="29" xfId="3" applyNumberFormat="1" applyFont="1" applyBorder="1" applyAlignment="1">
      <alignment horizontal="center" vertical="center"/>
    </xf>
    <xf numFmtId="168" fontId="6" fillId="0" borderId="30" xfId="3" applyNumberFormat="1" applyFont="1" applyBorder="1" applyAlignment="1">
      <alignment horizontal="center" vertical="center"/>
    </xf>
    <xf numFmtId="168" fontId="6" fillId="0" borderId="31" xfId="3" applyNumberFormat="1" applyFont="1" applyBorder="1" applyAlignment="1">
      <alignment horizontal="center" vertical="center"/>
    </xf>
    <xf numFmtId="0" fontId="4" fillId="0" borderId="31" xfId="3" applyBorder="1" applyAlignment="1">
      <alignment vertical="center"/>
    </xf>
    <xf numFmtId="14" fontId="6" fillId="0" borderId="31" xfId="3" applyNumberFormat="1" applyFont="1" applyBorder="1" applyAlignment="1">
      <alignment horizontal="center" vertical="center"/>
    </xf>
    <xf numFmtId="166" fontId="6" fillId="0" borderId="31" xfId="1" applyNumberFormat="1" applyFont="1" applyFill="1" applyBorder="1" applyAlignment="1">
      <alignment horizontal="center" vertical="center"/>
    </xf>
    <xf numFmtId="168" fontId="6" fillId="0" borderId="32" xfId="3" applyNumberFormat="1" applyFont="1" applyBorder="1" applyAlignment="1">
      <alignment horizontal="center" vertical="center"/>
    </xf>
    <xf numFmtId="167" fontId="0" fillId="0" borderId="27" xfId="4" applyFont="1" applyFill="1" applyBorder="1" applyAlignment="1">
      <alignment vertical="center"/>
    </xf>
    <xf numFmtId="0" fontId="4" fillId="0" borderId="27" xfId="3" applyBorder="1" applyAlignment="1">
      <alignment horizontal="center" vertical="center"/>
    </xf>
    <xf numFmtId="0" fontId="4" fillId="0" borderId="27" xfId="3" applyBorder="1" applyAlignment="1">
      <alignment vertical="center"/>
    </xf>
    <xf numFmtId="168" fontId="6" fillId="0" borderId="27" xfId="3" applyNumberFormat="1" applyFont="1" applyBorder="1" applyAlignment="1">
      <alignment horizontal="center" vertical="center"/>
    </xf>
    <xf numFmtId="171" fontId="4" fillId="0" borderId="0" xfId="1" applyNumberFormat="1" applyFont="1" applyFill="1" applyAlignment="1">
      <alignment horizontal="center"/>
    </xf>
    <xf numFmtId="172" fontId="0" fillId="0" borderId="0" xfId="4" applyNumberFormat="1" applyFont="1" applyFill="1"/>
    <xf numFmtId="167" fontId="0" fillId="0" borderId="0" xfId="4" applyFont="1" applyFill="1"/>
    <xf numFmtId="168" fontId="6" fillId="0" borderId="0" xfId="3" applyNumberFormat="1" applyFont="1" applyAlignment="1">
      <alignment horizontal="center" vertical="center"/>
    </xf>
    <xf numFmtId="166" fontId="4" fillId="0" borderId="0" xfId="1" applyNumberFormat="1" applyFont="1" applyFill="1" applyAlignment="1">
      <alignment horizontal="center"/>
    </xf>
    <xf numFmtId="14" fontId="2" fillId="0" borderId="16" xfId="0" applyNumberFormat="1" applyFont="1" applyBorder="1"/>
    <xf numFmtId="0" fontId="4" fillId="0" borderId="19" xfId="3" applyBorder="1"/>
    <xf numFmtId="166" fontId="2" fillId="0" borderId="33" xfId="0" quotePrefix="1" applyNumberFormat="1" applyFont="1" applyBorder="1"/>
    <xf numFmtId="166" fontId="4" fillId="0" borderId="0" xfId="3" applyNumberFormat="1" applyAlignment="1">
      <alignment horizontal="center"/>
    </xf>
    <xf numFmtId="14" fontId="2" fillId="0" borderId="2" xfId="0" applyNumberFormat="1" applyFont="1" applyBorder="1"/>
    <xf numFmtId="0" fontId="4" fillId="0" borderId="6" xfId="3" applyBorder="1"/>
    <xf numFmtId="167" fontId="0" fillId="0" borderId="6" xfId="4" applyFont="1" applyFill="1" applyBorder="1"/>
    <xf numFmtId="166" fontId="6" fillId="0" borderId="34" xfId="3" applyNumberFormat="1" applyFont="1" applyBorder="1" applyAlignment="1">
      <alignment horizontal="center"/>
    </xf>
    <xf numFmtId="16" fontId="4" fillId="0" borderId="0" xfId="3" applyNumberFormat="1" applyAlignment="1">
      <alignment horizontal="center"/>
    </xf>
    <xf numFmtId="0" fontId="6" fillId="0" borderId="29" xfId="3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44" fontId="6" fillId="0" borderId="0" xfId="5" applyFont="1" applyFill="1" applyBorder="1" applyAlignment="1">
      <alignment horizontal="center"/>
    </xf>
    <xf numFmtId="44" fontId="6" fillId="0" borderId="0" xfId="5" applyFont="1" applyFill="1" applyBorder="1" applyAlignment="1">
      <alignment horizontal="center" vertical="center"/>
    </xf>
    <xf numFmtId="170" fontId="6" fillId="0" borderId="0" xfId="3" applyNumberFormat="1" applyFont="1" applyAlignment="1">
      <alignment horizontal="right"/>
    </xf>
    <xf numFmtId="0" fontId="6" fillId="0" borderId="0" xfId="3" applyFont="1" applyAlignment="1">
      <alignment horizontal="center" vertical="center"/>
    </xf>
    <xf numFmtId="0" fontId="6" fillId="0" borderId="24" xfId="3" applyFont="1" applyBorder="1" applyAlignment="1">
      <alignment horizontal="center" vertical="center"/>
    </xf>
  </cellXfs>
  <cellStyles count="6">
    <cellStyle name="Lien hypertexte" xfId="2" builtinId="8"/>
    <cellStyle name="Milliers" xfId="1" builtinId="3"/>
    <cellStyle name="Milliers 2" xfId="4" xr:uid="{70C5D8E0-9030-48D1-A16A-5978B6DB71E8}"/>
    <cellStyle name="Monétaire 2" xfId="5" xr:uid="{5DAA54D2-42E1-4007-9800-346F10675F17}"/>
    <cellStyle name="Normal" xfId="0" builtinId="0"/>
    <cellStyle name="Normal 2" xfId="3" xr:uid="{CDB8F7AE-0E1C-47B7-93FE-055C3B0F4112}"/>
  </cellStyles>
  <dxfs count="49"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39</xdr:row>
      <xdr:rowOff>171450</xdr:rowOff>
    </xdr:from>
    <xdr:to>
      <xdr:col>10</xdr:col>
      <xdr:colOff>609600</xdr:colOff>
      <xdr:row>42</xdr:row>
      <xdr:rowOff>9525</xdr:rowOff>
    </xdr:to>
    <xdr:sp macro="" textlink="">
      <xdr:nvSpPr>
        <xdr:cNvPr id="2" name="Émoticône 1">
          <a:extLst>
            <a:ext uri="{FF2B5EF4-FFF2-40B4-BE49-F238E27FC236}">
              <a16:creationId xmlns:a16="http://schemas.microsoft.com/office/drawing/2014/main" id="{3A16B992-651E-4506-9B62-E957D358990A}"/>
            </a:ext>
          </a:extLst>
        </xdr:cNvPr>
        <xdr:cNvSpPr/>
      </xdr:nvSpPr>
      <xdr:spPr>
        <a:xfrm>
          <a:off x="4838700" y="8804910"/>
          <a:ext cx="609600" cy="363855"/>
        </a:xfrm>
        <a:prstGeom prst="smileyFac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19050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C41FA0F-72A2-497C-B830-62A856548D7C}"/>
            </a:ext>
          </a:extLst>
        </xdr:cNvPr>
        <xdr:cNvSpPr/>
      </xdr:nvSpPr>
      <xdr:spPr>
        <a:xfrm>
          <a:off x="0" y="19050"/>
          <a:ext cx="1200150" cy="37909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ursorama.com/cours/1rPA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4359E-9D2A-418E-8372-66C78CD0154E}">
  <sheetPr codeName="Feuil9"/>
  <dimension ref="A1:BD52"/>
  <sheetViews>
    <sheetView showGridLines="0"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" sqref="D1:D1048576"/>
    </sheetView>
  </sheetViews>
  <sheetFormatPr baseColWidth="10" defaultColWidth="10" defaultRowHeight="13.8" x14ac:dyDescent="0.25"/>
  <cols>
    <col min="1" max="1" width="8.59765625" style="15" customWidth="1"/>
    <col min="2" max="2" width="6.8984375" style="15" hidden="1" customWidth="1"/>
    <col min="3" max="3" width="10" style="46" customWidth="1"/>
    <col min="4" max="4" width="8.19921875" style="15" hidden="1" customWidth="1"/>
    <col min="5" max="5" width="9.796875" style="109" customWidth="1"/>
    <col min="6" max="6" width="7.09765625" style="110" hidden="1" customWidth="1"/>
    <col min="7" max="7" width="10" style="46"/>
    <col min="8" max="8" width="10" style="15" hidden="1" customWidth="1"/>
    <col min="9" max="9" width="10" style="15"/>
    <col min="10" max="10" width="10" style="15" hidden="1" customWidth="1"/>
    <col min="11" max="11" width="10" style="15"/>
    <col min="12" max="12" width="10" style="15" hidden="1" customWidth="1"/>
    <col min="13" max="13" width="10" style="15"/>
    <col min="14" max="14" width="10" style="15" hidden="1" customWidth="1"/>
    <col min="15" max="15" width="10" style="15"/>
    <col min="16" max="16" width="10" style="15" hidden="1" customWidth="1"/>
    <col min="17" max="17" width="10" style="15"/>
    <col min="18" max="18" width="10" style="15" hidden="1" customWidth="1"/>
    <col min="19" max="19" width="10" style="15"/>
    <col min="20" max="20" width="10" style="15" hidden="1" customWidth="1"/>
    <col min="21" max="21" width="10" style="15"/>
    <col min="22" max="22" width="10" style="15" hidden="1" customWidth="1"/>
    <col min="23" max="23" width="10" style="15"/>
    <col min="24" max="24" width="10" style="15" hidden="1" customWidth="1"/>
    <col min="25" max="25" width="10" style="15"/>
    <col min="26" max="26" width="10" style="15" hidden="1" customWidth="1"/>
    <col min="27" max="27" width="10" style="15"/>
    <col min="28" max="28" width="10" style="15" hidden="1" customWidth="1"/>
    <col min="29" max="29" width="10" style="15"/>
    <col min="30" max="30" width="10" style="15" hidden="1" customWidth="1"/>
    <col min="31" max="31" width="10" style="15"/>
    <col min="32" max="32" width="10" style="15" hidden="1" customWidth="1"/>
    <col min="33" max="33" width="10" style="15"/>
    <col min="34" max="34" width="10" style="15" hidden="1" customWidth="1"/>
    <col min="35" max="35" width="10" style="15"/>
    <col min="36" max="36" width="10" style="15" hidden="1" customWidth="1"/>
    <col min="37" max="37" width="10" style="112"/>
    <col min="38" max="38" width="10" style="15" hidden="1" customWidth="1"/>
    <col min="39" max="39" width="10" style="15"/>
    <col min="40" max="40" width="10" style="15" hidden="1" customWidth="1"/>
    <col min="41" max="41" width="10" style="15"/>
    <col min="42" max="42" width="3.796875" style="15" hidden="1" customWidth="1"/>
    <col min="43" max="43" width="10" style="15"/>
    <col min="44" max="44" width="10" style="15" hidden="1" customWidth="1"/>
    <col min="45" max="45" width="10" style="15"/>
    <col min="46" max="46" width="10" style="15" hidden="1" customWidth="1"/>
    <col min="47" max="47" width="10" style="15"/>
    <col min="48" max="48" width="10" style="15" hidden="1" customWidth="1"/>
    <col min="49" max="51" width="10" style="15"/>
    <col min="52" max="52" width="17.296875" style="15" customWidth="1"/>
    <col min="53" max="53" width="4.796875" style="15" customWidth="1"/>
    <col min="54" max="54" width="5.3984375" style="15" customWidth="1"/>
    <col min="55" max="55" width="26.796875" style="15" customWidth="1"/>
    <col min="56" max="16384" width="10" style="15"/>
  </cols>
  <sheetData>
    <row r="1" spans="1:56" s="14" customFormat="1" ht="30.75" customHeight="1" thickTop="1" thickBot="1" x14ac:dyDescent="0.3">
      <c r="A1" s="1">
        <v>44562</v>
      </c>
      <c r="B1" s="2"/>
      <c r="C1" s="3">
        <f>+MONTH(A1)</f>
        <v>1</v>
      </c>
      <c r="D1" s="4"/>
      <c r="E1" s="5" t="str">
        <f ca="1">+G42</f>
        <v/>
      </c>
      <c r="F1" s="6"/>
      <c r="G1" s="3">
        <f>+EDATE($A$1,1)</f>
        <v>44593</v>
      </c>
      <c r="H1" s="4"/>
      <c r="I1" s="7">
        <f>+E32</f>
        <v>13.28</v>
      </c>
      <c r="J1" s="8"/>
      <c r="K1" s="3">
        <f>+EDATE($A$1,2)</f>
        <v>44621</v>
      </c>
      <c r="L1" s="4"/>
      <c r="M1" s="7">
        <f>++I29</f>
        <v>11.47</v>
      </c>
      <c r="N1" s="8"/>
      <c r="O1" s="3">
        <f>+EDATE($A$1,3)</f>
        <v>44652</v>
      </c>
      <c r="P1" s="4"/>
      <c r="Q1" s="7">
        <f>+M32</f>
        <v>10.885999999999999</v>
      </c>
      <c r="R1" s="6"/>
      <c r="S1" s="3">
        <f>+EDATE($A$1,4)</f>
        <v>44682</v>
      </c>
      <c r="T1" s="4"/>
      <c r="U1" s="7">
        <v>10.375999999999999</v>
      </c>
      <c r="V1" s="6">
        <v>6</v>
      </c>
      <c r="W1" s="3">
        <f>+EDATE($A$1,5)</f>
        <v>44713</v>
      </c>
      <c r="X1" s="4"/>
      <c r="Y1" s="7">
        <v>10.314</v>
      </c>
      <c r="Z1" s="6">
        <v>7</v>
      </c>
      <c r="AA1" s="3">
        <f>+EDATE($A$1,6)</f>
        <v>44743</v>
      </c>
      <c r="AB1" s="4"/>
      <c r="AC1" s="7">
        <f>+Y31</f>
        <v>8.7309999999999999</v>
      </c>
      <c r="AD1" s="6">
        <v>8</v>
      </c>
      <c r="AE1" s="3">
        <f>+EDATE($A$1,7)</f>
        <v>44774</v>
      </c>
      <c r="AF1" s="4"/>
      <c r="AG1" s="7">
        <v>8.9789999999999992</v>
      </c>
      <c r="AH1" s="6">
        <v>9</v>
      </c>
      <c r="AI1" s="3">
        <f>+EDATE($A$1,8)</f>
        <v>44805</v>
      </c>
      <c r="AJ1" s="4"/>
      <c r="AK1" s="9">
        <f>+AG32</f>
        <v>9.19</v>
      </c>
      <c r="AL1" s="10">
        <v>10</v>
      </c>
      <c r="AM1" s="3">
        <f>+EDATE($A$1,9)</f>
        <v>44835</v>
      </c>
      <c r="AN1" s="4"/>
      <c r="AO1" s="11">
        <f>+AK31</f>
        <v>8.3640000000000008</v>
      </c>
      <c r="AP1" s="10">
        <v>11</v>
      </c>
      <c r="AQ1" s="3">
        <f>+EDATE($A$1,10)</f>
        <v>44866</v>
      </c>
      <c r="AR1" s="4"/>
      <c r="AS1" s="7">
        <f>+AO32</f>
        <v>9.1859999999999999</v>
      </c>
      <c r="AT1" s="10">
        <v>12</v>
      </c>
      <c r="AU1" s="3">
        <f>+EDATE($A$1,11)</f>
        <v>44896</v>
      </c>
      <c r="AV1" s="4"/>
      <c r="AW1" s="7">
        <f>+AS31</f>
        <v>9.61</v>
      </c>
      <c r="AX1" s="12"/>
      <c r="AY1" s="13"/>
      <c r="BC1" s="15"/>
      <c r="BD1" s="16"/>
    </row>
    <row r="2" spans="1:56" x14ac:dyDescent="0.25">
      <c r="A2" s="17">
        <v>1</v>
      </c>
      <c r="B2" s="18">
        <f>WEEKDAY(C2,2)</f>
        <v>6</v>
      </c>
      <c r="C2" s="19">
        <f>DATE(YEAR($A$1),MONTH($D$1),DAY(A2))</f>
        <v>44562</v>
      </c>
      <c r="D2" s="20" t="str">
        <f>IF(A2&lt;&gt;"",CHOOSE(B2,"Dimanche","Lundi","Mardi","Mercredi","Jeudi","Vendredi","Samedi"),"")</f>
        <v>Vendredi</v>
      </c>
      <c r="E2" s="21">
        <v>12.738</v>
      </c>
      <c r="F2" s="22">
        <f>WEEKDAY(G2,1)</f>
        <v>3</v>
      </c>
      <c r="G2" s="19">
        <f>DATE(YEAR($A$1),MONTH($G1),DAY(A2))</f>
        <v>44593</v>
      </c>
      <c r="H2" s="20" t="str">
        <f>IF(A2&lt;&gt;"",CHOOSE(F2,"Dimanche","Lundi","Mardi","Mercredi","Jeudi","Vendredi","Samedi"),"")</f>
        <v>Mardi</v>
      </c>
      <c r="I2" s="23">
        <v>13.516</v>
      </c>
      <c r="J2" s="22">
        <f>WEEKDAY(K2,1)</f>
        <v>3</v>
      </c>
      <c r="K2" s="19">
        <f>DATE(YEAR($A$1),MONTH(K1),DAY($A2))</f>
        <v>44621</v>
      </c>
      <c r="L2" s="20" t="str">
        <f>IF(A2&lt;&gt;"",CHOOSE(J2,"Dimanche","Lundi","Mardi","Mercredi","Jeudi","Vendredi","Samedi"),"")</f>
        <v>Mardi</v>
      </c>
      <c r="M2" s="23">
        <v>10.57</v>
      </c>
      <c r="N2" s="22">
        <f>WEEKDAY(O2,1)</f>
        <v>6</v>
      </c>
      <c r="O2" s="19">
        <f t="shared" ref="O2:O31" si="0">DATE(YEAR($A$1),MONTH(O1),DAY($A2))</f>
        <v>44652</v>
      </c>
      <c r="P2" s="20" t="str">
        <f>IF(A2&lt;&gt;"",CHOOSE(N2,"Dimanche","Lundi","Mardi","Mercredi","Jeudi","Vendredi","Samedi"),"")</f>
        <v>Vendredi</v>
      </c>
      <c r="Q2" s="24">
        <v>10.92</v>
      </c>
      <c r="R2" s="22">
        <f>WEEKDAY(S2,1)</f>
        <v>1</v>
      </c>
      <c r="S2" s="19">
        <f>DATE(YEAR($A$1),MONTH(S1),DAY($A2))</f>
        <v>44682</v>
      </c>
      <c r="T2" s="20" t="str">
        <f>IF(A2&lt;&gt;"",CHOOSE(R2,"Dimanche","Lundi","Mardi","Mercredi","Jeudi","Vendredi","Samedi"),"")</f>
        <v>Dimanche</v>
      </c>
      <c r="U2" s="24">
        <v>10.375999999999999</v>
      </c>
      <c r="V2" s="22">
        <f>WEEKDAY(W2,1)</f>
        <v>4</v>
      </c>
      <c r="W2" s="19">
        <f>DATE(YEAR($A$1),MONTH(W1),DAY($A2))</f>
        <v>44713</v>
      </c>
      <c r="X2" s="20" t="str">
        <f>IF(A2&lt;&gt;"",CHOOSE(V2,"Dimanche","Lundi","Mardi","Mercredi","Jeudi","Vendredi","Samedi"),"")</f>
        <v>Mercredi</v>
      </c>
      <c r="Y2" s="23">
        <v>10.134</v>
      </c>
      <c r="Z2" s="22">
        <f>WEEKDAY(AA2,1)</f>
        <v>6</v>
      </c>
      <c r="AA2" s="19">
        <f>DATE(YEAR($A$1),MONTH(AA1),DAY($A2))</f>
        <v>44743</v>
      </c>
      <c r="AB2" s="20" t="str">
        <f>IF($A2&lt;&gt;"",CHOOSE(Z2,"Dimanche","Lundi","Mardi","Mercredi","Jeudi","Vendredi","Samedi"),"")</f>
        <v>Vendredi</v>
      </c>
      <c r="AC2" s="23">
        <v>8.7309999999999999</v>
      </c>
      <c r="AD2" s="22">
        <f>WEEKDAY(AE2,1)</f>
        <v>2</v>
      </c>
      <c r="AE2" s="19">
        <f>DATE(YEAR($A$1),MONTH(AE1),DAY($A2))</f>
        <v>44774</v>
      </c>
      <c r="AF2" s="20" t="str">
        <f>IF($A2&lt;&gt;"",CHOOSE(AD2,"Dimanche","Lundi","Mardi","Mercredi","Jeudi","Vendredi","Samedi"),"")</f>
        <v>Lundi</v>
      </c>
      <c r="AG2" s="23">
        <v>8.9109999999999996</v>
      </c>
      <c r="AH2" s="22">
        <f>WEEKDAY(AI2,1)</f>
        <v>5</v>
      </c>
      <c r="AI2" s="19">
        <f>DATE(YEAR($A$1),MONTH(AI1),DAY($A2))</f>
        <v>44805</v>
      </c>
      <c r="AJ2" s="20" t="str">
        <f>IF($A2&lt;&gt;"",CHOOSE(AH2,"Dimanche","Lundi","Mardi","Mercredi","Jeudi","Vendredi","Samedi"),"")</f>
        <v>Jeudi</v>
      </c>
      <c r="AK2" s="25">
        <v>9.0229999999999997</v>
      </c>
      <c r="AL2" s="26">
        <f>WEEKDAY(AM2,1)</f>
        <v>7</v>
      </c>
      <c r="AM2" s="19">
        <f>DATE(YEAR($A$1),MONTH($AM1),DAY($A2))</f>
        <v>44835</v>
      </c>
      <c r="AN2" s="20" t="str">
        <f>IF($A2&lt;&gt;"",CHOOSE(AL2,"Dimanche","Lundi","Mardi","Mercredi","Jeudi","Vendredi","Samedi"),"")</f>
        <v>Samedi</v>
      </c>
      <c r="AO2" s="23">
        <v>8.3640000000000008</v>
      </c>
      <c r="AP2" s="26">
        <f>WEEKDAY(AQ2,1)</f>
        <v>3</v>
      </c>
      <c r="AQ2" s="19">
        <f t="shared" ref="AQ2:AQ31" si="1">DATE(YEAR($A$1),MONTH(AQ1),DAY($A2))</f>
        <v>44866</v>
      </c>
      <c r="AR2" s="20" t="str">
        <f>IF($A2&lt;&gt;"",CHOOSE(AP2,"Dimanche","Lundi","Mardi","Mercredi","Jeudi","Vendredi","Samedi"),"")</f>
        <v>Mardi</v>
      </c>
      <c r="AS2" s="23">
        <v>9.3019999999999996</v>
      </c>
      <c r="AT2" s="26">
        <f>WEEKDAY(AU2,1)</f>
        <v>5</v>
      </c>
      <c r="AU2" s="19">
        <f>DATE(YEAR($A$1),MONTH(AU1),DAY($A2))</f>
        <v>44896</v>
      </c>
      <c r="AV2" s="20" t="str">
        <f>IF($A2&lt;&gt;"",CHOOSE(AT2,"Dimanche","Lundi","Mardi","Mercredi","Jeudi","Vendredi","Samedi"),"")</f>
        <v>Jeudi</v>
      </c>
      <c r="AW2" s="23">
        <v>9.5020000000000007</v>
      </c>
      <c r="AX2" s="27"/>
      <c r="AY2" s="27"/>
    </row>
    <row r="3" spans="1:56" ht="16.5" customHeight="1" x14ac:dyDescent="0.25">
      <c r="A3" s="28">
        <v>2</v>
      </c>
      <c r="B3" s="29">
        <f t="shared" ref="B3:B32" si="2">WEEKDAY(C3,2)</f>
        <v>7</v>
      </c>
      <c r="C3" s="30">
        <f t="shared" ref="C3:C32" si="3">DATE(YEAR($A$1),MONTH($D$1),DAY(A3))</f>
        <v>44563</v>
      </c>
      <c r="D3" s="31" t="str">
        <f t="shared" ref="D3:D32" si="4">IF(A3&lt;&gt;"",CHOOSE(B3,"Dimanche","Lundi","Mardi","Mercredi","Jeudi","Vendredi","Samedi"),"")</f>
        <v>Samedi</v>
      </c>
      <c r="E3" s="32">
        <v>12.738</v>
      </c>
      <c r="F3" s="33">
        <f t="shared" ref="F3:F29" si="5">WEEKDAY(G3,1)</f>
        <v>4</v>
      </c>
      <c r="G3" s="30">
        <f t="shared" ref="G3:G29" si="6">DATE(YEAR($A$1),MONTH($G$1),DAY(A3))</f>
        <v>44594</v>
      </c>
      <c r="H3" s="31" t="str">
        <f t="shared" ref="H3:H29" si="7">IF(A3&lt;&gt;"",CHOOSE(F3,"Dimanche","Lundi","Mardi","Mercredi","Jeudi","Vendredi","Samedi"),"")</f>
        <v>Mercredi</v>
      </c>
      <c r="I3" s="34">
        <v>13.561999999999999</v>
      </c>
      <c r="J3" s="33">
        <f t="shared" ref="J3:J32" si="8">WEEKDAY(K3,1)</f>
        <v>4</v>
      </c>
      <c r="K3" s="30">
        <f t="shared" ref="K3:K32" si="9">DATE(YEAR($A$1),MONTH($K$2),DAY(A3))</f>
        <v>44622</v>
      </c>
      <c r="L3" s="31" t="str">
        <f t="shared" ref="L3:L32" si="10">IF(A3&lt;&gt;"",CHOOSE(J3,"Dimanche","Lundi","Mardi","Mercredi","Jeudi","Vendredi","Samedi"),"")</f>
        <v>Mercredi</v>
      </c>
      <c r="M3" s="34">
        <v>10.736000000000001</v>
      </c>
      <c r="N3" s="33">
        <f t="shared" ref="N3:N31" si="11">WEEKDAY(O3,1)</f>
        <v>7</v>
      </c>
      <c r="O3" s="30">
        <f t="shared" si="0"/>
        <v>44653</v>
      </c>
      <c r="P3" s="31" t="str">
        <f t="shared" ref="P3:P31" si="12">IF(A3&lt;&gt;"",CHOOSE(N3,"Dimanche","Lundi","Mardi","Mercredi","Jeudi","Vendredi","Samedi"),"")</f>
        <v>Samedi</v>
      </c>
      <c r="Q3" s="35">
        <v>10.92</v>
      </c>
      <c r="R3" s="33">
        <f t="shared" ref="R3:R32" si="13">WEEKDAY(S3,1)</f>
        <v>2</v>
      </c>
      <c r="S3" s="30">
        <f t="shared" ref="S3:S32" si="14">DATE(YEAR($A$1),MONTH(S2),DAY($A3))</f>
        <v>44683</v>
      </c>
      <c r="T3" s="31" t="str">
        <f t="shared" ref="T3:T32" si="15">IF(A3&lt;&gt;"",CHOOSE(R3,"Dimanche","Lundi","Mardi","Mercredi","Jeudi","Vendredi","Samedi"),"")</f>
        <v>Lundi</v>
      </c>
      <c r="U3" s="35">
        <v>10.215999999999999</v>
      </c>
      <c r="V3" s="33">
        <f t="shared" ref="V3:V31" si="16">WEEKDAY(W3,1)</f>
        <v>5</v>
      </c>
      <c r="W3" s="30">
        <f t="shared" ref="W3:W31" si="17">DATE(YEAR($A$1),MONTH(W2),DAY($A3))</f>
        <v>44714</v>
      </c>
      <c r="X3" s="31" t="str">
        <f t="shared" ref="X3:X31" si="18">IF(A3&lt;&gt;"",CHOOSE(V3,"Dimanche","Lundi","Mardi","Mercredi","Jeudi","Vendredi","Samedi"),"")</f>
        <v>Jeudi</v>
      </c>
      <c r="Y3" s="34">
        <v>10.116</v>
      </c>
      <c r="Z3" s="33">
        <f t="shared" ref="Z3:Z32" si="19">WEEKDAY(AA3,1)</f>
        <v>7</v>
      </c>
      <c r="AA3" s="30">
        <f t="shared" ref="AA3:AA32" si="20">DATE(YEAR($A$1),MONTH(AA2),DAY($A3))</f>
        <v>44744</v>
      </c>
      <c r="AB3" s="31" t="str">
        <f t="shared" ref="AB3:AB32" si="21">IF($A3&lt;&gt;"",CHOOSE(Z3,"Dimanche","Lundi","Mardi","Mercredi","Jeudi","Vendredi","Samedi"),"")</f>
        <v>Samedi</v>
      </c>
      <c r="AC3" s="34">
        <v>8.7309999999999999</v>
      </c>
      <c r="AD3" s="33">
        <f t="shared" ref="AD3:AD32" si="22">WEEKDAY(AE3,1)</f>
        <v>3</v>
      </c>
      <c r="AE3" s="30">
        <f t="shared" ref="AE3:AE32" si="23">DATE(YEAR($A$1),MONTH(AE2),DAY($A3))</f>
        <v>44775</v>
      </c>
      <c r="AF3" s="31" t="str">
        <f t="shared" ref="AF3:AF32" si="24">IF($A3&lt;&gt;"",CHOOSE(AD3,"Dimanche","Lundi","Mardi","Mercredi","Jeudi","Vendredi","Samedi"),"")</f>
        <v>Mardi</v>
      </c>
      <c r="AG3" s="34">
        <v>8.9760000000000009</v>
      </c>
      <c r="AH3" s="33">
        <f t="shared" ref="AH3:AH32" si="25">WEEKDAY(AI3,1)</f>
        <v>6</v>
      </c>
      <c r="AI3" s="30">
        <f t="shared" ref="AI3:AI31" si="26">DATE(YEAR($A$1),MONTH(AI2),DAY($A3))</f>
        <v>44806</v>
      </c>
      <c r="AJ3" s="31" t="str">
        <f t="shared" ref="AJ3:AJ31" si="27">IF($A3&lt;&gt;"",CHOOSE(AH3,"Dimanche","Lundi","Mardi","Mercredi","Jeudi","Vendredi","Samedi"),"")</f>
        <v>Vendredi</v>
      </c>
      <c r="AK3" s="36">
        <v>9.3000000000000007</v>
      </c>
      <c r="AL3" s="37">
        <f t="shared" ref="AL3:AL32" si="28">WEEKDAY(AM3,1)</f>
        <v>1</v>
      </c>
      <c r="AM3" s="30">
        <f>DATE(YEAR($A$1),MONTH(AM1),DAY($A3))</f>
        <v>44836</v>
      </c>
      <c r="AN3" s="31" t="str">
        <f t="shared" ref="AN3:AN32" si="29">IF($A3&lt;&gt;"",CHOOSE(AL3,"Dimanche","Lundi","Mardi","Mercredi","Jeudi","Vendredi","Samedi"),"")</f>
        <v>Dimanche</v>
      </c>
      <c r="AO3" s="34">
        <v>8.3650000000000002</v>
      </c>
      <c r="AP3" s="37">
        <f t="shared" ref="AP3:AP31" si="30">WEEKDAY(AQ3,1)</f>
        <v>4</v>
      </c>
      <c r="AQ3" s="30">
        <f t="shared" si="1"/>
        <v>44867</v>
      </c>
      <c r="AR3" s="31" t="str">
        <f t="shared" ref="AR3:AR31" si="31">IF($A3&lt;&gt;"",CHOOSE(AP3,"Dimanche","Lundi","Mardi","Mercredi","Jeudi","Vendredi","Samedi"),"")</f>
        <v>Mercredi</v>
      </c>
      <c r="AS3" s="34">
        <v>9.3260000000000005</v>
      </c>
      <c r="AT3" s="37">
        <f t="shared" ref="AT3:AT32" si="32">WEEKDAY(AU3,1)</f>
        <v>6</v>
      </c>
      <c r="AU3" s="30">
        <f t="shared" ref="AU3:AU32" si="33">DATE(YEAR($A$1),MONTH(AU2),DAY($A3))</f>
        <v>44897</v>
      </c>
      <c r="AV3" s="31" t="str">
        <f t="shared" ref="AV3:AV32" si="34">IF($A3&lt;&gt;"",CHOOSE(AT3,"Dimanche","Lundi","Mardi","Mercredi","Jeudi","Vendredi","Samedi"),"")</f>
        <v>Vendredi</v>
      </c>
      <c r="AW3" s="34">
        <v>9.5289999999999999</v>
      </c>
      <c r="AX3" s="27"/>
      <c r="AY3" s="27"/>
      <c r="AZ3" s="38"/>
      <c r="BC3" s="39" t="s">
        <v>0</v>
      </c>
      <c r="BD3" s="40"/>
    </row>
    <row r="4" spans="1:56" ht="16.5" customHeight="1" x14ac:dyDescent="0.25">
      <c r="A4" s="28">
        <v>3</v>
      </c>
      <c r="B4" s="29">
        <f t="shared" si="2"/>
        <v>1</v>
      </c>
      <c r="C4" s="30">
        <f t="shared" si="3"/>
        <v>44564</v>
      </c>
      <c r="D4" s="31" t="str">
        <f t="shared" si="4"/>
        <v>Dimanche</v>
      </c>
      <c r="E4" s="32">
        <v>12.738</v>
      </c>
      <c r="F4" s="33">
        <f t="shared" si="5"/>
        <v>5</v>
      </c>
      <c r="G4" s="30">
        <f t="shared" si="6"/>
        <v>44595</v>
      </c>
      <c r="H4" s="31" t="str">
        <f t="shared" si="7"/>
        <v>Jeudi</v>
      </c>
      <c r="I4" s="34">
        <v>13.742000000000001</v>
      </c>
      <c r="J4" s="33">
        <f t="shared" si="8"/>
        <v>5</v>
      </c>
      <c r="K4" s="30">
        <f t="shared" si="9"/>
        <v>44623</v>
      </c>
      <c r="L4" s="31" t="str">
        <f t="shared" si="10"/>
        <v>Jeudi</v>
      </c>
      <c r="M4" s="34">
        <v>10.76</v>
      </c>
      <c r="N4" s="33">
        <f t="shared" si="11"/>
        <v>1</v>
      </c>
      <c r="O4" s="30">
        <f t="shared" si="0"/>
        <v>44654</v>
      </c>
      <c r="P4" s="31" t="str">
        <f t="shared" si="12"/>
        <v>Dimanche</v>
      </c>
      <c r="Q4" s="35">
        <v>10.92</v>
      </c>
      <c r="R4" s="33">
        <f t="shared" si="13"/>
        <v>3</v>
      </c>
      <c r="S4" s="30">
        <f t="shared" si="14"/>
        <v>44684</v>
      </c>
      <c r="T4" s="31" t="str">
        <f t="shared" si="15"/>
        <v>Mardi</v>
      </c>
      <c r="U4" s="35">
        <v>10.484</v>
      </c>
      <c r="V4" s="33">
        <f t="shared" si="16"/>
        <v>6</v>
      </c>
      <c r="W4" s="30">
        <f t="shared" si="17"/>
        <v>44715</v>
      </c>
      <c r="X4" s="31" t="str">
        <f t="shared" si="18"/>
        <v>Vendredi</v>
      </c>
      <c r="Y4" s="34">
        <v>10.01</v>
      </c>
      <c r="Z4" s="33">
        <f t="shared" si="19"/>
        <v>1</v>
      </c>
      <c r="AA4" s="30">
        <f t="shared" si="20"/>
        <v>44745</v>
      </c>
      <c r="AB4" s="31" t="str">
        <f t="shared" si="21"/>
        <v>Dimanche</v>
      </c>
      <c r="AC4" s="34">
        <v>8.7309999999999999</v>
      </c>
      <c r="AD4" s="33">
        <f t="shared" si="22"/>
        <v>4</v>
      </c>
      <c r="AE4" s="30">
        <f t="shared" si="23"/>
        <v>44776</v>
      </c>
      <c r="AF4" s="31" t="str">
        <f t="shared" si="24"/>
        <v>Mercredi</v>
      </c>
      <c r="AG4" s="34">
        <v>9.1180000000000003</v>
      </c>
      <c r="AH4" s="33">
        <f t="shared" si="25"/>
        <v>7</v>
      </c>
      <c r="AI4" s="30">
        <f t="shared" si="26"/>
        <v>44807</v>
      </c>
      <c r="AJ4" s="31" t="str">
        <f t="shared" si="27"/>
        <v>Samedi</v>
      </c>
      <c r="AK4" s="36">
        <v>9.3000000000000007</v>
      </c>
      <c r="AL4" s="37">
        <f t="shared" si="28"/>
        <v>2</v>
      </c>
      <c r="AM4" s="30">
        <f t="shared" ref="AM4:AM32" si="35">DATE(YEAR($A$1),MONTH(AM3),DAY($A4))</f>
        <v>44837</v>
      </c>
      <c r="AN4" s="31" t="str">
        <f t="shared" si="29"/>
        <v>Lundi</v>
      </c>
      <c r="AO4" s="34">
        <v>8.4640000000000004</v>
      </c>
      <c r="AP4" s="37">
        <f t="shared" si="30"/>
        <v>5</v>
      </c>
      <c r="AQ4" s="30">
        <f t="shared" si="1"/>
        <v>44868</v>
      </c>
      <c r="AR4" s="31" t="str">
        <f t="shared" si="31"/>
        <v>Jeudi</v>
      </c>
      <c r="AS4" s="34">
        <v>9.3930000000000007</v>
      </c>
      <c r="AT4" s="37">
        <f t="shared" si="32"/>
        <v>7</v>
      </c>
      <c r="AU4" s="30">
        <f t="shared" si="33"/>
        <v>44898</v>
      </c>
      <c r="AV4" s="31" t="str">
        <f t="shared" si="34"/>
        <v>Samedi</v>
      </c>
      <c r="AW4" s="34">
        <v>9.5289999999999999</v>
      </c>
      <c r="AX4" s="27"/>
      <c r="AY4" s="27"/>
      <c r="BA4" s="38" t="s">
        <v>1</v>
      </c>
      <c r="BB4" s="15" t="s">
        <v>2</v>
      </c>
      <c r="BC4" s="41">
        <v>44562</v>
      </c>
      <c r="BD4" s="42"/>
    </row>
    <row r="5" spans="1:56" ht="16.5" customHeight="1" x14ac:dyDescent="0.25">
      <c r="A5" s="28">
        <v>4</v>
      </c>
      <c r="B5" s="29">
        <f t="shared" si="2"/>
        <v>2</v>
      </c>
      <c r="C5" s="30">
        <f t="shared" si="3"/>
        <v>44565</v>
      </c>
      <c r="D5" s="31" t="str">
        <f t="shared" si="4"/>
        <v>Lundi</v>
      </c>
      <c r="E5" s="32">
        <v>13.04</v>
      </c>
      <c r="F5" s="33">
        <f t="shared" si="5"/>
        <v>6</v>
      </c>
      <c r="G5" s="30">
        <f t="shared" si="6"/>
        <v>44596</v>
      </c>
      <c r="H5" s="31" t="str">
        <f t="shared" si="7"/>
        <v>Vendredi</v>
      </c>
      <c r="I5" s="34">
        <v>13.577999999999999</v>
      </c>
      <c r="J5" s="33">
        <f t="shared" si="8"/>
        <v>6</v>
      </c>
      <c r="K5" s="30">
        <f t="shared" si="9"/>
        <v>44624</v>
      </c>
      <c r="L5" s="31" t="str">
        <f t="shared" si="10"/>
        <v>Vendredi</v>
      </c>
      <c r="M5" s="34">
        <v>9.9659999999999993</v>
      </c>
      <c r="N5" s="33">
        <f t="shared" si="11"/>
        <v>2</v>
      </c>
      <c r="O5" s="30">
        <f t="shared" si="0"/>
        <v>44655</v>
      </c>
      <c r="P5" s="31" t="str">
        <f t="shared" si="12"/>
        <v>Lundi</v>
      </c>
      <c r="Q5" s="35">
        <v>10.864000000000001</v>
      </c>
      <c r="R5" s="33">
        <f t="shared" si="13"/>
        <v>4</v>
      </c>
      <c r="S5" s="30">
        <f t="shared" si="14"/>
        <v>44685</v>
      </c>
      <c r="T5" s="31" t="str">
        <f t="shared" si="15"/>
        <v>Mercredi</v>
      </c>
      <c r="U5" s="35">
        <v>10.4</v>
      </c>
      <c r="V5" s="33">
        <f t="shared" si="16"/>
        <v>7</v>
      </c>
      <c r="W5" s="30">
        <f t="shared" si="17"/>
        <v>44716</v>
      </c>
      <c r="X5" s="31" t="str">
        <f t="shared" si="18"/>
        <v>Samedi</v>
      </c>
      <c r="Y5" s="34">
        <v>10.01</v>
      </c>
      <c r="Z5" s="33">
        <f t="shared" si="19"/>
        <v>2</v>
      </c>
      <c r="AA5" s="30">
        <f t="shared" si="20"/>
        <v>44746</v>
      </c>
      <c r="AB5" s="31" t="str">
        <f t="shared" si="21"/>
        <v>Lundi</v>
      </c>
      <c r="AC5" s="34">
        <v>8.7539999999999996</v>
      </c>
      <c r="AD5" s="33">
        <f t="shared" si="22"/>
        <v>5</v>
      </c>
      <c r="AE5" s="30">
        <f t="shared" si="23"/>
        <v>44777</v>
      </c>
      <c r="AF5" s="31" t="str">
        <f t="shared" si="24"/>
        <v>Jeudi</v>
      </c>
      <c r="AG5" s="34">
        <v>9.5419999999999998</v>
      </c>
      <c r="AH5" s="33">
        <f t="shared" si="25"/>
        <v>1</v>
      </c>
      <c r="AI5" s="30">
        <f t="shared" si="26"/>
        <v>44808</v>
      </c>
      <c r="AJ5" s="31" t="str">
        <f t="shared" si="27"/>
        <v>Dimanche</v>
      </c>
      <c r="AK5" s="36">
        <v>9.3000000000000007</v>
      </c>
      <c r="AL5" s="37">
        <f t="shared" si="28"/>
        <v>3</v>
      </c>
      <c r="AM5" s="30">
        <f t="shared" si="35"/>
        <v>44838</v>
      </c>
      <c r="AN5" s="31" t="str">
        <f t="shared" si="29"/>
        <v>Mardi</v>
      </c>
      <c r="AO5" s="34">
        <v>8.8230000000000004</v>
      </c>
      <c r="AP5" s="37">
        <f t="shared" si="30"/>
        <v>6</v>
      </c>
      <c r="AQ5" s="30">
        <f t="shared" si="1"/>
        <v>44869</v>
      </c>
      <c r="AR5" s="31" t="str">
        <f t="shared" si="31"/>
        <v>Vendredi</v>
      </c>
      <c r="AS5" s="34">
        <v>9.6270000000000007</v>
      </c>
      <c r="AT5" s="37">
        <f t="shared" si="32"/>
        <v>1</v>
      </c>
      <c r="AU5" s="30">
        <f t="shared" si="33"/>
        <v>44899</v>
      </c>
      <c r="AV5" s="31" t="str">
        <f t="shared" si="34"/>
        <v>Dimanche</v>
      </c>
      <c r="AW5" s="34">
        <v>9.5289999999999999</v>
      </c>
      <c r="AX5" s="27"/>
      <c r="AY5" s="27"/>
      <c r="AZ5" s="43" t="s">
        <v>3</v>
      </c>
      <c r="BA5" s="40">
        <v>1</v>
      </c>
      <c r="BB5" s="40">
        <v>1</v>
      </c>
      <c r="BC5" s="44">
        <f>DATE(YEAR($BC$4),BB5,BA5)</f>
        <v>44562</v>
      </c>
      <c r="BD5" s="45"/>
    </row>
    <row r="6" spans="1:56" ht="16.5" customHeight="1" x14ac:dyDescent="0.25">
      <c r="A6" s="28">
        <v>5</v>
      </c>
      <c r="B6" s="29">
        <f t="shared" si="2"/>
        <v>3</v>
      </c>
      <c r="C6" s="30">
        <f t="shared" si="3"/>
        <v>44566</v>
      </c>
      <c r="D6" s="31" t="str">
        <f t="shared" si="4"/>
        <v>Mardi</v>
      </c>
      <c r="E6" s="32">
        <v>13.17</v>
      </c>
      <c r="F6" s="33">
        <f t="shared" si="5"/>
        <v>7</v>
      </c>
      <c r="G6" s="30">
        <f t="shared" si="6"/>
        <v>44597</v>
      </c>
      <c r="H6" s="31" t="str">
        <f t="shared" si="7"/>
        <v>Samedi</v>
      </c>
      <c r="I6" s="34">
        <v>13.577999999999999</v>
      </c>
      <c r="J6" s="33">
        <f t="shared" si="8"/>
        <v>7</v>
      </c>
      <c r="K6" s="30">
        <f t="shared" si="9"/>
        <v>44625</v>
      </c>
      <c r="L6" s="31" t="str">
        <f t="shared" si="10"/>
        <v>Samedi</v>
      </c>
      <c r="M6" s="34">
        <v>9.9659999999999993</v>
      </c>
      <c r="N6" s="33">
        <f t="shared" si="11"/>
        <v>3</v>
      </c>
      <c r="O6" s="30">
        <f t="shared" si="0"/>
        <v>44656</v>
      </c>
      <c r="P6" s="31" t="str">
        <f t="shared" si="12"/>
        <v>Mardi</v>
      </c>
      <c r="Q6" s="35">
        <v>10.318</v>
      </c>
      <c r="R6" s="33">
        <f t="shared" si="13"/>
        <v>5</v>
      </c>
      <c r="S6" s="30">
        <f t="shared" si="14"/>
        <v>44686</v>
      </c>
      <c r="T6" s="31" t="str">
        <f t="shared" si="15"/>
        <v>Jeudi</v>
      </c>
      <c r="U6" s="35">
        <v>9.9830000000000005</v>
      </c>
      <c r="V6" s="33">
        <f t="shared" si="16"/>
        <v>1</v>
      </c>
      <c r="W6" s="30">
        <f t="shared" si="17"/>
        <v>44717</v>
      </c>
      <c r="X6" s="31" t="str">
        <f t="shared" si="18"/>
        <v>Dimanche</v>
      </c>
      <c r="Y6" s="34">
        <v>10.01</v>
      </c>
      <c r="Z6" s="33">
        <f t="shared" si="19"/>
        <v>3</v>
      </c>
      <c r="AA6" s="30">
        <f t="shared" si="20"/>
        <v>44747</v>
      </c>
      <c r="AB6" s="31" t="str">
        <f t="shared" si="21"/>
        <v>Mardi</v>
      </c>
      <c r="AC6" s="34">
        <v>8.43</v>
      </c>
      <c r="AD6" s="33">
        <f t="shared" si="22"/>
        <v>6</v>
      </c>
      <c r="AE6" s="30">
        <f t="shared" si="23"/>
        <v>44778</v>
      </c>
      <c r="AF6" s="31" t="str">
        <f t="shared" si="24"/>
        <v>Vendredi</v>
      </c>
      <c r="AG6" s="34">
        <v>9.7309999999999999</v>
      </c>
      <c r="AH6" s="33">
        <f t="shared" si="25"/>
        <v>2</v>
      </c>
      <c r="AI6" s="30">
        <f t="shared" si="26"/>
        <v>44809</v>
      </c>
      <c r="AJ6" s="31" t="str">
        <f t="shared" si="27"/>
        <v>Lundi</v>
      </c>
      <c r="AK6" s="36">
        <v>9.0519999999999996</v>
      </c>
      <c r="AL6" s="37">
        <f t="shared" si="28"/>
        <v>4</v>
      </c>
      <c r="AM6" s="30">
        <f t="shared" si="35"/>
        <v>44839</v>
      </c>
      <c r="AN6" s="31" t="str">
        <f t="shared" si="29"/>
        <v>Mercredi</v>
      </c>
      <c r="AO6" s="34">
        <v>8.5879999999999992</v>
      </c>
      <c r="AP6" s="37">
        <f t="shared" si="30"/>
        <v>7</v>
      </c>
      <c r="AQ6" s="30">
        <f t="shared" si="1"/>
        <v>44870</v>
      </c>
      <c r="AR6" s="31" t="str">
        <f t="shared" si="31"/>
        <v>Samedi</v>
      </c>
      <c r="AS6" s="34">
        <v>9.6270000000000007</v>
      </c>
      <c r="AT6" s="37">
        <f t="shared" si="32"/>
        <v>2</v>
      </c>
      <c r="AU6" s="30">
        <f t="shared" si="33"/>
        <v>44900</v>
      </c>
      <c r="AV6" s="31" t="str">
        <f t="shared" si="34"/>
        <v>Lundi</v>
      </c>
      <c r="AW6" s="34">
        <v>9.5079999999999991</v>
      </c>
      <c r="AX6" s="27"/>
      <c r="AY6" s="27"/>
      <c r="AZ6" s="15" t="s">
        <v>4</v>
      </c>
      <c r="BA6" s="46">
        <v>18</v>
      </c>
      <c r="BB6" s="46">
        <v>4</v>
      </c>
      <c r="BC6" s="44">
        <f>DATE(YEAR($BC$4),BB6,BA6)</f>
        <v>44669</v>
      </c>
      <c r="BD6" s="45"/>
    </row>
    <row r="7" spans="1:56" ht="16.5" customHeight="1" x14ac:dyDescent="0.25">
      <c r="A7" s="28">
        <v>6</v>
      </c>
      <c r="B7" s="29">
        <f t="shared" si="2"/>
        <v>4</v>
      </c>
      <c r="C7" s="30">
        <f t="shared" si="3"/>
        <v>44567</v>
      </c>
      <c r="D7" s="31" t="str">
        <f t="shared" si="4"/>
        <v>Mercredi</v>
      </c>
      <c r="E7" s="32">
        <v>13.321999999999999</v>
      </c>
      <c r="F7" s="33">
        <f t="shared" si="5"/>
        <v>1</v>
      </c>
      <c r="G7" s="30">
        <f t="shared" si="6"/>
        <v>44598</v>
      </c>
      <c r="H7" s="31" t="str">
        <f t="shared" si="7"/>
        <v>Dimanche</v>
      </c>
      <c r="I7" s="34">
        <v>13.577999999999999</v>
      </c>
      <c r="J7" s="33">
        <f t="shared" si="8"/>
        <v>1</v>
      </c>
      <c r="K7" s="30">
        <f t="shared" si="9"/>
        <v>44626</v>
      </c>
      <c r="L7" s="31" t="str">
        <f t="shared" si="10"/>
        <v>Dimanche</v>
      </c>
      <c r="M7" s="34">
        <v>9.9659999999999993</v>
      </c>
      <c r="N7" s="33">
        <f t="shared" si="11"/>
        <v>4</v>
      </c>
      <c r="O7" s="30">
        <f t="shared" si="0"/>
        <v>44657</v>
      </c>
      <c r="P7" s="31" t="str">
        <f t="shared" si="12"/>
        <v>Mercredi</v>
      </c>
      <c r="Q7" s="35">
        <v>10.066000000000001</v>
      </c>
      <c r="R7" s="33">
        <f t="shared" si="13"/>
        <v>6</v>
      </c>
      <c r="S7" s="30">
        <f t="shared" si="14"/>
        <v>44687</v>
      </c>
      <c r="T7" s="31" t="str">
        <f t="shared" si="15"/>
        <v>Vendredi</v>
      </c>
      <c r="U7" s="35">
        <v>9.9649999999999999</v>
      </c>
      <c r="V7" s="33">
        <f t="shared" si="16"/>
        <v>2</v>
      </c>
      <c r="W7" s="30">
        <f t="shared" si="17"/>
        <v>44718</v>
      </c>
      <c r="X7" s="31" t="str">
        <f t="shared" si="18"/>
        <v>Lundi</v>
      </c>
      <c r="Y7" s="34">
        <v>10.157999999999999</v>
      </c>
      <c r="Z7" s="33">
        <f t="shared" si="19"/>
        <v>4</v>
      </c>
      <c r="AA7" s="30">
        <f t="shared" si="20"/>
        <v>44748</v>
      </c>
      <c r="AB7" s="31" t="str">
        <f t="shared" si="21"/>
        <v>Mercredi</v>
      </c>
      <c r="AC7" s="34">
        <v>8.4079999999999995</v>
      </c>
      <c r="AD7" s="33">
        <f t="shared" si="22"/>
        <v>7</v>
      </c>
      <c r="AE7" s="30">
        <f t="shared" si="23"/>
        <v>44779</v>
      </c>
      <c r="AF7" s="31" t="str">
        <f t="shared" si="24"/>
        <v>Samedi</v>
      </c>
      <c r="AG7" s="34">
        <v>9.7309999999999999</v>
      </c>
      <c r="AH7" s="33">
        <f t="shared" si="25"/>
        <v>3</v>
      </c>
      <c r="AI7" s="30">
        <f t="shared" si="26"/>
        <v>44810</v>
      </c>
      <c r="AJ7" s="31" t="str">
        <f t="shared" si="27"/>
        <v>Mardi</v>
      </c>
      <c r="AK7" s="36">
        <v>9.1180000000000003</v>
      </c>
      <c r="AL7" s="37">
        <f t="shared" si="28"/>
        <v>5</v>
      </c>
      <c r="AM7" s="30">
        <f t="shared" si="35"/>
        <v>44840</v>
      </c>
      <c r="AN7" s="31" t="str">
        <f t="shared" si="29"/>
        <v>Jeudi</v>
      </c>
      <c r="AO7" s="34">
        <v>8.516</v>
      </c>
      <c r="AP7" s="37">
        <f t="shared" si="30"/>
        <v>1</v>
      </c>
      <c r="AQ7" s="30">
        <f t="shared" si="1"/>
        <v>44871</v>
      </c>
      <c r="AR7" s="31" t="str">
        <f t="shared" si="31"/>
        <v>Dimanche</v>
      </c>
      <c r="AS7" s="34">
        <v>9.6270000000000007</v>
      </c>
      <c r="AT7" s="37">
        <f t="shared" si="32"/>
        <v>3</v>
      </c>
      <c r="AU7" s="30">
        <f t="shared" si="33"/>
        <v>44901</v>
      </c>
      <c r="AV7" s="31" t="str">
        <f t="shared" si="34"/>
        <v>Mardi</v>
      </c>
      <c r="AW7" s="34">
        <v>9.4359999999999999</v>
      </c>
      <c r="AX7" s="27"/>
      <c r="AY7" s="27"/>
      <c r="AZ7" s="43" t="s">
        <v>5</v>
      </c>
      <c r="BA7" s="40">
        <v>1</v>
      </c>
      <c r="BB7" s="40">
        <v>5</v>
      </c>
      <c r="BC7" s="44">
        <f t="shared" ref="BC7:BC15" si="36">DATE(YEAR($BC$4),BB7,BA7)</f>
        <v>44682</v>
      </c>
      <c r="BD7" s="45"/>
    </row>
    <row r="8" spans="1:56" ht="16.5" customHeight="1" x14ac:dyDescent="0.25">
      <c r="A8" s="28">
        <v>7</v>
      </c>
      <c r="B8" s="29">
        <f t="shared" si="2"/>
        <v>5</v>
      </c>
      <c r="C8" s="30">
        <f t="shared" si="3"/>
        <v>44568</v>
      </c>
      <c r="D8" s="31" t="str">
        <f t="shared" si="4"/>
        <v>Jeudi</v>
      </c>
      <c r="E8" s="32">
        <v>13.456</v>
      </c>
      <c r="F8" s="33">
        <f t="shared" si="5"/>
        <v>2</v>
      </c>
      <c r="G8" s="30">
        <f t="shared" si="6"/>
        <v>44599</v>
      </c>
      <c r="H8" s="31" t="str">
        <f t="shared" si="7"/>
        <v>Lundi</v>
      </c>
      <c r="I8" s="34">
        <v>13.667999999999999</v>
      </c>
      <c r="J8" s="33">
        <f t="shared" si="8"/>
        <v>2</v>
      </c>
      <c r="K8" s="30">
        <f t="shared" si="9"/>
        <v>44627</v>
      </c>
      <c r="L8" s="31" t="str">
        <f t="shared" si="10"/>
        <v>Lundi</v>
      </c>
      <c r="M8" s="34">
        <v>9.7309999999999999</v>
      </c>
      <c r="N8" s="33">
        <f t="shared" si="11"/>
        <v>5</v>
      </c>
      <c r="O8" s="30">
        <f t="shared" si="0"/>
        <v>44658</v>
      </c>
      <c r="P8" s="31" t="str">
        <f t="shared" si="12"/>
        <v>Jeudi</v>
      </c>
      <c r="Q8" s="35">
        <v>9.8870000000000005</v>
      </c>
      <c r="R8" s="33">
        <f t="shared" si="13"/>
        <v>7</v>
      </c>
      <c r="S8" s="30">
        <f t="shared" si="14"/>
        <v>44688</v>
      </c>
      <c r="T8" s="31" t="str">
        <f t="shared" si="15"/>
        <v>Samedi</v>
      </c>
      <c r="U8" s="35">
        <v>9.9649999999999999</v>
      </c>
      <c r="V8" s="33">
        <f t="shared" si="16"/>
        <v>3</v>
      </c>
      <c r="W8" s="30">
        <f t="shared" si="17"/>
        <v>44719</v>
      </c>
      <c r="X8" s="31" t="str">
        <f t="shared" si="18"/>
        <v>Mardi</v>
      </c>
      <c r="Y8" s="34">
        <v>10.016</v>
      </c>
      <c r="Z8" s="33">
        <f t="shared" si="19"/>
        <v>5</v>
      </c>
      <c r="AA8" s="30">
        <f t="shared" si="20"/>
        <v>44749</v>
      </c>
      <c r="AB8" s="31" t="str">
        <f t="shared" si="21"/>
        <v>Jeudi</v>
      </c>
      <c r="AC8" s="34">
        <v>8.5589999999999993</v>
      </c>
      <c r="AD8" s="33">
        <f t="shared" si="22"/>
        <v>1</v>
      </c>
      <c r="AE8" s="30">
        <f t="shared" si="23"/>
        <v>44780</v>
      </c>
      <c r="AF8" s="31" t="str">
        <f t="shared" si="24"/>
        <v>Dimanche</v>
      </c>
      <c r="AG8" s="34">
        <v>9.7309999999999999</v>
      </c>
      <c r="AH8" s="33">
        <f t="shared" si="25"/>
        <v>4</v>
      </c>
      <c r="AI8" s="30">
        <f t="shared" si="26"/>
        <v>44811</v>
      </c>
      <c r="AJ8" s="31" t="str">
        <f t="shared" si="27"/>
        <v>Mercredi</v>
      </c>
      <c r="AK8" s="36">
        <v>9.0879999999999992</v>
      </c>
      <c r="AL8" s="37">
        <f t="shared" si="28"/>
        <v>6</v>
      </c>
      <c r="AM8" s="30">
        <f t="shared" si="35"/>
        <v>44841</v>
      </c>
      <c r="AN8" s="31" t="str">
        <f t="shared" si="29"/>
        <v>Vendredi</v>
      </c>
      <c r="AO8" s="34">
        <v>8.4649999999999999</v>
      </c>
      <c r="AP8" s="37">
        <f t="shared" si="30"/>
        <v>2</v>
      </c>
      <c r="AQ8" s="30">
        <f t="shared" si="1"/>
        <v>44872</v>
      </c>
      <c r="AR8" s="31" t="str">
        <f t="shared" si="31"/>
        <v>Lundi</v>
      </c>
      <c r="AS8" s="34">
        <v>9.7289999999999992</v>
      </c>
      <c r="AT8" s="37">
        <f t="shared" si="32"/>
        <v>4</v>
      </c>
      <c r="AU8" s="30">
        <f t="shared" si="33"/>
        <v>44902</v>
      </c>
      <c r="AV8" s="31" t="str">
        <f t="shared" si="34"/>
        <v>Mercredi</v>
      </c>
      <c r="AW8" s="34">
        <v>9.3490000000000002</v>
      </c>
      <c r="AX8" s="27"/>
      <c r="AY8" s="27"/>
      <c r="AZ8" s="43" t="s">
        <v>6</v>
      </c>
      <c r="BA8" s="40">
        <v>8</v>
      </c>
      <c r="BB8" s="40">
        <v>5</v>
      </c>
      <c r="BC8" s="44">
        <f t="shared" si="36"/>
        <v>44689</v>
      </c>
      <c r="BD8" s="45"/>
    </row>
    <row r="9" spans="1:56" ht="16.5" customHeight="1" x14ac:dyDescent="0.25">
      <c r="A9" s="28">
        <v>8</v>
      </c>
      <c r="B9" s="29">
        <f t="shared" si="2"/>
        <v>6</v>
      </c>
      <c r="C9" s="30">
        <f t="shared" si="3"/>
        <v>44569</v>
      </c>
      <c r="D9" s="31" t="str">
        <f t="shared" si="4"/>
        <v>Vendredi</v>
      </c>
      <c r="E9" s="32">
        <v>13.456</v>
      </c>
      <c r="F9" s="33">
        <f t="shared" si="5"/>
        <v>3</v>
      </c>
      <c r="G9" s="30">
        <f t="shared" si="6"/>
        <v>44600</v>
      </c>
      <c r="H9" s="31" t="str">
        <f t="shared" si="7"/>
        <v>Mardi</v>
      </c>
      <c r="I9" s="34">
        <v>13.894</v>
      </c>
      <c r="J9" s="33">
        <f t="shared" si="8"/>
        <v>3</v>
      </c>
      <c r="K9" s="30">
        <f t="shared" si="9"/>
        <v>44628</v>
      </c>
      <c r="L9" s="31" t="str">
        <f t="shared" si="10"/>
        <v>Mardi</v>
      </c>
      <c r="M9" s="34">
        <v>9.8249999999999993</v>
      </c>
      <c r="N9" s="33">
        <f t="shared" si="11"/>
        <v>6</v>
      </c>
      <c r="O9" s="30">
        <f t="shared" si="0"/>
        <v>44659</v>
      </c>
      <c r="P9" s="31" t="str">
        <f t="shared" si="12"/>
        <v>Vendredi</v>
      </c>
      <c r="Q9" s="35">
        <v>9.8849999999999998</v>
      </c>
      <c r="R9" s="33">
        <f t="shared" si="13"/>
        <v>1</v>
      </c>
      <c r="S9" s="30">
        <f t="shared" si="14"/>
        <v>44689</v>
      </c>
      <c r="T9" s="31" t="str">
        <f t="shared" si="15"/>
        <v>Dimanche</v>
      </c>
      <c r="U9" s="35">
        <v>9.9649999999999999</v>
      </c>
      <c r="V9" s="33">
        <f t="shared" si="16"/>
        <v>4</v>
      </c>
      <c r="W9" s="30">
        <f t="shared" si="17"/>
        <v>44720</v>
      </c>
      <c r="X9" s="31" t="str">
        <f t="shared" si="18"/>
        <v>Mercredi</v>
      </c>
      <c r="Y9" s="34">
        <v>9.984</v>
      </c>
      <c r="Z9" s="33">
        <f t="shared" si="19"/>
        <v>6</v>
      </c>
      <c r="AA9" s="30">
        <f t="shared" si="20"/>
        <v>44750</v>
      </c>
      <c r="AB9" s="31" t="str">
        <f t="shared" si="21"/>
        <v>Vendredi</v>
      </c>
      <c r="AC9" s="34">
        <v>8.7409999999999997</v>
      </c>
      <c r="AD9" s="33">
        <f t="shared" si="22"/>
        <v>2</v>
      </c>
      <c r="AE9" s="30">
        <f t="shared" si="23"/>
        <v>44781</v>
      </c>
      <c r="AF9" s="31" t="str">
        <f t="shared" si="24"/>
        <v>Lundi</v>
      </c>
      <c r="AG9" s="34">
        <v>9.8819999999999997</v>
      </c>
      <c r="AH9" s="33">
        <f t="shared" si="25"/>
        <v>5</v>
      </c>
      <c r="AI9" s="30">
        <f t="shared" si="26"/>
        <v>44812</v>
      </c>
      <c r="AJ9" s="31" t="str">
        <f t="shared" si="27"/>
        <v>Jeudi</v>
      </c>
      <c r="AK9" s="36">
        <v>9.2119999999999997</v>
      </c>
      <c r="AL9" s="37">
        <f t="shared" si="28"/>
        <v>7</v>
      </c>
      <c r="AM9" s="30">
        <f t="shared" si="35"/>
        <v>44842</v>
      </c>
      <c r="AN9" s="31" t="str">
        <f t="shared" si="29"/>
        <v>Samedi</v>
      </c>
      <c r="AO9" s="34">
        <v>8.4649999999999999</v>
      </c>
      <c r="AP9" s="37">
        <f t="shared" si="30"/>
        <v>3</v>
      </c>
      <c r="AQ9" s="30">
        <f t="shared" si="1"/>
        <v>44873</v>
      </c>
      <c r="AR9" s="31" t="str">
        <f t="shared" si="31"/>
        <v>Mardi</v>
      </c>
      <c r="AS9" s="34">
        <v>9.7309999999999999</v>
      </c>
      <c r="AT9" s="37">
        <f t="shared" si="32"/>
        <v>5</v>
      </c>
      <c r="AU9" s="30">
        <f t="shared" si="33"/>
        <v>44903</v>
      </c>
      <c r="AV9" s="31" t="str">
        <f t="shared" si="34"/>
        <v>Jeudi</v>
      </c>
      <c r="AW9" s="34"/>
      <c r="AX9" s="27"/>
      <c r="AY9" s="27"/>
      <c r="AZ9" s="15" t="s">
        <v>7</v>
      </c>
      <c r="BA9" s="46">
        <v>26</v>
      </c>
      <c r="BB9" s="46">
        <v>5</v>
      </c>
      <c r="BC9" s="44">
        <f t="shared" si="36"/>
        <v>44707</v>
      </c>
      <c r="BD9" s="45"/>
    </row>
    <row r="10" spans="1:56" ht="16.5" customHeight="1" x14ac:dyDescent="0.25">
      <c r="A10" s="28">
        <v>9</v>
      </c>
      <c r="B10" s="29">
        <f t="shared" si="2"/>
        <v>7</v>
      </c>
      <c r="C10" s="30">
        <f t="shared" si="3"/>
        <v>44570</v>
      </c>
      <c r="D10" s="31" t="str">
        <f t="shared" si="4"/>
        <v>Samedi</v>
      </c>
      <c r="E10" s="32">
        <v>13.456</v>
      </c>
      <c r="F10" s="33">
        <f t="shared" si="5"/>
        <v>4</v>
      </c>
      <c r="G10" s="30">
        <f t="shared" si="6"/>
        <v>44601</v>
      </c>
      <c r="H10" s="31" t="str">
        <f t="shared" si="7"/>
        <v>Mercredi</v>
      </c>
      <c r="I10" s="34">
        <v>13.96</v>
      </c>
      <c r="J10" s="33">
        <f t="shared" si="8"/>
        <v>4</v>
      </c>
      <c r="K10" s="30">
        <f t="shared" si="9"/>
        <v>44629</v>
      </c>
      <c r="L10" s="31" t="str">
        <f t="shared" si="10"/>
        <v>Mercredi</v>
      </c>
      <c r="M10" s="34">
        <v>10.715999999999999</v>
      </c>
      <c r="N10" s="33">
        <f t="shared" si="11"/>
        <v>7</v>
      </c>
      <c r="O10" s="30">
        <f t="shared" si="0"/>
        <v>44660</v>
      </c>
      <c r="P10" s="31" t="str">
        <f t="shared" si="12"/>
        <v>Samedi</v>
      </c>
      <c r="Q10" s="35">
        <v>9.8849999999999998</v>
      </c>
      <c r="R10" s="33">
        <f t="shared" si="13"/>
        <v>2</v>
      </c>
      <c r="S10" s="30">
        <f t="shared" si="14"/>
        <v>44690</v>
      </c>
      <c r="T10" s="31" t="str">
        <f t="shared" si="15"/>
        <v>Lundi</v>
      </c>
      <c r="U10" s="35">
        <v>9.9</v>
      </c>
      <c r="V10" s="33">
        <f t="shared" si="16"/>
        <v>5</v>
      </c>
      <c r="W10" s="30">
        <f t="shared" si="17"/>
        <v>44721</v>
      </c>
      <c r="X10" s="31" t="str">
        <f t="shared" si="18"/>
        <v>Jeudi</v>
      </c>
      <c r="Y10" s="34">
        <v>9.8089999999999993</v>
      </c>
      <c r="Z10" s="33">
        <f t="shared" si="19"/>
        <v>7</v>
      </c>
      <c r="AA10" s="30">
        <f t="shared" si="20"/>
        <v>44751</v>
      </c>
      <c r="AB10" s="31" t="str">
        <f t="shared" si="21"/>
        <v>Samedi</v>
      </c>
      <c r="AC10" s="34">
        <v>8.7409999999999997</v>
      </c>
      <c r="AD10" s="33">
        <f t="shared" si="22"/>
        <v>3</v>
      </c>
      <c r="AE10" s="30">
        <f t="shared" si="23"/>
        <v>44782</v>
      </c>
      <c r="AF10" s="31" t="str">
        <f t="shared" si="24"/>
        <v>Mardi</v>
      </c>
      <c r="AG10" s="34">
        <v>9.8659999999999997</v>
      </c>
      <c r="AH10" s="33">
        <f t="shared" si="25"/>
        <v>6</v>
      </c>
      <c r="AI10" s="30">
        <f t="shared" si="26"/>
        <v>44813</v>
      </c>
      <c r="AJ10" s="31" t="str">
        <f t="shared" si="27"/>
        <v>Vendredi</v>
      </c>
      <c r="AK10" s="36">
        <v>9.4250000000000007</v>
      </c>
      <c r="AL10" s="37">
        <f t="shared" si="28"/>
        <v>1</v>
      </c>
      <c r="AM10" s="30">
        <f t="shared" si="35"/>
        <v>44843</v>
      </c>
      <c r="AN10" s="31" t="str">
        <f t="shared" si="29"/>
        <v>Dimanche</v>
      </c>
      <c r="AO10" s="34">
        <v>8.4649999999999999</v>
      </c>
      <c r="AP10" s="37">
        <f t="shared" si="30"/>
        <v>4</v>
      </c>
      <c r="AQ10" s="30">
        <f t="shared" si="1"/>
        <v>44874</v>
      </c>
      <c r="AR10" s="31" t="str">
        <f t="shared" si="31"/>
        <v>Mercredi</v>
      </c>
      <c r="AS10" s="34">
        <v>9.7029999999999994</v>
      </c>
      <c r="AT10" s="37">
        <f t="shared" si="32"/>
        <v>6</v>
      </c>
      <c r="AU10" s="30">
        <f t="shared" si="33"/>
        <v>44904</v>
      </c>
      <c r="AV10" s="31" t="str">
        <f t="shared" si="34"/>
        <v>Vendredi</v>
      </c>
      <c r="AW10" s="34"/>
      <c r="AX10" s="27"/>
      <c r="AY10" s="27"/>
      <c r="AZ10" s="15" t="s">
        <v>8</v>
      </c>
      <c r="BA10" s="46">
        <v>6</v>
      </c>
      <c r="BB10" s="46">
        <v>6</v>
      </c>
      <c r="BC10" s="44">
        <f t="shared" si="36"/>
        <v>44718</v>
      </c>
      <c r="BD10" s="45"/>
    </row>
    <row r="11" spans="1:56" ht="16.5" customHeight="1" x14ac:dyDescent="0.25">
      <c r="A11" s="28">
        <v>10</v>
      </c>
      <c r="B11" s="29">
        <f t="shared" si="2"/>
        <v>1</v>
      </c>
      <c r="C11" s="30">
        <f t="shared" si="3"/>
        <v>44571</v>
      </c>
      <c r="D11" s="31" t="str">
        <f t="shared" si="4"/>
        <v>Dimanche</v>
      </c>
      <c r="E11" s="32">
        <v>13.528</v>
      </c>
      <c r="F11" s="33">
        <f t="shared" si="5"/>
        <v>5</v>
      </c>
      <c r="G11" s="30">
        <f t="shared" si="6"/>
        <v>44602</v>
      </c>
      <c r="H11" s="31" t="str">
        <f t="shared" si="7"/>
        <v>Jeudi</v>
      </c>
      <c r="I11" s="34">
        <v>14.15</v>
      </c>
      <c r="J11" s="33">
        <f t="shared" si="8"/>
        <v>5</v>
      </c>
      <c r="K11" s="30">
        <f t="shared" si="9"/>
        <v>44630</v>
      </c>
      <c r="L11" s="31" t="str">
        <f t="shared" si="10"/>
        <v>Jeudi</v>
      </c>
      <c r="M11" s="34">
        <v>9.9179999999999993</v>
      </c>
      <c r="N11" s="33">
        <f t="shared" si="11"/>
        <v>1</v>
      </c>
      <c r="O11" s="30">
        <f t="shared" si="0"/>
        <v>44661</v>
      </c>
      <c r="P11" s="31" t="str">
        <f t="shared" si="12"/>
        <v>Dimanche</v>
      </c>
      <c r="Q11" s="35">
        <v>9.8849999999999998</v>
      </c>
      <c r="R11" s="33">
        <f t="shared" si="13"/>
        <v>3</v>
      </c>
      <c r="S11" s="30">
        <f t="shared" si="14"/>
        <v>44691</v>
      </c>
      <c r="T11" s="31" t="str">
        <f t="shared" si="15"/>
        <v>Mardi</v>
      </c>
      <c r="U11" s="35">
        <v>9.9499999999999993</v>
      </c>
      <c r="V11" s="33">
        <f t="shared" si="16"/>
        <v>6</v>
      </c>
      <c r="W11" s="30">
        <f t="shared" si="17"/>
        <v>44722</v>
      </c>
      <c r="X11" s="31" t="str">
        <f t="shared" si="18"/>
        <v>Vendredi</v>
      </c>
      <c r="Y11" s="34">
        <v>9.2289999999999992</v>
      </c>
      <c r="Z11" s="33">
        <f t="shared" si="19"/>
        <v>1</v>
      </c>
      <c r="AA11" s="30">
        <f t="shared" si="20"/>
        <v>44752</v>
      </c>
      <c r="AB11" s="31" t="str">
        <f t="shared" si="21"/>
        <v>Dimanche</v>
      </c>
      <c r="AC11" s="34">
        <v>8.7409999999999997</v>
      </c>
      <c r="AD11" s="33">
        <f t="shared" si="22"/>
        <v>4</v>
      </c>
      <c r="AE11" s="30">
        <f t="shared" si="23"/>
        <v>44783</v>
      </c>
      <c r="AF11" s="31" t="str">
        <f t="shared" si="24"/>
        <v>Mercredi</v>
      </c>
      <c r="AG11" s="34">
        <v>9.9629999999999992</v>
      </c>
      <c r="AH11" s="33">
        <f t="shared" si="25"/>
        <v>7</v>
      </c>
      <c r="AI11" s="30">
        <f t="shared" si="26"/>
        <v>44814</v>
      </c>
      <c r="AJ11" s="31" t="str">
        <f t="shared" si="27"/>
        <v>Samedi</v>
      </c>
      <c r="AK11" s="36">
        <v>9.4250000000000007</v>
      </c>
      <c r="AL11" s="37">
        <f t="shared" si="28"/>
        <v>2</v>
      </c>
      <c r="AM11" s="30">
        <f t="shared" si="35"/>
        <v>44844</v>
      </c>
      <c r="AN11" s="31" t="str">
        <f t="shared" si="29"/>
        <v>Lundi</v>
      </c>
      <c r="AO11" s="34">
        <v>8.4350000000000005</v>
      </c>
      <c r="AP11" s="37">
        <f t="shared" si="30"/>
        <v>5</v>
      </c>
      <c r="AQ11" s="30">
        <f t="shared" si="1"/>
        <v>44875</v>
      </c>
      <c r="AR11" s="31" t="str">
        <f t="shared" si="31"/>
        <v>Jeudi</v>
      </c>
      <c r="AS11" s="34">
        <v>9.4580000000000002</v>
      </c>
      <c r="AT11" s="37">
        <f t="shared" si="32"/>
        <v>7</v>
      </c>
      <c r="AU11" s="30">
        <f t="shared" si="33"/>
        <v>44905</v>
      </c>
      <c r="AV11" s="31" t="str">
        <f t="shared" si="34"/>
        <v>Samedi</v>
      </c>
      <c r="AW11" s="34"/>
      <c r="AX11" s="27"/>
      <c r="AY11" s="27"/>
      <c r="AZ11" s="43" t="s">
        <v>9</v>
      </c>
      <c r="BA11" s="40">
        <v>14</v>
      </c>
      <c r="BB11" s="40">
        <v>7</v>
      </c>
      <c r="BC11" s="44">
        <f t="shared" si="36"/>
        <v>44756</v>
      </c>
      <c r="BD11" s="45"/>
    </row>
    <row r="12" spans="1:56" ht="16.5" customHeight="1" x14ac:dyDescent="0.25">
      <c r="A12" s="28">
        <v>11</v>
      </c>
      <c r="B12" s="29">
        <f t="shared" si="2"/>
        <v>2</v>
      </c>
      <c r="C12" s="30">
        <f t="shared" si="3"/>
        <v>44572</v>
      </c>
      <c r="D12" s="31" t="str">
        <f t="shared" si="4"/>
        <v>Lundi</v>
      </c>
      <c r="E12" s="32">
        <v>13.502000000000001</v>
      </c>
      <c r="F12" s="33">
        <f t="shared" si="5"/>
        <v>6</v>
      </c>
      <c r="G12" s="30">
        <f t="shared" si="6"/>
        <v>44603</v>
      </c>
      <c r="H12" s="31" t="str">
        <f t="shared" si="7"/>
        <v>Vendredi</v>
      </c>
      <c r="I12" s="34">
        <v>14.055999999999999</v>
      </c>
      <c r="J12" s="33">
        <f t="shared" si="8"/>
        <v>6</v>
      </c>
      <c r="K12" s="30">
        <f t="shared" si="9"/>
        <v>44631</v>
      </c>
      <c r="L12" s="31" t="str">
        <f t="shared" si="10"/>
        <v>Vendredi</v>
      </c>
      <c r="M12" s="34">
        <v>9.9640000000000004</v>
      </c>
      <c r="N12" s="33">
        <f t="shared" si="11"/>
        <v>2</v>
      </c>
      <c r="O12" s="30">
        <f t="shared" si="0"/>
        <v>44662</v>
      </c>
      <c r="P12" s="31" t="str">
        <f t="shared" si="12"/>
        <v>Lundi</v>
      </c>
      <c r="Q12" s="35">
        <v>10.007999999999999</v>
      </c>
      <c r="R12" s="33">
        <f t="shared" si="13"/>
        <v>4</v>
      </c>
      <c r="S12" s="30">
        <f t="shared" si="14"/>
        <v>44692</v>
      </c>
      <c r="T12" s="31" t="str">
        <f t="shared" si="15"/>
        <v>Mercredi</v>
      </c>
      <c r="U12" s="35">
        <v>10.157999999999999</v>
      </c>
      <c r="V12" s="33">
        <f t="shared" si="16"/>
        <v>7</v>
      </c>
      <c r="W12" s="30">
        <f t="shared" si="17"/>
        <v>44723</v>
      </c>
      <c r="X12" s="31" t="str">
        <f t="shared" si="18"/>
        <v>Samedi</v>
      </c>
      <c r="Y12" s="34">
        <v>9.2289999999999992</v>
      </c>
      <c r="Z12" s="33">
        <f t="shared" si="19"/>
        <v>2</v>
      </c>
      <c r="AA12" s="30">
        <f t="shared" si="20"/>
        <v>44753</v>
      </c>
      <c r="AB12" s="31" t="str">
        <f t="shared" si="21"/>
        <v>Lundi</v>
      </c>
      <c r="AC12" s="34">
        <v>8.5530000000000008</v>
      </c>
      <c r="AD12" s="33">
        <f t="shared" si="22"/>
        <v>5</v>
      </c>
      <c r="AE12" s="30">
        <f t="shared" si="23"/>
        <v>44784</v>
      </c>
      <c r="AF12" s="31" t="str">
        <f t="shared" si="24"/>
        <v>Jeudi</v>
      </c>
      <c r="AG12" s="34">
        <v>10.039999999999999</v>
      </c>
      <c r="AH12" s="33">
        <f t="shared" si="25"/>
        <v>1</v>
      </c>
      <c r="AI12" s="30">
        <f t="shared" si="26"/>
        <v>44815</v>
      </c>
      <c r="AJ12" s="31" t="str">
        <f t="shared" si="27"/>
        <v>Dimanche</v>
      </c>
      <c r="AK12" s="36">
        <v>9.4250000000000007</v>
      </c>
      <c r="AL12" s="37">
        <f t="shared" si="28"/>
        <v>3</v>
      </c>
      <c r="AM12" s="30">
        <f t="shared" si="35"/>
        <v>44845</v>
      </c>
      <c r="AN12" s="31" t="str">
        <f t="shared" si="29"/>
        <v>Mardi</v>
      </c>
      <c r="AO12" s="34">
        <v>8.3320000000000007</v>
      </c>
      <c r="AP12" s="37">
        <f t="shared" si="30"/>
        <v>6</v>
      </c>
      <c r="AQ12" s="30">
        <f t="shared" si="1"/>
        <v>44876</v>
      </c>
      <c r="AR12" s="31" t="str">
        <f t="shared" si="31"/>
        <v>Vendredi</v>
      </c>
      <c r="AS12" s="34">
        <v>9.5399999999999991</v>
      </c>
      <c r="AT12" s="37">
        <f t="shared" si="32"/>
        <v>1</v>
      </c>
      <c r="AU12" s="30">
        <f t="shared" si="33"/>
        <v>44906</v>
      </c>
      <c r="AV12" s="31" t="str">
        <f t="shared" si="34"/>
        <v>Dimanche</v>
      </c>
      <c r="AW12" s="34"/>
      <c r="AX12" s="27"/>
      <c r="AY12" s="27"/>
      <c r="AZ12" s="43" t="s">
        <v>10</v>
      </c>
      <c r="BA12" s="40">
        <v>15</v>
      </c>
      <c r="BB12" s="40">
        <v>8</v>
      </c>
      <c r="BC12" s="44">
        <f t="shared" si="36"/>
        <v>44788</v>
      </c>
      <c r="BD12" s="45"/>
    </row>
    <row r="13" spans="1:56" ht="16.5" customHeight="1" x14ac:dyDescent="0.25">
      <c r="A13" s="28">
        <v>12</v>
      </c>
      <c r="B13" s="29">
        <f t="shared" si="2"/>
        <v>3</v>
      </c>
      <c r="C13" s="47">
        <f t="shared" si="3"/>
        <v>44573</v>
      </c>
      <c r="D13" s="31" t="str">
        <f t="shared" si="4"/>
        <v>Mardi</v>
      </c>
      <c r="E13" s="32">
        <v>13.792</v>
      </c>
      <c r="F13" s="33">
        <f t="shared" si="5"/>
        <v>7</v>
      </c>
      <c r="G13" s="30">
        <f t="shared" si="6"/>
        <v>44604</v>
      </c>
      <c r="H13" s="31" t="str">
        <f t="shared" si="7"/>
        <v>Samedi</v>
      </c>
      <c r="I13" s="34">
        <v>14.055999999999999</v>
      </c>
      <c r="J13" s="33">
        <f t="shared" si="8"/>
        <v>7</v>
      </c>
      <c r="K13" s="30">
        <f t="shared" si="9"/>
        <v>44632</v>
      </c>
      <c r="L13" s="31" t="str">
        <f t="shared" si="10"/>
        <v>Samedi</v>
      </c>
      <c r="M13" s="34">
        <v>9.9640000000000004</v>
      </c>
      <c r="N13" s="33">
        <f t="shared" si="11"/>
        <v>3</v>
      </c>
      <c r="O13" s="30">
        <f t="shared" si="0"/>
        <v>44663</v>
      </c>
      <c r="P13" s="31" t="str">
        <f t="shared" si="12"/>
        <v>Mardi</v>
      </c>
      <c r="Q13" s="35">
        <v>9.9169999999999998</v>
      </c>
      <c r="R13" s="33">
        <f t="shared" si="13"/>
        <v>5</v>
      </c>
      <c r="S13" s="30">
        <f t="shared" si="14"/>
        <v>44693</v>
      </c>
      <c r="T13" s="31" t="str">
        <f t="shared" si="15"/>
        <v>Jeudi</v>
      </c>
      <c r="U13" s="35">
        <v>10.061999999999999</v>
      </c>
      <c r="V13" s="33">
        <f t="shared" si="16"/>
        <v>1</v>
      </c>
      <c r="W13" s="30">
        <f t="shared" si="17"/>
        <v>44724</v>
      </c>
      <c r="X13" s="31" t="str">
        <f t="shared" si="18"/>
        <v>Dimanche</v>
      </c>
      <c r="Y13" s="34">
        <v>9.2289999999999992</v>
      </c>
      <c r="Z13" s="33">
        <f t="shared" si="19"/>
        <v>3</v>
      </c>
      <c r="AA13" s="30">
        <f t="shared" si="20"/>
        <v>44754</v>
      </c>
      <c r="AB13" s="31" t="str">
        <f t="shared" si="21"/>
        <v>Mardi</v>
      </c>
      <c r="AC13" s="34">
        <v>8.5630000000000006</v>
      </c>
      <c r="AD13" s="33">
        <f t="shared" si="22"/>
        <v>6</v>
      </c>
      <c r="AE13" s="30">
        <f t="shared" si="23"/>
        <v>44785</v>
      </c>
      <c r="AF13" s="31" t="str">
        <f t="shared" si="24"/>
        <v>Vendredi</v>
      </c>
      <c r="AG13" s="34">
        <v>10.074</v>
      </c>
      <c r="AH13" s="33">
        <f t="shared" si="25"/>
        <v>2</v>
      </c>
      <c r="AI13" s="30">
        <f t="shared" si="26"/>
        <v>44816</v>
      </c>
      <c r="AJ13" s="31" t="str">
        <f t="shared" si="27"/>
        <v>Lundi</v>
      </c>
      <c r="AK13" s="36">
        <v>9.7189999999999994</v>
      </c>
      <c r="AL13" s="37">
        <f t="shared" si="28"/>
        <v>4</v>
      </c>
      <c r="AM13" s="30">
        <f t="shared" si="35"/>
        <v>44846</v>
      </c>
      <c r="AN13" s="31" t="str">
        <f t="shared" si="29"/>
        <v>Mercredi</v>
      </c>
      <c r="AO13" s="48">
        <v>8.26</v>
      </c>
      <c r="AP13" s="37">
        <f t="shared" si="30"/>
        <v>7</v>
      </c>
      <c r="AQ13" s="30">
        <f t="shared" si="1"/>
        <v>44877</v>
      </c>
      <c r="AR13" s="31" t="str">
        <f t="shared" si="31"/>
        <v>Samedi</v>
      </c>
      <c r="AS13" s="34">
        <v>9.5399999999999991</v>
      </c>
      <c r="AT13" s="37">
        <f t="shared" si="32"/>
        <v>2</v>
      </c>
      <c r="AU13" s="30">
        <f t="shared" si="33"/>
        <v>44907</v>
      </c>
      <c r="AV13" s="31" t="str">
        <f t="shared" si="34"/>
        <v>Lundi</v>
      </c>
      <c r="AW13" s="34"/>
      <c r="AX13" s="27"/>
      <c r="AY13" s="27"/>
      <c r="AZ13" s="43" t="s">
        <v>11</v>
      </c>
      <c r="BA13" s="40">
        <v>1</v>
      </c>
      <c r="BB13" s="40">
        <v>11</v>
      </c>
      <c r="BC13" s="44">
        <f t="shared" si="36"/>
        <v>44866</v>
      </c>
      <c r="BD13" s="45"/>
    </row>
    <row r="14" spans="1:56" ht="16.5" customHeight="1" x14ac:dyDescent="0.25">
      <c r="A14" s="28">
        <v>13</v>
      </c>
      <c r="B14" s="29">
        <f t="shared" si="2"/>
        <v>4</v>
      </c>
      <c r="C14" s="30">
        <f t="shared" si="3"/>
        <v>44574</v>
      </c>
      <c r="D14" s="31" t="str">
        <f t="shared" si="4"/>
        <v>Mercredi</v>
      </c>
      <c r="E14" s="32">
        <v>13.898</v>
      </c>
      <c r="F14" s="33">
        <f t="shared" si="5"/>
        <v>1</v>
      </c>
      <c r="G14" s="30">
        <f t="shared" si="6"/>
        <v>44605</v>
      </c>
      <c r="H14" s="31" t="str">
        <f t="shared" si="7"/>
        <v>Dimanche</v>
      </c>
      <c r="I14" s="34">
        <v>14.055999999999999</v>
      </c>
      <c r="J14" s="33">
        <f t="shared" si="8"/>
        <v>1</v>
      </c>
      <c r="K14" s="30">
        <f t="shared" si="9"/>
        <v>44633</v>
      </c>
      <c r="L14" s="31" t="str">
        <f t="shared" si="10"/>
        <v>Dimanche</v>
      </c>
      <c r="M14" s="34">
        <v>9.9640000000000004</v>
      </c>
      <c r="N14" s="33">
        <f t="shared" si="11"/>
        <v>4</v>
      </c>
      <c r="O14" s="30">
        <f t="shared" si="0"/>
        <v>44664</v>
      </c>
      <c r="P14" s="31" t="str">
        <f t="shared" si="12"/>
        <v>Mercredi</v>
      </c>
      <c r="Q14" s="35">
        <v>9.9600000000000009</v>
      </c>
      <c r="R14" s="33">
        <f t="shared" si="13"/>
        <v>6</v>
      </c>
      <c r="S14" s="30">
        <f t="shared" si="14"/>
        <v>44694</v>
      </c>
      <c r="T14" s="31" t="str">
        <f t="shared" si="15"/>
        <v>Vendredi</v>
      </c>
      <c r="U14" s="35">
        <v>10.286</v>
      </c>
      <c r="V14" s="33">
        <f t="shared" si="16"/>
        <v>2</v>
      </c>
      <c r="W14" s="30">
        <f t="shared" si="17"/>
        <v>44725</v>
      </c>
      <c r="X14" s="31" t="str">
        <f t="shared" si="18"/>
        <v>Lundi</v>
      </c>
      <c r="Y14" s="34">
        <v>8.8170000000000002</v>
      </c>
      <c r="Z14" s="33">
        <f t="shared" si="19"/>
        <v>4</v>
      </c>
      <c r="AA14" s="30">
        <f t="shared" si="20"/>
        <v>44755</v>
      </c>
      <c r="AB14" s="31" t="str">
        <f t="shared" si="21"/>
        <v>Mercredi</v>
      </c>
      <c r="AC14" s="34">
        <v>8.4030000000000005</v>
      </c>
      <c r="AD14" s="33">
        <f t="shared" si="22"/>
        <v>7</v>
      </c>
      <c r="AE14" s="30">
        <f t="shared" si="23"/>
        <v>44786</v>
      </c>
      <c r="AF14" s="31" t="str">
        <f t="shared" si="24"/>
        <v>Samedi</v>
      </c>
      <c r="AG14" s="34">
        <v>10.074</v>
      </c>
      <c r="AH14" s="33">
        <f t="shared" si="25"/>
        <v>3</v>
      </c>
      <c r="AI14" s="30">
        <f t="shared" si="26"/>
        <v>44817</v>
      </c>
      <c r="AJ14" s="31" t="str">
        <f t="shared" si="27"/>
        <v>Mardi</v>
      </c>
      <c r="AK14" s="36">
        <v>9.6989999999999998</v>
      </c>
      <c r="AL14" s="37">
        <f t="shared" si="28"/>
        <v>5</v>
      </c>
      <c r="AM14" s="30">
        <f t="shared" si="35"/>
        <v>44847</v>
      </c>
      <c r="AN14" s="31" t="str">
        <f t="shared" si="29"/>
        <v>Jeudi</v>
      </c>
      <c r="AO14" s="34">
        <v>8.4320000000000004</v>
      </c>
      <c r="AP14" s="37">
        <f t="shared" si="30"/>
        <v>1</v>
      </c>
      <c r="AQ14" s="30">
        <f t="shared" si="1"/>
        <v>44878</v>
      </c>
      <c r="AR14" s="31" t="str">
        <f t="shared" si="31"/>
        <v>Dimanche</v>
      </c>
      <c r="AS14" s="34">
        <v>9.5399999999999991</v>
      </c>
      <c r="AT14" s="37">
        <f t="shared" si="32"/>
        <v>3</v>
      </c>
      <c r="AU14" s="30">
        <f t="shared" si="33"/>
        <v>44908</v>
      </c>
      <c r="AV14" s="31" t="str">
        <f t="shared" si="34"/>
        <v>Mardi</v>
      </c>
      <c r="AW14" s="34"/>
      <c r="AX14" s="27"/>
      <c r="AY14" s="27"/>
      <c r="AZ14" s="43" t="s">
        <v>12</v>
      </c>
      <c r="BA14" s="40">
        <v>11</v>
      </c>
      <c r="BB14" s="40">
        <v>11</v>
      </c>
      <c r="BC14" s="44">
        <f t="shared" si="36"/>
        <v>44876</v>
      </c>
      <c r="BD14" s="45"/>
    </row>
    <row r="15" spans="1:56" ht="16.5" customHeight="1" x14ac:dyDescent="0.25">
      <c r="A15" s="28">
        <v>14</v>
      </c>
      <c r="B15" s="29">
        <f t="shared" si="2"/>
        <v>5</v>
      </c>
      <c r="C15" s="30">
        <f t="shared" si="3"/>
        <v>44575</v>
      </c>
      <c r="D15" s="31" t="str">
        <f t="shared" si="4"/>
        <v>Jeudi</v>
      </c>
      <c r="E15" s="32">
        <v>13.778</v>
      </c>
      <c r="F15" s="33">
        <f t="shared" si="5"/>
        <v>2</v>
      </c>
      <c r="G15" s="30">
        <f t="shared" si="6"/>
        <v>44606</v>
      </c>
      <c r="H15" s="31" t="str">
        <f t="shared" si="7"/>
        <v>Lundi</v>
      </c>
      <c r="I15" s="34">
        <v>13.56</v>
      </c>
      <c r="J15" s="33">
        <f t="shared" si="8"/>
        <v>2</v>
      </c>
      <c r="K15" s="30">
        <f t="shared" si="9"/>
        <v>44634</v>
      </c>
      <c r="L15" s="31" t="str">
        <f t="shared" si="10"/>
        <v>Lundi</v>
      </c>
      <c r="M15" s="34">
        <v>10.06</v>
      </c>
      <c r="N15" s="33">
        <f t="shared" si="11"/>
        <v>5</v>
      </c>
      <c r="O15" s="30">
        <f t="shared" si="0"/>
        <v>44665</v>
      </c>
      <c r="P15" s="31" t="str">
        <f t="shared" si="12"/>
        <v>Jeudi</v>
      </c>
      <c r="Q15" s="35">
        <v>9.984</v>
      </c>
      <c r="R15" s="33">
        <f t="shared" si="13"/>
        <v>7</v>
      </c>
      <c r="S15" s="30">
        <f t="shared" si="14"/>
        <v>44695</v>
      </c>
      <c r="T15" s="31" t="str">
        <f t="shared" si="15"/>
        <v>Samedi</v>
      </c>
      <c r="U15" s="35">
        <v>10.286</v>
      </c>
      <c r="V15" s="33">
        <f t="shared" si="16"/>
        <v>3</v>
      </c>
      <c r="W15" s="30">
        <f t="shared" si="17"/>
        <v>44726</v>
      </c>
      <c r="X15" s="31" t="str">
        <f t="shared" si="18"/>
        <v>Mardi</v>
      </c>
      <c r="Y15" s="34">
        <v>8.8330000000000002</v>
      </c>
      <c r="Z15" s="33">
        <f t="shared" si="19"/>
        <v>5</v>
      </c>
      <c r="AA15" s="30">
        <f t="shared" si="20"/>
        <v>44756</v>
      </c>
      <c r="AB15" s="31" t="str">
        <f t="shared" si="21"/>
        <v>Jeudi</v>
      </c>
      <c r="AC15" s="34">
        <v>8.1530000000000005</v>
      </c>
      <c r="AD15" s="33">
        <f t="shared" si="22"/>
        <v>1</v>
      </c>
      <c r="AE15" s="30">
        <f t="shared" si="23"/>
        <v>44787</v>
      </c>
      <c r="AF15" s="31" t="str">
        <f t="shared" si="24"/>
        <v>Dimanche</v>
      </c>
      <c r="AG15" s="34">
        <v>10.074</v>
      </c>
      <c r="AH15" s="33">
        <f t="shared" si="25"/>
        <v>4</v>
      </c>
      <c r="AI15" s="30">
        <f t="shared" si="26"/>
        <v>44818</v>
      </c>
      <c r="AJ15" s="31" t="str">
        <f t="shared" si="27"/>
        <v>Mercredi</v>
      </c>
      <c r="AK15" s="36">
        <v>9.68</v>
      </c>
      <c r="AL15" s="37">
        <f t="shared" si="28"/>
        <v>6</v>
      </c>
      <c r="AM15" s="30">
        <f t="shared" si="35"/>
        <v>44848</v>
      </c>
      <c r="AN15" s="31" t="str">
        <f t="shared" si="29"/>
        <v>Vendredi</v>
      </c>
      <c r="AO15" s="34">
        <v>8.5370000000000008</v>
      </c>
      <c r="AP15" s="37">
        <f t="shared" si="30"/>
        <v>2</v>
      </c>
      <c r="AQ15" s="30">
        <f t="shared" si="1"/>
        <v>44879</v>
      </c>
      <c r="AR15" s="31" t="str">
        <f t="shared" si="31"/>
        <v>Lundi</v>
      </c>
      <c r="AS15" s="34">
        <v>9.6280000000000001</v>
      </c>
      <c r="AT15" s="37">
        <f t="shared" si="32"/>
        <v>4</v>
      </c>
      <c r="AU15" s="30">
        <f t="shared" si="33"/>
        <v>44909</v>
      </c>
      <c r="AV15" s="31" t="str">
        <f t="shared" si="34"/>
        <v>Mercredi</v>
      </c>
      <c r="AW15" s="34"/>
      <c r="AX15" s="27"/>
      <c r="AY15" s="27"/>
      <c r="AZ15" s="43" t="s">
        <v>13</v>
      </c>
      <c r="BA15" s="40">
        <v>25</v>
      </c>
      <c r="BB15" s="40">
        <v>12</v>
      </c>
      <c r="BC15" s="44">
        <f t="shared" si="36"/>
        <v>44920</v>
      </c>
      <c r="BD15" s="45"/>
    </row>
    <row r="16" spans="1:56" ht="16.5" customHeight="1" x14ac:dyDescent="0.25">
      <c r="A16" s="28">
        <v>15</v>
      </c>
      <c r="B16" s="29">
        <f t="shared" si="2"/>
        <v>6</v>
      </c>
      <c r="C16" s="30">
        <f t="shared" si="3"/>
        <v>44576</v>
      </c>
      <c r="D16" s="31" t="str">
        <f t="shared" si="4"/>
        <v>Vendredi</v>
      </c>
      <c r="E16" s="32">
        <v>13.778</v>
      </c>
      <c r="F16" s="33">
        <f t="shared" si="5"/>
        <v>3</v>
      </c>
      <c r="G16" s="30">
        <f t="shared" si="6"/>
        <v>44607</v>
      </c>
      <c r="H16" s="31" t="str">
        <f t="shared" si="7"/>
        <v>Mardi</v>
      </c>
      <c r="I16" s="34">
        <v>13.662000000000001</v>
      </c>
      <c r="J16" s="33">
        <f t="shared" si="8"/>
        <v>3</v>
      </c>
      <c r="K16" s="30">
        <f t="shared" si="9"/>
        <v>44635</v>
      </c>
      <c r="L16" s="31" t="str">
        <f t="shared" si="10"/>
        <v>Mardi</v>
      </c>
      <c r="M16" s="34">
        <v>10.151999999999999</v>
      </c>
      <c r="N16" s="33">
        <f t="shared" si="11"/>
        <v>6</v>
      </c>
      <c r="O16" s="30">
        <f t="shared" si="0"/>
        <v>44666</v>
      </c>
      <c r="P16" s="31" t="str">
        <f t="shared" si="12"/>
        <v>Vendredi</v>
      </c>
      <c r="Q16" s="35">
        <v>9.984</v>
      </c>
      <c r="R16" s="33">
        <f t="shared" si="13"/>
        <v>1</v>
      </c>
      <c r="S16" s="30">
        <f t="shared" si="14"/>
        <v>44696</v>
      </c>
      <c r="T16" s="31" t="str">
        <f t="shared" si="15"/>
        <v>Dimanche</v>
      </c>
      <c r="U16" s="35">
        <v>10.286</v>
      </c>
      <c r="V16" s="33">
        <f t="shared" si="16"/>
        <v>4</v>
      </c>
      <c r="W16" s="30">
        <f t="shared" si="17"/>
        <v>44727</v>
      </c>
      <c r="X16" s="31" t="str">
        <f t="shared" si="18"/>
        <v>Mercredi</v>
      </c>
      <c r="Y16" s="34">
        <v>9.0519999999999996</v>
      </c>
      <c r="Z16" s="33">
        <f t="shared" si="19"/>
        <v>6</v>
      </c>
      <c r="AA16" s="30">
        <f t="shared" si="20"/>
        <v>44757</v>
      </c>
      <c r="AB16" s="31" t="str">
        <f t="shared" si="21"/>
        <v>Vendredi</v>
      </c>
      <c r="AC16" s="34">
        <v>8.2430000000000003</v>
      </c>
      <c r="AD16" s="33">
        <f t="shared" si="22"/>
        <v>2</v>
      </c>
      <c r="AE16" s="30">
        <f t="shared" si="23"/>
        <v>44788</v>
      </c>
      <c r="AF16" s="31" t="str">
        <f t="shared" si="24"/>
        <v>Lundi</v>
      </c>
      <c r="AG16" s="48">
        <v>10.029999999999999</v>
      </c>
      <c r="AH16" s="33">
        <f t="shared" si="25"/>
        <v>5</v>
      </c>
      <c r="AI16" s="30">
        <f t="shared" si="26"/>
        <v>44819</v>
      </c>
      <c r="AJ16" s="31" t="str">
        <f t="shared" si="27"/>
        <v>Jeudi</v>
      </c>
      <c r="AK16" s="36">
        <v>9.6509999999999998</v>
      </c>
      <c r="AL16" s="37">
        <f t="shared" si="28"/>
        <v>7</v>
      </c>
      <c r="AM16" s="30">
        <f t="shared" si="35"/>
        <v>44849</v>
      </c>
      <c r="AN16" s="31" t="str">
        <f t="shared" si="29"/>
        <v>Samedi</v>
      </c>
      <c r="AO16" s="34">
        <v>8.5370000000000008</v>
      </c>
      <c r="AP16" s="37">
        <f t="shared" si="30"/>
        <v>3</v>
      </c>
      <c r="AQ16" s="30">
        <f t="shared" si="1"/>
        <v>44880</v>
      </c>
      <c r="AR16" s="31" t="str">
        <f t="shared" si="31"/>
        <v>Mardi</v>
      </c>
      <c r="AS16" s="34">
        <v>9.6440000000000001</v>
      </c>
      <c r="AT16" s="37">
        <f t="shared" si="32"/>
        <v>5</v>
      </c>
      <c r="AU16" s="30">
        <f t="shared" si="33"/>
        <v>44910</v>
      </c>
      <c r="AV16" s="31" t="str">
        <f t="shared" si="34"/>
        <v>Jeudi</v>
      </c>
      <c r="AW16" s="34"/>
      <c r="AX16" s="27"/>
      <c r="AY16" s="27"/>
    </row>
    <row r="17" spans="1:55" ht="16.5" customHeight="1" x14ac:dyDescent="0.25">
      <c r="A17" s="28">
        <v>16</v>
      </c>
      <c r="B17" s="29">
        <f t="shared" si="2"/>
        <v>7</v>
      </c>
      <c r="C17" s="30">
        <f t="shared" si="3"/>
        <v>44577</v>
      </c>
      <c r="D17" s="31" t="str">
        <f t="shared" si="4"/>
        <v>Samedi</v>
      </c>
      <c r="E17" s="32">
        <v>13.778</v>
      </c>
      <c r="F17" s="33">
        <f t="shared" si="5"/>
        <v>4</v>
      </c>
      <c r="G17" s="30">
        <f t="shared" si="6"/>
        <v>44608</v>
      </c>
      <c r="H17" s="31" t="str">
        <f t="shared" si="7"/>
        <v>Mercredi</v>
      </c>
      <c r="I17" s="34">
        <v>13.438000000000001</v>
      </c>
      <c r="J17" s="33">
        <f t="shared" si="8"/>
        <v>4</v>
      </c>
      <c r="K17" s="30">
        <f t="shared" si="9"/>
        <v>44636</v>
      </c>
      <c r="L17" s="31" t="str">
        <f t="shared" si="10"/>
        <v>Mercredi</v>
      </c>
      <c r="M17" s="34">
        <v>10.837999999999999</v>
      </c>
      <c r="N17" s="33">
        <f t="shared" si="11"/>
        <v>7</v>
      </c>
      <c r="O17" s="30">
        <f t="shared" si="0"/>
        <v>44667</v>
      </c>
      <c r="P17" s="31" t="str">
        <f t="shared" si="12"/>
        <v>Samedi</v>
      </c>
      <c r="Q17" s="35">
        <v>9.984</v>
      </c>
      <c r="R17" s="33">
        <f t="shared" si="13"/>
        <v>2</v>
      </c>
      <c r="S17" s="30">
        <f t="shared" si="14"/>
        <v>44697</v>
      </c>
      <c r="T17" s="31" t="str">
        <f t="shared" si="15"/>
        <v>Lundi</v>
      </c>
      <c r="U17" s="35">
        <v>10.254</v>
      </c>
      <c r="V17" s="33">
        <f t="shared" si="16"/>
        <v>5</v>
      </c>
      <c r="W17" s="30">
        <f t="shared" si="17"/>
        <v>44728</v>
      </c>
      <c r="X17" s="31" t="str">
        <f t="shared" si="18"/>
        <v>Jeudi</v>
      </c>
      <c r="Y17" s="34">
        <v>8.9030000000000005</v>
      </c>
      <c r="Z17" s="33">
        <f t="shared" si="19"/>
        <v>7</v>
      </c>
      <c r="AA17" s="30">
        <f t="shared" si="20"/>
        <v>44758</v>
      </c>
      <c r="AB17" s="31" t="str">
        <f t="shared" si="21"/>
        <v>Samedi</v>
      </c>
      <c r="AC17" s="34">
        <v>8.2430000000000003</v>
      </c>
      <c r="AD17" s="33">
        <f t="shared" si="22"/>
        <v>3</v>
      </c>
      <c r="AE17" s="30">
        <f t="shared" si="23"/>
        <v>44789</v>
      </c>
      <c r="AF17" s="31" t="str">
        <f t="shared" si="24"/>
        <v>Mardi</v>
      </c>
      <c r="AG17" s="34">
        <v>10.042</v>
      </c>
      <c r="AH17" s="33">
        <f t="shared" si="25"/>
        <v>6</v>
      </c>
      <c r="AI17" s="30">
        <f t="shared" si="26"/>
        <v>44820</v>
      </c>
      <c r="AJ17" s="31" t="str">
        <f t="shared" si="27"/>
        <v>Vendredi</v>
      </c>
      <c r="AK17" s="36">
        <v>9.3800000000000008</v>
      </c>
      <c r="AL17" s="37">
        <f t="shared" si="28"/>
        <v>1</v>
      </c>
      <c r="AM17" s="30">
        <f t="shared" si="35"/>
        <v>44850</v>
      </c>
      <c r="AN17" s="31" t="str">
        <f t="shared" si="29"/>
        <v>Dimanche</v>
      </c>
      <c r="AO17" s="34">
        <v>8.5370000000000008</v>
      </c>
      <c r="AP17" s="37">
        <f t="shared" si="30"/>
        <v>4</v>
      </c>
      <c r="AQ17" s="30">
        <f t="shared" si="1"/>
        <v>44881</v>
      </c>
      <c r="AR17" s="31" t="str">
        <f t="shared" si="31"/>
        <v>Mercredi</v>
      </c>
      <c r="AS17" s="34">
        <v>9.532</v>
      </c>
      <c r="AT17" s="37">
        <f t="shared" si="32"/>
        <v>6</v>
      </c>
      <c r="AU17" s="30">
        <f t="shared" si="33"/>
        <v>44911</v>
      </c>
      <c r="AV17" s="31" t="str">
        <f t="shared" si="34"/>
        <v>Vendredi</v>
      </c>
      <c r="AW17" s="34"/>
      <c r="AX17" s="27"/>
      <c r="AY17" s="27"/>
      <c r="AZ17" s="43"/>
      <c r="BA17" s="43"/>
      <c r="BB17" s="124"/>
      <c r="BC17" s="124"/>
    </row>
    <row r="18" spans="1:55" ht="16.5" customHeight="1" x14ac:dyDescent="0.25">
      <c r="A18" s="28">
        <v>17</v>
      </c>
      <c r="B18" s="29">
        <f t="shared" si="2"/>
        <v>1</v>
      </c>
      <c r="C18" s="30">
        <f t="shared" si="3"/>
        <v>44578</v>
      </c>
      <c r="D18" s="31" t="str">
        <f t="shared" si="4"/>
        <v>Dimanche</v>
      </c>
      <c r="E18" s="32">
        <v>13.728</v>
      </c>
      <c r="F18" s="33">
        <f t="shared" si="5"/>
        <v>5</v>
      </c>
      <c r="G18" s="30">
        <f t="shared" si="6"/>
        <v>44609</v>
      </c>
      <c r="H18" s="31" t="str">
        <f t="shared" si="7"/>
        <v>Jeudi</v>
      </c>
      <c r="I18" s="34">
        <v>13.14</v>
      </c>
      <c r="J18" s="33">
        <f t="shared" si="8"/>
        <v>5</v>
      </c>
      <c r="K18" s="30">
        <f t="shared" si="9"/>
        <v>44637</v>
      </c>
      <c r="L18" s="31" t="str">
        <f t="shared" si="10"/>
        <v>Jeudi</v>
      </c>
      <c r="M18" s="34">
        <v>10.805999999999999</v>
      </c>
      <c r="N18" s="33">
        <f t="shared" si="11"/>
        <v>1</v>
      </c>
      <c r="O18" s="30">
        <f t="shared" si="0"/>
        <v>44668</v>
      </c>
      <c r="P18" s="31" t="str">
        <f t="shared" si="12"/>
        <v>Dimanche</v>
      </c>
      <c r="Q18" s="35">
        <v>9.984</v>
      </c>
      <c r="R18" s="33">
        <f t="shared" si="13"/>
        <v>3</v>
      </c>
      <c r="S18" s="30">
        <f t="shared" si="14"/>
        <v>44698</v>
      </c>
      <c r="T18" s="31" t="str">
        <f t="shared" si="15"/>
        <v>Mardi</v>
      </c>
      <c r="U18" s="35">
        <v>10.534000000000001</v>
      </c>
      <c r="V18" s="33">
        <f t="shared" si="16"/>
        <v>6</v>
      </c>
      <c r="W18" s="30">
        <f t="shared" si="17"/>
        <v>44729</v>
      </c>
      <c r="X18" s="31" t="str">
        <f t="shared" si="18"/>
        <v>Vendredi</v>
      </c>
      <c r="Y18" s="34">
        <v>8.9879999999999995</v>
      </c>
      <c r="Z18" s="33">
        <f t="shared" si="19"/>
        <v>1</v>
      </c>
      <c r="AA18" s="30">
        <f t="shared" si="20"/>
        <v>44759</v>
      </c>
      <c r="AB18" s="31" t="str">
        <f t="shared" si="21"/>
        <v>Dimanche</v>
      </c>
      <c r="AC18" s="34">
        <v>8.2430000000000003</v>
      </c>
      <c r="AD18" s="33">
        <f t="shared" si="22"/>
        <v>4</v>
      </c>
      <c r="AE18" s="30">
        <f t="shared" si="23"/>
        <v>44790</v>
      </c>
      <c r="AF18" s="31" t="str">
        <f t="shared" si="24"/>
        <v>Mercredi</v>
      </c>
      <c r="AG18" s="34">
        <v>9.8979999999999997</v>
      </c>
      <c r="AH18" s="33">
        <f t="shared" si="25"/>
        <v>7</v>
      </c>
      <c r="AI18" s="30">
        <f t="shared" si="26"/>
        <v>44821</v>
      </c>
      <c r="AJ18" s="31" t="str">
        <f t="shared" si="27"/>
        <v>Samedi</v>
      </c>
      <c r="AK18" s="36">
        <v>9.3800000000000008</v>
      </c>
      <c r="AL18" s="37">
        <f t="shared" si="28"/>
        <v>2</v>
      </c>
      <c r="AM18" s="30">
        <f t="shared" si="35"/>
        <v>44851</v>
      </c>
      <c r="AN18" s="31" t="str">
        <f t="shared" si="29"/>
        <v>Lundi</v>
      </c>
      <c r="AO18" s="34">
        <v>8.66</v>
      </c>
      <c r="AP18" s="37">
        <f t="shared" si="30"/>
        <v>5</v>
      </c>
      <c r="AQ18" s="30">
        <f t="shared" si="1"/>
        <v>44882</v>
      </c>
      <c r="AR18" s="31" t="str">
        <f t="shared" si="31"/>
        <v>Jeudi</v>
      </c>
      <c r="AS18" s="34">
        <v>9.5619999999999994</v>
      </c>
      <c r="AT18" s="37">
        <f t="shared" si="32"/>
        <v>7</v>
      </c>
      <c r="AU18" s="30">
        <f t="shared" si="33"/>
        <v>44912</v>
      </c>
      <c r="AV18" s="31" t="str">
        <f t="shared" si="34"/>
        <v>Samedi</v>
      </c>
      <c r="AW18" s="34"/>
      <c r="AX18" s="27"/>
      <c r="AY18" s="27"/>
      <c r="AZ18" s="43"/>
      <c r="BA18" s="43"/>
      <c r="BB18" s="124"/>
      <c r="BC18" s="124"/>
    </row>
    <row r="19" spans="1:55" ht="16.5" customHeight="1" x14ac:dyDescent="0.25">
      <c r="A19" s="28">
        <v>18</v>
      </c>
      <c r="B19" s="29">
        <f t="shared" si="2"/>
        <v>2</v>
      </c>
      <c r="C19" s="30">
        <f t="shared" si="3"/>
        <v>44579</v>
      </c>
      <c r="D19" s="31" t="str">
        <f t="shared" si="4"/>
        <v>Lundi</v>
      </c>
      <c r="E19" s="32">
        <v>13.667999999999999</v>
      </c>
      <c r="F19" s="33">
        <f t="shared" si="5"/>
        <v>6</v>
      </c>
      <c r="G19" s="30">
        <f t="shared" si="6"/>
        <v>44610</v>
      </c>
      <c r="H19" s="31" t="str">
        <f t="shared" si="7"/>
        <v>Vendredi</v>
      </c>
      <c r="I19" s="34">
        <v>13.055999999999999</v>
      </c>
      <c r="J19" s="33">
        <f t="shared" si="8"/>
        <v>6</v>
      </c>
      <c r="K19" s="30">
        <f t="shared" si="9"/>
        <v>44638</v>
      </c>
      <c r="L19" s="31" t="str">
        <f t="shared" si="10"/>
        <v>Vendredi</v>
      </c>
      <c r="M19" s="34">
        <v>10.894</v>
      </c>
      <c r="N19" s="33">
        <f t="shared" si="11"/>
        <v>2</v>
      </c>
      <c r="O19" s="30">
        <f t="shared" si="0"/>
        <v>44669</v>
      </c>
      <c r="P19" s="31" t="str">
        <f t="shared" si="12"/>
        <v>Lundi</v>
      </c>
      <c r="Q19" s="35">
        <v>9.984</v>
      </c>
      <c r="R19" s="33">
        <f t="shared" si="13"/>
        <v>4</v>
      </c>
      <c r="S19" s="30">
        <f t="shared" si="14"/>
        <v>44699</v>
      </c>
      <c r="T19" s="31" t="str">
        <f t="shared" si="15"/>
        <v>Mercredi</v>
      </c>
      <c r="U19" s="35">
        <v>10.464</v>
      </c>
      <c r="V19" s="33">
        <f t="shared" si="16"/>
        <v>7</v>
      </c>
      <c r="W19" s="30">
        <f t="shared" si="17"/>
        <v>44730</v>
      </c>
      <c r="X19" s="31" t="str">
        <f t="shared" si="18"/>
        <v>Samedi</v>
      </c>
      <c r="Y19" s="34">
        <v>8.9879999999999995</v>
      </c>
      <c r="Z19" s="33">
        <f t="shared" si="19"/>
        <v>2</v>
      </c>
      <c r="AA19" s="30">
        <f t="shared" si="20"/>
        <v>44760</v>
      </c>
      <c r="AB19" s="31" t="str">
        <f t="shared" si="21"/>
        <v>Lundi</v>
      </c>
      <c r="AC19" s="34">
        <v>8.4480000000000004</v>
      </c>
      <c r="AD19" s="33">
        <f t="shared" si="22"/>
        <v>5</v>
      </c>
      <c r="AE19" s="30">
        <f t="shared" si="23"/>
        <v>44791</v>
      </c>
      <c r="AF19" s="31" t="str">
        <f t="shared" si="24"/>
        <v>Jeudi</v>
      </c>
      <c r="AG19" s="34">
        <v>9.7859999999999996</v>
      </c>
      <c r="AH19" s="33">
        <f t="shared" si="25"/>
        <v>1</v>
      </c>
      <c r="AI19" s="30">
        <f t="shared" si="26"/>
        <v>44822</v>
      </c>
      <c r="AJ19" s="31" t="str">
        <f t="shared" si="27"/>
        <v>Dimanche</v>
      </c>
      <c r="AK19" s="36">
        <v>9.3800000000000008</v>
      </c>
      <c r="AL19" s="37">
        <f t="shared" si="28"/>
        <v>3</v>
      </c>
      <c r="AM19" s="30">
        <f t="shared" si="35"/>
        <v>44852</v>
      </c>
      <c r="AN19" s="31" t="str">
        <f t="shared" si="29"/>
        <v>Mardi</v>
      </c>
      <c r="AO19" s="34">
        <v>8.8170000000000002</v>
      </c>
      <c r="AP19" s="37">
        <f t="shared" si="30"/>
        <v>6</v>
      </c>
      <c r="AQ19" s="30">
        <f t="shared" si="1"/>
        <v>44883</v>
      </c>
      <c r="AR19" s="31" t="str">
        <f t="shared" si="31"/>
        <v>Vendredi</v>
      </c>
      <c r="AS19" s="34">
        <v>9.7050000000000001</v>
      </c>
      <c r="AT19" s="37">
        <f t="shared" si="32"/>
        <v>1</v>
      </c>
      <c r="AU19" s="30">
        <f t="shared" si="33"/>
        <v>44913</v>
      </c>
      <c r="AV19" s="31" t="str">
        <f t="shared" si="34"/>
        <v>Dimanche</v>
      </c>
      <c r="AW19" s="34"/>
      <c r="AX19" s="27"/>
      <c r="AY19" s="27"/>
      <c r="AZ19" s="14"/>
      <c r="BA19" s="14"/>
      <c r="BB19" s="125"/>
      <c r="BC19" s="125"/>
    </row>
    <row r="20" spans="1:55" ht="16.5" customHeight="1" x14ac:dyDescent="0.25">
      <c r="A20" s="28">
        <v>19</v>
      </c>
      <c r="B20" s="29">
        <f t="shared" si="2"/>
        <v>3</v>
      </c>
      <c r="C20" s="30">
        <f t="shared" si="3"/>
        <v>44580</v>
      </c>
      <c r="D20" s="31" t="str">
        <f t="shared" si="4"/>
        <v>Mardi</v>
      </c>
      <c r="E20" s="32">
        <v>13.54</v>
      </c>
      <c r="F20" s="33">
        <f t="shared" si="5"/>
        <v>7</v>
      </c>
      <c r="G20" s="30">
        <f t="shared" si="6"/>
        <v>44611</v>
      </c>
      <c r="H20" s="31" t="str">
        <f t="shared" si="7"/>
        <v>Samedi</v>
      </c>
      <c r="I20" s="34">
        <v>13.055999999999999</v>
      </c>
      <c r="J20" s="33">
        <f t="shared" si="8"/>
        <v>7</v>
      </c>
      <c r="K20" s="30">
        <f t="shared" si="9"/>
        <v>44639</v>
      </c>
      <c r="L20" s="31" t="str">
        <f t="shared" si="10"/>
        <v>Samedi</v>
      </c>
      <c r="M20" s="34">
        <v>10.894</v>
      </c>
      <c r="N20" s="33">
        <f t="shared" si="11"/>
        <v>3</v>
      </c>
      <c r="O20" s="30">
        <f t="shared" si="0"/>
        <v>44670</v>
      </c>
      <c r="P20" s="31" t="str">
        <f t="shared" si="12"/>
        <v>Mardi</v>
      </c>
      <c r="Q20" s="35">
        <v>10.050000000000001</v>
      </c>
      <c r="R20" s="33">
        <f t="shared" si="13"/>
        <v>5</v>
      </c>
      <c r="S20" s="30">
        <f t="shared" si="14"/>
        <v>44700</v>
      </c>
      <c r="T20" s="31" t="str">
        <f t="shared" si="15"/>
        <v>Jeudi</v>
      </c>
      <c r="U20" s="35">
        <v>10.372</v>
      </c>
      <c r="V20" s="33">
        <f t="shared" si="16"/>
        <v>1</v>
      </c>
      <c r="W20" s="30">
        <f t="shared" si="17"/>
        <v>44731</v>
      </c>
      <c r="X20" s="31" t="str">
        <f t="shared" si="18"/>
        <v>Dimanche</v>
      </c>
      <c r="Y20" s="34">
        <v>8.9879999999999995</v>
      </c>
      <c r="Z20" s="33">
        <f t="shared" si="19"/>
        <v>3</v>
      </c>
      <c r="AA20" s="30">
        <f t="shared" si="20"/>
        <v>44761</v>
      </c>
      <c r="AB20" s="31" t="str">
        <f t="shared" si="21"/>
        <v>Mardi</v>
      </c>
      <c r="AC20" s="34">
        <v>8.6479999999999997</v>
      </c>
      <c r="AD20" s="33">
        <f t="shared" si="22"/>
        <v>6</v>
      </c>
      <c r="AE20" s="30">
        <f t="shared" si="23"/>
        <v>44792</v>
      </c>
      <c r="AF20" s="31" t="str">
        <f t="shared" si="24"/>
        <v>Vendredi</v>
      </c>
      <c r="AG20" s="34">
        <v>9.5820000000000007</v>
      </c>
      <c r="AH20" s="33">
        <f t="shared" si="25"/>
        <v>2</v>
      </c>
      <c r="AI20" s="30">
        <f t="shared" si="26"/>
        <v>44823</v>
      </c>
      <c r="AJ20" s="31" t="str">
        <f t="shared" si="27"/>
        <v>Lundi</v>
      </c>
      <c r="AK20" s="36">
        <v>9.4130000000000003</v>
      </c>
      <c r="AL20" s="37">
        <f t="shared" si="28"/>
        <v>4</v>
      </c>
      <c r="AM20" s="30">
        <f t="shared" si="35"/>
        <v>44853</v>
      </c>
      <c r="AN20" s="31" t="str">
        <f t="shared" si="29"/>
        <v>Mercredi</v>
      </c>
      <c r="AO20" s="34">
        <v>8.8409999999999993</v>
      </c>
      <c r="AP20" s="37">
        <f t="shared" si="30"/>
        <v>7</v>
      </c>
      <c r="AQ20" s="30">
        <f t="shared" si="1"/>
        <v>44884</v>
      </c>
      <c r="AR20" s="31" t="str">
        <f t="shared" si="31"/>
        <v>Samedi</v>
      </c>
      <c r="AS20" s="34">
        <v>9.7050000000000001</v>
      </c>
      <c r="AT20" s="37">
        <f t="shared" si="32"/>
        <v>2</v>
      </c>
      <c r="AU20" s="30">
        <f t="shared" si="33"/>
        <v>44914</v>
      </c>
      <c r="AV20" s="31" t="str">
        <f t="shared" si="34"/>
        <v>Lundi</v>
      </c>
      <c r="AW20" s="34"/>
      <c r="AX20" s="27"/>
      <c r="AY20" s="27"/>
      <c r="AZ20" s="43"/>
      <c r="BA20" s="43"/>
      <c r="BB20" s="126"/>
      <c r="BC20" s="126"/>
    </row>
    <row r="21" spans="1:55" ht="16.5" customHeight="1" x14ac:dyDescent="0.25">
      <c r="A21" s="28">
        <v>20</v>
      </c>
      <c r="B21" s="29">
        <f t="shared" si="2"/>
        <v>4</v>
      </c>
      <c r="C21" s="30">
        <f t="shared" si="3"/>
        <v>44581</v>
      </c>
      <c r="D21" s="31" t="str">
        <f t="shared" si="4"/>
        <v>Mercredi</v>
      </c>
      <c r="E21" s="32">
        <v>13.49</v>
      </c>
      <c r="F21" s="33">
        <f t="shared" si="5"/>
        <v>1</v>
      </c>
      <c r="G21" s="30">
        <f t="shared" si="6"/>
        <v>44612</v>
      </c>
      <c r="H21" s="31" t="str">
        <f t="shared" si="7"/>
        <v>Dimanche</v>
      </c>
      <c r="I21" s="34">
        <v>13.055999999999999</v>
      </c>
      <c r="J21" s="33">
        <f t="shared" si="8"/>
        <v>1</v>
      </c>
      <c r="K21" s="30">
        <f t="shared" si="9"/>
        <v>44640</v>
      </c>
      <c r="L21" s="31" t="str">
        <f t="shared" si="10"/>
        <v>Dimanche</v>
      </c>
      <c r="M21" s="34">
        <v>10.894</v>
      </c>
      <c r="N21" s="33">
        <f t="shared" si="11"/>
        <v>4</v>
      </c>
      <c r="O21" s="30">
        <f t="shared" si="0"/>
        <v>44671</v>
      </c>
      <c r="P21" s="31" t="str">
        <f t="shared" si="12"/>
        <v>Mercredi</v>
      </c>
      <c r="Q21" s="35">
        <v>10.346</v>
      </c>
      <c r="R21" s="33">
        <f t="shared" si="13"/>
        <v>6</v>
      </c>
      <c r="S21" s="30">
        <f t="shared" si="14"/>
        <v>44701</v>
      </c>
      <c r="T21" s="31" t="str">
        <f t="shared" si="15"/>
        <v>Vendredi</v>
      </c>
      <c r="U21" s="35">
        <v>10.394</v>
      </c>
      <c r="V21" s="33">
        <f t="shared" si="16"/>
        <v>2</v>
      </c>
      <c r="W21" s="30">
        <f t="shared" si="17"/>
        <v>44732</v>
      </c>
      <c r="X21" s="31" t="str">
        <f t="shared" si="18"/>
        <v>Lundi</v>
      </c>
      <c r="Y21" s="34">
        <v>9.2070000000000007</v>
      </c>
      <c r="Z21" s="33">
        <f t="shared" si="19"/>
        <v>4</v>
      </c>
      <c r="AA21" s="30">
        <f t="shared" si="20"/>
        <v>44762</v>
      </c>
      <c r="AB21" s="31" t="str">
        <f t="shared" si="21"/>
        <v>Mercredi</v>
      </c>
      <c r="AC21" s="34">
        <v>8.7100000000000009</v>
      </c>
      <c r="AD21" s="33">
        <f t="shared" si="22"/>
        <v>7</v>
      </c>
      <c r="AE21" s="30">
        <f t="shared" si="23"/>
        <v>44793</v>
      </c>
      <c r="AF21" s="31" t="str">
        <f t="shared" si="24"/>
        <v>Samedi</v>
      </c>
      <c r="AG21" s="34">
        <v>9.5820000000000007</v>
      </c>
      <c r="AH21" s="33">
        <f t="shared" si="25"/>
        <v>3</v>
      </c>
      <c r="AI21" s="30">
        <f t="shared" si="26"/>
        <v>44824</v>
      </c>
      <c r="AJ21" s="31" t="str">
        <f t="shared" si="27"/>
        <v>Mardi</v>
      </c>
      <c r="AK21" s="36">
        <v>9.2720000000000002</v>
      </c>
      <c r="AL21" s="37">
        <f t="shared" si="28"/>
        <v>5</v>
      </c>
      <c r="AM21" s="30">
        <f t="shared" si="35"/>
        <v>44854</v>
      </c>
      <c r="AN21" s="31" t="str">
        <f t="shared" si="29"/>
        <v>Jeudi</v>
      </c>
      <c r="AO21" s="34">
        <v>8.9009999999999998</v>
      </c>
      <c r="AP21" s="37">
        <f t="shared" si="30"/>
        <v>1</v>
      </c>
      <c r="AQ21" s="30">
        <f t="shared" si="1"/>
        <v>44885</v>
      </c>
      <c r="AR21" s="31" t="str">
        <f t="shared" si="31"/>
        <v>Dimanche</v>
      </c>
      <c r="AS21" s="34">
        <v>9.7050000000000001</v>
      </c>
      <c r="AT21" s="37">
        <f t="shared" si="32"/>
        <v>3</v>
      </c>
      <c r="AU21" s="30">
        <f t="shared" si="33"/>
        <v>44915</v>
      </c>
      <c r="AV21" s="31" t="str">
        <f t="shared" si="34"/>
        <v>Mardi</v>
      </c>
      <c r="AW21" s="34"/>
      <c r="AX21" s="27"/>
      <c r="AY21" s="27"/>
    </row>
    <row r="22" spans="1:55" ht="16.5" customHeight="1" x14ac:dyDescent="0.25">
      <c r="A22" s="28">
        <v>21</v>
      </c>
      <c r="B22" s="29">
        <f t="shared" si="2"/>
        <v>5</v>
      </c>
      <c r="C22" s="30">
        <f t="shared" si="3"/>
        <v>44582</v>
      </c>
      <c r="D22" s="31" t="str">
        <f t="shared" si="4"/>
        <v>Jeudi</v>
      </c>
      <c r="E22" s="32">
        <v>13.284000000000001</v>
      </c>
      <c r="F22" s="33">
        <f t="shared" si="5"/>
        <v>2</v>
      </c>
      <c r="G22" s="30">
        <f t="shared" si="6"/>
        <v>44613</v>
      </c>
      <c r="H22" s="31" t="str">
        <f t="shared" si="7"/>
        <v>Lundi</v>
      </c>
      <c r="I22" s="34">
        <v>12.87</v>
      </c>
      <c r="J22" s="33">
        <f t="shared" si="8"/>
        <v>2</v>
      </c>
      <c r="K22" s="30">
        <f t="shared" si="9"/>
        <v>44641</v>
      </c>
      <c r="L22" s="31" t="str">
        <f t="shared" si="10"/>
        <v>Lundi</v>
      </c>
      <c r="M22" s="34">
        <v>10.888</v>
      </c>
      <c r="N22" s="33">
        <f t="shared" si="11"/>
        <v>5</v>
      </c>
      <c r="O22" s="30">
        <f t="shared" si="0"/>
        <v>44672</v>
      </c>
      <c r="P22" s="31" t="str">
        <f t="shared" si="12"/>
        <v>Jeudi</v>
      </c>
      <c r="Q22" s="35">
        <v>10.518000000000001</v>
      </c>
      <c r="R22" s="33">
        <f t="shared" si="13"/>
        <v>7</v>
      </c>
      <c r="S22" s="30">
        <f t="shared" si="14"/>
        <v>44702</v>
      </c>
      <c r="T22" s="31" t="str">
        <f t="shared" si="15"/>
        <v>Samedi</v>
      </c>
      <c r="U22" s="35">
        <v>10.394</v>
      </c>
      <c r="V22" s="33">
        <f t="shared" si="16"/>
        <v>3</v>
      </c>
      <c r="W22" s="30">
        <f t="shared" si="17"/>
        <v>44733</v>
      </c>
      <c r="X22" s="31" t="str">
        <f t="shared" si="18"/>
        <v>Mardi</v>
      </c>
      <c r="Y22" s="34">
        <v>9.3970000000000002</v>
      </c>
      <c r="Z22" s="33">
        <f t="shared" si="19"/>
        <v>5</v>
      </c>
      <c r="AA22" s="30">
        <f t="shared" si="20"/>
        <v>44763</v>
      </c>
      <c r="AB22" s="31" t="str">
        <f t="shared" si="21"/>
        <v>Jeudi</v>
      </c>
      <c r="AC22" s="34">
        <v>8.6129999999999995</v>
      </c>
      <c r="AD22" s="33">
        <f t="shared" si="22"/>
        <v>1</v>
      </c>
      <c r="AE22" s="30">
        <f t="shared" si="23"/>
        <v>44794</v>
      </c>
      <c r="AF22" s="31" t="str">
        <f t="shared" si="24"/>
        <v>Dimanche</v>
      </c>
      <c r="AG22" s="34">
        <v>9.5820000000000007</v>
      </c>
      <c r="AH22" s="33">
        <f t="shared" si="25"/>
        <v>4</v>
      </c>
      <c r="AI22" s="30">
        <f t="shared" si="26"/>
        <v>44825</v>
      </c>
      <c r="AJ22" s="31" t="str">
        <f t="shared" si="27"/>
        <v>Mercredi</v>
      </c>
      <c r="AK22" s="36">
        <v>9.1890000000000001</v>
      </c>
      <c r="AL22" s="37">
        <f t="shared" si="28"/>
        <v>6</v>
      </c>
      <c r="AM22" s="30">
        <f t="shared" si="35"/>
        <v>44855</v>
      </c>
      <c r="AN22" s="31" t="str">
        <f t="shared" si="29"/>
        <v>Vendredi</v>
      </c>
      <c r="AO22" s="34">
        <v>8.9309999999999992</v>
      </c>
      <c r="AP22" s="37">
        <f t="shared" si="30"/>
        <v>2</v>
      </c>
      <c r="AQ22" s="30">
        <f t="shared" si="1"/>
        <v>44886</v>
      </c>
      <c r="AR22" s="31" t="str">
        <f t="shared" si="31"/>
        <v>Lundi</v>
      </c>
      <c r="AS22" s="34">
        <v>9.7059999999999995</v>
      </c>
      <c r="AT22" s="37">
        <f t="shared" si="32"/>
        <v>4</v>
      </c>
      <c r="AU22" s="30">
        <f t="shared" si="33"/>
        <v>44916</v>
      </c>
      <c r="AV22" s="31" t="str">
        <f t="shared" si="34"/>
        <v>Mercredi</v>
      </c>
      <c r="AW22" s="34"/>
      <c r="AX22" s="27"/>
      <c r="AY22" s="27"/>
      <c r="BA22" s="14"/>
      <c r="BB22" s="14"/>
      <c r="BC22" s="49"/>
    </row>
    <row r="23" spans="1:55" ht="16.5" customHeight="1" x14ac:dyDescent="0.25">
      <c r="A23" s="28">
        <v>22</v>
      </c>
      <c r="B23" s="29">
        <f t="shared" si="2"/>
        <v>6</v>
      </c>
      <c r="C23" s="30">
        <f t="shared" si="3"/>
        <v>44583</v>
      </c>
      <c r="D23" s="31" t="str">
        <f t="shared" si="4"/>
        <v>Vendredi</v>
      </c>
      <c r="E23" s="32">
        <v>13.284000000000001</v>
      </c>
      <c r="F23" s="33">
        <f t="shared" si="5"/>
        <v>3</v>
      </c>
      <c r="G23" s="30">
        <f t="shared" si="6"/>
        <v>44614</v>
      </c>
      <c r="H23" s="31" t="str">
        <f t="shared" si="7"/>
        <v>Mardi</v>
      </c>
      <c r="I23" s="34">
        <v>12.8</v>
      </c>
      <c r="J23" s="33">
        <f t="shared" si="8"/>
        <v>3</v>
      </c>
      <c r="K23" s="30">
        <f t="shared" si="9"/>
        <v>44642</v>
      </c>
      <c r="L23" s="31" t="str">
        <f t="shared" si="10"/>
        <v>Mardi</v>
      </c>
      <c r="M23" s="34">
        <v>11.052</v>
      </c>
      <c r="N23" s="33">
        <f t="shared" si="11"/>
        <v>6</v>
      </c>
      <c r="O23" s="30">
        <f t="shared" si="0"/>
        <v>44673</v>
      </c>
      <c r="P23" s="31" t="str">
        <f t="shared" si="12"/>
        <v>Vendredi</v>
      </c>
      <c r="Q23" s="35">
        <v>10.492000000000001</v>
      </c>
      <c r="R23" s="33">
        <f t="shared" si="13"/>
        <v>1</v>
      </c>
      <c r="S23" s="30">
        <f t="shared" si="14"/>
        <v>44703</v>
      </c>
      <c r="T23" s="31" t="str">
        <f t="shared" si="15"/>
        <v>Dimanche</v>
      </c>
      <c r="U23" s="35">
        <v>10.394</v>
      </c>
      <c r="V23" s="33">
        <f t="shared" si="16"/>
        <v>4</v>
      </c>
      <c r="W23" s="30">
        <f t="shared" si="17"/>
        <v>44734</v>
      </c>
      <c r="X23" s="31" t="str">
        <f t="shared" si="18"/>
        <v>Mercredi</v>
      </c>
      <c r="Y23" s="34">
        <v>9.2430000000000003</v>
      </c>
      <c r="Z23" s="33">
        <f t="shared" si="19"/>
        <v>6</v>
      </c>
      <c r="AA23" s="30">
        <f t="shared" si="20"/>
        <v>44764</v>
      </c>
      <c r="AB23" s="31" t="str">
        <f t="shared" si="21"/>
        <v>Vendredi</v>
      </c>
      <c r="AC23" s="34">
        <v>8.5129999999999999</v>
      </c>
      <c r="AD23" s="33">
        <f t="shared" si="22"/>
        <v>2</v>
      </c>
      <c r="AE23" s="30">
        <f t="shared" si="23"/>
        <v>44795</v>
      </c>
      <c r="AF23" s="31" t="str">
        <f t="shared" si="24"/>
        <v>Lundi</v>
      </c>
      <c r="AG23" s="34">
        <v>9.3260000000000005</v>
      </c>
      <c r="AH23" s="33">
        <f t="shared" si="25"/>
        <v>5</v>
      </c>
      <c r="AI23" s="30">
        <f t="shared" si="26"/>
        <v>44826</v>
      </c>
      <c r="AJ23" s="31" t="str">
        <f t="shared" si="27"/>
        <v>Jeudi</v>
      </c>
      <c r="AK23" s="36">
        <v>9.16</v>
      </c>
      <c r="AL23" s="37">
        <f t="shared" si="28"/>
        <v>7</v>
      </c>
      <c r="AM23" s="30">
        <f t="shared" si="35"/>
        <v>44856</v>
      </c>
      <c r="AN23" s="31" t="str">
        <f t="shared" si="29"/>
        <v>Samedi</v>
      </c>
      <c r="AO23" s="34">
        <v>8.9309999999999992</v>
      </c>
      <c r="AP23" s="37">
        <f t="shared" si="30"/>
        <v>3</v>
      </c>
      <c r="AQ23" s="30">
        <f t="shared" si="1"/>
        <v>44887</v>
      </c>
      <c r="AR23" s="31" t="str">
        <f t="shared" si="31"/>
        <v>Mardi</v>
      </c>
      <c r="AS23" s="34">
        <v>9.7010000000000005</v>
      </c>
      <c r="AT23" s="37">
        <f t="shared" si="32"/>
        <v>5</v>
      </c>
      <c r="AU23" s="30">
        <f t="shared" si="33"/>
        <v>44917</v>
      </c>
      <c r="AV23" s="31" t="str">
        <f t="shared" si="34"/>
        <v>Jeudi</v>
      </c>
      <c r="AW23" s="34"/>
      <c r="AX23" s="27"/>
      <c r="AY23" s="27"/>
    </row>
    <row r="24" spans="1:55" ht="16.5" customHeight="1" x14ac:dyDescent="0.25">
      <c r="A24" s="28">
        <v>23</v>
      </c>
      <c r="B24" s="29">
        <f t="shared" si="2"/>
        <v>7</v>
      </c>
      <c r="C24" s="30">
        <f t="shared" si="3"/>
        <v>44584</v>
      </c>
      <c r="D24" s="31" t="str">
        <f t="shared" si="4"/>
        <v>Samedi</v>
      </c>
      <c r="E24" s="32">
        <v>13.284000000000001</v>
      </c>
      <c r="F24" s="33">
        <f t="shared" si="5"/>
        <v>4</v>
      </c>
      <c r="G24" s="30">
        <f t="shared" si="6"/>
        <v>44615</v>
      </c>
      <c r="H24" s="31" t="str">
        <f t="shared" si="7"/>
        <v>Mercredi</v>
      </c>
      <c r="I24" s="34">
        <v>12.68</v>
      </c>
      <c r="J24" s="33">
        <f t="shared" si="8"/>
        <v>4</v>
      </c>
      <c r="K24" s="30">
        <f t="shared" si="9"/>
        <v>44643</v>
      </c>
      <c r="L24" s="31" t="str">
        <f t="shared" si="10"/>
        <v>Mercredi</v>
      </c>
      <c r="M24" s="34">
        <v>10.853999999999999</v>
      </c>
      <c r="N24" s="33">
        <f t="shared" si="11"/>
        <v>7</v>
      </c>
      <c r="O24" s="30">
        <f t="shared" si="0"/>
        <v>44674</v>
      </c>
      <c r="P24" s="31" t="str">
        <f t="shared" si="12"/>
        <v>Samedi</v>
      </c>
      <c r="Q24" s="35">
        <v>10.492000000000001</v>
      </c>
      <c r="R24" s="33">
        <f t="shared" si="13"/>
        <v>2</v>
      </c>
      <c r="S24" s="30">
        <f t="shared" si="14"/>
        <v>44704</v>
      </c>
      <c r="T24" s="31" t="str">
        <f t="shared" si="15"/>
        <v>Lundi</v>
      </c>
      <c r="U24" s="35">
        <v>10.784000000000001</v>
      </c>
      <c r="V24" s="33">
        <f t="shared" si="16"/>
        <v>5</v>
      </c>
      <c r="W24" s="30">
        <f t="shared" si="17"/>
        <v>44735</v>
      </c>
      <c r="X24" s="31" t="str">
        <f t="shared" si="18"/>
        <v>Jeudi</v>
      </c>
      <c r="Y24" s="34">
        <v>8.8759999999999994</v>
      </c>
      <c r="Z24" s="33">
        <f t="shared" si="19"/>
        <v>7</v>
      </c>
      <c r="AA24" s="30">
        <f t="shared" si="20"/>
        <v>44765</v>
      </c>
      <c r="AB24" s="31" t="str">
        <f t="shared" si="21"/>
        <v>Samedi</v>
      </c>
      <c r="AC24" s="34">
        <v>8.5129999999999999</v>
      </c>
      <c r="AD24" s="33">
        <f t="shared" si="22"/>
        <v>3</v>
      </c>
      <c r="AE24" s="30">
        <f t="shared" si="23"/>
        <v>44796</v>
      </c>
      <c r="AF24" s="31" t="str">
        <f t="shared" si="24"/>
        <v>Mardi</v>
      </c>
      <c r="AG24" s="34">
        <v>9.3569999999999993</v>
      </c>
      <c r="AH24" s="33">
        <f t="shared" si="25"/>
        <v>6</v>
      </c>
      <c r="AI24" s="30">
        <f t="shared" si="26"/>
        <v>44827</v>
      </c>
      <c r="AJ24" s="31" t="str">
        <f t="shared" si="27"/>
        <v>Vendredi</v>
      </c>
      <c r="AK24" s="36">
        <v>8.9589999999999996</v>
      </c>
      <c r="AL24" s="37">
        <f t="shared" si="28"/>
        <v>1</v>
      </c>
      <c r="AM24" s="30">
        <f t="shared" si="35"/>
        <v>44857</v>
      </c>
      <c r="AN24" s="31" t="str">
        <f t="shared" si="29"/>
        <v>Dimanche</v>
      </c>
      <c r="AO24" s="34">
        <v>8.9309999999999992</v>
      </c>
      <c r="AP24" s="37">
        <f t="shared" si="30"/>
        <v>4</v>
      </c>
      <c r="AQ24" s="30">
        <f t="shared" si="1"/>
        <v>44888</v>
      </c>
      <c r="AR24" s="31" t="str">
        <f t="shared" si="31"/>
        <v>Mercredi</v>
      </c>
      <c r="AS24" s="34">
        <v>9.6999999999999993</v>
      </c>
      <c r="AT24" s="37">
        <f t="shared" si="32"/>
        <v>6</v>
      </c>
      <c r="AU24" s="30">
        <f t="shared" si="33"/>
        <v>44918</v>
      </c>
      <c r="AV24" s="31" t="str">
        <f t="shared" si="34"/>
        <v>Vendredi</v>
      </c>
      <c r="AW24" s="34"/>
      <c r="AX24" s="27"/>
      <c r="AY24" s="27"/>
      <c r="BA24" s="14"/>
      <c r="BB24" s="14"/>
    </row>
    <row r="25" spans="1:55" ht="16.2" customHeight="1" x14ac:dyDescent="0.25">
      <c r="A25" s="28">
        <v>24</v>
      </c>
      <c r="B25" s="29">
        <f t="shared" si="2"/>
        <v>1</v>
      </c>
      <c r="C25" s="30">
        <f t="shared" si="3"/>
        <v>44585</v>
      </c>
      <c r="D25" s="31" t="str">
        <f t="shared" si="4"/>
        <v>Dimanche</v>
      </c>
      <c r="E25" s="32">
        <v>13.728</v>
      </c>
      <c r="F25" s="33">
        <f t="shared" si="5"/>
        <v>5</v>
      </c>
      <c r="G25" s="30">
        <f t="shared" si="6"/>
        <v>44616</v>
      </c>
      <c r="H25" s="31" t="str">
        <f t="shared" si="7"/>
        <v>Jeudi</v>
      </c>
      <c r="I25" s="34">
        <v>11.86</v>
      </c>
      <c r="J25" s="33">
        <f t="shared" si="8"/>
        <v>5</v>
      </c>
      <c r="K25" s="30">
        <f t="shared" si="9"/>
        <v>44644</v>
      </c>
      <c r="L25" s="31" t="str">
        <f t="shared" si="10"/>
        <v>Jeudi</v>
      </c>
      <c r="M25" s="34">
        <v>10.673999999999999</v>
      </c>
      <c r="N25" s="33">
        <f t="shared" si="11"/>
        <v>1</v>
      </c>
      <c r="O25" s="30">
        <f t="shared" si="0"/>
        <v>44675</v>
      </c>
      <c r="P25" s="31" t="str">
        <f t="shared" si="12"/>
        <v>Dimanche</v>
      </c>
      <c r="Q25" s="35">
        <v>10.492000000000001</v>
      </c>
      <c r="R25" s="33">
        <f t="shared" si="13"/>
        <v>3</v>
      </c>
      <c r="S25" s="30">
        <f t="shared" si="14"/>
        <v>44705</v>
      </c>
      <c r="T25" s="31" t="str">
        <f t="shared" si="15"/>
        <v>Mardi</v>
      </c>
      <c r="U25" s="35">
        <v>10.724</v>
      </c>
      <c r="V25" s="33">
        <f t="shared" si="16"/>
        <v>6</v>
      </c>
      <c r="W25" s="30">
        <f t="shared" si="17"/>
        <v>44736</v>
      </c>
      <c r="X25" s="31" t="str">
        <f t="shared" si="18"/>
        <v>Vendredi</v>
      </c>
      <c r="Y25" s="34">
        <v>9.1790000000000003</v>
      </c>
      <c r="Z25" s="33">
        <f t="shared" si="19"/>
        <v>1</v>
      </c>
      <c r="AA25" s="30">
        <f t="shared" si="20"/>
        <v>44766</v>
      </c>
      <c r="AB25" s="31" t="str">
        <f t="shared" si="21"/>
        <v>Dimanche</v>
      </c>
      <c r="AC25" s="34">
        <v>8.5129999999999999</v>
      </c>
      <c r="AD25" s="33">
        <f t="shared" si="22"/>
        <v>4</v>
      </c>
      <c r="AE25" s="30">
        <f t="shared" si="23"/>
        <v>44797</v>
      </c>
      <c r="AF25" s="31" t="str">
        <f t="shared" si="24"/>
        <v>Mercredi</v>
      </c>
      <c r="AG25" s="34">
        <v>9.3119999999999994</v>
      </c>
      <c r="AH25" s="33">
        <f t="shared" si="25"/>
        <v>7</v>
      </c>
      <c r="AI25" s="30">
        <f t="shared" si="26"/>
        <v>44828</v>
      </c>
      <c r="AJ25" s="31" t="str">
        <f t="shared" si="27"/>
        <v>Samedi</v>
      </c>
      <c r="AK25" s="36">
        <v>8.9589999999999996</v>
      </c>
      <c r="AL25" s="37">
        <f t="shared" si="28"/>
        <v>2</v>
      </c>
      <c r="AM25" s="30">
        <f t="shared" si="35"/>
        <v>44858</v>
      </c>
      <c r="AN25" s="31" t="str">
        <f t="shared" si="29"/>
        <v>Lundi</v>
      </c>
      <c r="AO25" s="34">
        <v>9.0210000000000008</v>
      </c>
      <c r="AP25" s="37">
        <f t="shared" si="30"/>
        <v>5</v>
      </c>
      <c r="AQ25" s="30">
        <f t="shared" si="1"/>
        <v>44889</v>
      </c>
      <c r="AR25" s="31" t="str">
        <f t="shared" si="31"/>
        <v>Jeudi</v>
      </c>
      <c r="AS25" s="34">
        <v>9.7260000000000009</v>
      </c>
      <c r="AT25" s="37">
        <f t="shared" si="32"/>
        <v>7</v>
      </c>
      <c r="AU25" s="30">
        <f t="shared" si="33"/>
        <v>44919</v>
      </c>
      <c r="AV25" s="31" t="str">
        <f t="shared" si="34"/>
        <v>Samedi</v>
      </c>
      <c r="AW25" s="34"/>
      <c r="AX25" s="27"/>
      <c r="AY25" s="27"/>
    </row>
    <row r="26" spans="1:55" ht="16.5" customHeight="1" x14ac:dyDescent="0.25">
      <c r="A26" s="28">
        <v>25</v>
      </c>
      <c r="B26" s="29">
        <f t="shared" si="2"/>
        <v>2</v>
      </c>
      <c r="C26" s="30">
        <f t="shared" si="3"/>
        <v>44586</v>
      </c>
      <c r="D26" s="31" t="str">
        <f t="shared" si="4"/>
        <v>Lundi</v>
      </c>
      <c r="E26" s="32">
        <v>13.667999999999999</v>
      </c>
      <c r="F26" s="33">
        <f t="shared" si="5"/>
        <v>6</v>
      </c>
      <c r="G26" s="30">
        <f t="shared" si="6"/>
        <v>44617</v>
      </c>
      <c r="H26" s="31" t="str">
        <f t="shared" si="7"/>
        <v>Vendredi</v>
      </c>
      <c r="I26" s="34">
        <v>11.76</v>
      </c>
      <c r="J26" s="33">
        <f t="shared" si="8"/>
        <v>6</v>
      </c>
      <c r="K26" s="30">
        <f t="shared" si="9"/>
        <v>44645</v>
      </c>
      <c r="L26" s="31" t="str">
        <f t="shared" si="10"/>
        <v>Vendredi</v>
      </c>
      <c r="M26" s="34">
        <v>10.676</v>
      </c>
      <c r="N26" s="33">
        <f t="shared" si="11"/>
        <v>2</v>
      </c>
      <c r="O26" s="30">
        <f t="shared" si="0"/>
        <v>44676</v>
      </c>
      <c r="P26" s="31" t="str">
        <f t="shared" si="12"/>
        <v>Lundi</v>
      </c>
      <c r="Q26" s="35">
        <v>10.432</v>
      </c>
      <c r="R26" s="33">
        <f t="shared" si="13"/>
        <v>4</v>
      </c>
      <c r="S26" s="30">
        <f t="shared" si="14"/>
        <v>44706</v>
      </c>
      <c r="T26" s="31" t="str">
        <f t="shared" si="15"/>
        <v>Mercredi</v>
      </c>
      <c r="U26" s="35">
        <v>10.86</v>
      </c>
      <c r="V26" s="33">
        <f t="shared" si="16"/>
        <v>7</v>
      </c>
      <c r="W26" s="30">
        <f t="shared" si="17"/>
        <v>44737</v>
      </c>
      <c r="X26" s="31" t="str">
        <f t="shared" si="18"/>
        <v>Samedi</v>
      </c>
      <c r="Y26" s="34">
        <v>9.1790000000000003</v>
      </c>
      <c r="Z26" s="33">
        <f t="shared" si="19"/>
        <v>2</v>
      </c>
      <c r="AA26" s="30">
        <f t="shared" si="20"/>
        <v>44767</v>
      </c>
      <c r="AB26" s="31" t="str">
        <f t="shared" si="21"/>
        <v>Lundi</v>
      </c>
      <c r="AC26" s="34">
        <v>8.6669999999999998</v>
      </c>
      <c r="AD26" s="33">
        <f t="shared" si="22"/>
        <v>5</v>
      </c>
      <c r="AE26" s="30">
        <f t="shared" si="23"/>
        <v>44798</v>
      </c>
      <c r="AF26" s="31" t="str">
        <f t="shared" si="24"/>
        <v>Jeudi</v>
      </c>
      <c r="AG26" s="34">
        <v>9.2859999999999996</v>
      </c>
      <c r="AH26" s="33">
        <f t="shared" si="25"/>
        <v>1</v>
      </c>
      <c r="AI26" s="30">
        <f t="shared" si="26"/>
        <v>44829</v>
      </c>
      <c r="AJ26" s="31" t="str">
        <f t="shared" si="27"/>
        <v>Dimanche</v>
      </c>
      <c r="AK26" s="36">
        <v>8.9589999999999996</v>
      </c>
      <c r="AL26" s="37">
        <f t="shared" si="28"/>
        <v>3</v>
      </c>
      <c r="AM26" s="30">
        <f t="shared" si="35"/>
        <v>44859</v>
      </c>
      <c r="AN26" s="31" t="str">
        <f t="shared" si="29"/>
        <v>Mardi</v>
      </c>
      <c r="AO26" s="34">
        <v>9.0939999999999994</v>
      </c>
      <c r="AP26" s="37">
        <f t="shared" si="30"/>
        <v>6</v>
      </c>
      <c r="AQ26" s="30">
        <f t="shared" si="1"/>
        <v>44890</v>
      </c>
      <c r="AR26" s="31" t="str">
        <f t="shared" si="31"/>
        <v>Vendredi</v>
      </c>
      <c r="AS26" s="34">
        <v>9.7379999999999995</v>
      </c>
      <c r="AT26" s="37">
        <f t="shared" si="32"/>
        <v>1</v>
      </c>
      <c r="AU26" s="30">
        <f t="shared" si="33"/>
        <v>44920</v>
      </c>
      <c r="AV26" s="31" t="str">
        <f t="shared" si="34"/>
        <v>Dimanche</v>
      </c>
      <c r="AW26" s="34"/>
      <c r="AX26" s="27"/>
      <c r="AY26" s="27"/>
      <c r="BA26" s="127"/>
      <c r="BB26" s="127"/>
    </row>
    <row r="27" spans="1:55" ht="16.5" customHeight="1" x14ac:dyDescent="0.25">
      <c r="A27" s="28">
        <v>26</v>
      </c>
      <c r="B27" s="29">
        <f t="shared" si="2"/>
        <v>3</v>
      </c>
      <c r="C27" s="30">
        <f t="shared" si="3"/>
        <v>44587</v>
      </c>
      <c r="D27" s="31" t="str">
        <f t="shared" si="4"/>
        <v>Mardi</v>
      </c>
      <c r="E27" s="32">
        <v>13.54</v>
      </c>
      <c r="F27" s="33">
        <f t="shared" si="5"/>
        <v>7</v>
      </c>
      <c r="G27" s="30">
        <f t="shared" si="6"/>
        <v>44618</v>
      </c>
      <c r="H27" s="31" t="str">
        <f t="shared" si="7"/>
        <v>Samedi</v>
      </c>
      <c r="I27" s="34">
        <v>11.76</v>
      </c>
      <c r="J27" s="33">
        <f t="shared" si="8"/>
        <v>7</v>
      </c>
      <c r="K27" s="30">
        <f t="shared" si="9"/>
        <v>44646</v>
      </c>
      <c r="L27" s="31" t="str">
        <f t="shared" si="10"/>
        <v>Samedi</v>
      </c>
      <c r="M27" s="34">
        <v>10.676</v>
      </c>
      <c r="N27" s="33">
        <f t="shared" si="11"/>
        <v>3</v>
      </c>
      <c r="O27" s="30">
        <f t="shared" si="0"/>
        <v>44677</v>
      </c>
      <c r="P27" s="31" t="str">
        <f t="shared" si="12"/>
        <v>Mardi</v>
      </c>
      <c r="Q27" s="35">
        <v>10.288</v>
      </c>
      <c r="R27" s="33">
        <f t="shared" si="13"/>
        <v>5</v>
      </c>
      <c r="S27" s="30">
        <f t="shared" si="14"/>
        <v>44707</v>
      </c>
      <c r="T27" s="31" t="str">
        <f t="shared" si="15"/>
        <v>Jeudi</v>
      </c>
      <c r="U27" s="35">
        <v>11.157999999999999</v>
      </c>
      <c r="V27" s="33">
        <f t="shared" si="16"/>
        <v>1</v>
      </c>
      <c r="W27" s="30">
        <f t="shared" si="17"/>
        <v>44738</v>
      </c>
      <c r="X27" s="31" t="str">
        <f t="shared" si="18"/>
        <v>Dimanche</v>
      </c>
      <c r="Y27" s="34">
        <v>9.1790000000000003</v>
      </c>
      <c r="Z27" s="33">
        <f t="shared" si="19"/>
        <v>3</v>
      </c>
      <c r="AA27" s="30">
        <f t="shared" si="20"/>
        <v>44768</v>
      </c>
      <c r="AB27" s="31" t="str">
        <f t="shared" si="21"/>
        <v>Mardi</v>
      </c>
      <c r="AC27" s="34">
        <v>8.6029999999999998</v>
      </c>
      <c r="AD27" s="33">
        <f t="shared" si="22"/>
        <v>6</v>
      </c>
      <c r="AE27" s="30">
        <f t="shared" si="23"/>
        <v>44799</v>
      </c>
      <c r="AF27" s="31" t="str">
        <f t="shared" si="24"/>
        <v>Vendredi</v>
      </c>
      <c r="AG27" s="34">
        <v>9.1150000000000002</v>
      </c>
      <c r="AH27" s="33">
        <f t="shared" si="25"/>
        <v>2</v>
      </c>
      <c r="AI27" s="30">
        <f t="shared" si="26"/>
        <v>44830</v>
      </c>
      <c r="AJ27" s="31" t="str">
        <f t="shared" si="27"/>
        <v>Lundi</v>
      </c>
      <c r="AK27" s="36">
        <v>8.8559999999999999</v>
      </c>
      <c r="AL27" s="37">
        <f t="shared" si="28"/>
        <v>4</v>
      </c>
      <c r="AM27" s="30">
        <f t="shared" si="35"/>
        <v>44860</v>
      </c>
      <c r="AN27" s="31" t="str">
        <f t="shared" si="29"/>
        <v>Mercredi</v>
      </c>
      <c r="AO27" s="34">
        <v>9.0920000000000005</v>
      </c>
      <c r="AP27" s="37">
        <f t="shared" si="30"/>
        <v>7</v>
      </c>
      <c r="AQ27" s="30">
        <f t="shared" si="1"/>
        <v>44891</v>
      </c>
      <c r="AR27" s="31" t="str">
        <f t="shared" si="31"/>
        <v>Samedi</v>
      </c>
      <c r="AS27" s="34">
        <v>9.7379999999999995</v>
      </c>
      <c r="AT27" s="37">
        <f t="shared" si="32"/>
        <v>2</v>
      </c>
      <c r="AU27" s="30">
        <f t="shared" si="33"/>
        <v>44921</v>
      </c>
      <c r="AV27" s="31" t="str">
        <f t="shared" si="34"/>
        <v>Lundi</v>
      </c>
      <c r="AW27" s="34"/>
      <c r="AX27" s="27"/>
      <c r="AY27" s="27"/>
    </row>
    <row r="28" spans="1:55" ht="15.6" customHeight="1" x14ac:dyDescent="0.25">
      <c r="A28" s="28">
        <v>27</v>
      </c>
      <c r="B28" s="29">
        <f t="shared" si="2"/>
        <v>4</v>
      </c>
      <c r="C28" s="30">
        <f t="shared" si="3"/>
        <v>44588</v>
      </c>
      <c r="D28" s="31" t="str">
        <f t="shared" si="4"/>
        <v>Mercredi</v>
      </c>
      <c r="E28" s="32">
        <v>13.49</v>
      </c>
      <c r="F28" s="33">
        <f t="shared" si="5"/>
        <v>1</v>
      </c>
      <c r="G28" s="30">
        <f t="shared" si="6"/>
        <v>44619</v>
      </c>
      <c r="H28" s="31" t="str">
        <f t="shared" si="7"/>
        <v>Dimanche</v>
      </c>
      <c r="I28" s="34">
        <v>11.76</v>
      </c>
      <c r="J28" s="33">
        <f t="shared" si="8"/>
        <v>1</v>
      </c>
      <c r="K28" s="30">
        <f t="shared" si="9"/>
        <v>44647</v>
      </c>
      <c r="L28" s="31" t="str">
        <f t="shared" si="10"/>
        <v>Dimanche</v>
      </c>
      <c r="M28" s="34">
        <v>10.676</v>
      </c>
      <c r="N28" s="33">
        <f t="shared" si="11"/>
        <v>4</v>
      </c>
      <c r="O28" s="30">
        <f t="shared" si="0"/>
        <v>44678</v>
      </c>
      <c r="P28" s="31" t="str">
        <f t="shared" si="12"/>
        <v>Mercredi</v>
      </c>
      <c r="Q28" s="35">
        <v>10.186</v>
      </c>
      <c r="R28" s="33">
        <f t="shared" si="13"/>
        <v>6</v>
      </c>
      <c r="S28" s="30">
        <f t="shared" si="14"/>
        <v>44708</v>
      </c>
      <c r="T28" s="31" t="str">
        <f t="shared" si="15"/>
        <v>Vendredi</v>
      </c>
      <c r="U28" s="35">
        <v>11.254</v>
      </c>
      <c r="V28" s="33">
        <f t="shared" si="16"/>
        <v>2</v>
      </c>
      <c r="W28" s="30">
        <f t="shared" si="17"/>
        <v>44739</v>
      </c>
      <c r="X28" s="31" t="str">
        <f t="shared" si="18"/>
        <v>Lundi</v>
      </c>
      <c r="Y28" s="34">
        <v>9.0990000000000002</v>
      </c>
      <c r="Z28" s="33">
        <f t="shared" si="19"/>
        <v>4</v>
      </c>
      <c r="AA28" s="30">
        <f t="shared" si="20"/>
        <v>44769</v>
      </c>
      <c r="AB28" s="31" t="str">
        <f t="shared" si="21"/>
        <v>Mercredi</v>
      </c>
      <c r="AC28" s="34">
        <v>8.673</v>
      </c>
      <c r="AD28" s="33">
        <f t="shared" si="22"/>
        <v>7</v>
      </c>
      <c r="AE28" s="30">
        <f t="shared" si="23"/>
        <v>44800</v>
      </c>
      <c r="AF28" s="31" t="str">
        <f t="shared" si="24"/>
        <v>Samedi</v>
      </c>
      <c r="AG28" s="34">
        <v>9.1150000000000002</v>
      </c>
      <c r="AH28" s="33">
        <f t="shared" si="25"/>
        <v>3</v>
      </c>
      <c r="AI28" s="30">
        <f t="shared" si="26"/>
        <v>44831</v>
      </c>
      <c r="AJ28" s="31" t="str">
        <f t="shared" si="27"/>
        <v>Mardi</v>
      </c>
      <c r="AK28" s="36">
        <v>8.702</v>
      </c>
      <c r="AL28" s="37">
        <f t="shared" si="28"/>
        <v>5</v>
      </c>
      <c r="AM28" s="30">
        <f t="shared" si="35"/>
        <v>44861</v>
      </c>
      <c r="AN28" s="31" t="str">
        <f t="shared" si="29"/>
        <v>Jeudi</v>
      </c>
      <c r="AO28" s="34">
        <v>9.1440000000000001</v>
      </c>
      <c r="AP28" s="37">
        <f t="shared" si="30"/>
        <v>1</v>
      </c>
      <c r="AQ28" s="30">
        <f t="shared" si="1"/>
        <v>44892</v>
      </c>
      <c r="AR28" s="31" t="str">
        <f t="shared" si="31"/>
        <v>Dimanche</v>
      </c>
      <c r="AS28" s="34">
        <v>9.7379999999999995</v>
      </c>
      <c r="AT28" s="37">
        <f t="shared" si="32"/>
        <v>3</v>
      </c>
      <c r="AU28" s="30">
        <f t="shared" si="33"/>
        <v>44922</v>
      </c>
      <c r="AV28" s="31" t="str">
        <f t="shared" si="34"/>
        <v>Mardi</v>
      </c>
      <c r="AW28" s="34"/>
      <c r="AX28" s="27"/>
      <c r="AY28" s="27"/>
    </row>
    <row r="29" spans="1:55" ht="16.5" customHeight="1" thickBot="1" x14ac:dyDescent="0.3">
      <c r="A29" s="28">
        <v>28</v>
      </c>
      <c r="B29" s="29">
        <f t="shared" si="2"/>
        <v>5</v>
      </c>
      <c r="C29" s="30">
        <f t="shared" si="3"/>
        <v>44589</v>
      </c>
      <c r="D29" s="31" t="str">
        <f t="shared" si="4"/>
        <v>Jeudi</v>
      </c>
      <c r="E29" s="32">
        <v>13.284000000000001</v>
      </c>
      <c r="F29" s="33">
        <f t="shared" si="5"/>
        <v>2</v>
      </c>
      <c r="G29" s="50">
        <f t="shared" si="6"/>
        <v>44620</v>
      </c>
      <c r="H29" s="51" t="str">
        <f t="shared" si="7"/>
        <v>Lundi</v>
      </c>
      <c r="I29" s="52">
        <v>11.47</v>
      </c>
      <c r="J29" s="33">
        <f t="shared" si="8"/>
        <v>2</v>
      </c>
      <c r="K29" s="30">
        <f t="shared" si="9"/>
        <v>44648</v>
      </c>
      <c r="L29" s="31" t="str">
        <f t="shared" si="10"/>
        <v>Lundi</v>
      </c>
      <c r="M29" s="34">
        <v>10.738</v>
      </c>
      <c r="N29" s="33">
        <f t="shared" si="11"/>
        <v>5</v>
      </c>
      <c r="O29" s="30">
        <f t="shared" si="0"/>
        <v>44679</v>
      </c>
      <c r="P29" s="31" t="str">
        <f t="shared" si="12"/>
        <v>Jeudi</v>
      </c>
      <c r="Q29" s="35">
        <v>10.204000000000001</v>
      </c>
      <c r="R29" s="33">
        <f t="shared" si="13"/>
        <v>7</v>
      </c>
      <c r="S29" s="30">
        <f t="shared" si="14"/>
        <v>44709</v>
      </c>
      <c r="T29" s="31" t="str">
        <f t="shared" si="15"/>
        <v>Samedi</v>
      </c>
      <c r="U29" s="35">
        <v>11.254</v>
      </c>
      <c r="V29" s="33">
        <f t="shared" si="16"/>
        <v>3</v>
      </c>
      <c r="W29" s="30">
        <f t="shared" si="17"/>
        <v>44740</v>
      </c>
      <c r="X29" s="31" t="str">
        <f t="shared" si="18"/>
        <v>Mardi</v>
      </c>
      <c r="Y29" s="34">
        <v>9.1430000000000007</v>
      </c>
      <c r="Z29" s="33">
        <f t="shared" si="19"/>
        <v>5</v>
      </c>
      <c r="AA29" s="30">
        <f t="shared" si="20"/>
        <v>44770</v>
      </c>
      <c r="AB29" s="31" t="str">
        <f t="shared" si="21"/>
        <v>Jeudi</v>
      </c>
      <c r="AC29" s="34">
        <v>8.7629999999999999</v>
      </c>
      <c r="AD29" s="33">
        <f t="shared" si="22"/>
        <v>1</v>
      </c>
      <c r="AE29" s="30">
        <f t="shared" si="23"/>
        <v>44801</v>
      </c>
      <c r="AF29" s="31" t="str">
        <f t="shared" si="24"/>
        <v>Dimanche</v>
      </c>
      <c r="AG29" s="34">
        <v>9.1150000000000002</v>
      </c>
      <c r="AH29" s="33">
        <f t="shared" si="25"/>
        <v>4</v>
      </c>
      <c r="AI29" s="30">
        <f t="shared" si="26"/>
        <v>44832</v>
      </c>
      <c r="AJ29" s="31" t="str">
        <f t="shared" si="27"/>
        <v>Mercredi</v>
      </c>
      <c r="AK29" s="36">
        <v>8.4359999999999999</v>
      </c>
      <c r="AL29" s="37">
        <f t="shared" si="28"/>
        <v>6</v>
      </c>
      <c r="AM29" s="30">
        <f t="shared" si="35"/>
        <v>44862</v>
      </c>
      <c r="AN29" s="31" t="str">
        <f t="shared" si="29"/>
        <v>Vendredi</v>
      </c>
      <c r="AO29" s="34">
        <v>9.1370000000000005</v>
      </c>
      <c r="AP29" s="37">
        <f t="shared" si="30"/>
        <v>2</v>
      </c>
      <c r="AQ29" s="30">
        <f t="shared" si="1"/>
        <v>44893</v>
      </c>
      <c r="AR29" s="31" t="str">
        <f t="shared" si="31"/>
        <v>Lundi</v>
      </c>
      <c r="AS29" s="34">
        <v>9.6280000000000001</v>
      </c>
      <c r="AT29" s="37">
        <f t="shared" si="32"/>
        <v>4</v>
      </c>
      <c r="AU29" s="30">
        <f t="shared" si="33"/>
        <v>44923</v>
      </c>
      <c r="AV29" s="31" t="str">
        <f t="shared" si="34"/>
        <v>Mercredi</v>
      </c>
      <c r="AW29" s="34"/>
      <c r="AX29" s="27"/>
      <c r="AY29" s="27"/>
    </row>
    <row r="30" spans="1:55" ht="16.5" customHeight="1" thickTop="1" x14ac:dyDescent="0.25">
      <c r="A30" s="28">
        <v>29</v>
      </c>
      <c r="B30" s="29">
        <f t="shared" si="2"/>
        <v>6</v>
      </c>
      <c r="C30" s="30">
        <f t="shared" si="3"/>
        <v>44590</v>
      </c>
      <c r="D30" s="31" t="str">
        <f t="shared" si="4"/>
        <v>Vendredi</v>
      </c>
      <c r="E30" s="32">
        <v>13.284000000000001</v>
      </c>
      <c r="F30" s="53"/>
      <c r="G30" s="54"/>
      <c r="H30" s="54"/>
      <c r="I30" s="54"/>
      <c r="J30" s="33">
        <f t="shared" si="8"/>
        <v>3</v>
      </c>
      <c r="K30" s="30">
        <f t="shared" si="9"/>
        <v>44649</v>
      </c>
      <c r="L30" s="31" t="str">
        <f t="shared" si="10"/>
        <v>Mardi</v>
      </c>
      <c r="M30" s="34">
        <v>11.336</v>
      </c>
      <c r="N30" s="33">
        <f t="shared" si="11"/>
        <v>6</v>
      </c>
      <c r="O30" s="30">
        <f t="shared" si="0"/>
        <v>44680</v>
      </c>
      <c r="P30" s="31" t="str">
        <f t="shared" si="12"/>
        <v>Vendredi</v>
      </c>
      <c r="Q30" s="35">
        <v>10.375999999999999</v>
      </c>
      <c r="R30" s="33">
        <f t="shared" si="13"/>
        <v>1</v>
      </c>
      <c r="S30" s="30">
        <f t="shared" si="14"/>
        <v>44710</v>
      </c>
      <c r="T30" s="31" t="str">
        <f t="shared" si="15"/>
        <v>Dimanche</v>
      </c>
      <c r="U30" s="35">
        <v>11.254</v>
      </c>
      <c r="V30" s="33">
        <f t="shared" si="16"/>
        <v>4</v>
      </c>
      <c r="W30" s="30">
        <f t="shared" si="17"/>
        <v>44741</v>
      </c>
      <c r="X30" s="31" t="str">
        <f t="shared" si="18"/>
        <v>Mercredi</v>
      </c>
      <c r="Y30" s="34">
        <v>8.9990000000000006</v>
      </c>
      <c r="Z30" s="33">
        <f t="shared" si="19"/>
        <v>6</v>
      </c>
      <c r="AA30" s="30">
        <f t="shared" si="20"/>
        <v>44771</v>
      </c>
      <c r="AB30" s="31" t="str">
        <f t="shared" si="21"/>
        <v>Vendredi</v>
      </c>
      <c r="AC30" s="34">
        <v>8.9789999999999992</v>
      </c>
      <c r="AD30" s="33">
        <f t="shared" si="22"/>
        <v>2</v>
      </c>
      <c r="AE30" s="30">
        <f t="shared" si="23"/>
        <v>44802</v>
      </c>
      <c r="AF30" s="31" t="str">
        <f t="shared" si="24"/>
        <v>Lundi</v>
      </c>
      <c r="AG30" s="34">
        <v>9.1140000000000008</v>
      </c>
      <c r="AH30" s="33">
        <f t="shared" si="25"/>
        <v>5</v>
      </c>
      <c r="AI30" s="30">
        <f t="shared" si="26"/>
        <v>44833</v>
      </c>
      <c r="AJ30" s="31" t="str">
        <f t="shared" si="27"/>
        <v>Jeudi</v>
      </c>
      <c r="AK30" s="36">
        <v>8.1940000000000008</v>
      </c>
      <c r="AL30" s="37">
        <f t="shared" si="28"/>
        <v>7</v>
      </c>
      <c r="AM30" s="30">
        <f t="shared" si="35"/>
        <v>44863</v>
      </c>
      <c r="AN30" s="31" t="str">
        <f t="shared" si="29"/>
        <v>Samedi</v>
      </c>
      <c r="AO30" s="34">
        <v>9.1370000000000005</v>
      </c>
      <c r="AP30" s="37">
        <f t="shared" si="30"/>
        <v>3</v>
      </c>
      <c r="AQ30" s="30">
        <f t="shared" si="1"/>
        <v>44894</v>
      </c>
      <c r="AR30" s="31" t="str">
        <f t="shared" si="31"/>
        <v>Mardi</v>
      </c>
      <c r="AS30" s="34">
        <v>9.6059999999999999</v>
      </c>
      <c r="AT30" s="37">
        <f t="shared" si="32"/>
        <v>5</v>
      </c>
      <c r="AU30" s="30">
        <f t="shared" si="33"/>
        <v>44924</v>
      </c>
      <c r="AV30" s="31" t="str">
        <f t="shared" si="34"/>
        <v>Jeudi</v>
      </c>
      <c r="AW30" s="34"/>
      <c r="AX30" s="27"/>
      <c r="AY30" s="27"/>
    </row>
    <row r="31" spans="1:55" ht="16.5" customHeight="1" thickBot="1" x14ac:dyDescent="0.3">
      <c r="A31" s="28">
        <v>30</v>
      </c>
      <c r="B31" s="29">
        <f t="shared" si="2"/>
        <v>7</v>
      </c>
      <c r="C31" s="30">
        <f t="shared" si="3"/>
        <v>44591</v>
      </c>
      <c r="D31" s="31" t="str">
        <f t="shared" si="4"/>
        <v>Samedi</v>
      </c>
      <c r="E31" s="32">
        <v>13.263999999999999</v>
      </c>
      <c r="F31" s="53"/>
      <c r="G31" s="55"/>
      <c r="H31" s="55"/>
      <c r="I31" s="55"/>
      <c r="J31" s="33">
        <f t="shared" si="8"/>
        <v>4</v>
      </c>
      <c r="K31" s="30">
        <f t="shared" si="9"/>
        <v>44650</v>
      </c>
      <c r="L31" s="31" t="str">
        <f t="shared" si="10"/>
        <v>Mercredi</v>
      </c>
      <c r="M31" s="34">
        <v>11.135999999999999</v>
      </c>
      <c r="N31" s="33">
        <f t="shared" si="11"/>
        <v>7</v>
      </c>
      <c r="O31" s="50">
        <f t="shared" si="0"/>
        <v>44681</v>
      </c>
      <c r="P31" s="51" t="str">
        <f t="shared" si="12"/>
        <v>Samedi</v>
      </c>
      <c r="Q31" s="56">
        <v>10.375999999999999</v>
      </c>
      <c r="R31" s="33">
        <f t="shared" si="13"/>
        <v>2</v>
      </c>
      <c r="S31" s="30">
        <f t="shared" si="14"/>
        <v>44711</v>
      </c>
      <c r="T31" s="31" t="str">
        <f t="shared" si="15"/>
        <v>Lundi</v>
      </c>
      <c r="U31" s="35">
        <v>10.35</v>
      </c>
      <c r="V31" s="33">
        <f t="shared" si="16"/>
        <v>5</v>
      </c>
      <c r="W31" s="50">
        <f t="shared" si="17"/>
        <v>44742</v>
      </c>
      <c r="X31" s="51" t="str">
        <f t="shared" si="18"/>
        <v>Jeudi</v>
      </c>
      <c r="Y31" s="52">
        <v>8.7309999999999999</v>
      </c>
      <c r="Z31" s="33">
        <f t="shared" si="19"/>
        <v>7</v>
      </c>
      <c r="AA31" s="30">
        <f t="shared" si="20"/>
        <v>44772</v>
      </c>
      <c r="AB31" s="31" t="str">
        <f t="shared" si="21"/>
        <v>Samedi</v>
      </c>
      <c r="AC31" s="34">
        <v>8.9789999999999992</v>
      </c>
      <c r="AD31" s="33">
        <f t="shared" si="22"/>
        <v>3</v>
      </c>
      <c r="AE31" s="30">
        <f t="shared" si="23"/>
        <v>44803</v>
      </c>
      <c r="AF31" s="31" t="str">
        <f t="shared" si="24"/>
        <v>Mardi</v>
      </c>
      <c r="AG31" s="34">
        <v>9.2200000000000006</v>
      </c>
      <c r="AH31" s="33">
        <f t="shared" si="25"/>
        <v>6</v>
      </c>
      <c r="AI31" s="50">
        <f t="shared" si="26"/>
        <v>44834</v>
      </c>
      <c r="AJ31" s="51" t="str">
        <f t="shared" si="27"/>
        <v>Vendredi</v>
      </c>
      <c r="AK31" s="57">
        <v>8.3640000000000008</v>
      </c>
      <c r="AL31" s="37">
        <f t="shared" si="28"/>
        <v>1</v>
      </c>
      <c r="AM31" s="30">
        <f t="shared" si="35"/>
        <v>44864</v>
      </c>
      <c r="AN31" s="31" t="str">
        <f t="shared" si="29"/>
        <v>Dimanche</v>
      </c>
      <c r="AO31" s="34">
        <v>9.1370000000000005</v>
      </c>
      <c r="AP31" s="37">
        <f t="shared" si="30"/>
        <v>4</v>
      </c>
      <c r="AQ31" s="50">
        <f t="shared" si="1"/>
        <v>44895</v>
      </c>
      <c r="AR31" s="51" t="str">
        <f t="shared" si="31"/>
        <v>Mercredi</v>
      </c>
      <c r="AS31" s="52">
        <v>9.61</v>
      </c>
      <c r="AT31" s="37">
        <f t="shared" si="32"/>
        <v>6</v>
      </c>
      <c r="AU31" s="30">
        <f t="shared" si="33"/>
        <v>44925</v>
      </c>
      <c r="AV31" s="31" t="str">
        <f t="shared" si="34"/>
        <v>Vendredi</v>
      </c>
      <c r="AW31" s="34"/>
      <c r="AX31" s="27"/>
      <c r="AY31" s="27"/>
    </row>
    <row r="32" spans="1:55" ht="16.5" customHeight="1" thickTop="1" thickBot="1" x14ac:dyDescent="0.3">
      <c r="A32" s="58">
        <v>31</v>
      </c>
      <c r="B32" s="59">
        <f t="shared" si="2"/>
        <v>1</v>
      </c>
      <c r="C32" s="60">
        <f t="shared" si="3"/>
        <v>44592</v>
      </c>
      <c r="D32" s="61" t="str">
        <f t="shared" si="4"/>
        <v>Dimanche</v>
      </c>
      <c r="E32" s="62">
        <v>13.28</v>
      </c>
      <c r="F32" s="63"/>
      <c r="G32" s="55"/>
      <c r="H32" s="55"/>
      <c r="I32" s="55"/>
      <c r="J32" s="64">
        <f t="shared" si="8"/>
        <v>5</v>
      </c>
      <c r="K32" s="60">
        <f t="shared" si="9"/>
        <v>44651</v>
      </c>
      <c r="L32" s="61" t="str">
        <f t="shared" si="10"/>
        <v>Jeudi</v>
      </c>
      <c r="M32" s="65">
        <v>10.885999999999999</v>
      </c>
      <c r="N32" s="64"/>
      <c r="O32" s="66"/>
      <c r="P32" s="67"/>
      <c r="Q32" s="67"/>
      <c r="R32" s="64">
        <f t="shared" si="13"/>
        <v>3</v>
      </c>
      <c r="S32" s="60">
        <f t="shared" si="14"/>
        <v>44712</v>
      </c>
      <c r="T32" s="61" t="str">
        <f t="shared" si="15"/>
        <v>Mardi</v>
      </c>
      <c r="U32" s="68">
        <v>10.314</v>
      </c>
      <c r="V32" s="64"/>
      <c r="W32" s="66"/>
      <c r="X32" s="67"/>
      <c r="Y32" s="54"/>
      <c r="Z32" s="64">
        <f t="shared" si="19"/>
        <v>1</v>
      </c>
      <c r="AA32" s="60">
        <f t="shared" si="20"/>
        <v>44773</v>
      </c>
      <c r="AB32" s="61" t="str">
        <f t="shared" si="21"/>
        <v>Dimanche</v>
      </c>
      <c r="AC32" s="65">
        <v>8.9789999999999992</v>
      </c>
      <c r="AD32" s="64">
        <f t="shared" si="22"/>
        <v>4</v>
      </c>
      <c r="AE32" s="60">
        <f t="shared" si="23"/>
        <v>44804</v>
      </c>
      <c r="AF32" s="61" t="str">
        <f t="shared" si="24"/>
        <v>Mercredi</v>
      </c>
      <c r="AG32" s="65">
        <v>9.19</v>
      </c>
      <c r="AH32" s="64">
        <f t="shared" si="25"/>
        <v>7</v>
      </c>
      <c r="AI32" s="66"/>
      <c r="AJ32" s="67"/>
      <c r="AK32" s="69"/>
      <c r="AL32" s="70">
        <f t="shared" si="28"/>
        <v>2</v>
      </c>
      <c r="AM32" s="60">
        <f t="shared" si="35"/>
        <v>44865</v>
      </c>
      <c r="AN32" s="61" t="str">
        <f t="shared" si="29"/>
        <v>Lundi</v>
      </c>
      <c r="AO32" s="65">
        <v>9.1859999999999999</v>
      </c>
      <c r="AP32" s="70"/>
      <c r="AQ32" s="66"/>
      <c r="AR32" s="71"/>
      <c r="AS32" s="55"/>
      <c r="AT32" s="72">
        <f t="shared" si="32"/>
        <v>7</v>
      </c>
      <c r="AU32" s="60">
        <f t="shared" si="33"/>
        <v>44926</v>
      </c>
      <c r="AV32" s="61" t="str">
        <f t="shared" si="34"/>
        <v>Samedi</v>
      </c>
      <c r="AW32" s="65"/>
      <c r="AX32" s="27"/>
      <c r="AY32" s="27"/>
    </row>
    <row r="33" spans="1:51" ht="16.5" customHeight="1" thickBot="1" x14ac:dyDescent="0.3">
      <c r="A33" s="73"/>
      <c r="B33" s="74"/>
      <c r="C33" s="75"/>
      <c r="D33" s="76"/>
      <c r="E33" s="77"/>
      <c r="F33" s="78"/>
      <c r="G33" s="79"/>
      <c r="H33" s="79"/>
      <c r="I33" s="79"/>
      <c r="J33" s="76"/>
      <c r="K33" s="75"/>
      <c r="L33" s="76"/>
      <c r="M33" s="79"/>
      <c r="N33" s="76"/>
      <c r="O33" s="75"/>
      <c r="P33" s="76"/>
      <c r="Q33" s="76"/>
      <c r="R33" s="76"/>
      <c r="S33" s="75"/>
      <c r="T33" s="76"/>
      <c r="U33" s="76"/>
      <c r="V33" s="76"/>
      <c r="W33" s="75"/>
      <c r="X33" s="76"/>
      <c r="Y33" s="79"/>
      <c r="Z33" s="76"/>
      <c r="AA33" s="75"/>
      <c r="AB33" s="76"/>
      <c r="AC33" s="79"/>
      <c r="AD33" s="76"/>
      <c r="AE33" s="75"/>
      <c r="AF33" s="76"/>
      <c r="AG33" s="79"/>
      <c r="AH33" s="76"/>
      <c r="AI33" s="76"/>
      <c r="AJ33" s="76"/>
      <c r="AK33" s="80">
        <v>9</v>
      </c>
      <c r="AL33" s="76"/>
      <c r="AM33" s="75"/>
      <c r="AN33" s="76"/>
      <c r="AO33" s="79"/>
      <c r="AP33" s="76"/>
      <c r="AQ33" s="75"/>
      <c r="AR33" s="76"/>
      <c r="AS33" s="79"/>
      <c r="AT33" s="76"/>
      <c r="AU33" s="75"/>
      <c r="AV33" s="76"/>
      <c r="AW33" s="81"/>
      <c r="AX33" s="27"/>
      <c r="AY33" s="27"/>
    </row>
    <row r="34" spans="1:51" ht="23.25" customHeight="1" x14ac:dyDescent="0.25">
      <c r="A34" s="128" t="s">
        <v>14</v>
      </c>
      <c r="B34" s="13">
        <f>MAX(E34:AW34)</f>
        <v>14.15</v>
      </c>
      <c r="C34" s="82">
        <f>+MAX(E34:AW34)</f>
        <v>14.15</v>
      </c>
      <c r="D34" s="83"/>
      <c r="E34" s="84">
        <f>MAX(E2:E32)</f>
        <v>13.898</v>
      </c>
      <c r="F34" s="13"/>
      <c r="G34" s="85"/>
      <c r="H34" s="13"/>
      <c r="I34" s="13">
        <f>MAX(I2:I32)</f>
        <v>14.15</v>
      </c>
      <c r="J34" s="13"/>
      <c r="K34" s="85"/>
      <c r="L34" s="13"/>
      <c r="M34" s="13">
        <f>MAX(M2:M32)</f>
        <v>11.336</v>
      </c>
      <c r="N34" s="13"/>
      <c r="O34" s="13"/>
      <c r="P34" s="13"/>
      <c r="Q34" s="13">
        <f>MAX(Q2:Q32)</f>
        <v>10.92</v>
      </c>
      <c r="R34" s="13"/>
      <c r="S34" s="13"/>
      <c r="T34" s="13"/>
      <c r="U34" s="13">
        <f>MAX(U2:U32)</f>
        <v>11.254</v>
      </c>
      <c r="V34" s="13"/>
      <c r="W34" s="13"/>
      <c r="X34" s="13"/>
      <c r="Y34" s="13">
        <f>MAX(Y2:Y32)</f>
        <v>10.157999999999999</v>
      </c>
      <c r="Z34" s="13"/>
      <c r="AA34" s="13"/>
      <c r="AB34" s="13"/>
      <c r="AC34" s="13">
        <f>MAX(AC2:AC32)</f>
        <v>8.9789999999999992</v>
      </c>
      <c r="AD34" s="13"/>
      <c r="AE34" s="13"/>
      <c r="AF34" s="13"/>
      <c r="AG34" s="13">
        <f>MAX(AG2:AG32)</f>
        <v>10.074</v>
      </c>
      <c r="AH34" s="13"/>
      <c r="AI34" s="13"/>
      <c r="AJ34" s="13"/>
      <c r="AK34" s="86">
        <f>MAX(AK2:AK32)</f>
        <v>9.7189999999999994</v>
      </c>
      <c r="AL34" s="13"/>
      <c r="AM34" s="13"/>
      <c r="AN34" s="13"/>
      <c r="AO34" s="13">
        <f>MAX(AO2:AO32)</f>
        <v>9.1859999999999999</v>
      </c>
      <c r="AP34" s="13"/>
      <c r="AQ34" s="13"/>
      <c r="AR34" s="13"/>
      <c r="AS34" s="13">
        <f>MAX(AS2:AS32)</f>
        <v>9.7379999999999995</v>
      </c>
      <c r="AT34" s="13"/>
      <c r="AU34" s="13"/>
      <c r="AV34" s="13"/>
      <c r="AW34" s="87">
        <f>MAX(AW2:AW32)</f>
        <v>9.5289999999999999</v>
      </c>
      <c r="AX34" s="46"/>
      <c r="AY34" s="27"/>
    </row>
    <row r="35" spans="1:51" ht="23.25" customHeight="1" thickBot="1" x14ac:dyDescent="0.3">
      <c r="A35" s="123"/>
      <c r="B35" s="13"/>
      <c r="C35" s="88">
        <f>_xlfn.XLOOKUP(C34,E34:AW34,E35:AW35)</f>
        <v>44602</v>
      </c>
      <c r="D35" s="83"/>
      <c r="E35" s="89">
        <f>IF(E34=0,"",_xlfn.XLOOKUP(E34,E2:E32,C2:C32))</f>
        <v>44574</v>
      </c>
      <c r="F35" s="90"/>
      <c r="G35" s="91"/>
      <c r="H35" s="90"/>
      <c r="I35" s="91">
        <f>IF(I34=0,"",_xlfn.XLOOKUP(I34,I2:I32,G2:G32))</f>
        <v>44602</v>
      </c>
      <c r="J35" s="90"/>
      <c r="K35" s="91"/>
      <c r="L35" s="90"/>
      <c r="M35" s="91">
        <f>IF(M34=0,"",_xlfn.XLOOKUP(M34,M2:M32,K2:K32))</f>
        <v>44649</v>
      </c>
      <c r="N35" s="90"/>
      <c r="O35" s="90"/>
      <c r="P35" s="90"/>
      <c r="Q35" s="91">
        <f>IF(Q34=0,"",_xlfn.XLOOKUP(Q34,Q2:Q32,O2:O32))</f>
        <v>44652</v>
      </c>
      <c r="R35" s="90"/>
      <c r="S35" s="90"/>
      <c r="T35" s="90"/>
      <c r="U35" s="91">
        <f>IF(U34=0,"",_xlfn.XLOOKUP(U34,U2:U32,S2:S32))</f>
        <v>44708</v>
      </c>
      <c r="V35" s="90"/>
      <c r="W35" s="90"/>
      <c r="X35" s="90"/>
      <c r="Y35" s="91">
        <f>IF(Y34=0,"",_xlfn.XLOOKUP(Y34,Y2:Y32,W2:W32))</f>
        <v>44718</v>
      </c>
      <c r="Z35" s="90"/>
      <c r="AA35" s="90"/>
      <c r="AB35" s="90"/>
      <c r="AC35" s="91">
        <f>IF(AC34=0,"",_xlfn.XLOOKUP(AC34,AC2:AC32,AA2:AA32))</f>
        <v>44771</v>
      </c>
      <c r="AD35" s="90"/>
      <c r="AE35" s="90"/>
      <c r="AF35" s="90"/>
      <c r="AG35" s="91">
        <f>IF(AG34=0,"",_xlfn.XLOOKUP(AG34,AG2:AG32,AE2:AE32))</f>
        <v>44785</v>
      </c>
      <c r="AH35" s="90"/>
      <c r="AI35" s="90"/>
      <c r="AJ35" s="90"/>
      <c r="AK35" s="92">
        <f>IF(AK34=0,"",_xlfn.XLOOKUP(AK34,AK2:AK32,AI2:AI32))</f>
        <v>44816</v>
      </c>
      <c r="AL35" s="90"/>
      <c r="AM35" s="90"/>
      <c r="AN35" s="90"/>
      <c r="AO35" s="91">
        <f>IF(AO34=0,"",_xlfn.XLOOKUP(AO34,AO2:AO32,AM2:AM32))</f>
        <v>44865</v>
      </c>
      <c r="AP35" s="90"/>
      <c r="AQ35" s="90"/>
      <c r="AR35" s="90"/>
      <c r="AS35" s="91">
        <f>IF(AS34=0,"",_xlfn.XLOOKUP(AS34,AS2:AS32,AQ2:AQ32))</f>
        <v>44890</v>
      </c>
      <c r="AT35" s="90"/>
      <c r="AU35" s="90"/>
      <c r="AV35" s="90"/>
      <c r="AW35" s="93">
        <f>IF(AW34=0,"",_xlfn.XLOOKUP(AW34,AW2:AW32,AU2:AU32))</f>
        <v>44897</v>
      </c>
      <c r="AX35" s="46"/>
      <c r="AY35" s="27"/>
    </row>
    <row r="36" spans="1:51" ht="23.25" customHeight="1" x14ac:dyDescent="0.25">
      <c r="A36" s="13"/>
      <c r="B36" s="13"/>
      <c r="C36" s="85"/>
      <c r="D36" s="83"/>
      <c r="E36" s="85"/>
      <c r="F36" s="13"/>
      <c r="G36" s="85"/>
      <c r="H36" s="13"/>
      <c r="I36" s="85"/>
      <c r="J36" s="13"/>
      <c r="K36" s="85"/>
      <c r="L36" s="13"/>
      <c r="M36" s="85"/>
      <c r="N36" s="13"/>
      <c r="O36" s="13"/>
      <c r="P36" s="13"/>
      <c r="Q36" s="85"/>
      <c r="R36" s="13"/>
      <c r="S36" s="13"/>
      <c r="T36" s="13"/>
      <c r="U36" s="85"/>
      <c r="V36" s="13"/>
      <c r="W36" s="13"/>
      <c r="X36" s="13"/>
      <c r="Y36" s="85"/>
      <c r="Z36" s="13"/>
      <c r="AA36" s="13"/>
      <c r="AB36" s="13"/>
      <c r="AC36" s="85"/>
      <c r="AD36" s="13"/>
      <c r="AE36" s="13"/>
      <c r="AF36" s="13"/>
      <c r="AG36" s="85"/>
      <c r="AH36" s="13"/>
      <c r="AI36" s="13"/>
      <c r="AJ36" s="13"/>
      <c r="AK36" s="94"/>
      <c r="AL36" s="94"/>
      <c r="AM36" s="94"/>
      <c r="AN36" s="94" t="str">
        <f t="shared" ref="AN36" ca="1" si="37">+$G$42</f>
        <v/>
      </c>
      <c r="AP36" s="13"/>
      <c r="AQ36" s="13"/>
      <c r="AR36" s="13"/>
      <c r="AT36" s="13"/>
      <c r="AU36" s="13"/>
      <c r="AV36" s="13"/>
      <c r="AW36" s="95" t="str">
        <f ca="1">+$G$42</f>
        <v/>
      </c>
      <c r="AX36" s="46"/>
      <c r="AY36" s="27"/>
    </row>
    <row r="37" spans="1:51" ht="23.25" customHeight="1" thickBot="1" x14ac:dyDescent="0.3">
      <c r="A37" s="13"/>
      <c r="B37" s="13"/>
      <c r="C37" s="85"/>
      <c r="D37" s="83"/>
      <c r="E37" s="85"/>
      <c r="F37" s="13"/>
      <c r="G37" s="85"/>
      <c r="H37" s="13"/>
      <c r="I37" s="85"/>
      <c r="J37" s="13"/>
      <c r="K37" s="85"/>
      <c r="L37" s="13"/>
      <c r="M37" s="85"/>
      <c r="N37" s="13"/>
      <c r="O37" s="13"/>
      <c r="P37" s="13"/>
      <c r="Q37" s="85"/>
      <c r="R37" s="13"/>
      <c r="S37" s="13"/>
      <c r="T37" s="13"/>
      <c r="U37" s="85"/>
      <c r="V37" s="13"/>
      <c r="W37" s="13"/>
      <c r="X37" s="13"/>
      <c r="Y37" s="85"/>
      <c r="Z37" s="13"/>
      <c r="AA37" s="13"/>
      <c r="AB37" s="13"/>
      <c r="AC37" s="13"/>
      <c r="AD37" s="13"/>
      <c r="AE37" s="96"/>
      <c r="AF37" s="96"/>
      <c r="AG37" s="96"/>
      <c r="AH37" s="96"/>
      <c r="AI37" s="96"/>
      <c r="AJ37" s="96" t="s">
        <v>15</v>
      </c>
      <c r="AK37" s="15"/>
      <c r="AL37" s="13"/>
      <c r="AM37" s="13"/>
      <c r="AN37" s="13"/>
      <c r="AP37" s="13"/>
      <c r="AQ37" s="13"/>
      <c r="AR37" s="13"/>
      <c r="AT37" s="13"/>
      <c r="AU37" s="13"/>
      <c r="AV37" s="13"/>
      <c r="AW37" s="96" t="s">
        <v>15</v>
      </c>
      <c r="AX37" s="46"/>
      <c r="AY37" s="27"/>
    </row>
    <row r="38" spans="1:51" ht="20.25" customHeight="1" x14ac:dyDescent="0.25">
      <c r="A38" s="122" t="s">
        <v>16</v>
      </c>
      <c r="B38" s="83"/>
      <c r="C38" s="97" cm="1">
        <f t="array" aca="1" ref="C38" ca="1">MIN(IF(D38:AW38&gt;0,D38:AW38))</f>
        <v>8.1530000000000005</v>
      </c>
      <c r="D38" s="83"/>
      <c r="E38" s="98">
        <f ca="1">IF(MIN(E1:E32)=0,"",MIN(E1:E32))</f>
        <v>12.738</v>
      </c>
      <c r="F38" s="99"/>
      <c r="G38" s="100"/>
      <c r="H38" s="99"/>
      <c r="I38" s="99">
        <f>IF(MIN(I1:I32)=0,"",MIN(I1:I32))</f>
        <v>11.47</v>
      </c>
      <c r="J38" s="99"/>
      <c r="K38" s="101"/>
      <c r="L38" s="99"/>
      <c r="M38" s="99">
        <f>IF(MIN(M1:M32)=0,"",MIN(M1:M32))</f>
        <v>9.7309999999999999</v>
      </c>
      <c r="N38" s="99"/>
      <c r="O38" s="99"/>
      <c r="P38" s="99"/>
      <c r="Q38" s="99">
        <f t="shared" ref="Q38:U38" si="38">IF(MIN(Q1:Q32)=0,"",MIN(Q1:Q32))</f>
        <v>9.8849999999999998</v>
      </c>
      <c r="R38" s="99"/>
      <c r="S38" s="99"/>
      <c r="T38" s="99"/>
      <c r="U38" s="99">
        <f t="shared" si="38"/>
        <v>9.9</v>
      </c>
      <c r="V38" s="99"/>
      <c r="W38" s="99"/>
      <c r="X38" s="99"/>
      <c r="Y38" s="99">
        <f t="shared" ref="Y38" si="39">IF(MIN(Y1:Y32)=0,"",MIN(Y1:Y32))</f>
        <v>8.7309999999999999</v>
      </c>
      <c r="Z38" s="99"/>
      <c r="AA38" s="99"/>
      <c r="AB38" s="99"/>
      <c r="AC38" s="99">
        <f t="shared" ref="AC38" si="40">IF(MIN(AC1:AC32)=0,"",MIN(AC1:AC32))</f>
        <v>8.1530000000000005</v>
      </c>
      <c r="AD38" s="99"/>
      <c r="AE38" s="99"/>
      <c r="AF38" s="99"/>
      <c r="AG38" s="99">
        <f t="shared" ref="AG38" si="41">IF(MIN(AG1:AG32)=0,"",MIN(AG1:AG32))</f>
        <v>8.9109999999999996</v>
      </c>
      <c r="AH38" s="99"/>
      <c r="AI38" s="99"/>
      <c r="AJ38" s="99" t="str">
        <f t="shared" ref="AJ38:AK38" si="42">IF(MIN(AJ1:AJ32)=0,"",MIN(AJ1:AJ32))</f>
        <v/>
      </c>
      <c r="AK38" s="102">
        <f t="shared" si="42"/>
        <v>8.1940000000000008</v>
      </c>
      <c r="AL38" s="99"/>
      <c r="AM38" s="99"/>
      <c r="AN38" s="99" t="str">
        <f t="shared" ref="AN38:AO38" si="43">IF(MIN(AN1:AN32)=0,"",MIN(AN1:AN32))</f>
        <v/>
      </c>
      <c r="AO38" s="99">
        <f t="shared" si="43"/>
        <v>8.26</v>
      </c>
      <c r="AP38" s="99"/>
      <c r="AQ38" s="99"/>
      <c r="AR38" s="99">
        <f t="shared" ref="AR38:AV38" si="44">MIN(AR2:AR34)</f>
        <v>0</v>
      </c>
      <c r="AS38" s="99">
        <f>IF(MIN(AS2:AS32)=0,"",MIN(AS2:AS32))</f>
        <v>9.3019999999999996</v>
      </c>
      <c r="AT38" s="99"/>
      <c r="AU38" s="99"/>
      <c r="AV38" s="99">
        <f t="shared" si="44"/>
        <v>0</v>
      </c>
      <c r="AW38" s="103">
        <f t="shared" ref="AW38" si="45">IF(MIN(AW1:AW32)=0,"",MIN(AW1:AW32))</f>
        <v>9.3490000000000002</v>
      </c>
      <c r="AX38" s="46"/>
      <c r="AY38" s="27"/>
    </row>
    <row r="39" spans="1:51" ht="23.25" customHeight="1" thickBot="1" x14ac:dyDescent="0.3">
      <c r="A39" s="123"/>
      <c r="B39" s="83"/>
      <c r="C39" s="88">
        <f ca="1">_xlfn.XLOOKUP(C38,E38:AW38,E39:AW39)</f>
        <v>44756</v>
      </c>
      <c r="D39" s="83"/>
      <c r="E39" s="89">
        <f ca="1">IF(E38="","",_xlfn.XLOOKUP(E38,E2:E32,C2:C32))</f>
        <v>44562</v>
      </c>
      <c r="F39" s="104"/>
      <c r="G39" s="105"/>
      <c r="H39" s="106"/>
      <c r="I39" s="91">
        <f>IF(I38="","",_xlfn.XLOOKUP(I38,I2:I32,G2:G32))</f>
        <v>44620</v>
      </c>
      <c r="J39" s="106"/>
      <c r="K39" s="106"/>
      <c r="L39" s="106"/>
      <c r="M39" s="91">
        <f>IF(M38="","",_xlfn.XLOOKUP(M38,M2:M32,K2:K32))</f>
        <v>44627</v>
      </c>
      <c r="N39" s="106"/>
      <c r="O39" s="106"/>
      <c r="P39" s="106"/>
      <c r="Q39" s="91">
        <f>IF(Q38="","",_xlfn.XLOOKUP(Q38,Q2:Q32,O2:O32))</f>
        <v>44659</v>
      </c>
      <c r="R39" s="107"/>
      <c r="S39" s="107"/>
      <c r="T39" s="106"/>
      <c r="U39" s="91">
        <f>IF(U38="","",_xlfn.XLOOKUP(U38,U2:U32,S2:S32))</f>
        <v>44690</v>
      </c>
      <c r="V39" s="106"/>
      <c r="W39" s="106"/>
      <c r="X39" s="106"/>
      <c r="Y39" s="91">
        <f>IF(Y38="","",_xlfn.XLOOKUP(Y38,Y2:Y32,W2:W32))</f>
        <v>44742</v>
      </c>
      <c r="Z39" s="106"/>
      <c r="AA39" s="106"/>
      <c r="AB39" s="106"/>
      <c r="AC39" s="91">
        <f>IF(AC38="","",_xlfn.XLOOKUP(AC38,AC2:AC32,AA2:AA32))</f>
        <v>44756</v>
      </c>
      <c r="AD39" s="106"/>
      <c r="AE39" s="106"/>
      <c r="AF39" s="106"/>
      <c r="AG39" s="91">
        <f>IF(AG38="","",_xlfn.XLOOKUP(AG38,AG2:AG32,AE2:AE32))</f>
        <v>44774</v>
      </c>
      <c r="AH39" s="106"/>
      <c r="AI39" s="106"/>
      <c r="AJ39" s="106"/>
      <c r="AK39" s="91">
        <f>IF(AK38="","",_xlfn.XLOOKUP(AK38,AK2:AK32,AI2:AI32))</f>
        <v>44833</v>
      </c>
      <c r="AL39" s="106"/>
      <c r="AM39" s="106"/>
      <c r="AN39" s="106"/>
      <c r="AO39" s="91">
        <f>IF(AO38="","",_xlfn.XLOOKUP(AO38,AO2:AO32,AM2:AM32))</f>
        <v>44846</v>
      </c>
      <c r="AP39" s="106"/>
      <c r="AQ39" s="106"/>
      <c r="AR39" s="106"/>
      <c r="AS39" s="91">
        <f>IF(AS38="","",_xlfn.XLOOKUP(AS38,AS2:AS32,AQ2:AQ32))</f>
        <v>44866</v>
      </c>
      <c r="AT39" s="106"/>
      <c r="AU39" s="106"/>
      <c r="AV39" s="106"/>
      <c r="AW39" s="93">
        <f>IF(AW38="","",_xlfn.XLOOKUP(AW38,AW2:AW32,AU2:AU32))</f>
        <v>44902</v>
      </c>
      <c r="AX39" s="46"/>
      <c r="AY39" s="27"/>
    </row>
    <row r="40" spans="1:51" x14ac:dyDescent="0.25">
      <c r="C40" s="108"/>
      <c r="Q40" s="111"/>
      <c r="R40" s="111"/>
      <c r="S40" s="111"/>
      <c r="AX40" s="46"/>
      <c r="AY40" s="27"/>
    </row>
    <row r="41" spans="1:51" x14ac:dyDescent="0.25">
      <c r="C41" s="113">
        <f ca="1">+TODAY()-2</f>
        <v>44902</v>
      </c>
      <c r="D41" s="114"/>
      <c r="E41" s="115" cm="1">
        <f t="array" aca="1" ref="E41" ca="1">_xlfn.XLOOKUP($C41,OFFSET($B$2,0,MATCH(MONTH($C$41),MONTH($C$1:$AW$1),0),31,1),OFFSET($D$2,0,MATCH(MONTH($C$41),MONTH($C$1:$AW$1),0),31,1))</f>
        <v>9.4359999999999999</v>
      </c>
      <c r="F41" s="115" cm="1">
        <f t="array" aca="1" ref="F41" ca="1">_xlfn.XLOOKUP($C41,OFFSET($B$2,0,MATCH(MONTH($C$41),MONTH($C$1:$AW$1),0),31,1),OFFSET($D$2,0,MATCH(MONTH($C$41),MONTH($C$1:$AW$1),0),31,1))</f>
        <v>9.4359999999999999</v>
      </c>
      <c r="G41" s="115"/>
      <c r="AG41" s="116"/>
      <c r="AX41" s="46"/>
      <c r="AY41" s="27"/>
    </row>
    <row r="42" spans="1:51" x14ac:dyDescent="0.25">
      <c r="C42" s="117">
        <f ca="1">+TODAY()-1</f>
        <v>44903</v>
      </c>
      <c r="D42" s="118"/>
      <c r="E42" s="115" cm="1">
        <f t="array" aca="1" ref="E42" ca="1">_xlfn.XLOOKUP($C42,OFFSET($B$2,0,MATCH(MONTH($C$42),MONTH($C$1:$AW$1),0),31,1),OFFSET($D$2,0,MATCH(MONTH($C$42),MONTH($C$1:$AW$1),0),31,1))</f>
        <v>0</v>
      </c>
      <c r="F42" s="119"/>
      <c r="G42" s="120" t="str">
        <f ca="1">IF(TODAY()&gt;C42,(E42-E41)*69,"")</f>
        <v/>
      </c>
      <c r="AX42" s="46"/>
      <c r="AY42" s="27"/>
    </row>
    <row r="43" spans="1:51" x14ac:dyDescent="0.25">
      <c r="C43" s="121"/>
      <c r="E43" s="115"/>
      <c r="AX43" s="46"/>
      <c r="AY43" s="27"/>
    </row>
    <row r="44" spans="1:51" x14ac:dyDescent="0.25">
      <c r="AX44" s="46"/>
      <c r="AY44" s="27"/>
    </row>
    <row r="45" spans="1:51" x14ac:dyDescent="0.25">
      <c r="AX45" s="46"/>
      <c r="AY45" s="27"/>
    </row>
    <row r="46" spans="1:51" x14ac:dyDescent="0.25">
      <c r="AX46" s="46"/>
      <c r="AY46" s="27"/>
    </row>
    <row r="47" spans="1:51" x14ac:dyDescent="0.25">
      <c r="AX47" s="46"/>
      <c r="AY47" s="27"/>
    </row>
    <row r="48" spans="1:51" x14ac:dyDescent="0.25">
      <c r="AX48" s="46"/>
      <c r="AY48" s="27"/>
    </row>
    <row r="49" spans="50:51" x14ac:dyDescent="0.25">
      <c r="AX49" s="46"/>
      <c r="AY49" s="27"/>
    </row>
    <row r="50" spans="50:51" x14ac:dyDescent="0.25">
      <c r="AX50" s="46"/>
      <c r="AY50" s="27"/>
    </row>
    <row r="51" spans="50:51" x14ac:dyDescent="0.25">
      <c r="AX51" s="46"/>
      <c r="AY51" s="27"/>
    </row>
    <row r="52" spans="50:51" x14ac:dyDescent="0.25">
      <c r="AX52" s="46"/>
      <c r="AY52" s="27"/>
    </row>
  </sheetData>
  <mergeCells count="7">
    <mergeCell ref="A38:A39"/>
    <mergeCell ref="BB17:BC17"/>
    <mergeCell ref="BB18:BC18"/>
    <mergeCell ref="BB19:BC19"/>
    <mergeCell ref="BB20:BC20"/>
    <mergeCell ref="BA26:BB26"/>
    <mergeCell ref="A34:A35"/>
  </mergeCells>
  <conditionalFormatting sqref="H2:I29">
    <cfRule type="expression" dxfId="48" priority="45">
      <formula>$H2="dimanche"</formula>
    </cfRule>
    <cfRule type="expression" dxfId="47" priority="46">
      <formula>$H2="samedi"</formula>
    </cfRule>
  </conditionalFormatting>
  <conditionalFormatting sqref="D2:E33">
    <cfRule type="expression" dxfId="46" priority="47">
      <formula>$D2="Samedi"</formula>
    </cfRule>
    <cfRule type="expression" dxfId="45" priority="48">
      <formula>NOT(ISERROR(MATCH($C2,Jours_fériés,0)))</formula>
    </cfRule>
  </conditionalFormatting>
  <conditionalFormatting sqref="L2:M33">
    <cfRule type="expression" dxfId="44" priority="44">
      <formula>$L2="Samedi"</formula>
    </cfRule>
    <cfRule type="expression" dxfId="43" priority="49">
      <formula>$L2="Dimanche"</formula>
    </cfRule>
  </conditionalFormatting>
  <conditionalFormatting sqref="P2:Q2 P3:P31 Q3:Q33">
    <cfRule type="expression" dxfId="42" priority="42">
      <formula>$P2="samedi"</formula>
    </cfRule>
    <cfRule type="expression" dxfId="41" priority="43">
      <formula>$P2="dimanche"</formula>
    </cfRule>
  </conditionalFormatting>
  <conditionalFormatting sqref="T2:U33">
    <cfRule type="expression" dxfId="40" priority="36">
      <formula>$T2="Samedi"</formula>
    </cfRule>
    <cfRule type="expression" dxfId="39" priority="41">
      <formula>$T2="Dimanche"</formula>
    </cfRule>
  </conditionalFormatting>
  <conditionalFormatting sqref="X2:Y33">
    <cfRule type="expression" dxfId="38" priority="39">
      <formula>$X2="dimanche"</formula>
    </cfRule>
    <cfRule type="expression" dxfId="37" priority="40">
      <formula>$X2="samedi"</formula>
    </cfRule>
  </conditionalFormatting>
  <conditionalFormatting sqref="AB2:AC33">
    <cfRule type="expression" dxfId="36" priority="37">
      <formula>$AB2="Samedi"</formula>
    </cfRule>
    <cfRule type="expression" dxfId="35" priority="38">
      <formula>$AB2="Dimanche"</formula>
    </cfRule>
  </conditionalFormatting>
  <conditionalFormatting sqref="AF2:AG33">
    <cfRule type="expression" dxfId="34" priority="34">
      <formula>$AF2="dimanche"</formula>
    </cfRule>
    <cfRule type="expression" dxfId="33" priority="35">
      <formula>$AF2="samedi"</formula>
    </cfRule>
  </conditionalFormatting>
  <conditionalFormatting sqref="AJ2:AK30 AJ32:AK33">
    <cfRule type="expression" dxfId="32" priority="32">
      <formula>$AJ2="Samedi"</formula>
    </cfRule>
    <cfRule type="expression" dxfId="31" priority="33">
      <formula>$AJ2="Dimanche"</formula>
    </cfRule>
  </conditionalFormatting>
  <conditionalFormatting sqref="AN2:AO33">
    <cfRule type="expression" dxfId="30" priority="30">
      <formula>$AN2="dimanche"</formula>
    </cfRule>
    <cfRule type="expression" dxfId="29" priority="31">
      <formula>$AN2="samedi"</formula>
    </cfRule>
  </conditionalFormatting>
  <conditionalFormatting sqref="AR2:AS31">
    <cfRule type="expression" dxfId="28" priority="28">
      <formula>$AR2="Samedi"</formula>
    </cfRule>
    <cfRule type="expression" dxfId="27" priority="29">
      <formula>$AR2="Dimanche"</formula>
    </cfRule>
  </conditionalFormatting>
  <conditionalFormatting sqref="AV2 AV3:AW33">
    <cfRule type="expression" dxfId="26" priority="26">
      <formula>$AT2="dimanche"</formula>
    </cfRule>
    <cfRule type="expression" dxfId="25" priority="27">
      <formula>$AT2="samedi"</formula>
    </cfRule>
  </conditionalFormatting>
  <conditionalFormatting sqref="AJ31:AK31">
    <cfRule type="expression" dxfId="24" priority="24">
      <formula>$AR31="Samedi"</formula>
    </cfRule>
    <cfRule type="expression" dxfId="23" priority="25">
      <formula>$AR31="Dimanche"</formula>
    </cfRule>
  </conditionalFormatting>
  <conditionalFormatting sqref="K34:K38 E34:J37 L37:AD37 AL37:AN37 L34:AW35 L36:AN36 AP36:AR37 AT36:AW37">
    <cfRule type="cellIs" dxfId="22" priority="23" operator="equal">
      <formula>$C$34</formula>
    </cfRule>
  </conditionalFormatting>
  <conditionalFormatting sqref="AO39">
    <cfRule type="cellIs" dxfId="21" priority="22" operator="equal">
      <formula>$C$34</formula>
    </cfRule>
  </conditionalFormatting>
  <conditionalFormatting sqref="AS39">
    <cfRule type="cellIs" dxfId="20" priority="21" operator="equal">
      <formula>$C$34</formula>
    </cfRule>
  </conditionalFormatting>
  <conditionalFormatting sqref="AW39">
    <cfRule type="cellIs" dxfId="19" priority="20" operator="equal">
      <formula>$C$34</formula>
    </cfRule>
  </conditionalFormatting>
  <conditionalFormatting sqref="AG39">
    <cfRule type="cellIs" dxfId="18" priority="19" operator="equal">
      <formula>$C$34</formula>
    </cfRule>
  </conditionalFormatting>
  <conditionalFormatting sqref="AC39">
    <cfRule type="cellIs" dxfId="17" priority="18" operator="equal">
      <formula>$C$34</formula>
    </cfRule>
  </conditionalFormatting>
  <conditionalFormatting sqref="Y39">
    <cfRule type="cellIs" dxfId="16" priority="17" operator="equal">
      <formula>$C$34</formula>
    </cfRule>
  </conditionalFormatting>
  <conditionalFormatting sqref="U39">
    <cfRule type="cellIs" dxfId="15" priority="16" operator="equal">
      <formula>$C$34</formula>
    </cfRule>
  </conditionalFormatting>
  <conditionalFormatting sqref="Q39">
    <cfRule type="cellIs" dxfId="14" priority="15" operator="equal">
      <formula>$C$34</formula>
    </cfRule>
  </conditionalFormatting>
  <conditionalFormatting sqref="M39">
    <cfRule type="cellIs" dxfId="13" priority="14" operator="equal">
      <formula>$C$34</formula>
    </cfRule>
  </conditionalFormatting>
  <conditionalFormatting sqref="I39">
    <cfRule type="cellIs" dxfId="12" priority="13" operator="equal">
      <formula>$C$34</formula>
    </cfRule>
  </conditionalFormatting>
  <conditionalFormatting sqref="E39">
    <cfRule type="cellIs" dxfId="11" priority="12" operator="equal">
      <formula>$C$34</formula>
    </cfRule>
  </conditionalFormatting>
  <conditionalFormatting sqref="C37">
    <cfRule type="cellIs" dxfId="10" priority="11" operator="equal">
      <formula>$C$34</formula>
    </cfRule>
  </conditionalFormatting>
  <conditionalFormatting sqref="E38:AW38">
    <cfRule type="cellIs" dxfId="9" priority="10" operator="equal">
      <formula>$C$38</formula>
    </cfRule>
  </conditionalFormatting>
  <conditionalFormatting sqref="AE37:AJ37">
    <cfRule type="cellIs" dxfId="8" priority="9" operator="equal">
      <formula>$I$4</formula>
    </cfRule>
  </conditionalFormatting>
  <conditionalFormatting sqref="C2:AU33">
    <cfRule type="expression" dxfId="7" priority="8">
      <formula>+COUNTIF($BC$5:$BC$15,C2)</formula>
    </cfRule>
  </conditionalFormatting>
  <conditionalFormatting sqref="AW37">
    <cfRule type="cellIs" dxfId="6" priority="7" operator="equal">
      <formula>$I$4</formula>
    </cfRule>
  </conditionalFormatting>
  <conditionalFormatting sqref="AW36">
    <cfRule type="expression" dxfId="5" priority="5">
      <formula>$G$42&gt;=0</formula>
    </cfRule>
    <cfRule type="expression" dxfId="4" priority="6">
      <formula>$G$42&lt;=0</formula>
    </cfRule>
  </conditionalFormatting>
  <conditionalFormatting sqref="AK39">
    <cfRule type="cellIs" dxfId="3" priority="4" operator="equal">
      <formula>$C$34</formula>
    </cfRule>
  </conditionalFormatting>
  <conditionalFormatting sqref="AW2">
    <cfRule type="expression" dxfId="2" priority="1">
      <formula>+COUNTIF($BC$5:$BC$15,AW2)</formula>
    </cfRule>
  </conditionalFormatting>
  <conditionalFormatting sqref="AV2:AW32">
    <cfRule type="expression" dxfId="1" priority="2">
      <formula>$AV2="dimanche"</formula>
    </cfRule>
    <cfRule type="expression" dxfId="0" priority="3">
      <formula>$AV2="samedi"</formula>
    </cfRule>
  </conditionalFormatting>
  <hyperlinks>
    <hyperlink ref="AW37" r:id="rId1" xr:uid="{C33945F6-63FD-4B53-B3F3-B46888D7EA8F}"/>
  </hyperlinks>
  <pageMargins left="0.55000000000000004" right="0.5" top="0.39" bottom="0.2" header="0.36" footer="0.4921259845"/>
  <pageSetup paperSize="9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Sicav CAM</vt:lpstr>
      <vt:lpstr>'Sicav CAM'!Jours_fériés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Marcel CHOTARD</cp:lastModifiedBy>
  <dcterms:created xsi:type="dcterms:W3CDTF">2022-12-08T17:38:27Z</dcterms:created>
  <dcterms:modified xsi:type="dcterms:W3CDTF">2022-12-09T08:42:36Z</dcterms:modified>
</cp:coreProperties>
</file>