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rtnerre1.sharepoint.com/sites/RTA2/Shared Documents/09 Reconcilliations POC/1. Reconciliation tools/1. Prototype building/"/>
    </mc:Choice>
  </mc:AlternateContent>
  <xr:revisionPtr revIDLastSave="261" documentId="8_{B60341A8-894E-41F2-ACFC-5B0D21EB3B2B}" xr6:coauthVersionLast="47" xr6:coauthVersionMax="47" xr10:uidLastSave="{3851AA00-994E-4CA8-AE38-BC4285F3A7DC}"/>
  <bookViews>
    <workbookView xWindow="-28920" yWindow="1020" windowWidth="29040" windowHeight="15840" xr2:uid="{B150F2BB-F1B4-41DE-8223-5214CE1C270E}"/>
  </bookViews>
  <sheets>
    <sheet name="Tentative" sheetId="1" r:id="rId1"/>
    <sheet name="Solu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1" l="1" a="1"/>
  <c r="M10" i="1" s="1"/>
  <c r="E12" i="1"/>
  <c r="E11" i="1"/>
  <c r="E10" i="1"/>
  <c r="D10" i="1"/>
  <c r="F9" i="1"/>
  <c r="G9" i="1" s="1"/>
  <c r="H9" i="1" s="1"/>
  <c r="I9" i="1" s="1"/>
  <c r="J9" i="1" s="1"/>
  <c r="J11" i="1" s="1"/>
  <c r="B12" i="1"/>
  <c r="B11" i="1"/>
  <c r="B10" i="1"/>
  <c r="C15" i="1"/>
  <c r="C18" i="1" s="1"/>
  <c r="B18" i="1" s="1"/>
  <c r="C14" i="1"/>
  <c r="C17" i="1" s="1"/>
  <c r="C20" i="1" s="1"/>
  <c r="C23" i="1" s="1"/>
  <c r="B23" i="1" s="1"/>
  <c r="C13" i="1"/>
  <c r="C16" i="1" s="1"/>
  <c r="D16" i="1" s="1"/>
  <c r="H11" i="1" l="1"/>
  <c r="I11" i="1"/>
  <c r="J12" i="1"/>
  <c r="J15" i="1"/>
  <c r="E13" i="1"/>
  <c r="E16" i="1"/>
  <c r="F11" i="1"/>
  <c r="F12" i="1"/>
  <c r="J23" i="1"/>
  <c r="G12" i="1"/>
  <c r="H12" i="1"/>
  <c r="G11" i="1"/>
  <c r="I12" i="1"/>
  <c r="E15" i="1"/>
  <c r="F15" i="1"/>
  <c r="G15" i="1"/>
  <c r="H15" i="1"/>
  <c r="I15" i="1"/>
  <c r="F17" i="1"/>
  <c r="I20" i="1"/>
  <c r="G17" i="1"/>
  <c r="J20" i="1"/>
  <c r="E23" i="1"/>
  <c r="E14" i="1"/>
  <c r="H17" i="1"/>
  <c r="F23" i="1"/>
  <c r="F14" i="1"/>
  <c r="I17" i="1"/>
  <c r="G23" i="1"/>
  <c r="G14" i="1"/>
  <c r="J17" i="1"/>
  <c r="E20" i="1"/>
  <c r="H23" i="1"/>
  <c r="H14" i="1"/>
  <c r="F20" i="1"/>
  <c r="I23" i="1"/>
  <c r="I14" i="1"/>
  <c r="G20" i="1"/>
  <c r="J14" i="1"/>
  <c r="E17" i="1"/>
  <c r="H20" i="1"/>
  <c r="F10" i="1"/>
  <c r="G10" i="1" s="1"/>
  <c r="H10" i="1" s="1"/>
  <c r="I10" i="1" s="1"/>
  <c r="J10" i="1" s="1"/>
  <c r="B13" i="1"/>
  <c r="D13" i="1"/>
  <c r="C19" i="1"/>
  <c r="B16" i="1"/>
  <c r="F16" i="1" s="1"/>
  <c r="G16" i="1" s="1"/>
  <c r="H16" i="1" s="1"/>
  <c r="I16" i="1" s="1"/>
  <c r="J16" i="1" s="1"/>
  <c r="B20" i="1"/>
  <c r="B14" i="1"/>
  <c r="C21" i="1"/>
  <c r="B15" i="1"/>
  <c r="B17" i="1"/>
  <c r="F13" i="1" l="1"/>
  <c r="D19" i="1"/>
  <c r="E19" i="1"/>
  <c r="J18" i="1"/>
  <c r="I18" i="1"/>
  <c r="H18" i="1"/>
  <c r="G18" i="1"/>
  <c r="F18" i="1"/>
  <c r="E18" i="1"/>
  <c r="G13" i="1"/>
  <c r="H13" i="1" s="1"/>
  <c r="I13" i="1" s="1"/>
  <c r="J13" i="1" s="1"/>
  <c r="D15" i="1" s="1"/>
  <c r="D17" i="1"/>
  <c r="B21" i="1"/>
  <c r="C24" i="1"/>
  <c r="B19" i="1"/>
  <c r="F19" i="1" s="1"/>
  <c r="C22" i="1"/>
  <c r="D22" i="1" l="1"/>
  <c r="E22" i="1"/>
  <c r="D18" i="1"/>
  <c r="D14" i="1"/>
  <c r="J21" i="1"/>
  <c r="I21" i="1"/>
  <c r="H21" i="1"/>
  <c r="G21" i="1"/>
  <c r="F21" i="1"/>
  <c r="E21" i="1"/>
  <c r="G19" i="1"/>
  <c r="H19" i="1" s="1"/>
  <c r="I19" i="1" s="1"/>
  <c r="J19" i="1" s="1"/>
  <c r="D12" i="1"/>
  <c r="B22" i="1"/>
  <c r="F22" i="1" s="1"/>
  <c r="B24" i="1"/>
  <c r="D21" i="1" l="1"/>
  <c r="E24" i="1"/>
  <c r="J24" i="1"/>
  <c r="I24" i="1"/>
  <c r="H24" i="1"/>
  <c r="G24" i="1"/>
  <c r="F24" i="1"/>
  <c r="D20" i="1"/>
  <c r="G22" i="1"/>
  <c r="H22" i="1" s="1"/>
  <c r="I22" i="1" s="1"/>
  <c r="J22" i="1" s="1"/>
  <c r="D11" i="1"/>
  <c r="D24" i="1" l="1"/>
  <c r="D2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<sst xmlns="http://schemas.openxmlformats.org/spreadsheetml/2006/main" count="171" uniqueCount="31">
  <si>
    <t>A</t>
  </si>
  <si>
    <t>B</t>
  </si>
  <si>
    <t>C</t>
  </si>
  <si>
    <t>Indicateur</t>
  </si>
  <si>
    <t>NPV</t>
  </si>
  <si>
    <t>Param</t>
  </si>
  <si>
    <t>Produit</t>
  </si>
  <si>
    <t>Projection</t>
  </si>
  <si>
    <t>souhait (fait) : no de produit qui s'incremente par pavé (des 3 indicateurs A, B, C)</t>
  </si>
  <si>
    <t>souhait (fait) : param cherché dans la table à droite avec formule tirable</t>
  </si>
  <si>
    <t>souhait (fait) : 3 indicateurs à répeter par pavés en autant de produits que nécessaires</t>
  </si>
  <si>
    <t>Amount</t>
  </si>
  <si>
    <t>Data</t>
  </si>
  <si>
    <t>Discount</t>
  </si>
  <si>
    <t>Tableau structuré Param</t>
  </si>
  <si>
    <t>Tableau Structuré Data</t>
  </si>
  <si>
    <t>AAA</t>
  </si>
  <si>
    <t>BBB</t>
  </si>
  <si>
    <t>CCC</t>
  </si>
  <si>
    <t>DDD</t>
  </si>
  <si>
    <t>EEE</t>
  </si>
  <si>
    <r>
      <t>souhait (</t>
    </r>
    <r>
      <rPr>
        <i/>
        <sz val="11"/>
        <color rgb="FFFF0000"/>
        <rFont val="Calibri"/>
        <family val="2"/>
        <scheme val="minor"/>
      </rPr>
      <t>pas fait, ne sait pas comment</t>
    </r>
    <r>
      <rPr>
        <i/>
        <sz val="11"/>
        <color theme="8"/>
        <rFont val="Calibri"/>
        <family val="2"/>
        <scheme val="minor"/>
      </rPr>
      <t>) : idéalement ne pas avoir à tirer la formule à la main sur le bon nombre de lignes, si le nb de produit passe à 10, que cela se mette à jour tout seul ?  Je pourrais faire un TCD sur la colonne R pour lister les produits, mais dans ce cas la table ci-dessous ne pourra pas pointer dynamiquement vers le TCD</t>
    </r>
  </si>
  <si>
    <t>Produit List</t>
  </si>
  <si>
    <t>Legende</t>
  </si>
  <si>
    <t>Data (dont la taille est mise à jour lorsque les données sont rafraichies)</t>
  </si>
  <si>
    <t>Questions techniques</t>
  </si>
  <si>
    <r>
      <rPr>
        <u/>
        <sz val="11"/>
        <color theme="1"/>
        <rFont val="Calibri"/>
        <family val="2"/>
        <scheme val="minor"/>
      </rPr>
      <t xml:space="preserve">Pour toute cette feuille </t>
    </r>
    <r>
      <rPr>
        <sz val="11"/>
        <color theme="1"/>
        <rFont val="Calibri"/>
        <family val="2"/>
        <scheme val="minor"/>
      </rPr>
      <t>: faire en sorte que si la table "Data" est mise à jour, avec plus ou moins de lignes, tout se mette à jour tout seul (dans l'idéal).</t>
    </r>
  </si>
  <si>
    <t>J'ai créé la liste des produits en colonne L, mais ensuite je ne sais pas l'utiliser dynamiquement dans le tableau de calculs colonne A.</t>
  </si>
  <si>
    <t>Souhait : si Data contient plus que 5 pas de projection pour chaque produit, que les calculs s'étendent tous seuls à droite</t>
  </si>
  <si>
    <r>
      <t>Ici, formule unique à copier coller vers le bas et la droite (</t>
    </r>
    <r>
      <rPr>
        <i/>
        <sz val="11"/>
        <color rgb="FFFF0000"/>
        <rFont val="Calibri"/>
        <family val="2"/>
        <scheme val="minor"/>
      </rPr>
      <t>et pas tirer car avec les trableaux structures ça ne marcherait pas n'est ce pas?</t>
    </r>
    <r>
      <rPr>
        <i/>
        <sz val="11"/>
        <color theme="8"/>
        <rFont val="Calibri"/>
        <family val="2"/>
        <scheme val="minor"/>
      </rPr>
      <t xml:space="preserve">) à droite et à gauche ; j'ai mis des conditions un peu lourdes pour cela.
</t>
    </r>
    <r>
      <rPr>
        <i/>
        <u/>
        <sz val="11"/>
        <color rgb="FFFF0000"/>
        <rFont val="Calibri"/>
        <family val="2"/>
        <scheme val="minor"/>
      </rPr>
      <t>Ne sait pas faire</t>
    </r>
    <r>
      <rPr>
        <i/>
        <sz val="11"/>
        <color rgb="FFFF0000"/>
        <rFont val="Calibri"/>
        <family val="2"/>
        <scheme val="minor"/>
      </rPr>
      <t xml:space="preserve"> : que le copier coller vers bas et droite se fasse tout seul quand la taille de Data va changer lors d'une mise à jour de la base ; et mise en forme conditionnelle pour afficher en % au lieu de montant sur les lignes indicateur A uniquement</t>
    </r>
  </si>
  <si>
    <r>
      <t>souhait (</t>
    </r>
    <r>
      <rPr>
        <i/>
        <u/>
        <sz val="11"/>
        <color rgb="FFFF0000"/>
        <rFont val="Calibri"/>
        <family val="2"/>
        <scheme val="minor"/>
      </rPr>
      <t>ne sait pas faire</t>
    </r>
    <r>
      <rPr>
        <i/>
        <sz val="11"/>
        <color rgb="FFFF0000"/>
        <rFont val="Calibri"/>
        <family val="2"/>
        <scheme val="minor"/>
      </rPr>
      <t>, là j'ai modifié la formule par pavé mais je dois la tirer</t>
    </r>
    <r>
      <rPr>
        <i/>
        <sz val="11"/>
        <color theme="8"/>
        <rFont val="Calibri"/>
        <family val="2"/>
        <scheme val="minor"/>
      </rPr>
      <t xml:space="preserve">) :pour chaque ligne, le calcul de sommeprod est à faire avec le vecteur de l'indicateur A </t>
    </r>
    <r>
      <rPr>
        <i/>
        <u/>
        <sz val="11"/>
        <color theme="8"/>
        <rFont val="Calibri"/>
        <family val="2"/>
        <scheme val="minor"/>
      </rPr>
      <t xml:space="preserve">du produit en question </t>
    </r>
    <r>
      <rPr>
        <i/>
        <sz val="11"/>
        <color theme="8"/>
        <rFont val="Calibri"/>
        <family val="2"/>
        <scheme val="minor"/>
      </rPr>
      <t>pour les lignes B et C du meme produit, =&gt; en formule à tirer vers le bas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</si>
</sst>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8"/>
      <name val="Calibri"/>
      <family val="2"/>
      <scheme val="minor"/>
    </font>
    <font>
      <i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u/>
      <sz val="11"/>
      <color theme="8"/>
      <name val="Calibri"/>
      <family val="2"/>
      <scheme val="minor"/>
    </font>
    <font>
      <i/>
      <u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9" fontId="0" fillId="0" borderId="0" xfId="0" applyNumberFormat="1"/>
    <xf numFmtId="0" fontId="4" fillId="0" borderId="0" xfId="0" applyFont="1" applyAlignment="1">
      <alignment wrapText="1"/>
    </xf>
    <xf numFmtId="0" fontId="4" fillId="0" borderId="0" xfId="0" applyFont="1"/>
    <xf numFmtId="165" fontId="0" fillId="0" borderId="0" xfId="1" applyNumberFormat="1" applyFont="1"/>
    <xf numFmtId="0" fontId="3" fillId="0" borderId="0" xfId="0" applyFont="1"/>
    <xf numFmtId="0" fontId="0" fillId="2" borderId="0" xfId="0" applyFill="1"/>
    <xf numFmtId="9" fontId="0" fillId="2" borderId="0" xfId="0" applyNumberFormat="1" applyFill="1"/>
    <xf numFmtId="165" fontId="0" fillId="2" borderId="0" xfId="1" applyNumberFormat="1" applyFont="1" applyFill="1" applyBorder="1"/>
    <xf numFmtId="0" fontId="0" fillId="2" borderId="0" xfId="0" applyFill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5" fontId="3" fillId="2" borderId="1" xfId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4" fontId="0" fillId="0" borderId="0" xfId="0" applyNumberFormat="1"/>
    <xf numFmtId="0" fontId="2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wrapText="1"/>
    </xf>
    <xf numFmtId="0" fontId="0" fillId="2" borderId="3" xfId="0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5" fillId="0" borderId="0" xfId="0" applyFont="1" applyBorder="1" applyAlignment="1">
      <alignment horizontal="left" vertical="center" wrapText="1"/>
    </xf>
    <xf numFmtId="0" fontId="0" fillId="3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8">
    <dxf>
      <numFmt numFmtId="13" formatCode="0%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B90E24F-D4BD-4EEB-BE4A-D9670054086C}" name="Data" displayName="Data" ref="R9:U69" totalsRowShown="0" dataDxfId="2" headerRowBorderDxfId="7">
  <autoFilter ref="R9:U69" xr:uid="{1B90E24F-D4BD-4EEB-BE4A-D9670054086C}"/>
  <tableColumns count="4">
    <tableColumn id="1" xr3:uid="{E60FDA40-4448-4631-9EAF-BD2A03AC13C1}" name="Projection" dataDxfId="6">
      <calculatedColumnFormula>R9+1</calculatedColumnFormula>
    </tableColumn>
    <tableColumn id="2" xr3:uid="{D7C2A92B-1A6A-431C-913B-BE7DC03EEA5F}" name="Produit" dataDxfId="5"/>
    <tableColumn id="3" xr3:uid="{71D760AD-1CBC-4BAA-92D7-6A925FF0E8BA}" name="Indicateur" dataDxfId="4"/>
    <tableColumn id="4" xr3:uid="{81BE0DA4-617E-47F0-BD43-926D7D18A0FC}" name="Amount" dataDxfId="3" dataCellStyle="Comma"/>
  </tableColumns>
  <tableStyleInfo name="TableStyleMedium2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E754C2-E2EF-4CA5-A975-1603AEB3CBBE}" name="Param" displayName="Param" ref="O9:P14" totalsRowShown="0">
  <autoFilter ref="O9:P14" xr:uid="{C0E754C2-E2EF-4CA5-A975-1603AEB3CBBE}"/>
  <tableColumns count="2">
    <tableColumn id="1" xr3:uid="{3AAA139A-B997-4347-BB67-669CD19155C1}" name="Produit" dataDxfId="1"/>
    <tableColumn id="2" xr3:uid="{7B0B5D25-5615-433A-A3F4-F8B634FC835A}" name="Discount" dataDxfId="0"/>
  </tableColumns>
  <tableStyleInfo name="TableStyleMedium2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404BE-E0B0-4D80-83CD-4B9E9C908819}">
  <dimension ref="A1:U69"/>
  <sheetViews>
    <sheetView tabSelected="1" zoomScale="85" zoomScaleNormal="85" workbookViewId="0">
      <selection activeCell="B8" sqref="B8"/>
    </sheetView>
  </sheetViews>
  <sheetFormatPr defaultRowHeight="15" x14ac:dyDescent="0.25"/>
  <cols>
    <col min="1" max="1" width="58" customWidth="1"/>
    <col min="2" max="2" width="29.5703125" customWidth="1"/>
    <col min="3" max="3" width="23.140625" customWidth="1"/>
    <col min="4" max="4" width="36.7109375" customWidth="1"/>
    <col min="5" max="5" width="17.7109375" customWidth="1"/>
    <col min="6" max="8" width="11.7109375" bestFit="1" customWidth="1"/>
    <col min="9" max="9" width="12.5703125" customWidth="1"/>
    <col min="10" max="10" width="11.7109375" bestFit="1" customWidth="1"/>
    <col min="11" max="11" width="40.85546875" customWidth="1"/>
    <col min="16" max="16" width="10.42578125" customWidth="1"/>
    <col min="18" max="18" width="11.42578125" customWidth="1"/>
    <col min="20" max="20" width="13.5703125" customWidth="1"/>
    <col min="21" max="21" width="15.5703125" style="4" customWidth="1"/>
  </cols>
  <sheetData>
    <row r="1" spans="1:21" x14ac:dyDescent="0.25">
      <c r="A1" s="22" t="s">
        <v>23</v>
      </c>
    </row>
    <row r="2" spans="1:21" ht="30" x14ac:dyDescent="0.25">
      <c r="A2" s="23" t="s">
        <v>24</v>
      </c>
    </row>
    <row r="3" spans="1:21" ht="15.75" thickBot="1" x14ac:dyDescent="0.3">
      <c r="A3" s="24" t="s">
        <v>25</v>
      </c>
    </row>
    <row r="4" spans="1:21" x14ac:dyDescent="0.25">
      <c r="A4" s="18"/>
    </row>
    <row r="5" spans="1:21" x14ac:dyDescent="0.25">
      <c r="A5" t="s">
        <v>26</v>
      </c>
    </row>
    <row r="6" spans="1:21" x14ac:dyDescent="0.25">
      <c r="A6" s="18" t="s">
        <v>27</v>
      </c>
    </row>
    <row r="7" spans="1:21" ht="120" x14ac:dyDescent="0.25">
      <c r="A7" s="19" t="s">
        <v>8</v>
      </c>
      <c r="B7" s="19" t="s">
        <v>9</v>
      </c>
      <c r="C7" s="19" t="s">
        <v>10</v>
      </c>
      <c r="D7" s="19" t="s">
        <v>30</v>
      </c>
      <c r="E7" s="20" t="s">
        <v>29</v>
      </c>
      <c r="F7" s="20"/>
      <c r="G7" s="20"/>
      <c r="H7" s="20"/>
      <c r="I7" s="20"/>
      <c r="J7" s="20"/>
      <c r="K7" s="25" t="s">
        <v>28</v>
      </c>
      <c r="O7" t="s">
        <v>14</v>
      </c>
      <c r="R7" t="s">
        <v>15</v>
      </c>
    </row>
    <row r="8" spans="1:21" ht="90" x14ac:dyDescent="0.25">
      <c r="A8" s="2" t="s">
        <v>21</v>
      </c>
      <c r="B8" s="3"/>
      <c r="C8" s="3"/>
      <c r="E8" s="21" t="s">
        <v>7</v>
      </c>
      <c r="O8" s="5" t="s">
        <v>5</v>
      </c>
      <c r="R8" s="5" t="s">
        <v>12</v>
      </c>
    </row>
    <row r="9" spans="1:21" s="11" customFormat="1" x14ac:dyDescent="0.25">
      <c r="A9" s="10" t="s">
        <v>6</v>
      </c>
      <c r="B9" s="10" t="s">
        <v>5</v>
      </c>
      <c r="C9" s="10" t="s">
        <v>3</v>
      </c>
      <c r="D9" s="10" t="s">
        <v>4</v>
      </c>
      <c r="E9" s="10">
        <v>0</v>
      </c>
      <c r="F9" s="10">
        <f>E9+1</f>
        <v>1</v>
      </c>
      <c r="G9" s="10">
        <f t="shared" ref="G9:J9" si="0">F9+1</f>
        <v>2</v>
      </c>
      <c r="H9" s="10">
        <f t="shared" si="0"/>
        <v>3</v>
      </c>
      <c r="I9" s="10">
        <f t="shared" si="0"/>
        <v>4</v>
      </c>
      <c r="J9" s="10">
        <f t="shared" si="0"/>
        <v>5</v>
      </c>
      <c r="M9" s="5" t="s">
        <v>22</v>
      </c>
      <c r="O9" s="16" t="s">
        <v>6</v>
      </c>
      <c r="P9" s="12" t="s">
        <v>13</v>
      </c>
      <c r="R9" s="13" t="s">
        <v>7</v>
      </c>
      <c r="S9" s="14" t="s">
        <v>6</v>
      </c>
      <c r="T9" s="14" t="s">
        <v>3</v>
      </c>
      <c r="U9" s="15" t="s">
        <v>11</v>
      </c>
    </row>
    <row r="10" spans="1:21" x14ac:dyDescent="0.25">
      <c r="A10" t="s">
        <v>16</v>
      </c>
      <c r="B10" s="1">
        <f>IF(C10="A",VLOOKUP(A10,$O$10:$P$14,2,FALSE),"")</f>
        <v>0.01</v>
      </c>
      <c r="C10" t="s">
        <v>0</v>
      </c>
      <c r="D10" s="26" t="str">
        <f>IF(C10&lt;&gt;"A",SUMPRODUCT(E10:J10,$E$10:$J$10),"")</f>
        <v/>
      </c>
      <c r="E10" s="17">
        <f>IF($C10="A",IF(E$9=0,100%,D10-$B10),SUMIFS(Data[Amount],Data[Projection],E$9,Data[Produit],$A10,Data[Indicateur],$C10))</f>
        <v>1</v>
      </c>
      <c r="F10" s="17">
        <f>IF($C10="A",IF(F$9=0,100%,E10-$B10),SUMIFS(Data[Amount],Data[Projection],F$9,Data[Produit],$A10,Data[Indicateur],$C10))</f>
        <v>0.99</v>
      </c>
      <c r="G10" s="17">
        <f>IF($C10="A",IF(G$9=0,100%,F10-$B10),SUMIFS(Data[Amount],Data[Projection],G$9,Data[Produit],$A10,Data[Indicateur],$C10))</f>
        <v>0.98</v>
      </c>
      <c r="H10" s="17">
        <f>IF($C10="A",IF(H$9=0,100%,G10-$B10),SUMIFS(Data[Amount],Data[Projection],H$9,Data[Produit],$A10,Data[Indicateur],$C10))</f>
        <v>0.97</v>
      </c>
      <c r="I10" s="17">
        <f>IF($C10="A",IF(I$9=0,100%,H10-$B10),SUMIFS(Data[Amount],Data[Projection],I$9,Data[Produit],$A10,Data[Indicateur],$C10))</f>
        <v>0.96</v>
      </c>
      <c r="J10" s="17">
        <f>IF($C10="A",IF(J$9=0,100%,I10-$B10),SUMIFS(Data[Amount],Data[Projection],J$9,Data[Produit],$A10,Data[Indicateur],$C10))</f>
        <v>0.95</v>
      </c>
      <c r="K10" s="17"/>
      <c r="M10" t="str" cm="1">
        <f t="array" ref="M10:M14">_xlfn.UNIQUE(Data[Produit])</f>
        <v>AAA</v>
      </c>
      <c r="O10" s="6" t="s">
        <v>16</v>
      </c>
      <c r="P10" s="7">
        <v>0.01</v>
      </c>
      <c r="R10" s="9">
        <v>0</v>
      </c>
      <c r="S10" s="9" t="s">
        <v>16</v>
      </c>
      <c r="T10" s="9" t="s">
        <v>1</v>
      </c>
      <c r="U10" s="8">
        <v>0</v>
      </c>
    </row>
    <row r="11" spans="1:21" x14ac:dyDescent="0.25">
      <c r="A11" t="s">
        <v>16</v>
      </c>
      <c r="B11" s="1" t="str">
        <f t="shared" ref="B11:B24" si="1">IF(C11="A",VLOOKUP(A11,$O$10:$P$14,2,FALSE),"")</f>
        <v/>
      </c>
      <c r="C11" t="s">
        <v>1</v>
      </c>
      <c r="D11" s="26">
        <f>IF(C11&lt;&gt;"A",SUMPRODUCT(E11:J11,$E$10:$J$10),"")</f>
        <v>3042054.605</v>
      </c>
      <c r="E11" s="17">
        <f>IF($C11="A",IF(E$9=0,100%,D11-$B11),SUMIFS(Data[Amount],Data[Projection],E$9,Data[Produit],$A11,Data[Indicateur],$C11))</f>
        <v>0</v>
      </c>
      <c r="F11" s="17">
        <f>IF($C11="A",IF(F$9=0,100%,E11-$B11),SUMIFS(Data[Amount],Data[Projection],F$9,Data[Produit],$A11,Data[Indicateur],$C11))</f>
        <v>641420.9</v>
      </c>
      <c r="G11" s="17">
        <f>IF($C11="A",IF(G$9=0,100%,F11-$B11),SUMIFS(Data[Amount],Data[Projection],G$9,Data[Produit],$A11,Data[Indicateur],$C11))</f>
        <v>628981.5</v>
      </c>
      <c r="H11" s="17">
        <f>IF($C11="A",IF(H$9=0,100%,G11-$B11),SUMIFS(Data[Amount],Data[Projection],H$9,Data[Produit],$A11,Data[Indicateur],$C11))</f>
        <v>616592.4</v>
      </c>
      <c r="I11" s="17">
        <f>IF($C11="A",IF(I$9=0,100%,H11-$B11),SUMIFS(Data[Amount],Data[Projection],I$9,Data[Produit],$A11,Data[Indicateur],$C11))</f>
        <v>617431.6</v>
      </c>
      <c r="J11" s="17">
        <f>IF($C11="A",IF(J$9=0,100%,I11-$B11),SUMIFS(Data[Amount],Data[Projection],J$9,Data[Produit],$A11,Data[Indicateur],$C11))</f>
        <v>631386.4</v>
      </c>
      <c r="K11" s="17"/>
      <c r="M11" t="str">
        <v>BBB</v>
      </c>
      <c r="O11" s="6" t="s">
        <v>17</v>
      </c>
      <c r="P11" s="7">
        <v>0.05</v>
      </c>
      <c r="R11" s="9">
        <v>1</v>
      </c>
      <c r="S11" s="9" t="s">
        <v>16</v>
      </c>
      <c r="T11" s="9" t="s">
        <v>1</v>
      </c>
      <c r="U11" s="8">
        <v>641420.9</v>
      </c>
    </row>
    <row r="12" spans="1:21" x14ac:dyDescent="0.25">
      <c r="A12" t="s">
        <v>16</v>
      </c>
      <c r="B12" s="1" t="str">
        <f t="shared" si="1"/>
        <v/>
      </c>
      <c r="C12" t="s">
        <v>2</v>
      </c>
      <c r="D12" s="26">
        <f>IF(C12&lt;&gt;"A",SUMPRODUCT(E12:J12,$E$10:$J$10),"")</f>
        <v>5610584.9900000002</v>
      </c>
      <c r="E12" s="17">
        <f>IF($C12="A",IF(E$9=0,100%,D12-$B12),SUMIFS(Data[Amount],Data[Projection],E$9,Data[Produit],$A12,Data[Indicateur],$C12))</f>
        <v>0</v>
      </c>
      <c r="F12" s="17">
        <f>IF($C12="A",IF(F$9=0,100%,E12-$B12),SUMIFS(Data[Amount],Data[Projection],F$9,Data[Produit],$A12,Data[Indicateur],$C12))</f>
        <v>1184553</v>
      </c>
      <c r="G12" s="17">
        <f>IF($C12="A",IF(G$9=0,100%,F12-$B12),SUMIFS(Data[Amount],Data[Projection],G$9,Data[Produit],$A12,Data[Indicateur],$C12))</f>
        <v>1164367</v>
      </c>
      <c r="H12" s="17">
        <f>IF($C12="A",IF(H$9=0,100%,G12-$B12),SUMIFS(Data[Amount],Data[Projection],H$9,Data[Produit],$A12,Data[Indicateur],$C12))</f>
        <v>1144181</v>
      </c>
      <c r="I12" s="17">
        <f>IF($C12="A",IF(I$9=0,100%,H12-$B12),SUMIFS(Data[Amount],Data[Projection],I$9,Data[Produit],$A12,Data[Indicateur],$C12))</f>
        <v>1123994</v>
      </c>
      <c r="J12" s="17">
        <f>IF($C12="A",IF(J$9=0,100%,I12-$B12),SUMIFS(Data[Amount],Data[Projection],J$9,Data[Produit],$A12,Data[Indicateur],$C12))</f>
        <v>1166219</v>
      </c>
      <c r="K12" s="17"/>
      <c r="M12" t="str">
        <v>CCC</v>
      </c>
      <c r="O12" s="6" t="s">
        <v>18</v>
      </c>
      <c r="P12" s="7">
        <v>0.03</v>
      </c>
      <c r="R12" s="9">
        <v>2</v>
      </c>
      <c r="S12" s="9" t="s">
        <v>16</v>
      </c>
      <c r="T12" s="9" t="s">
        <v>1</v>
      </c>
      <c r="U12" s="8">
        <v>628981.5</v>
      </c>
    </row>
    <row r="13" spans="1:21" x14ac:dyDescent="0.25">
      <c r="A13" t="s">
        <v>17</v>
      </c>
      <c r="B13" s="1">
        <f t="shared" si="1"/>
        <v>0.05</v>
      </c>
      <c r="C13" t="str">
        <f>C10</f>
        <v>A</v>
      </c>
      <c r="D13" s="26" t="str">
        <f>IF(C13&lt;&gt;"A",SUMPRODUCT(E13:J13,$E$10:$J$10),"")</f>
        <v/>
      </c>
      <c r="E13" s="17">
        <f>IF($C13="A",IF(E$9=0,100%,D13-$B13),SUMIFS(Data[Amount],Data[Projection],E$9,Data[Produit],$A13,Data[Indicateur],$C13))</f>
        <v>1</v>
      </c>
      <c r="F13" s="17">
        <f>IF($C13="A",IF(F$9=0,100%,E13-$B13),SUMIFS(Data[Amount],Data[Projection],F$9,Data[Produit],$A13,Data[Indicateur],$C13))</f>
        <v>0.95</v>
      </c>
      <c r="G13" s="17">
        <f>IF($C13="A",IF(G$9=0,100%,F13-$B13),SUMIFS(Data[Amount],Data[Projection],G$9,Data[Produit],$A13,Data[Indicateur],$C13))</f>
        <v>0.89999999999999991</v>
      </c>
      <c r="H13" s="17">
        <f>IF($C13="A",IF(H$9=0,100%,G13-$B13),SUMIFS(Data[Amount],Data[Projection],H$9,Data[Produit],$A13,Data[Indicateur],$C13))</f>
        <v>0.84999999999999987</v>
      </c>
      <c r="I13" s="17">
        <f>IF($C13="A",IF(I$9=0,100%,H13-$B13),SUMIFS(Data[Amount],Data[Projection],I$9,Data[Produit],$A13,Data[Indicateur],$C13))</f>
        <v>0.79999999999999982</v>
      </c>
      <c r="J13" s="17">
        <f>IF($C13="A",IF(J$9=0,100%,I13-$B13),SUMIFS(Data[Amount],Data[Projection],J$9,Data[Produit],$A13,Data[Indicateur],$C13))</f>
        <v>0.74999999999999978</v>
      </c>
      <c r="K13" s="17"/>
      <c r="M13" t="str">
        <v>DDD</v>
      </c>
      <c r="O13" s="6" t="s">
        <v>19</v>
      </c>
      <c r="P13" s="7">
        <v>0.05</v>
      </c>
      <c r="R13" s="9">
        <v>3</v>
      </c>
      <c r="S13" s="9" t="s">
        <v>16</v>
      </c>
      <c r="T13" s="9" t="s">
        <v>1</v>
      </c>
      <c r="U13" s="8">
        <v>616592.4</v>
      </c>
    </row>
    <row r="14" spans="1:21" x14ac:dyDescent="0.25">
      <c r="A14" t="s">
        <v>17</v>
      </c>
      <c r="B14" s="1" t="str">
        <f t="shared" si="1"/>
        <v/>
      </c>
      <c r="C14" t="str">
        <f t="shared" ref="C14:C24" si="2">C11</f>
        <v>B</v>
      </c>
      <c r="D14" s="26">
        <f>IF(C14&lt;&gt;"A",SUMPRODUCT(E14:J14,$E$13:$J$13),"")</f>
        <v>2933724.0074999994</v>
      </c>
      <c r="E14" s="17">
        <f>IF($C14="A",IF(E$9=0,100%,D14-$B14),SUMIFS(Data[Amount],Data[Projection],E$9,Data[Produit],$A14,Data[Indicateur],$C14))</f>
        <v>0</v>
      </c>
      <c r="F14" s="17">
        <f>IF($C14="A",IF(F$9=0,100%,E14-$B14),SUMIFS(Data[Amount],Data[Projection],F$9,Data[Produit],$A14,Data[Indicateur],$C14))</f>
        <v>705562.99000000011</v>
      </c>
      <c r="G14" s="17">
        <f>IF($C14="A",IF(G$9=0,100%,F14-$B14),SUMIFS(Data[Amount],Data[Projection],G$9,Data[Produit],$A14,Data[Indicateur],$C14))</f>
        <v>691879.65</v>
      </c>
      <c r="H14" s="17">
        <f>IF($C14="A",IF(H$9=0,100%,G14-$B14),SUMIFS(Data[Amount],Data[Projection],H$9,Data[Produit],$A14,Data[Indicateur],$C14))</f>
        <v>678251.64000000013</v>
      </c>
      <c r="I14" s="17">
        <f>IF($C14="A",IF(I$9=0,100%,H14-$B14),SUMIFS(Data[Amount],Data[Projection],I$9,Data[Produit],$A14,Data[Indicateur],$C14))</f>
        <v>679174.76</v>
      </c>
      <c r="J14" s="17">
        <f>IF($C14="A",IF(J$9=0,100%,I14-$B14),SUMIFS(Data[Amount],Data[Projection],J$9,Data[Produit],$A14,Data[Indicateur],$C14))</f>
        <v>694525.04</v>
      </c>
      <c r="K14" s="17"/>
      <c r="M14" t="str">
        <v>EEE</v>
      </c>
      <c r="O14" s="6" t="s">
        <v>20</v>
      </c>
      <c r="P14" s="7">
        <v>0.02</v>
      </c>
      <c r="R14" s="9">
        <v>4</v>
      </c>
      <c r="S14" s="9" t="s">
        <v>16</v>
      </c>
      <c r="T14" s="9" t="s">
        <v>1</v>
      </c>
      <c r="U14" s="8">
        <v>617431.6</v>
      </c>
    </row>
    <row r="15" spans="1:21" x14ac:dyDescent="0.25">
      <c r="A15" t="s">
        <v>17</v>
      </c>
      <c r="B15" s="1" t="str">
        <f t="shared" si="1"/>
        <v/>
      </c>
      <c r="C15" t="str">
        <f t="shared" si="2"/>
        <v>C</v>
      </c>
      <c r="D15" s="26">
        <f>IF(C15&lt;&gt;"A",SUMPRODUCT(E15:J15,$E$13:$J$13),"")</f>
        <v>5411635.8449999997</v>
      </c>
      <c r="E15" s="17">
        <f>IF($C15="A",IF(E$9=0,100%,D15-$B15),SUMIFS(Data[Amount],Data[Projection],E$9,Data[Produit],$A15,Data[Indicateur],$C15))</f>
        <v>0</v>
      </c>
      <c r="F15" s="17">
        <f>IF($C15="A",IF(F$9=0,100%,E15-$B15),SUMIFS(Data[Amount],Data[Projection],F$9,Data[Produit],$A15,Data[Indicateur],$C15))</f>
        <v>1303008.3</v>
      </c>
      <c r="G15" s="17">
        <f>IF($C15="A",IF(G$9=0,100%,F15-$B15),SUMIFS(Data[Amount],Data[Projection],G$9,Data[Produit],$A15,Data[Indicateur],$C15))</f>
        <v>1280803.7000000002</v>
      </c>
      <c r="H15" s="17">
        <f>IF($C15="A",IF(H$9=0,100%,G15-$B15),SUMIFS(Data[Amount],Data[Projection],H$9,Data[Produit],$A15,Data[Indicateur],$C15))</f>
        <v>1258599.1000000001</v>
      </c>
      <c r="I15" s="17">
        <f>IF($C15="A",IF(I$9=0,100%,H15-$B15),SUMIFS(Data[Amount],Data[Projection],I$9,Data[Produit],$A15,Data[Indicateur],$C15))</f>
        <v>1236393.4000000001</v>
      </c>
      <c r="J15" s="17">
        <f>IF($C15="A",IF(J$9=0,100%,I15-$B15),SUMIFS(Data[Amount],Data[Projection],J$9,Data[Produit],$A15,Data[Indicateur],$C15))</f>
        <v>1282840.9000000001</v>
      </c>
      <c r="K15" s="17"/>
      <c r="R15" s="9">
        <v>5</v>
      </c>
      <c r="S15" s="9" t="s">
        <v>16</v>
      </c>
      <c r="T15" s="9" t="s">
        <v>1</v>
      </c>
      <c r="U15" s="8">
        <v>631386.4</v>
      </c>
    </row>
    <row r="16" spans="1:21" x14ac:dyDescent="0.25">
      <c r="A16" t="s">
        <v>18</v>
      </c>
      <c r="B16" s="1">
        <f t="shared" si="1"/>
        <v>0.03</v>
      </c>
      <c r="C16" t="str">
        <f t="shared" si="2"/>
        <v>A</v>
      </c>
      <c r="D16" s="26" t="str">
        <f>IF(C16&lt;&gt;"A",SUMPRODUCT(E16:J16,$E$16:$J$16),"")</f>
        <v/>
      </c>
      <c r="E16" s="17">
        <f>IF($C16="A",IF(E$9=0,100%,D16-$B16),SUMIFS(Data[Amount],Data[Projection],E$9,Data[Produit],$A16,Data[Indicateur],$C16))</f>
        <v>1</v>
      </c>
      <c r="F16" s="17">
        <f>IF($C16="A",IF(F$9=0,100%,E16-$B16),SUMIFS(Data[Amount],Data[Projection],F$9,Data[Produit],$A16,Data[Indicateur],$C16))</f>
        <v>0.97</v>
      </c>
      <c r="G16" s="17">
        <f>IF($C16="A",IF(G$9=0,100%,F16-$B16),SUMIFS(Data[Amount],Data[Projection],G$9,Data[Produit],$A16,Data[Indicateur],$C16))</f>
        <v>0.94</v>
      </c>
      <c r="H16" s="17">
        <f>IF($C16="A",IF(H$9=0,100%,G16-$B16),SUMIFS(Data[Amount],Data[Projection],H$9,Data[Produit],$A16,Data[Indicateur],$C16))</f>
        <v>0.90999999999999992</v>
      </c>
      <c r="I16" s="17">
        <f>IF($C16="A",IF(I$9=0,100%,H16-$B16),SUMIFS(Data[Amount],Data[Projection],I$9,Data[Produit],$A16,Data[Indicateur],$C16))</f>
        <v>0.87999999999999989</v>
      </c>
      <c r="J16" s="17">
        <f>IF($C16="A",IF(J$9=0,100%,I16-$B16),SUMIFS(Data[Amount],Data[Projection],J$9,Data[Produit],$A16,Data[Indicateur],$C16))</f>
        <v>0.84999999999999987</v>
      </c>
      <c r="K16" s="17"/>
      <c r="R16" s="9">
        <v>0</v>
      </c>
      <c r="S16" s="9" t="s">
        <v>16</v>
      </c>
      <c r="T16" s="9" t="s">
        <v>2</v>
      </c>
      <c r="U16" s="8">
        <v>0</v>
      </c>
    </row>
    <row r="17" spans="1:21" x14ac:dyDescent="0.25">
      <c r="A17" t="s">
        <v>18</v>
      </c>
      <c r="B17" s="1" t="str">
        <f t="shared" si="1"/>
        <v/>
      </c>
      <c r="C17" t="str">
        <f t="shared" si="2"/>
        <v>B</v>
      </c>
      <c r="D17" s="26">
        <f>IF(C17&lt;&gt;"A",SUMPRODUCT(E17:J17,$E$16:$J$16),"")</f>
        <v>3453991.24015</v>
      </c>
      <c r="E17" s="17">
        <f>IF($C17="A",IF(E$9=0,100%,D17-$B17),SUMIFS(Data[Amount],Data[Projection],E$9,Data[Produit],$A17,Data[Indicateur],$C17))</f>
        <v>0</v>
      </c>
      <c r="F17" s="17">
        <f>IF($C17="A",IF(F$9=0,100%,E17-$B17),SUMIFS(Data[Amount],Data[Projection],F$9,Data[Produit],$A17,Data[Indicateur],$C17))</f>
        <v>776119.28900000022</v>
      </c>
      <c r="G17" s="17">
        <f>IF($C17="A",IF(G$9=0,100%,F17-$B17),SUMIFS(Data[Amount],Data[Projection],G$9,Data[Produit],$A17,Data[Indicateur],$C17))</f>
        <v>761067.61500000011</v>
      </c>
      <c r="H17" s="17">
        <f>IF($C17="A",IF(H$9=0,100%,G17-$B17),SUMIFS(Data[Amount],Data[Projection],H$9,Data[Produit],$A17,Data[Indicateur],$C17))</f>
        <v>746076.80400000024</v>
      </c>
      <c r="I17" s="17">
        <f>IF($C17="A",IF(I$9=0,100%,H17-$B17),SUMIFS(Data[Amount],Data[Projection],I$9,Data[Produit],$A17,Data[Indicateur],$C17))</f>
        <v>747092.23600000003</v>
      </c>
      <c r="J17" s="17">
        <f>IF($C17="A",IF(J$9=0,100%,I17-$B17),SUMIFS(Data[Amount],Data[Projection],J$9,Data[Produit],$A17,Data[Indicateur],$C17))</f>
        <v>763977.54400000011</v>
      </c>
      <c r="K17" s="17"/>
      <c r="R17" s="9">
        <v>1</v>
      </c>
      <c r="S17" s="9" t="s">
        <v>16</v>
      </c>
      <c r="T17" s="9" t="s">
        <v>2</v>
      </c>
      <c r="U17" s="8">
        <v>1184553</v>
      </c>
    </row>
    <row r="18" spans="1:21" x14ac:dyDescent="0.25">
      <c r="A18" t="s">
        <v>18</v>
      </c>
      <c r="B18" s="1" t="str">
        <f t="shared" si="1"/>
        <v/>
      </c>
      <c r="C18" t="str">
        <f t="shared" si="2"/>
        <v>C</v>
      </c>
      <c r="D18" s="26">
        <f>IF(C18&lt;&gt;"A",SUMPRODUCT(E18:J18,$E$16:$J$16),"")</f>
        <v>6370803.6337000001</v>
      </c>
      <c r="E18" s="17">
        <f>IF($C18="A",IF(E$9=0,100%,D18-$B18),SUMIFS(Data[Amount],Data[Projection],E$9,Data[Produit],$A18,Data[Indicateur],$C18))</f>
        <v>0</v>
      </c>
      <c r="F18" s="17">
        <f>IF($C18="A",IF(F$9=0,100%,E18-$B18),SUMIFS(Data[Amount],Data[Projection],F$9,Data[Produit],$A18,Data[Indicateur],$C18))</f>
        <v>1433309.1300000001</v>
      </c>
      <c r="G18" s="17">
        <f>IF($C18="A",IF(G$9=0,100%,F18-$B18),SUMIFS(Data[Amount],Data[Projection],G$9,Data[Produit],$A18,Data[Indicateur],$C18))</f>
        <v>1408884.0700000003</v>
      </c>
      <c r="H18" s="17">
        <f>IF($C18="A",IF(H$9=0,100%,G18-$B18),SUMIFS(Data[Amount],Data[Projection],H$9,Data[Produit],$A18,Data[Indicateur],$C18))</f>
        <v>1384459.0100000002</v>
      </c>
      <c r="I18" s="17">
        <f>IF($C18="A",IF(I$9=0,100%,H18-$B18),SUMIFS(Data[Amount],Data[Projection],I$9,Data[Produit],$A18,Data[Indicateur],$C18))</f>
        <v>1360032.7400000002</v>
      </c>
      <c r="J18" s="17">
        <f>IF($C18="A",IF(J$9=0,100%,I18-$B18),SUMIFS(Data[Amount],Data[Projection],J$9,Data[Produit],$A18,Data[Indicateur],$C18))</f>
        <v>1411124.9900000002</v>
      </c>
      <c r="K18" s="17"/>
      <c r="R18" s="9">
        <v>2</v>
      </c>
      <c r="S18" s="9" t="s">
        <v>16</v>
      </c>
      <c r="T18" s="9" t="s">
        <v>2</v>
      </c>
      <c r="U18" s="8">
        <v>1164367</v>
      </c>
    </row>
    <row r="19" spans="1:21" x14ac:dyDescent="0.25">
      <c r="A19" t="s">
        <v>19</v>
      </c>
      <c r="B19" s="1">
        <f t="shared" si="1"/>
        <v>0.05</v>
      </c>
      <c r="C19" t="str">
        <f t="shared" si="2"/>
        <v>A</v>
      </c>
      <c r="D19" s="26" t="str">
        <f>IF(C19&lt;&gt;"A",SUMPRODUCT(E19:J19,$E$19:$J$19),"")</f>
        <v/>
      </c>
      <c r="E19" s="17">
        <f>IF($C19="A",IF(E$9=0,100%,D19-$B19),SUMIFS(Data[Amount],Data[Projection],E$9,Data[Produit],$A19,Data[Indicateur],$C19))</f>
        <v>1</v>
      </c>
      <c r="F19" s="17">
        <f>IF($C19="A",IF(F$9=0,100%,E19-$B19),SUMIFS(Data[Amount],Data[Projection],F$9,Data[Produit],$A19,Data[Indicateur],$C19))</f>
        <v>0.95</v>
      </c>
      <c r="G19" s="17">
        <f>IF($C19="A",IF(G$9=0,100%,F19-$B19),SUMIFS(Data[Amount],Data[Projection],G$9,Data[Produit],$A19,Data[Indicateur],$C19))</f>
        <v>0.89999999999999991</v>
      </c>
      <c r="H19" s="17">
        <f>IF($C19="A",IF(H$9=0,100%,G19-$B19),SUMIFS(Data[Amount],Data[Projection],H$9,Data[Produit],$A19,Data[Indicateur],$C19))</f>
        <v>0.84999999999999987</v>
      </c>
      <c r="I19" s="17">
        <f>IF($C19="A",IF(I$9=0,100%,H19-$B19),SUMIFS(Data[Amount],Data[Projection],I$9,Data[Produit],$A19,Data[Indicateur],$C19))</f>
        <v>0.79999999999999982</v>
      </c>
      <c r="J19" s="17">
        <f>IF($C19="A",IF(J$9=0,100%,I19-$B19),SUMIFS(Data[Amount],Data[Projection],J$9,Data[Produit],$A19,Data[Indicateur],$C19))</f>
        <v>0.74999999999999978</v>
      </c>
      <c r="K19" s="17"/>
      <c r="R19" s="9">
        <v>3</v>
      </c>
      <c r="S19" s="9" t="s">
        <v>16</v>
      </c>
      <c r="T19" s="9" t="s">
        <v>2</v>
      </c>
      <c r="U19" s="8">
        <v>1144181</v>
      </c>
    </row>
    <row r="20" spans="1:21" x14ac:dyDescent="0.25">
      <c r="A20" t="s">
        <v>19</v>
      </c>
      <c r="B20" s="1" t="str">
        <f t="shared" si="1"/>
        <v/>
      </c>
      <c r="C20" t="str">
        <f t="shared" si="2"/>
        <v>B</v>
      </c>
      <c r="D20" s="26">
        <f>IF(C20&lt;&gt;"A",SUMPRODUCT(E20:J20,$E$19:$J$19),"")</f>
        <v>3549806.0490750005</v>
      </c>
      <c r="E20" s="17">
        <f>IF($C20="A",IF(E$9=0,100%,D20-$B20),SUMIFS(Data[Amount],Data[Projection],E$9,Data[Produit],$A20,Data[Indicateur],$C20))</f>
        <v>0</v>
      </c>
      <c r="F20" s="17">
        <f>IF($C20="A",IF(F$9=0,100%,E20-$B20),SUMIFS(Data[Amount],Data[Projection],F$9,Data[Produit],$A20,Data[Indicateur],$C20))</f>
        <v>853731.21790000028</v>
      </c>
      <c r="G20" s="17">
        <f>IF($C20="A",IF(G$9=0,100%,F20-$B20),SUMIFS(Data[Amount],Data[Projection],G$9,Data[Produit],$A20,Data[Indicateur],$C20))</f>
        <v>837174.37650000013</v>
      </c>
      <c r="H20" s="17">
        <f>IF($C20="A",IF(H$9=0,100%,G20-$B20),SUMIFS(Data[Amount],Data[Projection],H$9,Data[Produit],$A20,Data[Indicateur],$C20))</f>
        <v>820684.48440000031</v>
      </c>
      <c r="I20" s="17">
        <f>IF($C20="A",IF(I$9=0,100%,H20-$B20),SUMIFS(Data[Amount],Data[Projection],I$9,Data[Produit],$A20,Data[Indicateur],$C20))</f>
        <v>821801.45960000006</v>
      </c>
      <c r="J20" s="17">
        <f>IF($C20="A",IF(J$9=0,100%,I20-$B20),SUMIFS(Data[Amount],Data[Projection],J$9,Data[Produit],$A20,Data[Indicateur],$C20))</f>
        <v>840375.2984000002</v>
      </c>
      <c r="K20" s="17"/>
      <c r="R20" s="9">
        <v>4</v>
      </c>
      <c r="S20" s="9" t="s">
        <v>16</v>
      </c>
      <c r="T20" s="9" t="s">
        <v>2</v>
      </c>
      <c r="U20" s="8">
        <v>1123994</v>
      </c>
    </row>
    <row r="21" spans="1:21" x14ac:dyDescent="0.25">
      <c r="A21" t="s">
        <v>19</v>
      </c>
      <c r="B21" s="1" t="str">
        <f t="shared" si="1"/>
        <v/>
      </c>
      <c r="C21" t="str">
        <f t="shared" si="2"/>
        <v>C</v>
      </c>
      <c r="D21" s="26">
        <f>IF(C21&lt;&gt;"A",SUMPRODUCT(E21:J21,$E$19:$J$19),"")</f>
        <v>6548079.3724500006</v>
      </c>
      <c r="E21" s="17">
        <f>IF($C21="A",IF(E$9=0,100%,D21-$B21),SUMIFS(Data[Amount],Data[Projection],E$9,Data[Produit],$A21,Data[Indicateur],$C21))</f>
        <v>0</v>
      </c>
      <c r="F21" s="17">
        <f>IF($C21="A",IF(F$9=0,100%,E21-$B21),SUMIFS(Data[Amount],Data[Projection],F$9,Data[Produit],$A21,Data[Indicateur],$C21))</f>
        <v>1576640.0430000003</v>
      </c>
      <c r="G21" s="17">
        <f>IF($C21="A",IF(G$9=0,100%,F21-$B21),SUMIFS(Data[Amount],Data[Projection],G$9,Data[Produit],$A21,Data[Indicateur],$C21))</f>
        <v>1549772.4770000004</v>
      </c>
      <c r="H21" s="17">
        <f>IF($C21="A",IF(H$9=0,100%,G21-$B21),SUMIFS(Data[Amount],Data[Projection],H$9,Data[Produit],$A21,Data[Indicateur],$C21))</f>
        <v>1522904.9110000003</v>
      </c>
      <c r="I21" s="17">
        <f>IF($C21="A",IF(I$9=0,100%,H21-$B21),SUMIFS(Data[Amount],Data[Projection],I$9,Data[Produit],$A21,Data[Indicateur],$C21))</f>
        <v>1496036.0140000004</v>
      </c>
      <c r="J21" s="17">
        <f>IF($C21="A",IF(J$9=0,100%,I21-$B21),SUMIFS(Data[Amount],Data[Projection],J$9,Data[Produit],$A21,Data[Indicateur],$C21))</f>
        <v>1552237.4890000003</v>
      </c>
      <c r="K21" s="17"/>
      <c r="R21" s="9">
        <v>5</v>
      </c>
      <c r="S21" s="9" t="s">
        <v>16</v>
      </c>
      <c r="T21" s="9" t="s">
        <v>2</v>
      </c>
      <c r="U21" s="8">
        <v>1166219</v>
      </c>
    </row>
    <row r="22" spans="1:21" x14ac:dyDescent="0.25">
      <c r="A22" t="s">
        <v>20</v>
      </c>
      <c r="B22" s="1">
        <f t="shared" si="1"/>
        <v>0.02</v>
      </c>
      <c r="C22" t="str">
        <f t="shared" si="2"/>
        <v>A</v>
      </c>
      <c r="D22" s="26" t="str">
        <f>IF(C22&lt;&gt;"A",SUMPRODUCT(E22:J22,$E$22:$J$22),"")</f>
        <v/>
      </c>
      <c r="E22" s="17">
        <f>IF($C22="A",IF(E$9=0,100%,D22-$B22),SUMIFS(Data[Amount],Data[Projection],E$9,Data[Produit],$A22,Data[Indicateur],$C22))</f>
        <v>1</v>
      </c>
      <c r="F22" s="17">
        <f>IF($C22="A",IF(F$9=0,100%,E22-$B22),SUMIFS(Data[Amount],Data[Projection],F$9,Data[Produit],$A22,Data[Indicateur],$C22))</f>
        <v>0.98</v>
      </c>
      <c r="G22" s="17">
        <f>IF($C22="A",IF(G$9=0,100%,F22-$B22),SUMIFS(Data[Amount],Data[Projection],G$9,Data[Produit],$A22,Data[Indicateur],$C22))</f>
        <v>0.96</v>
      </c>
      <c r="H22" s="17">
        <f>IF($C22="A",IF(H$9=0,100%,G22-$B22),SUMIFS(Data[Amount],Data[Projection],H$9,Data[Produit],$A22,Data[Indicateur],$C22))</f>
        <v>0.94</v>
      </c>
      <c r="I22" s="17">
        <f>IF($C22="A",IF(I$9=0,100%,H22-$B22),SUMIFS(Data[Amount],Data[Projection],I$9,Data[Produit],$A22,Data[Indicateur],$C22))</f>
        <v>0.91999999999999993</v>
      </c>
      <c r="J22" s="17">
        <f>IF($C22="A",IF(J$9=0,100%,I22-$B22),SUMIFS(Data[Amount],Data[Projection],J$9,Data[Produit],$A22,Data[Indicateur],$C22))</f>
        <v>0.89999999999999991</v>
      </c>
      <c r="K22" s="17"/>
      <c r="R22" s="9">
        <v>0</v>
      </c>
      <c r="S22" s="9" t="s">
        <v>17</v>
      </c>
      <c r="T22" s="9" t="s">
        <v>1</v>
      </c>
      <c r="U22" s="8">
        <v>0</v>
      </c>
    </row>
    <row r="23" spans="1:21" x14ac:dyDescent="0.25">
      <c r="A23" t="s">
        <v>20</v>
      </c>
      <c r="B23" s="1" t="str">
        <f t="shared" si="1"/>
        <v/>
      </c>
      <c r="C23" t="str">
        <f t="shared" si="2"/>
        <v>B</v>
      </c>
      <c r="D23" s="26">
        <f t="shared" ref="D23:D24" si="3">IF(C23&lt;&gt;"A",SUMPRODUCT(E23:J23,$E$22:$J$22),"")</f>
        <v>4316600.7738810005</v>
      </c>
      <c r="E23" s="17">
        <f>IF($C23="A",IF(E$9=0,100%,D23-$B23),SUMIFS(Data[Amount],Data[Projection],E$9,Data[Produit],$A23,Data[Indicateur],$C23))</f>
        <v>0</v>
      </c>
      <c r="F23" s="17">
        <f>IF($C23="A",IF(F$9=0,100%,E23-$B23),SUMIFS(Data[Amount],Data[Projection],F$9,Data[Produit],$A23,Data[Indicateur],$C23))</f>
        <v>939104.3396900004</v>
      </c>
      <c r="G23" s="17">
        <f>IF($C23="A",IF(G$9=0,100%,F23-$B23),SUMIFS(Data[Amount],Data[Projection],G$9,Data[Produit],$A23,Data[Indicateur],$C23))</f>
        <v>920891.81415000022</v>
      </c>
      <c r="H23" s="17">
        <f>IF($C23="A",IF(H$9=0,100%,G23-$B23),SUMIFS(Data[Amount],Data[Projection],H$9,Data[Produit],$A23,Data[Indicateur],$C23))</f>
        <v>902752.93284000037</v>
      </c>
      <c r="I23" s="17">
        <f>IF($C23="A",IF(I$9=0,100%,H23-$B23),SUMIFS(Data[Amount],Data[Projection],I$9,Data[Produit],$A23,Data[Indicateur],$C23))</f>
        <v>903981.60556000017</v>
      </c>
      <c r="J23" s="17">
        <f>IF($C23="A",IF(J$9=0,100%,I23-$B23),SUMIFS(Data[Amount],Data[Projection],J$9,Data[Produit],$A23,Data[Indicateur],$C23))</f>
        <v>924412.82824000029</v>
      </c>
      <c r="K23" s="17"/>
      <c r="R23" s="9">
        <v>1</v>
      </c>
      <c r="S23" s="9" t="s">
        <v>17</v>
      </c>
      <c r="T23" s="9" t="s">
        <v>1</v>
      </c>
      <c r="U23" s="8">
        <v>705562.99000000011</v>
      </c>
    </row>
    <row r="24" spans="1:21" x14ac:dyDescent="0.25">
      <c r="A24" t="s">
        <v>20</v>
      </c>
      <c r="B24" s="1" t="str">
        <f t="shared" si="1"/>
        <v/>
      </c>
      <c r="C24" t="str">
        <f t="shared" si="2"/>
        <v>C</v>
      </c>
      <c r="D24" s="26">
        <f t="shared" si="3"/>
        <v>7961564.9403180024</v>
      </c>
      <c r="E24" s="17">
        <f>IF($C24="A",IF(E$9=0,100%,D24-$B24),SUMIFS(Data[Amount],Data[Projection],E$9,Data[Produit],$A24,Data[Indicateur],$C24))</f>
        <v>0</v>
      </c>
      <c r="F24" s="17">
        <f>IF($C24="A",IF(F$9=0,100%,E24-$B24),SUMIFS(Data[Amount],Data[Projection],F$9,Data[Produit],$A24,Data[Indicateur],$C24))</f>
        <v>1734304.0473000004</v>
      </c>
      <c r="G24" s="17">
        <f>IF($C24="A",IF(G$9=0,100%,F24-$B24),SUMIFS(Data[Amount],Data[Projection],G$9,Data[Produit],$A24,Data[Indicateur],$C24))</f>
        <v>1704749.7247000006</v>
      </c>
      <c r="H24" s="17">
        <f>IF($C24="A",IF(H$9=0,100%,G24-$B24),SUMIFS(Data[Amount],Data[Projection],H$9,Data[Produit],$A24,Data[Indicateur],$C24))</f>
        <v>1675195.4021000005</v>
      </c>
      <c r="I24" s="17">
        <f>IF($C24="A",IF(I$9=0,100%,H24-$B24),SUMIFS(Data[Amount],Data[Projection],I$9,Data[Produit],$A24,Data[Indicateur],$C24))</f>
        <v>1645639.6154000007</v>
      </c>
      <c r="J24" s="17">
        <f>IF($C24="A",IF(J$9=0,100%,I24-$B24),SUMIFS(Data[Amount],Data[Projection],J$9,Data[Produit],$A24,Data[Indicateur],$C24))</f>
        <v>1707461.2379000005</v>
      </c>
      <c r="K24" s="17"/>
      <c r="R24" s="9">
        <v>2</v>
      </c>
      <c r="S24" s="9" t="s">
        <v>17</v>
      </c>
      <c r="T24" s="9" t="s">
        <v>1</v>
      </c>
      <c r="U24" s="8">
        <v>691879.65</v>
      </c>
    </row>
    <row r="25" spans="1:21" x14ac:dyDescent="0.25">
      <c r="R25" s="9">
        <v>3</v>
      </c>
      <c r="S25" s="9" t="s">
        <v>17</v>
      </c>
      <c r="T25" s="9" t="s">
        <v>1</v>
      </c>
      <c r="U25" s="8">
        <v>678251.64000000013</v>
      </c>
    </row>
    <row r="26" spans="1:21" x14ac:dyDescent="0.25">
      <c r="R26" s="9">
        <v>4</v>
      </c>
      <c r="S26" s="9" t="s">
        <v>17</v>
      </c>
      <c r="T26" s="9" t="s">
        <v>1</v>
      </c>
      <c r="U26" s="8">
        <v>679174.76</v>
      </c>
    </row>
    <row r="27" spans="1:21" x14ac:dyDescent="0.25">
      <c r="R27" s="9">
        <v>5</v>
      </c>
      <c r="S27" s="9" t="s">
        <v>17</v>
      </c>
      <c r="T27" s="9" t="s">
        <v>1</v>
      </c>
      <c r="U27" s="8">
        <v>694525.04</v>
      </c>
    </row>
    <row r="28" spans="1:21" x14ac:dyDescent="0.25">
      <c r="R28" s="9">
        <v>0</v>
      </c>
      <c r="S28" s="9" t="s">
        <v>17</v>
      </c>
      <c r="T28" s="9" t="s">
        <v>2</v>
      </c>
      <c r="U28" s="8">
        <v>0</v>
      </c>
    </row>
    <row r="29" spans="1:21" x14ac:dyDescent="0.25">
      <c r="R29" s="9">
        <v>1</v>
      </c>
      <c r="S29" s="9" t="s">
        <v>17</v>
      </c>
      <c r="T29" s="9" t="s">
        <v>2</v>
      </c>
      <c r="U29" s="8">
        <v>1303008.3</v>
      </c>
    </row>
    <row r="30" spans="1:21" x14ac:dyDescent="0.25">
      <c r="R30" s="9">
        <v>2</v>
      </c>
      <c r="S30" s="9" t="s">
        <v>17</v>
      </c>
      <c r="T30" s="9" t="s">
        <v>2</v>
      </c>
      <c r="U30" s="8">
        <v>1280803.7000000002</v>
      </c>
    </row>
    <row r="31" spans="1:21" x14ac:dyDescent="0.25">
      <c r="R31" s="9">
        <v>3</v>
      </c>
      <c r="S31" s="9" t="s">
        <v>17</v>
      </c>
      <c r="T31" s="9" t="s">
        <v>2</v>
      </c>
      <c r="U31" s="8">
        <v>1258599.1000000001</v>
      </c>
    </row>
    <row r="32" spans="1:21" x14ac:dyDescent="0.25">
      <c r="R32" s="9">
        <v>4</v>
      </c>
      <c r="S32" s="9" t="s">
        <v>17</v>
      </c>
      <c r="T32" s="9" t="s">
        <v>2</v>
      </c>
      <c r="U32" s="8">
        <v>1236393.4000000001</v>
      </c>
    </row>
    <row r="33" spans="18:21" x14ac:dyDescent="0.25">
      <c r="R33" s="9">
        <v>5</v>
      </c>
      <c r="S33" s="9" t="s">
        <v>17</v>
      </c>
      <c r="T33" s="9" t="s">
        <v>2</v>
      </c>
      <c r="U33" s="8">
        <v>1282840.9000000001</v>
      </c>
    </row>
    <row r="34" spans="18:21" x14ac:dyDescent="0.25">
      <c r="R34" s="9">
        <v>0</v>
      </c>
      <c r="S34" s="9" t="s">
        <v>18</v>
      </c>
      <c r="T34" s="9" t="s">
        <v>1</v>
      </c>
      <c r="U34" s="8">
        <v>0</v>
      </c>
    </row>
    <row r="35" spans="18:21" x14ac:dyDescent="0.25">
      <c r="R35" s="9">
        <v>1</v>
      </c>
      <c r="S35" s="9" t="s">
        <v>18</v>
      </c>
      <c r="T35" s="9" t="s">
        <v>1</v>
      </c>
      <c r="U35" s="8">
        <v>776119.28900000022</v>
      </c>
    </row>
    <row r="36" spans="18:21" x14ac:dyDescent="0.25">
      <c r="R36" s="9">
        <v>2</v>
      </c>
      <c r="S36" s="9" t="s">
        <v>18</v>
      </c>
      <c r="T36" s="9" t="s">
        <v>1</v>
      </c>
      <c r="U36" s="8">
        <v>761067.61500000011</v>
      </c>
    </row>
    <row r="37" spans="18:21" x14ac:dyDescent="0.25">
      <c r="R37" s="9">
        <v>3</v>
      </c>
      <c r="S37" s="9" t="s">
        <v>18</v>
      </c>
      <c r="T37" s="9" t="s">
        <v>1</v>
      </c>
      <c r="U37" s="8">
        <v>746076.80400000024</v>
      </c>
    </row>
    <row r="38" spans="18:21" x14ac:dyDescent="0.25">
      <c r="R38" s="9">
        <v>4</v>
      </c>
      <c r="S38" s="9" t="s">
        <v>18</v>
      </c>
      <c r="T38" s="9" t="s">
        <v>1</v>
      </c>
      <c r="U38" s="8">
        <v>747092.23600000003</v>
      </c>
    </row>
    <row r="39" spans="18:21" x14ac:dyDescent="0.25">
      <c r="R39" s="9">
        <v>5</v>
      </c>
      <c r="S39" s="9" t="s">
        <v>18</v>
      </c>
      <c r="T39" s="9" t="s">
        <v>1</v>
      </c>
      <c r="U39" s="8">
        <v>763977.54400000011</v>
      </c>
    </row>
    <row r="40" spans="18:21" x14ac:dyDescent="0.25">
      <c r="R40" s="9">
        <v>0</v>
      </c>
      <c r="S40" s="9" t="s">
        <v>18</v>
      </c>
      <c r="T40" s="9" t="s">
        <v>2</v>
      </c>
      <c r="U40" s="8">
        <v>0</v>
      </c>
    </row>
    <row r="41" spans="18:21" x14ac:dyDescent="0.25">
      <c r="R41" s="9">
        <v>1</v>
      </c>
      <c r="S41" s="9" t="s">
        <v>18</v>
      </c>
      <c r="T41" s="9" t="s">
        <v>2</v>
      </c>
      <c r="U41" s="8">
        <v>1433309.1300000001</v>
      </c>
    </row>
    <row r="42" spans="18:21" x14ac:dyDescent="0.25">
      <c r="R42" s="9">
        <v>2</v>
      </c>
      <c r="S42" s="9" t="s">
        <v>18</v>
      </c>
      <c r="T42" s="9" t="s">
        <v>2</v>
      </c>
      <c r="U42" s="8">
        <v>1408884.0700000003</v>
      </c>
    </row>
    <row r="43" spans="18:21" x14ac:dyDescent="0.25">
      <c r="R43" s="9">
        <v>3</v>
      </c>
      <c r="S43" s="9" t="s">
        <v>18</v>
      </c>
      <c r="T43" s="9" t="s">
        <v>2</v>
      </c>
      <c r="U43" s="8">
        <v>1384459.0100000002</v>
      </c>
    </row>
    <row r="44" spans="18:21" x14ac:dyDescent="0.25">
      <c r="R44" s="9">
        <v>4</v>
      </c>
      <c r="S44" s="9" t="s">
        <v>18</v>
      </c>
      <c r="T44" s="9" t="s">
        <v>2</v>
      </c>
      <c r="U44" s="8">
        <v>1360032.7400000002</v>
      </c>
    </row>
    <row r="45" spans="18:21" x14ac:dyDescent="0.25">
      <c r="R45" s="9">
        <v>5</v>
      </c>
      <c r="S45" s="9" t="s">
        <v>18</v>
      </c>
      <c r="T45" s="9" t="s">
        <v>2</v>
      </c>
      <c r="U45" s="8">
        <v>1411124.9900000002</v>
      </c>
    </row>
    <row r="46" spans="18:21" x14ac:dyDescent="0.25">
      <c r="R46" s="9">
        <v>0</v>
      </c>
      <c r="S46" s="9" t="s">
        <v>19</v>
      </c>
      <c r="T46" s="9" t="s">
        <v>1</v>
      </c>
      <c r="U46" s="8">
        <v>0</v>
      </c>
    </row>
    <row r="47" spans="18:21" x14ac:dyDescent="0.25">
      <c r="R47" s="9">
        <v>1</v>
      </c>
      <c r="S47" s="9" t="s">
        <v>19</v>
      </c>
      <c r="T47" s="9" t="s">
        <v>1</v>
      </c>
      <c r="U47" s="8">
        <v>853731.21790000028</v>
      </c>
    </row>
    <row r="48" spans="18:21" x14ac:dyDescent="0.25">
      <c r="R48" s="9">
        <v>2</v>
      </c>
      <c r="S48" s="9" t="s">
        <v>19</v>
      </c>
      <c r="T48" s="9" t="s">
        <v>1</v>
      </c>
      <c r="U48" s="8">
        <v>837174.37650000013</v>
      </c>
    </row>
    <row r="49" spans="18:21" x14ac:dyDescent="0.25">
      <c r="R49" s="9">
        <v>3</v>
      </c>
      <c r="S49" s="9" t="s">
        <v>19</v>
      </c>
      <c r="T49" s="9" t="s">
        <v>1</v>
      </c>
      <c r="U49" s="8">
        <v>820684.48440000031</v>
      </c>
    </row>
    <row r="50" spans="18:21" x14ac:dyDescent="0.25">
      <c r="R50" s="9">
        <v>4</v>
      </c>
      <c r="S50" s="9" t="s">
        <v>19</v>
      </c>
      <c r="T50" s="9" t="s">
        <v>1</v>
      </c>
      <c r="U50" s="8">
        <v>821801.45960000006</v>
      </c>
    </row>
    <row r="51" spans="18:21" x14ac:dyDescent="0.25">
      <c r="R51" s="9">
        <v>5</v>
      </c>
      <c r="S51" s="9" t="s">
        <v>19</v>
      </c>
      <c r="T51" s="9" t="s">
        <v>1</v>
      </c>
      <c r="U51" s="8">
        <v>840375.2984000002</v>
      </c>
    </row>
    <row r="52" spans="18:21" x14ac:dyDescent="0.25">
      <c r="R52" s="9">
        <v>0</v>
      </c>
      <c r="S52" s="9" t="s">
        <v>19</v>
      </c>
      <c r="T52" s="9" t="s">
        <v>2</v>
      </c>
      <c r="U52" s="8">
        <v>0</v>
      </c>
    </row>
    <row r="53" spans="18:21" x14ac:dyDescent="0.25">
      <c r="R53" s="9">
        <v>1</v>
      </c>
      <c r="S53" s="9" t="s">
        <v>19</v>
      </c>
      <c r="T53" s="9" t="s">
        <v>2</v>
      </c>
      <c r="U53" s="8">
        <v>1576640.0430000003</v>
      </c>
    </row>
    <row r="54" spans="18:21" x14ac:dyDescent="0.25">
      <c r="R54" s="9">
        <v>2</v>
      </c>
      <c r="S54" s="9" t="s">
        <v>19</v>
      </c>
      <c r="T54" s="9" t="s">
        <v>2</v>
      </c>
      <c r="U54" s="8">
        <v>1549772.4770000004</v>
      </c>
    </row>
    <row r="55" spans="18:21" x14ac:dyDescent="0.25">
      <c r="R55" s="9">
        <v>3</v>
      </c>
      <c r="S55" s="9" t="s">
        <v>19</v>
      </c>
      <c r="T55" s="9" t="s">
        <v>2</v>
      </c>
      <c r="U55" s="8">
        <v>1522904.9110000003</v>
      </c>
    </row>
    <row r="56" spans="18:21" x14ac:dyDescent="0.25">
      <c r="R56" s="9">
        <v>4</v>
      </c>
      <c r="S56" s="9" t="s">
        <v>19</v>
      </c>
      <c r="T56" s="9" t="s">
        <v>2</v>
      </c>
      <c r="U56" s="8">
        <v>1496036.0140000004</v>
      </c>
    </row>
    <row r="57" spans="18:21" x14ac:dyDescent="0.25">
      <c r="R57" s="9">
        <v>5</v>
      </c>
      <c r="S57" s="9" t="s">
        <v>19</v>
      </c>
      <c r="T57" s="9" t="s">
        <v>2</v>
      </c>
      <c r="U57" s="8">
        <v>1552237.4890000003</v>
      </c>
    </row>
    <row r="58" spans="18:21" x14ac:dyDescent="0.25">
      <c r="R58" s="9">
        <v>0</v>
      </c>
      <c r="S58" s="9" t="s">
        <v>20</v>
      </c>
      <c r="T58" s="9" t="s">
        <v>1</v>
      </c>
      <c r="U58" s="8">
        <v>0</v>
      </c>
    </row>
    <row r="59" spans="18:21" x14ac:dyDescent="0.25">
      <c r="R59" s="9">
        <v>1</v>
      </c>
      <c r="S59" s="9" t="s">
        <v>20</v>
      </c>
      <c r="T59" s="9" t="s">
        <v>1</v>
      </c>
      <c r="U59" s="8">
        <v>939104.3396900004</v>
      </c>
    </row>
    <row r="60" spans="18:21" x14ac:dyDescent="0.25">
      <c r="R60" s="9">
        <v>2</v>
      </c>
      <c r="S60" s="9" t="s">
        <v>20</v>
      </c>
      <c r="T60" s="9" t="s">
        <v>1</v>
      </c>
      <c r="U60" s="8">
        <v>920891.81415000022</v>
      </c>
    </row>
    <row r="61" spans="18:21" x14ac:dyDescent="0.25">
      <c r="R61" s="9">
        <v>3</v>
      </c>
      <c r="S61" s="9" t="s">
        <v>20</v>
      </c>
      <c r="T61" s="9" t="s">
        <v>1</v>
      </c>
      <c r="U61" s="8">
        <v>902752.93284000037</v>
      </c>
    </row>
    <row r="62" spans="18:21" x14ac:dyDescent="0.25">
      <c r="R62" s="9">
        <v>4</v>
      </c>
      <c r="S62" s="9" t="s">
        <v>20</v>
      </c>
      <c r="T62" s="9" t="s">
        <v>1</v>
      </c>
      <c r="U62" s="8">
        <v>903981.60556000017</v>
      </c>
    </row>
    <row r="63" spans="18:21" x14ac:dyDescent="0.25">
      <c r="R63" s="9">
        <v>5</v>
      </c>
      <c r="S63" s="9" t="s">
        <v>20</v>
      </c>
      <c r="T63" s="9" t="s">
        <v>1</v>
      </c>
      <c r="U63" s="8">
        <v>924412.82824000029</v>
      </c>
    </row>
    <row r="64" spans="18:21" x14ac:dyDescent="0.25">
      <c r="R64" s="9">
        <v>0</v>
      </c>
      <c r="S64" s="9" t="s">
        <v>20</v>
      </c>
      <c r="T64" s="9" t="s">
        <v>2</v>
      </c>
      <c r="U64" s="8">
        <v>0</v>
      </c>
    </row>
    <row r="65" spans="18:21" x14ac:dyDescent="0.25">
      <c r="R65" s="9">
        <v>1</v>
      </c>
      <c r="S65" s="9" t="s">
        <v>20</v>
      </c>
      <c r="T65" s="9" t="s">
        <v>2</v>
      </c>
      <c r="U65" s="8">
        <v>1734304.0473000004</v>
      </c>
    </row>
    <row r="66" spans="18:21" x14ac:dyDescent="0.25">
      <c r="R66" s="9">
        <v>2</v>
      </c>
      <c r="S66" s="9" t="s">
        <v>20</v>
      </c>
      <c r="T66" s="9" t="s">
        <v>2</v>
      </c>
      <c r="U66" s="8">
        <v>1704749.7247000006</v>
      </c>
    </row>
    <row r="67" spans="18:21" x14ac:dyDescent="0.25">
      <c r="R67" s="9">
        <v>3</v>
      </c>
      <c r="S67" s="9" t="s">
        <v>20</v>
      </c>
      <c r="T67" s="9" t="s">
        <v>2</v>
      </c>
      <c r="U67" s="8">
        <v>1675195.4021000005</v>
      </c>
    </row>
    <row r="68" spans="18:21" x14ac:dyDescent="0.25">
      <c r="R68" s="9">
        <v>4</v>
      </c>
      <c r="S68" s="9" t="s">
        <v>20</v>
      </c>
      <c r="T68" s="9" t="s">
        <v>2</v>
      </c>
      <c r="U68" s="8">
        <v>1645639.6154000007</v>
      </c>
    </row>
    <row r="69" spans="18:21" x14ac:dyDescent="0.25">
      <c r="R69" s="9">
        <v>5</v>
      </c>
      <c r="S69" s="9" t="s">
        <v>20</v>
      </c>
      <c r="T69" s="9" t="s">
        <v>2</v>
      </c>
      <c r="U69" s="8">
        <v>1707461.2379000005</v>
      </c>
    </row>
  </sheetData>
  <mergeCells count="1">
    <mergeCell ref="E7:J7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F51FC-C788-4645-AAE4-D0659132370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Tentative</vt:lpstr>
      <vt:lpstr>Solution</vt:lpstr>
    </vt:vector>
  </TitlesOfParts>
  <Company>PartnerRe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Cecile Charpenel</dc:creator>
  <cp:lastModifiedBy>Cecile Charpenel</cp:lastModifiedBy>
  <dcterms:created xsi:type="dcterms:W3CDTF">2022-10-17T14:27:55Z</dcterms:created>
  <dcterms:modified xsi:type="dcterms:W3CDTF">2022-10-17T15:42:37Z</dcterms:modified>
</cp:coreProperties>
</file>