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5FD7B990-64A9-4343-BDC8-DB823710391D}" xr6:coauthVersionLast="47" xr6:coauthVersionMax="47" xr10:uidLastSave="{00000000-0000-0000-0000-000000000000}"/>
  <bookViews>
    <workbookView xWindow="0" yWindow="90" windowWidth="18300" windowHeight="15285" activeTab="1" xr2:uid="{16698B36-15FA-42CF-AB9F-D9C189B846AB}"/>
  </bookViews>
  <sheets>
    <sheet name="Version3" sheetId="3" r:id="rId1"/>
    <sheet name="Version2 + tableau aide" sheetId="2" r:id="rId2"/>
    <sheet name="Version1 Plus valabl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D16" i="3"/>
  <c r="E4" i="3"/>
  <c r="C7" i="3"/>
  <c r="C8" i="3" s="1"/>
  <c r="C6" i="3"/>
  <c r="C5" i="3"/>
  <c r="C4" i="3"/>
  <c r="D4" i="2"/>
  <c r="H2" i="1"/>
  <c r="K2" i="1" s="1"/>
  <c r="C4" i="2"/>
  <c r="C5" i="2" s="1"/>
  <c r="M5" i="2" s="1"/>
  <c r="K4" i="1"/>
  <c r="K3" i="1"/>
  <c r="L3" i="1"/>
  <c r="L4" i="1"/>
  <c r="L2" i="1"/>
  <c r="H3" i="1"/>
  <c r="H4" i="1"/>
  <c r="H5" i="1"/>
  <c r="H6" i="1"/>
  <c r="H7" i="1"/>
  <c r="H8" i="1"/>
  <c r="H9" i="1"/>
  <c r="H10" i="1"/>
  <c r="H11" i="1"/>
  <c r="H12" i="1"/>
  <c r="H13" i="1"/>
  <c r="H14" i="1"/>
  <c r="D5" i="3"/>
  <c r="F4" i="3" l="1" a="1"/>
  <c r="F4" i="3" s="1"/>
  <c r="C9" i="3"/>
  <c r="E4" i="2"/>
  <c r="M4" i="2"/>
  <c r="C6" i="2"/>
  <c r="M6" i="2" s="1"/>
  <c r="O4" i="2"/>
  <c r="C10" i="3" l="1"/>
  <c r="N4" i="2"/>
  <c r="D5" i="2" s="1"/>
  <c r="E5" i="2" s="1"/>
  <c r="G5" i="2" s="1" a="1"/>
  <c r="G5" i="2" s="1"/>
  <c r="G4" i="2" a="1"/>
  <c r="G4" i="2" s="1"/>
  <c r="L4" i="2"/>
  <c r="F4" i="2" s="1" a="1"/>
  <c r="F4" i="2" s="1"/>
  <c r="C7" i="2"/>
  <c r="M7" i="2" s="1"/>
  <c r="C11" i="3" l="1"/>
  <c r="L5" i="2"/>
  <c r="F5" i="2" s="1" a="1"/>
  <c r="F5" i="2" s="1"/>
  <c r="C8" i="2"/>
  <c r="M8" i="2" s="1"/>
  <c r="E5" i="3" l="1"/>
  <c r="C12" i="3"/>
  <c r="C9" i="2"/>
  <c r="M9" i="2" s="1"/>
  <c r="D6" i="3"/>
  <c r="G4" i="3" l="1" a="1"/>
  <c r="G4" i="3" s="1"/>
  <c r="G5" i="3" a="1"/>
  <c r="G5" i="3" s="1"/>
  <c r="F5" i="3" a="1"/>
  <c r="F5" i="3" s="1"/>
  <c r="C13" i="3"/>
  <c r="C10" i="2"/>
  <c r="M10" i="2" s="1"/>
  <c r="O5" i="2"/>
  <c r="C14" i="3" l="1"/>
  <c r="N5" i="2"/>
  <c r="D6" i="2" s="1"/>
  <c r="C11" i="2"/>
  <c r="M11" i="2" s="1"/>
  <c r="E6" i="3" l="1"/>
  <c r="C15" i="3"/>
  <c r="E6" i="2"/>
  <c r="C12" i="2"/>
  <c r="M12" i="2" s="1"/>
  <c r="O6" i="2"/>
  <c r="F6" i="3" l="1" a="1"/>
  <c r="F6" i="3" s="1"/>
  <c r="C16" i="3"/>
  <c r="L6" i="2"/>
  <c r="F6" i="2" s="1" a="1"/>
  <c r="F6" i="2" s="1"/>
  <c r="N6" i="2"/>
  <c r="D7" i="2" s="1"/>
  <c r="C13" i="2"/>
  <c r="M13" i="2" s="1"/>
  <c r="D7" i="3"/>
  <c r="E7" i="2" l="1"/>
  <c r="G7" i="2" s="1" a="1"/>
  <c r="G7" i="2" s="1"/>
  <c r="C14" i="2"/>
  <c r="M14" i="2" s="1"/>
  <c r="E7" i="3" l="1"/>
  <c r="L7" i="2"/>
  <c r="G6" i="2" s="1" a="1"/>
  <c r="G6" i="2" s="1"/>
  <c r="C15" i="2"/>
  <c r="M15" i="2" s="1"/>
  <c r="O7" i="2"/>
  <c r="F7" i="3" l="1" a="1"/>
  <c r="F7" i="3" s="1"/>
  <c r="G6" i="3" a="1"/>
  <c r="G6" i="3" s="1"/>
  <c r="N7" i="2"/>
  <c r="D8" i="2" s="1"/>
  <c r="C16" i="2"/>
  <c r="M16" i="2" s="1"/>
  <c r="D8" i="3"/>
  <c r="F7" i="2" l="1" a="1"/>
  <c r="F7" i="2" s="1"/>
  <c r="E8" i="2"/>
  <c r="G8" i="2" s="1" a="1"/>
  <c r="G8" i="2" s="1"/>
  <c r="O8" i="2"/>
  <c r="E8" i="3" l="1"/>
  <c r="L8" i="2"/>
  <c r="F8" i="2" s="1" a="1"/>
  <c r="F8" i="2" s="1"/>
  <c r="N8" i="2"/>
  <c r="D9" i="2" s="1"/>
  <c r="G7" i="3" l="1" a="1"/>
  <c r="G7" i="3" s="1"/>
  <c r="F8" i="3" a="1"/>
  <c r="F8" i="3" s="1"/>
  <c r="E9" i="2"/>
  <c r="G9" i="2" s="1" a="1"/>
  <c r="G9" i="2" s="1"/>
  <c r="D9" i="3"/>
  <c r="L9" i="2" l="1"/>
  <c r="F9" i="2" s="1" a="1"/>
  <c r="F9" i="2" s="1"/>
  <c r="O9" i="2"/>
  <c r="E9" i="3" l="1"/>
  <c r="N9" i="2"/>
  <c r="D10" i="2" s="1"/>
  <c r="E10" i="2" s="1"/>
  <c r="O10" i="2"/>
  <c r="G8" i="3" l="1" a="1"/>
  <c r="G8" i="3" s="1"/>
  <c r="G9" i="3" a="1"/>
  <c r="G9" i="3" s="1"/>
  <c r="F9" i="3" a="1"/>
  <c r="F9" i="3" s="1"/>
  <c r="L10" i="2"/>
  <c r="F10" i="2" s="1" a="1"/>
  <c r="F10" i="2" s="1"/>
  <c r="N10" i="2"/>
  <c r="D11" i="2" s="1"/>
  <c r="D10" i="3"/>
  <c r="E11" i="2" l="1"/>
  <c r="G11" i="2" s="1" a="1"/>
  <c r="G11" i="2" s="1"/>
  <c r="O11" i="2"/>
  <c r="E10" i="3" l="1"/>
  <c r="L11" i="2"/>
  <c r="G10" i="2" s="1" a="1"/>
  <c r="G10" i="2" s="1"/>
  <c r="N11" i="2"/>
  <c r="D12" i="2" s="1"/>
  <c r="D11" i="3"/>
  <c r="F10" i="3" l="1" a="1"/>
  <c r="F10" i="3" s="1"/>
  <c r="F11" i="2" a="1"/>
  <c r="F11" i="2" s="1"/>
  <c r="E12" i="2"/>
  <c r="L12" i="2" l="1"/>
  <c r="F12" i="2" s="1" a="1"/>
  <c r="F12" i="2" s="1"/>
  <c r="O12" i="2"/>
  <c r="E11" i="3" l="1"/>
  <c r="N12" i="2"/>
  <c r="D13" i="2" s="1"/>
  <c r="D12" i="3"/>
  <c r="F11" i="3" l="1" a="1"/>
  <c r="F11" i="3" s="1"/>
  <c r="G10" i="3" a="1"/>
  <c r="G10" i="3" s="1"/>
  <c r="E13" i="2"/>
  <c r="L13" i="2" s="1"/>
  <c r="G12" i="2" s="1" a="1"/>
  <c r="G12" i="2" s="1"/>
  <c r="O13" i="2"/>
  <c r="N13" i="2" l="1"/>
  <c r="D14" i="2" s="1"/>
  <c r="F13" i="2" a="1"/>
  <c r="F13" i="2" s="1"/>
  <c r="E12" i="3" l="1"/>
  <c r="E14" i="2"/>
  <c r="L14" i="2" s="1"/>
  <c r="G13" i="2" s="1" a="1"/>
  <c r="G13" i="2" s="1"/>
  <c r="D13" i="3"/>
  <c r="O14" i="2"/>
  <c r="G11" i="3" l="1" a="1"/>
  <c r="G11" i="3" s="1"/>
  <c r="F12" i="3" a="1"/>
  <c r="F12" i="3" s="1"/>
  <c r="N14" i="2"/>
  <c r="D15" i="2" s="1"/>
  <c r="F14" i="2" a="1"/>
  <c r="F14" i="2" s="1"/>
  <c r="E13" i="3" l="1"/>
  <c r="E15" i="2"/>
  <c r="L15" i="2" s="1"/>
  <c r="G14" i="2" s="1" a="1"/>
  <c r="G14" i="2" s="1"/>
  <c r="D14" i="3"/>
  <c r="O15" i="2"/>
  <c r="G12" i="3" l="1" a="1"/>
  <c r="G12" i="3" s="1"/>
  <c r="F13" i="3" a="1"/>
  <c r="F13" i="3" s="1"/>
  <c r="N15" i="2"/>
  <c r="D16" i="2" s="1"/>
  <c r="F15" i="2" a="1"/>
  <c r="F15" i="2" s="1"/>
  <c r="E16" i="2" l="1"/>
  <c r="L16" i="2"/>
  <c r="G15" i="2" s="1" a="1"/>
  <c r="G15" i="2" s="1"/>
  <c r="O16" i="2"/>
  <c r="E14" i="3" l="1"/>
  <c r="N16" i="2"/>
  <c r="F16" i="2" a="1"/>
  <c r="F16" i="2" s="1"/>
  <c r="G16" i="2" a="1"/>
  <c r="G16" i="2" s="1"/>
  <c r="D15" i="3"/>
  <c r="G13" i="3" l="1" a="1"/>
  <c r="G13" i="3" s="1"/>
  <c r="F14" i="3" a="1"/>
  <c r="F14" i="3" s="1"/>
  <c r="E15" i="3" l="1"/>
  <c r="G14" i="3" l="1" a="1"/>
  <c r="G14" i="3" s="1"/>
  <c r="F15" i="3" a="1"/>
  <c r="F15" i="3" s="1"/>
  <c r="G15" i="3" l="1" a="1"/>
  <c r="G15" i="3" s="1"/>
  <c r="E16" i="3" l="1"/>
  <c r="G16" i="3" l="1" a="1"/>
  <c r="G16" i="3" s="1"/>
  <c r="F16" i="3" a="1"/>
  <c r="F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H2" authorId="0" shapeId="0" xr:uid="{7D71FE78-9DE2-4AF6-903A-55105419006A}">
      <text>
        <r>
          <rPr>
            <sz val="9"/>
            <color indexed="81"/>
            <rFont val="Tahoma"/>
            <family val="2"/>
          </rPr>
          <t>=SI(D2&lt;&gt;"";SI(E2=0;LIGNE()-(NB.SI(E$2:$E2;0));LIGNE()-(NB.SI(E$2:$E2;0)+1));"")</t>
        </r>
      </text>
    </comment>
    <comment ref="K2" authorId="0" shapeId="0" xr:uid="{D5D84A56-F1FE-4FBA-8911-FC8B178C28E5}">
      <text>
        <r>
          <rPr>
            <sz val="9"/>
            <color indexed="81"/>
            <rFont val="Tahoma"/>
            <family val="2"/>
          </rPr>
          <t>=SOMME.SI.ENS(D:D;H:H;LIGNE()-1)+SOMME.SI.ENS(E:E;H:H;LIGNE()-2)</t>
        </r>
      </text>
    </comment>
    <comment ref="L2" authorId="0" shapeId="0" xr:uid="{7F0DE100-7F12-4592-89DF-0E9C7917718F}">
      <text>
        <r>
          <rPr>
            <sz val="9"/>
            <color indexed="81"/>
            <rFont val="Tahoma"/>
            <family val="2"/>
          </rPr>
          <t>=INDEX($F:$F;EQUIV(LIGNE()-1;$H:$H;0))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<sst xmlns="http://schemas.openxmlformats.org/spreadsheetml/2006/main" count="77" uniqueCount="17">
  <si>
    <t>CUMUL DE LA DEMANDE</t>
  </si>
  <si>
    <t>prochaine entrée</t>
  </si>
  <si>
    <t>prix PROCHAINES ENTREES</t>
  </si>
  <si>
    <t>Article</t>
  </si>
  <si>
    <t>Demande</t>
  </si>
  <si>
    <t>Entrée 1</t>
  </si>
  <si>
    <t>Entrée 2</t>
  </si>
  <si>
    <t>Entrée 3</t>
  </si>
  <si>
    <t>Répartition demande VS entrées</t>
  </si>
  <si>
    <t>Prix en fonction de l'entrée</t>
  </si>
  <si>
    <t>Attente prochaine entrée</t>
  </si>
  <si>
    <t>N° entrée</t>
  </si>
  <si>
    <t>Le tableau initial</t>
  </si>
  <si>
    <t>Le tableau attendu sans les couleurs bien sur !</t>
  </si>
  <si>
    <t>solde</t>
  </si>
  <si>
    <t>valide</t>
  </si>
  <si>
    <t>Entrée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</si>
</sst>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7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4" tint="0.39997558519241921"/>
      <name val="Calibri"/>
      <family val="2"/>
      <scheme val="minor"/>
    </font>
    <font>
      <i/>
      <sz val="10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/>
    <xf numFmtId="4" fontId="0" fillId="0" borderId="0" xfId="0" applyNumberFormat="1"/>
    <xf numFmtId="0" fontId="0" fillId="0" borderId="3" xfId="0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 wrapText="1"/>
    </xf>
    <xf numFmtId="4" fontId="5" fillId="8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8" borderId="0" xfId="0" applyFont="1" applyFill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8" fillId="0" borderId="0" xfId="0" applyFont="1"/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/>
    <xf numFmtId="0" fontId="2" fillId="5" borderId="2" xfId="0" applyFont="1" applyFill="1" applyBorder="1"/>
    <xf numFmtId="4" fontId="2" fillId="0" borderId="3" xfId="0" applyNumberFormat="1" applyFon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9" fillId="9" borderId="7" xfId="0" applyFont="1" applyFill="1" applyBorder="1" applyAlignment="1">
      <alignment horizontal="center" vertical="center"/>
    </xf>
    <xf numFmtId="4" fontId="10" fillId="9" borderId="8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4" fontId="10" fillId="9" borderId="11" xfId="0" applyNumberFormat="1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4" fontId="10" fillId="9" borderId="0" xfId="0" applyNumberFormat="1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4" fontId="9" fillId="9" borderId="0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4" fontId="9" fillId="9" borderId="13" xfId="0" applyNumberFormat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" fillId="10" borderId="2" xfId="0" applyFont="1" applyFill="1" applyBorder="1"/>
    <xf numFmtId="0" fontId="0" fillId="0" borderId="15" xfId="0" applyBorder="1" applyAlignment="1">
      <alignment horizontal="center" vertical="center"/>
    </xf>
    <xf numFmtId="0" fontId="2" fillId="10" borderId="16" xfId="0" applyFont="1" applyFill="1" applyBorder="1"/>
    <xf numFmtId="0" fontId="2" fillId="5" borderId="3" xfId="0" applyFont="1" applyFill="1" applyBorder="1"/>
    <xf numFmtId="0" fontId="2" fillId="10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12" fillId="11" borderId="0" xfId="0" applyFont="1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4" borderId="3" xfId="0" applyFont="1" applyFill="1" applyBorder="1"/>
    <xf numFmtId="0" fontId="2" fillId="9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20</xdr:row>
      <xdr:rowOff>152400</xdr:rowOff>
    </xdr:from>
    <xdr:to>
      <xdr:col>11</xdr:col>
      <xdr:colOff>123533</xdr:colOff>
      <xdr:row>25</xdr:row>
      <xdr:rowOff>9387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669FDF-2965-4A3F-AEFD-A06DDFB74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975" y="4410075"/>
          <a:ext cx="2333333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20</xdr:row>
      <xdr:rowOff>152400</xdr:rowOff>
    </xdr:from>
    <xdr:to>
      <xdr:col>11</xdr:col>
      <xdr:colOff>123533</xdr:colOff>
      <xdr:row>25</xdr:row>
      <xdr:rowOff>9387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03D3A3-A0A8-F931-5691-61E7D22F6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975" y="4410075"/>
          <a:ext cx="2333333" cy="1104762"/>
        </a:xfrm>
        <a:prstGeom prst="rect">
          <a:avLst/>
        </a:prstGeom>
      </xdr:spPr>
    </xdr:pic>
    <xdr:clientData/>
  </xdr:twoCellAnchor>
  <xdr:twoCellAnchor>
    <xdr:from>
      <xdr:col>15</xdr:col>
      <xdr:colOff>9525</xdr:colOff>
      <xdr:row>2</xdr:row>
      <xdr:rowOff>228600</xdr:rowOff>
    </xdr:from>
    <xdr:to>
      <xdr:col>18</xdr:col>
      <xdr:colOff>9524</xdr:colOff>
      <xdr:row>5</xdr:row>
      <xdr:rowOff>142875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B1416FF5-8405-9B58-3F99-3CA12775341C}"/>
            </a:ext>
          </a:extLst>
        </xdr:cNvPr>
        <xdr:cNvSpPr/>
      </xdr:nvSpPr>
      <xdr:spPr>
        <a:xfrm>
          <a:off x="12687300" y="685800"/>
          <a:ext cx="2285999" cy="7810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100">
              <a:solidFill>
                <a:sysClr val="windowText" lastClr="000000"/>
              </a:solidFill>
            </a:rPr>
            <a:t>Les colonnes [L:O] d'aide à la répartition peuvent être</a:t>
          </a:r>
          <a:r>
            <a:rPr lang="fr-CH" sz="1100" baseline="0">
              <a:solidFill>
                <a:sysClr val="windowText" lastClr="000000"/>
              </a:solidFill>
            </a:rPr>
            <a:t> masquées</a:t>
          </a:r>
          <a:endParaRPr lang="fr-CH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FBC5-6D92-4DFA-8F52-B27978B747FA}">
  <dimension ref="A1:K34"/>
  <sheetViews>
    <sheetView zoomScaleNormal="100" workbookViewId="0">
      <selection activeCell="K13" sqref="K13"/>
    </sheetView>
  </sheetViews>
  <sheetFormatPr baseColWidth="10" defaultRowHeight="15" x14ac:dyDescent="0.25"/>
  <cols>
    <col min="4" max="5" width="11.42578125" style="28"/>
    <col min="6" max="6" width="20.28515625" style="28" bestFit="1" customWidth="1"/>
    <col min="7" max="7" width="21.28515625" bestFit="1" customWidth="1"/>
  </cols>
  <sheetData>
    <row r="1" spans="1:11" ht="21" x14ac:dyDescent="0.35">
      <c r="A1" s="22" t="s">
        <v>12</v>
      </c>
    </row>
    <row r="2" spans="1:11" x14ac:dyDescent="0.25">
      <c r="E2" s="55"/>
      <c r="F2" s="53"/>
      <c r="G2" s="54"/>
    </row>
    <row r="3" spans="1:11" ht="38.25" x14ac:dyDescent="0.25">
      <c r="A3" s="16" t="s">
        <v>3</v>
      </c>
      <c r="B3" s="17" t="s">
        <v>4</v>
      </c>
      <c r="C3" s="17" t="s">
        <v>0</v>
      </c>
      <c r="D3" s="17" t="s">
        <v>8</v>
      </c>
      <c r="E3" s="17" t="s">
        <v>8</v>
      </c>
      <c r="F3" s="17" t="s">
        <v>9</v>
      </c>
      <c r="G3" s="17" t="s">
        <v>9</v>
      </c>
      <c r="I3" s="56" t="s">
        <v>1</v>
      </c>
      <c r="J3" s="56" t="s">
        <v>1</v>
      </c>
      <c r="K3" s="56" t="s">
        <v>2</v>
      </c>
    </row>
    <row r="4" spans="1:11" x14ac:dyDescent="0.25">
      <c r="A4" s="4">
        <v>123</v>
      </c>
      <c r="B4" s="5">
        <v>16.079999999999998</v>
      </c>
      <c r="C4" s="6">
        <f>B4</f>
        <v>16.079999999999998</v>
      </c>
      <c r="D4" s="10">
        <f>IF(IF($C$4&lt;SUM(J:J),1,"Att")=1,IF($B4&lt;$J$4,$B4,"Pas possible"),"")</f>
        <v>16.079999999999998</v>
      </c>
      <c r="E4" s="4">
        <f>IF(IF($C$4&lt;SUM(J:J),1,"Att")=1,IF($B4&gt;$D4,$B4-$D4,0),"")</f>
        <v>0</v>
      </c>
      <c r="F4" s="4" cm="1">
        <f t="array" ref="F4">IF(D4&lt;&gt;"",INDEX($K$4:$K$16,IF(D4&lt;&gt;"",IF(E4=0,ROW()-2-(COUNTIF(E$4:$E4,0)),ROW()-2-(COUNTIF(E$4:$E4,0)+1)),0)),"Att pro Ent")</f>
        <v>695</v>
      </c>
      <c r="G4" s="23" t="str" cm="1">
        <f t="array" ref="G4">IF(E4&lt;&gt;0,IF(IF(D5&lt;&gt;"",IF(E5=0,ROW()-2-(COUNTIF(E$4:$E5,0)),ROW()-2-(COUNTIF(E$4:$E5,0)+1)),0)&lt;&gt;0,INDEX($K$4:$K$16,IF(D4&lt;&gt;"",IF(E4=0,ROW()-2-(COUNTIF(E$4:$E4,0)),ROW()-2-(COUNTIF(E$4:$E4,0)+1)),0)+1),"Att"),"")</f>
        <v/>
      </c>
      <c r="I4" s="57" t="s">
        <v>5</v>
      </c>
      <c r="J4" s="58">
        <v>26.2</v>
      </c>
      <c r="K4" s="57">
        <v>695</v>
      </c>
    </row>
    <row r="5" spans="1:11" x14ac:dyDescent="0.25">
      <c r="A5" s="4">
        <v>123</v>
      </c>
      <c r="B5" s="5">
        <v>0.3</v>
      </c>
      <c r="C5" s="6">
        <f>B5+C4</f>
        <v>16.38</v>
      </c>
      <c r="D5" s="10">
        <f ca="1">IF(IF($C4&lt;SUM(J:J),1,"Att")=1,IF($B5&lt;SUM(INDIRECT("J4:J"&amp; 3+ROW()-3-COUNTIF(E$4:$E4,0)))-SUM(D$4:$E4),$B5,SUM(INDIRECT("J4:J"&amp; 3+ROW()-3-COUNTIF(E$4:$E4,0)))-SUM(D$4:$E4)),"")</f>
        <v>0.3</v>
      </c>
      <c r="E5" s="4">
        <f ca="1">IF(IF($C4&lt;SUM(J:J),1,"Att")=1,IF($B5&gt;$D5,$B5-$D5,0),"")</f>
        <v>0</v>
      </c>
      <c r="F5" s="4" cm="1">
        <f t="array" aca="1" ref="F5" ca="1">IF(D5&lt;&gt;"",INDEX($K$4:$K$16,IF(D5&lt;&gt;"",IF(E5=0,ROW()-2-(COUNTIF(E$4:$E5,0)),ROW()-2-(COUNTIF(E$4:$E5,0)+1)),0)),"Att pro Ent")</f>
        <v>695</v>
      </c>
      <c r="G5" s="23" t="str" cm="1">
        <f t="array" aca="1" ref="G5" ca="1">IF(E5&lt;&gt;0,IF(IF(D6&lt;&gt;"",IF(E6=0,ROW()-2-(COUNTIF(E$4:$E6,0)),ROW()-2-(COUNTIF(E$4:$E6,0)+1)),0)&lt;&gt;0,INDEX($K$4:$K$16,IF(D5&lt;&gt;"",IF(E5=0,ROW()-2-(COUNTIF(E$4:$E5,0)),ROW()-2-(COUNTIF(E$4:$E5,0)+1)),0)+1),"Att"),"")</f>
        <v/>
      </c>
      <c r="I5" s="57" t="s">
        <v>6</v>
      </c>
      <c r="J5" s="49">
        <v>26.34</v>
      </c>
      <c r="K5" s="57">
        <v>485</v>
      </c>
    </row>
    <row r="6" spans="1:11" x14ac:dyDescent="0.25">
      <c r="A6" s="4">
        <v>123</v>
      </c>
      <c r="B6" s="5">
        <v>12.5</v>
      </c>
      <c r="C6" s="6">
        <f t="shared" ref="C6:C16" si="0">B6+C5</f>
        <v>28.88</v>
      </c>
      <c r="D6" s="10">
        <f ca="1">IF(IF($C5&lt;SUM(J:J),1,"Att")=1,IF($B6&lt;SUM(INDIRECT("J4:J"&amp; 3+ROW()-3-COUNTIF(E$4:$E5,0)))-SUM(D$4:$E5),$B6,SUM(INDIRECT("J4:J"&amp; 3+ROW()-3-COUNTIF(E$4:$E5,0)))-SUM(D$4:$E5)),"")</f>
        <v>9.82</v>
      </c>
      <c r="E6" s="51">
        <f t="shared" ref="E6:E16" ca="1" si="1">IF(IF($C5&lt;SUM(J:J),1,"Att")=1,IF($B6&gt;$D6,$B6-$D6,0),"")</f>
        <v>2.6799999999999997</v>
      </c>
      <c r="F6" s="4" cm="1">
        <f t="array" aca="1" ref="F6" ca="1">IF(D6&lt;&gt;"",INDEX($K$4:$K$16,IF(D6&lt;&gt;"",IF(E6=0,ROW()-2-(COUNTIF(E$4:$E6,0)),ROW()-2-(COUNTIF(E$4:$E6,0)+1)),0)),"Att pro Ent")</f>
        <v>695</v>
      </c>
      <c r="G6" s="23" cm="1">
        <f t="array" aca="1" ref="G6" ca="1">IF(E6&lt;&gt;0,IF(IF(D7&lt;&gt;"",IF(E7=0,ROW()-2-(COUNTIF(E$4:$E7,0)),ROW()-2-(COUNTIF(E$4:$E7,0)+1)),0)&lt;&gt;0,INDEX($K$4:$K$16,IF(D6&lt;&gt;"",IF(E6=0,ROW()-2-(COUNTIF(E$4:$E6,0)),ROW()-2-(COUNTIF(E$4:$E6,0)+1)),0)+1),"Att"),"")</f>
        <v>485</v>
      </c>
      <c r="I6" s="57" t="s">
        <v>7</v>
      </c>
      <c r="J6" s="50">
        <v>26.9</v>
      </c>
      <c r="K6" s="57">
        <v>340</v>
      </c>
    </row>
    <row r="7" spans="1:11" x14ac:dyDescent="0.25">
      <c r="A7" s="4">
        <v>123</v>
      </c>
      <c r="B7" s="5">
        <v>3</v>
      </c>
      <c r="C7" s="6">
        <f t="shared" si="0"/>
        <v>31.88</v>
      </c>
      <c r="D7" s="51">
        <f ca="1">IF(IF($C6&lt;SUM(J:J),1,"Att")=1,IF($B7&lt;SUM(INDIRECT("J4:J"&amp; 3+ROW()-3-COUNTIF(E$4:$E6,0)))-SUM(D$4:$E6),$B7,SUM(INDIRECT("J4:J"&amp; 3+ROW()-3-COUNTIF(E$4:$E6,0)))-SUM(D$4:$E6)),"")</f>
        <v>3</v>
      </c>
      <c r="E7" s="4">
        <f t="shared" ca="1" si="1"/>
        <v>0</v>
      </c>
      <c r="F7" s="4" cm="1">
        <f t="array" aca="1" ref="F7" ca="1">IF(D7&lt;&gt;"",INDEX($K$4:$K$16,IF(D7&lt;&gt;"",IF(E7=0,ROW()-2-(COUNTIF(E$4:$E7,0)),ROW()-2-(COUNTIF(E$4:$E7,0)+1)),0)),"Att pro Ent")</f>
        <v>485</v>
      </c>
      <c r="G7" s="23" t="str" cm="1">
        <f t="array" aca="1" ref="G7" ca="1">IF(E7&lt;&gt;0,IF(IF(D8&lt;&gt;"",IF(E8=0,ROW()-2-(COUNTIF(E$4:$E8,0)),ROW()-2-(COUNTIF(E$4:$E8,0)+1)),0)&lt;&gt;0,INDEX($K$4:$K$16,IF(D7&lt;&gt;"",IF(E7=0,ROW()-2-(COUNTIF(E$4:$E7,0)),ROW()-2-(COUNTIF(E$4:$E7,0)+1)),0)+1),"Att"),"")</f>
        <v/>
      </c>
      <c r="I7" s="57"/>
      <c r="J7" s="59">
        <v>20</v>
      </c>
      <c r="K7" s="57">
        <v>745</v>
      </c>
    </row>
    <row r="8" spans="1:11" x14ac:dyDescent="0.25">
      <c r="A8" s="4">
        <v>123</v>
      </c>
      <c r="B8" s="5">
        <v>12</v>
      </c>
      <c r="C8" s="6">
        <f t="shared" si="0"/>
        <v>43.879999999999995</v>
      </c>
      <c r="D8" s="51">
        <f ca="1">IF(IF($C7&lt;SUM(J:J),1,"Att")=1,IF($B8&lt;SUM(INDIRECT("J4:J"&amp; 3+ROW()-3-COUNTIF(E$4:$E7,0)))-SUM(D$4:$E7),$B8,SUM(INDIRECT("J4:J"&amp; 3+ROW()-3-COUNTIF(E$4:$E7,0)))-SUM(D$4:$E7)),"")</f>
        <v>12</v>
      </c>
      <c r="E8" s="4">
        <f t="shared" ca="1" si="1"/>
        <v>0</v>
      </c>
      <c r="F8" s="4" cm="1">
        <f t="array" aca="1" ref="F8" ca="1">IF(D8&lt;&gt;"",INDEX($K$4:$K$16,IF(D8&lt;&gt;"",IF(E8=0,ROW()-2-(COUNTIF(E$4:$E8,0)),ROW()-2-(COUNTIF(E$4:$E8,0)+1)),0)),"Att pro Ent")</f>
        <v>485</v>
      </c>
      <c r="G8" s="23" t="str" cm="1">
        <f t="array" aca="1" ref="G8" ca="1">IF(E8&lt;&gt;0,IF(IF(D9&lt;&gt;"",IF(E9=0,ROW()-2-(COUNTIF(E$4:$E9,0)),ROW()-2-(COUNTIF(E$4:$E9,0)+1)),0)&lt;&gt;0,INDEX($K$4:$K$16,IF(D8&lt;&gt;"",IF(E8=0,ROW()-2-(COUNTIF(E$4:$E8,0)),ROW()-2-(COUNTIF(E$4:$E8,0)+1)),0)+1),"Att"),"")</f>
        <v/>
      </c>
    </row>
    <row r="9" spans="1:11" x14ac:dyDescent="0.25">
      <c r="A9" s="4">
        <v>123</v>
      </c>
      <c r="B9" s="5">
        <v>6</v>
      </c>
      <c r="C9" s="6">
        <f t="shared" si="0"/>
        <v>49.879999999999995</v>
      </c>
      <c r="D9" s="51">
        <f ca="1">IF(IF($C8&lt;SUM(J:J),1,"Att")=1,IF($B9&lt;SUM(INDIRECT("J4:J"&amp; 3+ROW()-3-COUNTIF(E$4:$E8,0)))-SUM(D$4:$E8),$B9,SUM(INDIRECT("J4:J"&amp; 3+ROW()-3-COUNTIF(E$4:$E8,0)))-SUM(D$4:$E8)),"")</f>
        <v>6</v>
      </c>
      <c r="E9" s="4">
        <f t="shared" ca="1" si="1"/>
        <v>0</v>
      </c>
      <c r="F9" s="4" cm="1">
        <f t="array" aca="1" ref="F9" ca="1">IF(D9&lt;&gt;"",INDEX($K$4:$K$16,IF(D9&lt;&gt;"",IF(E9=0,ROW()-2-(COUNTIF(E$4:$E9,0)),ROW()-2-(COUNTIF(E$4:$E9,0)+1)),0)),"Att pro Ent")</f>
        <v>485</v>
      </c>
      <c r="G9" s="23" t="str" cm="1">
        <f t="array" aca="1" ref="G9" ca="1">IF(E9&lt;&gt;0,IF(IF(D10&lt;&gt;"",IF(E10=0,ROW()-2-(COUNTIF(E$4:$E10,0)),ROW()-2-(COUNTIF(E$4:$E10,0)+1)),0)&lt;&gt;0,INDEX($K$4:$K$16,IF(D9&lt;&gt;"",IF(E9=0,ROW()-2-(COUNTIF(E$4:$E9,0)),ROW()-2-(COUNTIF(E$4:$E9,0)+1)),0)+1),"Att"),"")</f>
        <v/>
      </c>
    </row>
    <row r="10" spans="1:11" x14ac:dyDescent="0.25">
      <c r="A10" s="4">
        <v>123</v>
      </c>
      <c r="B10" s="5">
        <v>12</v>
      </c>
      <c r="C10" s="6">
        <f t="shared" si="0"/>
        <v>61.879999999999995</v>
      </c>
      <c r="D10" s="51">
        <f ca="1">IF(IF($C9&lt;SUM(J:J),1,"Att")=1,IF($B10&lt;SUM(INDIRECT("J4:J"&amp; 3+ROW()-3-COUNTIF(E$4:$E9,0)))-SUM(D$4:$E9),$B10,SUM(INDIRECT("J4:J"&amp; 3+ROW()-3-COUNTIF(E$4:$E9,0)))-SUM(D$4:$E9)),"")</f>
        <v>2.6600000000000037</v>
      </c>
      <c r="E10" s="52">
        <f t="shared" ca="1" si="1"/>
        <v>9.3399999999999963</v>
      </c>
      <c r="F10" s="4" cm="1">
        <f t="array" aca="1" ref="F10" ca="1">IF(D10&lt;&gt;"",INDEX($K$4:$K$16,IF(D10&lt;&gt;"",IF(E10=0,ROW()-2-(COUNTIF(E$4:$E10,0)),ROW()-2-(COUNTIF(E$4:$E10,0)+1)),0)),"Att pro Ent")</f>
        <v>485</v>
      </c>
      <c r="G10" s="23" cm="1">
        <f t="array" aca="1" ref="G10" ca="1">IF(E10&lt;&gt;0,IF(IF(D11&lt;&gt;"",IF(E11=0,ROW()-2-(COUNTIF(E$4:$E11,0)),ROW()-2-(COUNTIF(E$4:$E11,0)+1)),0)&lt;&gt;0,INDEX($K$4:$K$16,IF(D10&lt;&gt;"",IF(E10=0,ROW()-2-(COUNTIF(E$4:$E10,0)),ROW()-2-(COUNTIF(E$4:$E10,0)+1)),0)+1),"Att"),"")</f>
        <v>340</v>
      </c>
    </row>
    <row r="11" spans="1:11" x14ac:dyDescent="0.25">
      <c r="A11" s="4">
        <v>123</v>
      </c>
      <c r="B11" s="5">
        <v>7</v>
      </c>
      <c r="C11" s="6">
        <f t="shared" si="0"/>
        <v>68.88</v>
      </c>
      <c r="D11" s="52">
        <f ca="1">IF(IF($C10&lt;SUM(J:J),1,"Att")=1,IF($B11&lt;SUM(INDIRECT("J4:J"&amp; 3+ROW()-3-COUNTIF(E$4:$E10,0)))-SUM(D$4:$E10),$B11,SUM(INDIRECT("J4:J"&amp; 3+ROW()-3-COUNTIF(E$4:$E10,0)))-SUM(D$4:$E10)),"")</f>
        <v>7</v>
      </c>
      <c r="E11" s="4">
        <f t="shared" ca="1" si="1"/>
        <v>0</v>
      </c>
      <c r="F11" s="4" cm="1">
        <f t="array" aca="1" ref="F11" ca="1">IF(D11&lt;&gt;"",INDEX($K$4:$K$16,IF(D11&lt;&gt;"",IF(E11=0,ROW()-2-(COUNTIF(E$4:$E11,0)),ROW()-2-(COUNTIF(E$4:$E11,0)+1)),0)),"Att pro Ent")</f>
        <v>340</v>
      </c>
      <c r="G11" s="23" t="str" cm="1">
        <f t="array" aca="1" ref="G11" ca="1">IF(E11&lt;&gt;0,IF(IF(D12&lt;&gt;"",IF(E12=0,ROW()-2-(COUNTIF(E$4:$E12,0)),ROW()-2-(COUNTIF(E$4:$E12,0)+1)),0)&lt;&gt;0,INDEX($K$4:$K$16,IF(D11&lt;&gt;"",IF(E11=0,ROW()-2-(COUNTIF(E$4:$E11,0)),ROW()-2-(COUNTIF(E$4:$E11,0)+1)),0)+1),"Att"),"")</f>
        <v/>
      </c>
    </row>
    <row r="12" spans="1:11" x14ac:dyDescent="0.25">
      <c r="A12" s="4">
        <v>123</v>
      </c>
      <c r="B12" s="5">
        <v>13.5</v>
      </c>
      <c r="C12" s="6">
        <f t="shared" si="0"/>
        <v>82.38</v>
      </c>
      <c r="D12" s="52">
        <f ca="1">IF(IF($C11&lt;SUM(J:J),1,"Att")=1,IF($B12&lt;SUM(INDIRECT("J4:J"&amp; 3+ROW()-3-COUNTIF(E$4:$E11,0)))-SUM(D$4:$E11),$B12,SUM(INDIRECT("J4:J"&amp; 3+ROW()-3-COUNTIF(E$4:$E11,0)))-SUM(D$4:$E11)),"")</f>
        <v>10.560000000000002</v>
      </c>
      <c r="E12" s="4">
        <f t="shared" ca="1" si="1"/>
        <v>2.9399999999999977</v>
      </c>
      <c r="F12" s="4" cm="1">
        <f t="array" aca="1" ref="F12" ca="1">IF(D12&lt;&gt;"",INDEX($K$4:$K$16,IF(D12&lt;&gt;"",IF(E12=0,ROW()-2-(COUNTIF(E$4:$E12,0)),ROW()-2-(COUNTIF(E$4:$E12,0)+1)),0)),"Att pro Ent")</f>
        <v>340</v>
      </c>
      <c r="G12" s="23" cm="1">
        <f t="array" aca="1" ref="G12" ca="1">IF(E12&lt;&gt;0,IF(IF(D13&lt;&gt;"",IF(E13=0,ROW()-2-(COUNTIF(E$4:$E13,0)),ROW()-2-(COUNTIF(E$4:$E13,0)+1)),0)&lt;&gt;0,INDEX($K$4:$K$16,IF(D12&lt;&gt;"",IF(E12=0,ROW()-2-(COUNTIF(E$4:$E12,0)),ROW()-2-(COUNTIF(E$4:$E12,0)+1)),0)+1),"Att"),"")</f>
        <v>745</v>
      </c>
    </row>
    <row r="13" spans="1:11" x14ac:dyDescent="0.25">
      <c r="A13" s="4">
        <v>123</v>
      </c>
      <c r="B13" s="5">
        <v>15</v>
      </c>
      <c r="C13" s="6">
        <f t="shared" si="0"/>
        <v>97.38</v>
      </c>
      <c r="D13" s="7">
        <f ca="1">IF(IF($C12&lt;SUM(J:J),1,"Att")=1,IF($B13&lt;SUM(INDIRECT("J4:J"&amp; 3+ROW()-3-COUNTIF(E$4:$E12,0)))-SUM(D$4:$E12),$B13,SUM(INDIRECT("J4:J"&amp; 3+ROW()-3-COUNTIF(E$4:$E12,0)))-SUM(D$4:$E12)),"")</f>
        <v>15</v>
      </c>
      <c r="E13" s="4">
        <f t="shared" ca="1" si="1"/>
        <v>0</v>
      </c>
      <c r="F13" s="4" cm="1">
        <f t="array" aca="1" ref="F13" ca="1">IF(D13&lt;&gt;"",INDEX($K$4:$K$16,IF(D13&lt;&gt;"",IF(E13=0,ROW()-2-(COUNTIF(E$4:$E13,0)),ROW()-2-(COUNTIF(E$4:$E13,0)+1)),0)),"Att pro Ent")</f>
        <v>745</v>
      </c>
      <c r="G13" s="23" t="str" cm="1">
        <f t="array" aca="1" ref="G13" ca="1">IF(E13&lt;&gt;0,IF(IF(D14&lt;&gt;"",IF(E14=0,ROW()-2-(COUNTIF(E$4:$E14,0)),ROW()-2-(COUNTIF(E$4:$E14,0)+1)),0)&lt;&gt;0,INDEX($K$4:$K$16,IF(D13&lt;&gt;"",IF(E13=0,ROW()-2-(COUNTIF(E$4:$E13,0)),ROW()-2-(COUNTIF(E$4:$E13,0)+1)),0)+1),"Att"),"")</f>
        <v/>
      </c>
    </row>
    <row r="14" spans="1:11" x14ac:dyDescent="0.25">
      <c r="A14" s="4">
        <v>123</v>
      </c>
      <c r="B14" s="5">
        <v>1.5</v>
      </c>
      <c r="C14" s="6">
        <f t="shared" si="0"/>
        <v>98.88</v>
      </c>
      <c r="D14" s="7">
        <f ca="1">IF(IF($C13&lt;SUM(J:J),1,"Att")=1,IF($B14&lt;SUM(INDIRECT("J4:J"&amp; 3+ROW()-3-COUNTIF(E$4:$E13,0)))-SUM(D$4:$E13),$B14,SUM(INDIRECT("J4:J"&amp; 3+ROW()-3-COUNTIF(E$4:$E13,0)))-SUM(D$4:$E13)),"")</f>
        <v>1.5</v>
      </c>
      <c r="E14" s="4">
        <f t="shared" ca="1" si="1"/>
        <v>0</v>
      </c>
      <c r="F14" s="4" cm="1">
        <f t="array" aca="1" ref="F14" ca="1">IF(D14&lt;&gt;"",INDEX($K$4:$K$16,IF(D14&lt;&gt;"",IF(E14=0,ROW()-2-(COUNTIF(E$4:$E14,0)),ROW()-2-(COUNTIF(E$4:$E14,0)+1)),0)),"Att pro Ent")</f>
        <v>745</v>
      </c>
      <c r="G14" s="23" t="str" cm="1">
        <f t="array" aca="1" ref="G14" ca="1">IF(E14&lt;&gt;0,IF(IF(D15&lt;&gt;"",IF(E15=0,ROW()-2-(COUNTIF(E$4:$E15,0)),ROW()-2-(COUNTIF(E$4:$E15,0)+1)),0)&lt;&gt;0,INDEX($K$4:$K$16,IF(D14&lt;&gt;"",IF(E14=0,ROW()-2-(COUNTIF(E$4:$E14,0)),ROW()-2-(COUNTIF(E$4:$E14,0)+1)),0)+1),"Att"),"")</f>
        <v/>
      </c>
    </row>
    <row r="15" spans="1:11" x14ac:dyDescent="0.25">
      <c r="A15" s="4">
        <v>123</v>
      </c>
      <c r="B15" s="5">
        <v>3</v>
      </c>
      <c r="C15" s="6">
        <f t="shared" si="0"/>
        <v>101.88</v>
      </c>
      <c r="D15" s="7">
        <f ca="1">IF(IF($C14&lt;SUM(J:J),1,"Att")=1,IF($B15&lt;SUM(INDIRECT("J4:J"&amp; 3+ROW()-3-COUNTIF(E$4:$E14,0)))-SUM(D$4:$E14),$B15,SUM(INDIRECT("J4:J"&amp; 3+ROW()-3-COUNTIF(E$4:$E14,0)))-SUM(D$4:$E14)),"")</f>
        <v>0.56000000000000227</v>
      </c>
      <c r="E15" s="4">
        <f t="shared" ca="1" si="1"/>
        <v>2.4399999999999977</v>
      </c>
      <c r="F15" s="4" cm="1">
        <f t="array" aca="1" ref="F15" ca="1">IF(D15&lt;&gt;"",INDEX($K$4:$K$16,IF(D15&lt;&gt;"",IF(E15=0,ROW()-2-(COUNTIF(E$4:$E15,0)),ROW()-2-(COUNTIF(E$4:$E15,0)+1)),0)),"Att pro Ent")</f>
        <v>745</v>
      </c>
      <c r="G15" s="23" t="str" cm="1">
        <f t="array" aca="1" ref="G15" ca="1">IF(E15&lt;&gt;0,IF(IF(D16&lt;&gt;"",IF(E16=0,ROW()-2-(COUNTIF(E$4:$E16,0)),ROW()-2-(COUNTIF(E$4:$E16,0)+1)),0)&lt;&gt;0,INDEX($K$4:$K$16,IF(D15&lt;&gt;"",IF(E15=0,ROW()-2-(COUNTIF(E$4:$E15,0)),ROW()-2-(COUNTIF(E$4:$E15,0)+1)),0)+1),"Att"),"")</f>
        <v>Att</v>
      </c>
    </row>
    <row r="16" spans="1:11" x14ac:dyDescent="0.25">
      <c r="A16" s="4">
        <v>123</v>
      </c>
      <c r="B16" s="5">
        <v>6.5</v>
      </c>
      <c r="C16" s="6">
        <f t="shared" si="0"/>
        <v>108.38</v>
      </c>
      <c r="D16" s="7" t="str">
        <f ca="1">IF(IF($C15&lt;SUM(J:J),1,"Att")=1,IF($B16&lt;SUM(INDIRECT("J4:J"&amp; 3+ROW()-3-COUNTIF(E$4:$E15,0)))-SUM(D$4:$E15),$B16,SUM(INDIRECT("J4:J"&amp; 3+ROW()-3-COUNTIF(E$4:$E15,0)))-SUM(D$4:$E15)),"")</f>
        <v/>
      </c>
      <c r="E16" s="4" t="str">
        <f t="shared" si="1"/>
        <v/>
      </c>
      <c r="F16" s="4" t="str" cm="1">
        <f t="array" aca="1" ref="F16" ca="1">IF(D16&lt;&gt;"",INDEX($K$4:$K$16,IF(D16&lt;&gt;"",IF(E16=0,ROW()-2-(COUNTIF(E$4:$E16,0)),ROW()-2-(COUNTIF(E$4:$E16,0)+1)),0)),"Att pro Ent")</f>
        <v>Att pro Ent</v>
      </c>
      <c r="G16" s="23" t="str" cm="1">
        <f t="array" ref="G16">IF(E16&lt;&gt;0,IF(IF(D17&lt;&gt;"",IF(E17=0,ROW()-2-(COUNTIF(E$4:$E17,0)),ROW()-2-(COUNTIF(E$4:$E17,0)+1)),0)&lt;&gt;0,INDEX($K$4:$K$16,IF(D16&lt;&gt;"",IF(E16=0,ROW()-2-(COUNTIF(E$4:$E16,0)),ROW()-2-(COUNTIF(E$4:$E16,0)+1)),0)+1),"Att"),"")</f>
        <v>Att</v>
      </c>
    </row>
    <row r="17" spans="1:7" x14ac:dyDescent="0.25">
      <c r="D17" s="29"/>
    </row>
    <row r="19" spans="1:7" ht="21" x14ac:dyDescent="0.35">
      <c r="A19" s="22" t="s">
        <v>13</v>
      </c>
    </row>
    <row r="21" spans="1:7" ht="38.25" x14ac:dyDescent="0.25">
      <c r="A21" s="16" t="s">
        <v>3</v>
      </c>
      <c r="B21" s="17" t="s">
        <v>4</v>
      </c>
      <c r="C21" s="17" t="s">
        <v>0</v>
      </c>
      <c r="D21" s="17" t="s">
        <v>8</v>
      </c>
      <c r="E21" s="17" t="s">
        <v>8</v>
      </c>
      <c r="F21" s="17" t="s">
        <v>9</v>
      </c>
      <c r="G21" s="17" t="s">
        <v>9</v>
      </c>
    </row>
    <row r="22" spans="1:7" x14ac:dyDescent="0.25">
      <c r="A22" s="4">
        <v>123</v>
      </c>
      <c r="B22" s="5">
        <v>16.079999999999998</v>
      </c>
      <c r="C22" s="6">
        <v>16.079999999999998</v>
      </c>
      <c r="D22" s="10">
        <v>16.079999999999998</v>
      </c>
      <c r="E22" s="23">
        <v>0</v>
      </c>
      <c r="F22" s="23">
        <v>695</v>
      </c>
      <c r="G22" s="23"/>
    </row>
    <row r="23" spans="1:7" x14ac:dyDescent="0.25">
      <c r="A23" s="4">
        <v>123</v>
      </c>
      <c r="B23" s="5">
        <v>0.3</v>
      </c>
      <c r="C23" s="6">
        <v>16.38</v>
      </c>
      <c r="D23" s="11">
        <v>0.3</v>
      </c>
      <c r="E23" s="23">
        <v>0</v>
      </c>
      <c r="F23" s="23">
        <v>695</v>
      </c>
      <c r="G23" s="23"/>
    </row>
    <row r="24" spans="1:7" x14ac:dyDescent="0.25">
      <c r="A24" s="4">
        <v>123</v>
      </c>
      <c r="B24" s="5">
        <v>12.5</v>
      </c>
      <c r="C24" s="6">
        <v>28.88</v>
      </c>
      <c r="D24" s="11">
        <v>9.82</v>
      </c>
      <c r="E24" s="12">
        <v>2.68</v>
      </c>
      <c r="F24" s="23">
        <v>695</v>
      </c>
      <c r="G24" s="23">
        <v>500</v>
      </c>
    </row>
    <row r="25" spans="1:7" x14ac:dyDescent="0.25">
      <c r="A25" s="4">
        <v>123</v>
      </c>
      <c r="B25" s="5">
        <v>3</v>
      </c>
      <c r="C25" s="6">
        <v>31.88</v>
      </c>
      <c r="D25" s="13">
        <v>3</v>
      </c>
      <c r="E25" s="23">
        <v>0</v>
      </c>
      <c r="F25" s="23">
        <v>500</v>
      </c>
      <c r="G25" s="23"/>
    </row>
    <row r="26" spans="1:7" x14ac:dyDescent="0.25">
      <c r="A26" s="4">
        <v>123</v>
      </c>
      <c r="B26" s="5">
        <v>12</v>
      </c>
      <c r="C26" s="6">
        <v>43.879999999999995</v>
      </c>
      <c r="D26" s="13">
        <v>12</v>
      </c>
      <c r="E26" s="23">
        <v>0</v>
      </c>
      <c r="F26" s="23">
        <v>500</v>
      </c>
      <c r="G26" s="23"/>
    </row>
    <row r="27" spans="1:7" x14ac:dyDescent="0.25">
      <c r="A27" s="4">
        <v>123</v>
      </c>
      <c r="B27" s="5">
        <v>6</v>
      </c>
      <c r="C27" s="6">
        <v>49.879999999999995</v>
      </c>
      <c r="D27" s="13">
        <v>6</v>
      </c>
      <c r="E27" s="23">
        <v>0</v>
      </c>
      <c r="F27" s="23">
        <v>500</v>
      </c>
      <c r="G27" s="23"/>
    </row>
    <row r="28" spans="1:7" x14ac:dyDescent="0.25">
      <c r="A28" s="4">
        <v>123</v>
      </c>
      <c r="B28" s="5">
        <v>12</v>
      </c>
      <c r="C28" s="6">
        <v>61.879999999999995</v>
      </c>
      <c r="D28" s="13">
        <v>2.66</v>
      </c>
      <c r="E28" s="14">
        <v>9.34</v>
      </c>
      <c r="F28" s="23">
        <v>500</v>
      </c>
      <c r="G28" s="23">
        <v>340</v>
      </c>
    </row>
    <row r="29" spans="1:7" x14ac:dyDescent="0.25">
      <c r="A29" s="4">
        <v>123</v>
      </c>
      <c r="B29" s="5">
        <v>7</v>
      </c>
      <c r="C29" s="6">
        <v>68.88</v>
      </c>
      <c r="D29" s="15">
        <v>7</v>
      </c>
      <c r="E29" s="23">
        <v>0</v>
      </c>
      <c r="F29" s="23">
        <v>340</v>
      </c>
      <c r="G29" s="23"/>
    </row>
    <row r="30" spans="1:7" x14ac:dyDescent="0.25">
      <c r="A30" s="4">
        <v>123</v>
      </c>
      <c r="B30" s="5">
        <v>13.5</v>
      </c>
      <c r="C30" s="6">
        <v>82.38</v>
      </c>
      <c r="D30" s="15">
        <v>10.56</v>
      </c>
      <c r="E30" s="26">
        <v>2.94</v>
      </c>
      <c r="F30" s="23">
        <v>340</v>
      </c>
      <c r="G30" s="23" t="s">
        <v>10</v>
      </c>
    </row>
    <row r="31" spans="1:7" x14ac:dyDescent="0.25">
      <c r="A31" s="4">
        <v>123</v>
      </c>
      <c r="B31" s="5">
        <v>15</v>
      </c>
      <c r="C31" s="6">
        <v>97.38</v>
      </c>
      <c r="D31" s="23"/>
      <c r="E31" s="26"/>
      <c r="F31" s="23" t="s">
        <v>10</v>
      </c>
      <c r="G31" s="23"/>
    </row>
    <row r="32" spans="1:7" x14ac:dyDescent="0.25">
      <c r="A32" s="4">
        <v>123</v>
      </c>
      <c r="B32" s="5">
        <v>1.5</v>
      </c>
      <c r="C32" s="6">
        <v>98.88</v>
      </c>
      <c r="D32" s="23"/>
      <c r="E32" s="26"/>
      <c r="F32" s="23" t="s">
        <v>10</v>
      </c>
      <c r="G32" s="23"/>
    </row>
    <row r="33" spans="1:7" x14ac:dyDescent="0.25">
      <c r="A33" s="4">
        <v>123</v>
      </c>
      <c r="B33" s="5">
        <v>3</v>
      </c>
      <c r="C33" s="6">
        <v>101.88</v>
      </c>
      <c r="D33" s="23"/>
      <c r="E33" s="26"/>
      <c r="F33" s="23" t="s">
        <v>10</v>
      </c>
      <c r="G33" s="23"/>
    </row>
    <row r="34" spans="1:7" x14ac:dyDescent="0.25">
      <c r="A34" s="4">
        <v>123</v>
      </c>
      <c r="B34" s="5">
        <v>6.5</v>
      </c>
      <c r="C34" s="6">
        <v>108.38</v>
      </c>
      <c r="D34" s="23"/>
      <c r="E34" s="26"/>
      <c r="F34" s="23" t="s">
        <v>10</v>
      </c>
      <c r="G34" s="23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A8F7-3EBB-405D-8D18-69FE4FEDFC82}">
  <dimension ref="A1:R34"/>
  <sheetViews>
    <sheetView tabSelected="1" topLeftCell="B1" zoomScaleNormal="100" workbookViewId="0">
      <selection activeCell="L2" sqref="L2:O16"/>
    </sheetView>
  </sheetViews>
  <sheetFormatPr baseColWidth="10" defaultRowHeight="15" x14ac:dyDescent="0.25"/>
  <cols>
    <col min="4" max="5" width="11.42578125" style="28"/>
    <col min="6" max="6" width="20.28515625" style="28" bestFit="1" customWidth="1"/>
    <col min="7" max="7" width="21.28515625" bestFit="1" customWidth="1"/>
    <col min="12" max="15" width="11.42578125" style="28"/>
  </cols>
  <sheetData>
    <row r="1" spans="1:15" ht="21" x14ac:dyDescent="0.35">
      <c r="A1" s="22" t="s">
        <v>12</v>
      </c>
    </row>
    <row r="2" spans="1:15" x14ac:dyDescent="0.25">
      <c r="L2" s="32"/>
      <c r="M2" s="33" t="s">
        <v>15</v>
      </c>
      <c r="N2" s="34"/>
      <c r="O2" s="35"/>
    </row>
    <row r="3" spans="1:15" ht="38.25" x14ac:dyDescent="0.25">
      <c r="A3" s="16" t="s">
        <v>3</v>
      </c>
      <c r="B3" s="17" t="s">
        <v>4</v>
      </c>
      <c r="C3" s="17" t="s">
        <v>0</v>
      </c>
      <c r="D3" s="17" t="s">
        <v>8</v>
      </c>
      <c r="E3" s="17" t="s">
        <v>8</v>
      </c>
      <c r="F3" s="17" t="s">
        <v>9</v>
      </c>
      <c r="G3" s="17" t="s">
        <v>9</v>
      </c>
      <c r="I3" s="1" t="s">
        <v>1</v>
      </c>
      <c r="J3" s="1" t="s">
        <v>1</v>
      </c>
      <c r="K3" s="30" t="s">
        <v>2</v>
      </c>
      <c r="L3" s="36" t="s">
        <v>11</v>
      </c>
      <c r="M3" s="37">
        <v>1</v>
      </c>
      <c r="N3" s="38" t="s">
        <v>14</v>
      </c>
      <c r="O3" s="39"/>
    </row>
    <row r="4" spans="1:15" x14ac:dyDescent="0.25">
      <c r="A4" s="4">
        <v>123</v>
      </c>
      <c r="B4" s="5">
        <v>16.079999999999998</v>
      </c>
      <c r="C4" s="6">
        <f>B4</f>
        <v>16.079999999999998</v>
      </c>
      <c r="D4" s="10">
        <f>IF($M3=1,IF($B4&lt;$N3,$B4,$N3),"")</f>
        <v>16.079999999999998</v>
      </c>
      <c r="E4" s="4">
        <f>IF($M3=1,IF($B4&gt;$D4,$B4-$D4,0),"")</f>
        <v>0</v>
      </c>
      <c r="F4" s="4" cm="1">
        <f t="array" ref="F4">IF(D4&lt;&gt;"",INDEX($K$4:$K$16,L4),"Att pro Ent")</f>
        <v>695</v>
      </c>
      <c r="G4" s="23" t="str" cm="1">
        <f t="array" ref="G4">IF(E4&lt;&gt;0,IF(L5&lt;&gt;0,INDEX($K$4:$K$16,L4+1),"Att"),"")</f>
        <v/>
      </c>
      <c r="I4" s="2" t="s">
        <v>5</v>
      </c>
      <c r="J4" s="24">
        <v>26.2</v>
      </c>
      <c r="K4" s="31">
        <v>695</v>
      </c>
      <c r="L4" s="40">
        <f>IF(D4&lt;&gt;"",IF(E4=0,ROW()-2-(COUNTIF(E$4:$E4,0)),ROW()-2-(COUNTIF(E$4:$E4,0)+1)),0)</f>
        <v>1</v>
      </c>
      <c r="M4" s="37">
        <f>IF($C4&lt;SUM(J:J),1,"Att")</f>
        <v>1</v>
      </c>
      <c r="N4" s="41">
        <f ca="1">O4-SUM(D$4:$E4)</f>
        <v>10.120000000000001</v>
      </c>
      <c r="O4" s="39">
        <f ca="1">SUM(INDIRECT("J4:J"&amp; 3+ROW()-2-COUNTIF(E$4:$E4,0)))</f>
        <v>26.2</v>
      </c>
    </row>
    <row r="5" spans="1:15" x14ac:dyDescent="0.25">
      <c r="A5" s="4">
        <v>123</v>
      </c>
      <c r="B5" s="5">
        <v>0.3</v>
      </c>
      <c r="C5" s="6">
        <f>B5+C4</f>
        <v>16.38</v>
      </c>
      <c r="D5" s="10">
        <f t="shared" ref="D5:D16" ca="1" si="0">IF($M4=1,IF($B5&lt;$N4,$B5,$N4),"")</f>
        <v>0.3</v>
      </c>
      <c r="E5" s="4">
        <f t="shared" ref="E5:E16" ca="1" si="1">IF($M4=1,IF($B5&gt;$D5,$B5-$D5,0),"")</f>
        <v>0</v>
      </c>
      <c r="F5" s="4" cm="1">
        <f t="array" aca="1" ref="F5" ca="1">IF(D5&lt;&gt;"",INDEX($K$4:$K$16,L5),"Att pro Ent")</f>
        <v>695</v>
      </c>
      <c r="G5" s="23" t="str" cm="1">
        <f t="array" aca="1" ref="G5" ca="1">IF(E5&lt;&gt;0,IF(L6&lt;&gt;0,INDEX($K$4:$K$16,L5+1),"Att"),"")</f>
        <v/>
      </c>
      <c r="I5" s="2" t="s">
        <v>6</v>
      </c>
      <c r="J5" s="25">
        <v>26.34</v>
      </c>
      <c r="K5" s="31">
        <v>485</v>
      </c>
      <c r="L5" s="40">
        <f ca="1">IF(D5&lt;&gt;"",IF(E5=0,ROW()-2-(COUNTIF(E$4:$E5,0)),ROW()-2-(COUNTIF(E$4:$E5,0)+1)),0)</f>
        <v>1</v>
      </c>
      <c r="M5" s="37">
        <f t="shared" ref="M5:M16" si="2">IF($C5&lt;SUM(J:J),1,"Att")</f>
        <v>1</v>
      </c>
      <c r="N5" s="41">
        <f ca="1">O5-SUM(D$4:$E5)</f>
        <v>9.82</v>
      </c>
      <c r="O5" s="39">
        <f ca="1">SUM(INDIRECT("J4:J"&amp; 3+ROW()-2-COUNTIF(E$4:$E5,0)))</f>
        <v>26.2</v>
      </c>
    </row>
    <row r="6" spans="1:15" x14ac:dyDescent="0.25">
      <c r="A6" s="4">
        <v>123</v>
      </c>
      <c r="B6" s="5">
        <v>12.5</v>
      </c>
      <c r="C6" s="6">
        <f t="shared" ref="C6:C16" si="3">B6+C5</f>
        <v>28.88</v>
      </c>
      <c r="D6" s="10">
        <f t="shared" ca="1" si="0"/>
        <v>9.82</v>
      </c>
      <c r="E6" s="25">
        <f t="shared" ca="1" si="1"/>
        <v>2.6799999999999997</v>
      </c>
      <c r="F6" s="4" cm="1">
        <f t="array" aca="1" ref="F6" ca="1">IF(D6&lt;&gt;"",INDEX($K$4:$K$16,L6),"Att pro Ent")</f>
        <v>695</v>
      </c>
      <c r="G6" s="23" cm="1">
        <f t="array" aca="1" ref="G6" ca="1">IF(E6&lt;&gt;0,IF(L7&lt;&gt;0,INDEX($K$4:$K$16,L6+1),"Att"),"")</f>
        <v>485</v>
      </c>
      <c r="I6" s="2" t="s">
        <v>7</v>
      </c>
      <c r="J6" s="46">
        <v>26.9</v>
      </c>
      <c r="K6" s="31">
        <v>340</v>
      </c>
      <c r="L6" s="40">
        <f ca="1">IF(D6&lt;&gt;"",IF(E6=0,ROW()-2-(COUNTIF(E$4:$E6,0)),ROW()-2-(COUNTIF(E$4:$E6,0)+1)),0)</f>
        <v>1</v>
      </c>
      <c r="M6" s="37">
        <f t="shared" si="2"/>
        <v>1</v>
      </c>
      <c r="N6" s="41">
        <f ca="1">O6-SUM(D$4:$E6)</f>
        <v>23.66</v>
      </c>
      <c r="O6" s="39">
        <f ca="1">SUM(INDIRECT("J4:J"&amp; 3+ROW()-2-COUNTIF(E$4:$E6,0)))</f>
        <v>52.54</v>
      </c>
    </row>
    <row r="7" spans="1:15" x14ac:dyDescent="0.25">
      <c r="A7" s="4">
        <v>123</v>
      </c>
      <c r="B7" s="5">
        <v>3</v>
      </c>
      <c r="C7" s="6">
        <f t="shared" si="3"/>
        <v>31.88</v>
      </c>
      <c r="D7" s="49">
        <f t="shared" ca="1" si="0"/>
        <v>3</v>
      </c>
      <c r="E7" s="47">
        <f t="shared" ca="1" si="1"/>
        <v>0</v>
      </c>
      <c r="F7" s="4" cm="1">
        <f t="array" aca="1" ref="F7" ca="1">IF(D7&lt;&gt;"",INDEX($K$4:$K$16,L7),"Att pro Ent")</f>
        <v>485</v>
      </c>
      <c r="G7" s="23" t="str" cm="1">
        <f t="array" aca="1" ref="G7" ca="1">IF(E7&lt;&gt;0,IF(L8&lt;&gt;0,INDEX($K$4:$K$16,L7+1),"Att"),"")</f>
        <v/>
      </c>
      <c r="I7" s="2" t="s">
        <v>16</v>
      </c>
      <c r="J7" s="46">
        <v>20</v>
      </c>
      <c r="K7" s="31">
        <v>745</v>
      </c>
      <c r="L7" s="40">
        <f ca="1">IF(D7&lt;&gt;"",IF(E7=0,ROW()-2-(COUNTIF(E$4:$E7,0)),ROW()-2-(COUNTIF(E$4:$E7,0)+1)),0)</f>
        <v>2</v>
      </c>
      <c r="M7" s="37">
        <f t="shared" si="2"/>
        <v>1</v>
      </c>
      <c r="N7" s="41">
        <f ca="1">O7-SUM(D$4:$E7)</f>
        <v>20.66</v>
      </c>
      <c r="O7" s="39">
        <f ca="1">SUM(INDIRECT("J4:J"&amp; 3+ROW()-2-COUNTIF(E$4:$E7,0)))</f>
        <v>52.54</v>
      </c>
    </row>
    <row r="8" spans="1:15" x14ac:dyDescent="0.25">
      <c r="A8" s="4">
        <v>123</v>
      </c>
      <c r="B8" s="5">
        <v>12</v>
      </c>
      <c r="C8" s="6">
        <f t="shared" si="3"/>
        <v>43.879999999999995</v>
      </c>
      <c r="D8" s="49">
        <f t="shared" ca="1" si="0"/>
        <v>12</v>
      </c>
      <c r="E8" s="47">
        <f t="shared" ca="1" si="1"/>
        <v>0</v>
      </c>
      <c r="F8" s="4" cm="1">
        <f t="array" aca="1" ref="F8" ca="1">IF(D8&lt;&gt;"",INDEX($K$4:$K$16,L8),"Att pro Ent")</f>
        <v>485</v>
      </c>
      <c r="G8" s="23" t="str" cm="1">
        <f t="array" aca="1" ref="G8" ca="1">IF(E8&lt;&gt;0,IF(L9&lt;&gt;0,INDEX($K$4:$K$16,L8+1),"Att"),"")</f>
        <v/>
      </c>
      <c r="L8" s="40">
        <f ca="1">IF(D8&lt;&gt;"",IF(E8=0,ROW()-2-(COUNTIF(E$4:$E8,0)),ROW()-2-(COUNTIF(E$4:$E8,0)+1)),0)</f>
        <v>2</v>
      </c>
      <c r="M8" s="37">
        <f t="shared" si="2"/>
        <v>1</v>
      </c>
      <c r="N8" s="41">
        <f ca="1">O8-SUM(D$4:$E8)</f>
        <v>8.6600000000000037</v>
      </c>
      <c r="O8" s="39">
        <f ca="1">SUM(INDIRECT("J4:J"&amp; 3+ROW()-2-COUNTIF(E$4:$E8,0)))</f>
        <v>52.54</v>
      </c>
    </row>
    <row r="9" spans="1:15" x14ac:dyDescent="0.25">
      <c r="A9" s="4">
        <v>123</v>
      </c>
      <c r="B9" s="5">
        <v>6</v>
      </c>
      <c r="C9" s="6">
        <f t="shared" si="3"/>
        <v>49.879999999999995</v>
      </c>
      <c r="D9" s="49">
        <f t="shared" ca="1" si="0"/>
        <v>6</v>
      </c>
      <c r="E9" s="47">
        <f t="shared" ca="1" si="1"/>
        <v>0</v>
      </c>
      <c r="F9" s="4" cm="1">
        <f t="array" aca="1" ref="F9" ca="1">IF(D9&lt;&gt;"",INDEX($K$4:$K$16,L9),"Att pro Ent")</f>
        <v>485</v>
      </c>
      <c r="G9" s="23" t="str" cm="1">
        <f t="array" aca="1" ref="G9" ca="1">IF(E9&lt;&gt;0,IF(L10&lt;&gt;0,INDEX($K$4:$K$16,L9+1),"Att"),"")</f>
        <v/>
      </c>
      <c r="L9" s="40">
        <f ca="1">IF(D9&lt;&gt;"",IF(E9=0,ROW()-2-(COUNTIF(E$4:$E9,0)),ROW()-2-(COUNTIF(E$4:$E9,0)+1)),0)</f>
        <v>2</v>
      </c>
      <c r="M9" s="37">
        <f t="shared" si="2"/>
        <v>1</v>
      </c>
      <c r="N9" s="41">
        <f ca="1">O9-SUM(D$4:$E9)</f>
        <v>2.6600000000000037</v>
      </c>
      <c r="O9" s="39">
        <f ca="1">SUM(INDIRECT("J4:J"&amp; 3+ROW()-2-COUNTIF(E$4:$E9,0)))</f>
        <v>52.54</v>
      </c>
    </row>
    <row r="10" spans="1:15" x14ac:dyDescent="0.25">
      <c r="A10" s="4">
        <v>123</v>
      </c>
      <c r="B10" s="5">
        <v>12</v>
      </c>
      <c r="C10" s="6">
        <f t="shared" si="3"/>
        <v>61.879999999999995</v>
      </c>
      <c r="D10" s="49">
        <f t="shared" ca="1" si="0"/>
        <v>2.6600000000000037</v>
      </c>
      <c r="E10" s="48">
        <f t="shared" ca="1" si="1"/>
        <v>9.3399999999999963</v>
      </c>
      <c r="F10" s="4" cm="1">
        <f t="array" aca="1" ref="F10" ca="1">IF(D10&lt;&gt;"",INDEX($K$4:$K$16,L10),"Att pro Ent")</f>
        <v>485</v>
      </c>
      <c r="G10" s="23" cm="1">
        <f t="array" aca="1" ref="G10" ca="1">IF(E10&lt;&gt;0,IF(L11&lt;&gt;0,INDEX($K$4:$K$16,L10+1),"Att"),"")</f>
        <v>340</v>
      </c>
      <c r="L10" s="40">
        <f ca="1">IF(D10&lt;&gt;"",IF(E10=0,ROW()-2-(COUNTIF(E$4:$E10,0)),ROW()-2-(COUNTIF(E$4:$E10,0)+1)),0)</f>
        <v>2</v>
      </c>
      <c r="M10" s="37">
        <f t="shared" si="2"/>
        <v>1</v>
      </c>
      <c r="N10" s="41">
        <f ca="1">O10-SUM(D$4:$E10)</f>
        <v>17.560000000000002</v>
      </c>
      <c r="O10" s="39">
        <f ca="1">SUM(INDIRECT("J4:J"&amp; 3+ROW()-2-COUNTIF(E$4:$E10,0)))</f>
        <v>79.44</v>
      </c>
    </row>
    <row r="11" spans="1:15" x14ac:dyDescent="0.25">
      <c r="A11" s="4">
        <v>123</v>
      </c>
      <c r="B11" s="5">
        <v>7</v>
      </c>
      <c r="C11" s="6">
        <f t="shared" si="3"/>
        <v>68.88</v>
      </c>
      <c r="D11" s="50">
        <f t="shared" ca="1" si="0"/>
        <v>7</v>
      </c>
      <c r="E11" s="4">
        <f t="shared" ca="1" si="1"/>
        <v>0</v>
      </c>
      <c r="F11" s="4" cm="1">
        <f t="array" aca="1" ref="F11" ca="1">IF(D11&lt;&gt;"",INDEX($K$4:$K$16,L11),"Att pro Ent")</f>
        <v>340</v>
      </c>
      <c r="G11" s="23" t="str" cm="1">
        <f t="array" aca="1" ref="G11" ca="1">IF(E11&lt;&gt;0,IF(L12&lt;&gt;0,INDEX($K$4:$K$16,L11+1),"Att"),"")</f>
        <v/>
      </c>
      <c r="L11" s="40">
        <f ca="1">IF(D11&lt;&gt;"",IF(E11=0,ROW()-2-(COUNTIF(E$4:$E11,0)),ROW()-2-(COUNTIF(E$4:$E11,0)+1)),0)</f>
        <v>3</v>
      </c>
      <c r="M11" s="37">
        <f t="shared" si="2"/>
        <v>1</v>
      </c>
      <c r="N11" s="41">
        <f ca="1">O11-SUM(D$4:$E11)</f>
        <v>10.560000000000002</v>
      </c>
      <c r="O11" s="39">
        <f ca="1">SUM(INDIRECT("J4:J"&amp; 3+ROW()-2-COUNTIF(E$4:$E11,0)))</f>
        <v>79.44</v>
      </c>
    </row>
    <row r="12" spans="1:15" x14ac:dyDescent="0.25">
      <c r="A12" s="4">
        <v>123</v>
      </c>
      <c r="B12" s="5">
        <v>13.5</v>
      </c>
      <c r="C12" s="6">
        <f t="shared" si="3"/>
        <v>82.38</v>
      </c>
      <c r="D12" s="50">
        <f t="shared" ca="1" si="0"/>
        <v>10.560000000000002</v>
      </c>
      <c r="E12" s="4">
        <f t="shared" ca="1" si="1"/>
        <v>2.9399999999999977</v>
      </c>
      <c r="F12" s="4" cm="1">
        <f t="array" aca="1" ref="F12" ca="1">IF(D12&lt;&gt;"",INDEX($K$4:$K$16,L12),"Att pro Ent")</f>
        <v>340</v>
      </c>
      <c r="G12" s="23" cm="1">
        <f t="array" aca="1" ref="G12" ca="1">IF(E12&lt;&gt;0,IF(L13&lt;&gt;0,INDEX($K$4:$K$16,L12+1),"Att"),"")</f>
        <v>745</v>
      </c>
      <c r="L12" s="40">
        <f ca="1">IF(D12&lt;&gt;"",IF(E12=0,ROW()-2-(COUNTIF(E$4:$E12,0)),ROW()-2-(COUNTIF(E$4:$E12,0)+1)),0)</f>
        <v>3</v>
      </c>
      <c r="M12" s="37">
        <f t="shared" si="2"/>
        <v>1</v>
      </c>
      <c r="N12" s="41">
        <f ca="1">O12-SUM(D$4:$E12)</f>
        <v>17.060000000000002</v>
      </c>
      <c r="O12" s="39">
        <f ca="1">SUM(INDIRECT("J4:J"&amp; 3+ROW()-2-COUNTIF(E$4:$E12,0)))</f>
        <v>99.44</v>
      </c>
    </row>
    <row r="13" spans="1:15" x14ac:dyDescent="0.25">
      <c r="A13" s="4">
        <v>123</v>
      </c>
      <c r="B13" s="5">
        <v>15</v>
      </c>
      <c r="C13" s="6">
        <f t="shared" si="3"/>
        <v>97.38</v>
      </c>
      <c r="D13" s="10">
        <f t="shared" ca="1" si="0"/>
        <v>15</v>
      </c>
      <c r="E13" s="4">
        <f t="shared" ca="1" si="1"/>
        <v>0</v>
      </c>
      <c r="F13" s="4" cm="1">
        <f t="array" aca="1" ref="F13" ca="1">IF(D13&lt;&gt;"",INDEX($K$4:$K$16,L13),"Att pro Ent")</f>
        <v>745</v>
      </c>
      <c r="G13" s="23" t="str" cm="1">
        <f t="array" aca="1" ref="G13" ca="1">IF(E13&lt;&gt;0,IF(L14&lt;&gt;0,INDEX($K$4:$K$16,L13+1),"Att"),"")</f>
        <v/>
      </c>
      <c r="L13" s="40">
        <f ca="1">IF(D13&lt;&gt;"",IF(E13=0,ROW()-2-(COUNTIF(E$4:$E13,0)),ROW()-2-(COUNTIF(E$4:$E13,0)+1)),0)</f>
        <v>4</v>
      </c>
      <c r="M13" s="37">
        <f t="shared" si="2"/>
        <v>1</v>
      </c>
      <c r="N13" s="41">
        <f ca="1">O13-SUM(D$4:$E13)</f>
        <v>2.0600000000000023</v>
      </c>
      <c r="O13" s="39">
        <f ca="1">SUM(INDIRECT("J4:J"&amp; 3+ROW()-2-COUNTIF(E$4:$E13,0)))</f>
        <v>99.44</v>
      </c>
    </row>
    <row r="14" spans="1:15" x14ac:dyDescent="0.25">
      <c r="A14" s="4">
        <v>123</v>
      </c>
      <c r="B14" s="5">
        <v>1.5</v>
      </c>
      <c r="C14" s="6">
        <f t="shared" si="3"/>
        <v>98.88</v>
      </c>
      <c r="D14" s="10">
        <f t="shared" ca="1" si="0"/>
        <v>1.5</v>
      </c>
      <c r="E14" s="4">
        <f t="shared" ca="1" si="1"/>
        <v>0</v>
      </c>
      <c r="F14" s="4" cm="1">
        <f t="array" aca="1" ref="F14" ca="1">IF(D14&lt;&gt;"",INDEX($K$4:$K$16,L14),"Att pro Ent")</f>
        <v>745</v>
      </c>
      <c r="G14" s="23" t="str" cm="1">
        <f t="array" aca="1" ref="G14" ca="1">IF(E14&lt;&gt;0,IF(L15&lt;&gt;0,INDEX($K$4:$K$16,L14+1),"Att"),"")</f>
        <v/>
      </c>
      <c r="L14" s="40">
        <f ca="1">IF(D14&lt;&gt;"",IF(E14=0,ROW()-2-(COUNTIF(E$4:$E14,0)),ROW()-2-(COUNTIF(E$4:$E14,0)+1)),0)</f>
        <v>4</v>
      </c>
      <c r="M14" s="37">
        <f t="shared" si="2"/>
        <v>1</v>
      </c>
      <c r="N14" s="41">
        <f ca="1">O14-SUM(D$4:$E14)</f>
        <v>0.56000000000000227</v>
      </c>
      <c r="O14" s="39">
        <f ca="1">SUM(INDIRECT("J4:J"&amp; 3+ROW()-2-COUNTIF(E$4:$E14,0)))</f>
        <v>99.44</v>
      </c>
    </row>
    <row r="15" spans="1:15" x14ac:dyDescent="0.25">
      <c r="A15" s="4">
        <v>123</v>
      </c>
      <c r="B15" s="5">
        <v>3</v>
      </c>
      <c r="C15" s="6">
        <f t="shared" si="3"/>
        <v>101.88</v>
      </c>
      <c r="D15" s="10">
        <f t="shared" ca="1" si="0"/>
        <v>0.56000000000000227</v>
      </c>
      <c r="E15" s="4">
        <f t="shared" ca="1" si="1"/>
        <v>2.4399999999999977</v>
      </c>
      <c r="F15" s="4" cm="1">
        <f t="array" aca="1" ref="F15" ca="1">IF(D15&lt;&gt;"",INDEX($K$4:$K$16,L15),"Att pro Ent")</f>
        <v>745</v>
      </c>
      <c r="G15" s="23" t="str" cm="1">
        <f t="array" aca="1" ref="G15" ca="1">IF(E15&lt;&gt;0,IF(L16&lt;&gt;0,INDEX($K$4:$K$16,L15+1),"Att"),"")</f>
        <v>Att</v>
      </c>
      <c r="L15" s="40">
        <f ca="1">IF(D15&lt;&gt;"",IF(E15=0,ROW()-2-(COUNTIF(E$4:$E15,0)),ROW()-2-(COUNTIF(E$4:$E15,0)+1)),0)</f>
        <v>4</v>
      </c>
      <c r="M15" s="37" t="str">
        <f t="shared" si="2"/>
        <v>Att</v>
      </c>
      <c r="N15" s="41">
        <f ca="1">O15-SUM(D$4:$E15)</f>
        <v>-2.4399999999999977</v>
      </c>
      <c r="O15" s="39">
        <f ca="1">SUM(INDIRECT("J4:J"&amp; 3+ROW()-2-COUNTIF(E$4:$E15,0)))</f>
        <v>99.44</v>
      </c>
    </row>
    <row r="16" spans="1:15" x14ac:dyDescent="0.25">
      <c r="A16" s="4">
        <v>123</v>
      </c>
      <c r="B16" s="5">
        <v>6.5</v>
      </c>
      <c r="C16" s="6">
        <f t="shared" si="3"/>
        <v>108.38</v>
      </c>
      <c r="D16" s="10" t="str">
        <f t="shared" si="0"/>
        <v/>
      </c>
      <c r="E16" s="4" t="str">
        <f t="shared" si="1"/>
        <v/>
      </c>
      <c r="F16" s="4" t="str" cm="1">
        <f t="array" ref="F16">IF(D16&lt;&gt;"",INDEX($K$4:$K$16,L16),"Att pro Ent")</f>
        <v>Att pro Ent</v>
      </c>
      <c r="G16" s="23" t="str" cm="1">
        <f t="array" ref="G16">IF(E16&lt;&gt;0,IF(L17&lt;&gt;0,INDEX($K$4:$K$16,L16+1),"Att"),"")</f>
        <v>Att</v>
      </c>
      <c r="L16" s="42">
        <f>IF(D16&lt;&gt;"",IF(E16=0,ROW()-2-(COUNTIF(E$4:$E16,0)),ROW()-2-(COUNTIF(E$4:$E16,0)+1)),0)</f>
        <v>0</v>
      </c>
      <c r="M16" s="43" t="str">
        <f t="shared" si="2"/>
        <v>Att</v>
      </c>
      <c r="N16" s="44">
        <f ca="1">O16-SUM(D$4:$E16)</f>
        <v>-2.4399999999999977</v>
      </c>
      <c r="O16" s="45">
        <f ca="1">SUM(INDIRECT("J4:J"&amp; 3+ROW()-2-COUNTIF(E$4:$E16,0)))</f>
        <v>99.44</v>
      </c>
    </row>
    <row r="17" spans="1:18" x14ac:dyDescent="0.25">
      <c r="D17" s="29"/>
    </row>
    <row r="19" spans="1:18" ht="21" x14ac:dyDescent="0.35">
      <c r="A19" s="22" t="s">
        <v>13</v>
      </c>
      <c r="R19" s="27"/>
    </row>
    <row r="21" spans="1:18" ht="38.25" x14ac:dyDescent="0.25">
      <c r="A21" s="16" t="s">
        <v>3</v>
      </c>
      <c r="B21" s="17" t="s">
        <v>4</v>
      </c>
      <c r="C21" s="17" t="s">
        <v>0</v>
      </c>
      <c r="D21" s="17" t="s">
        <v>8</v>
      </c>
      <c r="E21" s="17" t="s">
        <v>8</v>
      </c>
      <c r="F21" s="17" t="s">
        <v>9</v>
      </c>
      <c r="G21" s="17" t="s">
        <v>9</v>
      </c>
    </row>
    <row r="22" spans="1:18" x14ac:dyDescent="0.25">
      <c r="A22" s="4">
        <v>123</v>
      </c>
      <c r="B22" s="5">
        <v>16.079999999999998</v>
      </c>
      <c r="C22" s="6">
        <v>16.079999999999998</v>
      </c>
      <c r="D22" s="10">
        <v>16.079999999999998</v>
      </c>
      <c r="E22" s="23">
        <v>0</v>
      </c>
      <c r="F22" s="23">
        <v>695</v>
      </c>
      <c r="G22" s="23"/>
    </row>
    <row r="23" spans="1:18" x14ac:dyDescent="0.25">
      <c r="A23" s="4">
        <v>123</v>
      </c>
      <c r="B23" s="5">
        <v>0.3</v>
      </c>
      <c r="C23" s="6">
        <v>16.38</v>
      </c>
      <c r="D23" s="11">
        <v>0.3</v>
      </c>
      <c r="E23" s="23">
        <v>0</v>
      </c>
      <c r="F23" s="23">
        <v>695</v>
      </c>
      <c r="G23" s="23"/>
    </row>
    <row r="24" spans="1:18" x14ac:dyDescent="0.25">
      <c r="A24" s="4">
        <v>123</v>
      </c>
      <c r="B24" s="5">
        <v>12.5</v>
      </c>
      <c r="C24" s="6">
        <v>28.88</v>
      </c>
      <c r="D24" s="11">
        <v>9.82</v>
      </c>
      <c r="E24" s="12">
        <v>2.68</v>
      </c>
      <c r="F24" s="23">
        <v>695</v>
      </c>
      <c r="G24" s="23">
        <v>500</v>
      </c>
    </row>
    <row r="25" spans="1:18" x14ac:dyDescent="0.25">
      <c r="A25" s="4">
        <v>123</v>
      </c>
      <c r="B25" s="5">
        <v>3</v>
      </c>
      <c r="C25" s="6">
        <v>31.88</v>
      </c>
      <c r="D25" s="13">
        <v>3</v>
      </c>
      <c r="E25" s="23">
        <v>0</v>
      </c>
      <c r="F25" s="23">
        <v>500</v>
      </c>
      <c r="G25" s="23"/>
    </row>
    <row r="26" spans="1:18" x14ac:dyDescent="0.25">
      <c r="A26" s="4">
        <v>123</v>
      </c>
      <c r="B26" s="5">
        <v>12</v>
      </c>
      <c r="C26" s="6">
        <v>43.879999999999995</v>
      </c>
      <c r="D26" s="13">
        <v>12</v>
      </c>
      <c r="E26" s="23">
        <v>0</v>
      </c>
      <c r="F26" s="23">
        <v>500</v>
      </c>
      <c r="G26" s="23"/>
    </row>
    <row r="27" spans="1:18" x14ac:dyDescent="0.25">
      <c r="A27" s="4">
        <v>123</v>
      </c>
      <c r="B27" s="5">
        <v>6</v>
      </c>
      <c r="C27" s="6">
        <v>49.879999999999995</v>
      </c>
      <c r="D27" s="13">
        <v>6</v>
      </c>
      <c r="E27" s="23">
        <v>0</v>
      </c>
      <c r="F27" s="23">
        <v>500</v>
      </c>
      <c r="G27" s="23"/>
    </row>
    <row r="28" spans="1:18" x14ac:dyDescent="0.25">
      <c r="A28" s="4">
        <v>123</v>
      </c>
      <c r="B28" s="5">
        <v>12</v>
      </c>
      <c r="C28" s="6">
        <v>61.879999999999995</v>
      </c>
      <c r="D28" s="13">
        <v>2.66</v>
      </c>
      <c r="E28" s="14">
        <v>9.34</v>
      </c>
      <c r="F28" s="23">
        <v>500</v>
      </c>
      <c r="G28" s="23">
        <v>340</v>
      </c>
    </row>
    <row r="29" spans="1:18" x14ac:dyDescent="0.25">
      <c r="A29" s="4">
        <v>123</v>
      </c>
      <c r="B29" s="5">
        <v>7</v>
      </c>
      <c r="C29" s="6">
        <v>68.88</v>
      </c>
      <c r="D29" s="15">
        <v>7</v>
      </c>
      <c r="E29" s="23">
        <v>0</v>
      </c>
      <c r="F29" s="23">
        <v>340</v>
      </c>
      <c r="G29" s="23"/>
    </row>
    <row r="30" spans="1:18" x14ac:dyDescent="0.25">
      <c r="A30" s="4">
        <v>123</v>
      </c>
      <c r="B30" s="5">
        <v>13.5</v>
      </c>
      <c r="C30" s="6">
        <v>82.38</v>
      </c>
      <c r="D30" s="15">
        <v>10.56</v>
      </c>
      <c r="E30" s="26">
        <v>2.94</v>
      </c>
      <c r="F30" s="23">
        <v>340</v>
      </c>
      <c r="G30" s="23" t="s">
        <v>10</v>
      </c>
    </row>
    <row r="31" spans="1:18" x14ac:dyDescent="0.25">
      <c r="A31" s="4">
        <v>123</v>
      </c>
      <c r="B31" s="5">
        <v>15</v>
      </c>
      <c r="C31" s="6">
        <v>97.38</v>
      </c>
      <c r="D31" s="23"/>
      <c r="E31" s="26"/>
      <c r="F31" s="23" t="s">
        <v>10</v>
      </c>
      <c r="G31" s="23"/>
    </row>
    <row r="32" spans="1:18" x14ac:dyDescent="0.25">
      <c r="A32" s="4">
        <v>123</v>
      </c>
      <c r="B32" s="5">
        <v>1.5</v>
      </c>
      <c r="C32" s="6">
        <v>98.88</v>
      </c>
      <c r="D32" s="23"/>
      <c r="E32" s="26"/>
      <c r="F32" s="23" t="s">
        <v>10</v>
      </c>
      <c r="G32" s="23"/>
    </row>
    <row r="33" spans="1:7" x14ac:dyDescent="0.25">
      <c r="A33" s="4">
        <v>123</v>
      </c>
      <c r="B33" s="5">
        <v>3</v>
      </c>
      <c r="C33" s="6">
        <v>101.88</v>
      </c>
      <c r="D33" s="23"/>
      <c r="E33" s="26"/>
      <c r="F33" s="23" t="s">
        <v>10</v>
      </c>
      <c r="G33" s="23"/>
    </row>
    <row r="34" spans="1:7" x14ac:dyDescent="0.25">
      <c r="A34" s="4">
        <v>123</v>
      </c>
      <c r="B34" s="5">
        <v>6.5</v>
      </c>
      <c r="C34" s="6">
        <v>108.38</v>
      </c>
      <c r="D34" s="23"/>
      <c r="E34" s="26"/>
      <c r="F34" s="23" t="s">
        <v>10</v>
      </c>
      <c r="G34" s="23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E8E7-1F2F-4162-9508-D99C76443A46}">
  <dimension ref="A1:N17"/>
  <sheetViews>
    <sheetView zoomScaleNormal="100" workbookViewId="0">
      <selection activeCell="I33" sqref="I33"/>
    </sheetView>
  </sheetViews>
  <sheetFormatPr baseColWidth="10" defaultRowHeight="15" x14ac:dyDescent="0.25"/>
  <cols>
    <col min="6" max="6" width="20.28515625" bestFit="1" customWidth="1"/>
    <col min="7" max="7" width="21.28515625" bestFit="1" customWidth="1"/>
    <col min="14" max="14" width="11.42578125" style="19"/>
  </cols>
  <sheetData>
    <row r="1" spans="1:12" ht="38.25" x14ac:dyDescent="0.25">
      <c r="A1" s="16" t="s">
        <v>3</v>
      </c>
      <c r="B1" s="17" t="s">
        <v>4</v>
      </c>
      <c r="C1" s="17" t="s">
        <v>0</v>
      </c>
      <c r="D1" s="17" t="s">
        <v>8</v>
      </c>
      <c r="E1" s="17" t="s">
        <v>8</v>
      </c>
      <c r="F1" s="17" t="s">
        <v>9</v>
      </c>
      <c r="G1" s="17" t="s">
        <v>9</v>
      </c>
      <c r="H1" s="18" t="s">
        <v>11</v>
      </c>
      <c r="J1" s="1" t="s">
        <v>1</v>
      </c>
      <c r="K1" s="1" t="s">
        <v>1</v>
      </c>
      <c r="L1" s="1" t="s">
        <v>2</v>
      </c>
    </row>
    <row r="2" spans="1:12" x14ac:dyDescent="0.25">
      <c r="A2" s="4">
        <v>123</v>
      </c>
      <c r="B2" s="5">
        <v>16.079999999999998</v>
      </c>
      <c r="C2" s="6">
        <v>16.079999999999998</v>
      </c>
      <c r="D2" s="10">
        <v>16.079999999999998</v>
      </c>
      <c r="E2" s="9">
        <v>0</v>
      </c>
      <c r="F2" s="8">
        <v>695</v>
      </c>
      <c r="G2" s="8"/>
      <c r="H2" s="21">
        <f>IF(D2&lt;&gt;"",IF(E2=0,ROW()-(COUNTIF(E$2:$E2,0)),ROW()-(COUNTIF(E$2:$E2,0)+1)),"")</f>
        <v>1</v>
      </c>
      <c r="J2" s="2" t="s">
        <v>5</v>
      </c>
      <c r="K2" s="10">
        <f>SUMIFS(D:D,H:H,ROW()-1)+SUMIFS(E:E,H:H,ROW()-2)</f>
        <v>26.2</v>
      </c>
      <c r="L2" s="20">
        <f>INDEX($F:$F,MATCH(ROW()-1,$H:$H,0))</f>
        <v>695</v>
      </c>
    </row>
    <row r="3" spans="1:12" x14ac:dyDescent="0.25">
      <c r="A3" s="4">
        <v>123</v>
      </c>
      <c r="B3" s="5">
        <v>0.3</v>
      </c>
      <c r="C3" s="6">
        <v>16.38</v>
      </c>
      <c r="D3" s="11">
        <v>0.3</v>
      </c>
      <c r="E3" s="9">
        <v>0</v>
      </c>
      <c r="F3" s="8">
        <v>695</v>
      </c>
      <c r="G3" s="8"/>
      <c r="H3" s="4">
        <f>IF(D3&lt;&gt;"",IF(E3=0,ROW()-(COUNTIF(E$2:$E3,0)),ROW()-(COUNTIF(E$2:$E3,0)+1)),"")</f>
        <v>1</v>
      </c>
      <c r="J3" s="2" t="s">
        <v>6</v>
      </c>
      <c r="K3" s="13">
        <f>SUMIFS(D:D,H:H,ROW()-1)+SUMIFS(E:E,H:H,ROW()-2)</f>
        <v>26.34</v>
      </c>
      <c r="L3" s="20">
        <f t="shared" ref="L3:L4" si="0">INDEX($F:$F,MATCH(ROW()-1,$H:$H,0))</f>
        <v>500</v>
      </c>
    </row>
    <row r="4" spans="1:12" x14ac:dyDescent="0.25">
      <c r="A4" s="4">
        <v>123</v>
      </c>
      <c r="B4" s="5">
        <v>12.5</v>
      </c>
      <c r="C4" s="6">
        <v>28.88</v>
      </c>
      <c r="D4" s="11">
        <v>9.82</v>
      </c>
      <c r="E4" s="12">
        <v>2.68</v>
      </c>
      <c r="F4" s="8">
        <v>695</v>
      </c>
      <c r="G4" s="8">
        <v>500</v>
      </c>
      <c r="H4" s="4">
        <f>IF(D4&lt;&gt;"",IF(E4=0,ROW()-(COUNTIF(E$2:$E4,0)),ROW()-(COUNTIF(E$2:$E4,0)+1)),"")</f>
        <v>1</v>
      </c>
      <c r="J4" s="2" t="s">
        <v>7</v>
      </c>
      <c r="K4" s="15">
        <f>SUMIFS(D:D,H:H,ROW()-1)+SUMIFS(E:E,H:H,ROW()-2)</f>
        <v>26.900000000000002</v>
      </c>
      <c r="L4" s="20">
        <f t="shared" si="0"/>
        <v>340</v>
      </c>
    </row>
    <row r="5" spans="1:12" x14ac:dyDescent="0.25">
      <c r="A5" s="4">
        <v>123</v>
      </c>
      <c r="B5" s="5">
        <v>3</v>
      </c>
      <c r="C5" s="6">
        <v>31.88</v>
      </c>
      <c r="D5" s="13">
        <v>3</v>
      </c>
      <c r="E5" s="9">
        <v>0</v>
      </c>
      <c r="F5" s="8">
        <v>500</v>
      </c>
      <c r="G5" s="8"/>
      <c r="H5" s="4">
        <f>IF(D5&lt;&gt;"",IF(E5=0,ROW()-(COUNTIF(E$2:$E5,0)),ROW()-(COUNTIF(E$2:$E5,0)+1)),"")</f>
        <v>2</v>
      </c>
    </row>
    <row r="6" spans="1:12" x14ac:dyDescent="0.25">
      <c r="A6" s="4">
        <v>123</v>
      </c>
      <c r="B6" s="5">
        <v>12</v>
      </c>
      <c r="C6" s="6">
        <v>43.879999999999995</v>
      </c>
      <c r="D6" s="13">
        <v>12</v>
      </c>
      <c r="E6" s="9">
        <v>0</v>
      </c>
      <c r="F6" s="8">
        <v>500</v>
      </c>
      <c r="G6" s="8"/>
      <c r="H6" s="4">
        <f>IF(D6&lt;&gt;"",IF(E6=0,ROW()-(COUNTIF(E$2:$E6,0)),ROW()-(COUNTIF(E$2:$E6,0)+1)),"")</f>
        <v>2</v>
      </c>
    </row>
    <row r="7" spans="1:12" x14ac:dyDescent="0.25">
      <c r="A7" s="4">
        <v>123</v>
      </c>
      <c r="B7" s="5">
        <v>6</v>
      </c>
      <c r="C7" s="6">
        <v>49.879999999999995</v>
      </c>
      <c r="D7" s="13">
        <v>6</v>
      </c>
      <c r="E7" s="9">
        <v>0</v>
      </c>
      <c r="F7" s="8">
        <v>500</v>
      </c>
      <c r="G7" s="8"/>
      <c r="H7" s="4">
        <f>IF(D7&lt;&gt;"",IF(E7=0,ROW()-(COUNTIF(E$2:$E7,0)),ROW()-(COUNTIF(E$2:$E7,0)+1)),"")</f>
        <v>2</v>
      </c>
    </row>
    <row r="8" spans="1:12" x14ac:dyDescent="0.25">
      <c r="A8" s="4">
        <v>123</v>
      </c>
      <c r="B8" s="5">
        <v>12</v>
      </c>
      <c r="C8" s="6">
        <v>61.879999999999995</v>
      </c>
      <c r="D8" s="13">
        <v>2.66</v>
      </c>
      <c r="E8" s="14">
        <v>9.34</v>
      </c>
      <c r="F8" s="8">
        <v>500</v>
      </c>
      <c r="G8" s="8">
        <v>340</v>
      </c>
      <c r="H8" s="4">
        <f>IF(D8&lt;&gt;"",IF(E8=0,ROW()-(COUNTIF(E$2:$E8,0)),ROW()-(COUNTIF(E$2:$E8,0)+1)),"")</f>
        <v>2</v>
      </c>
    </row>
    <row r="9" spans="1:12" x14ac:dyDescent="0.25">
      <c r="A9" s="4">
        <v>123</v>
      </c>
      <c r="B9" s="5">
        <v>7</v>
      </c>
      <c r="C9" s="6">
        <v>68.88</v>
      </c>
      <c r="D9" s="15">
        <v>7</v>
      </c>
      <c r="E9" s="9">
        <v>0</v>
      </c>
      <c r="F9" s="8">
        <v>340</v>
      </c>
      <c r="G9" s="8"/>
      <c r="H9" s="4">
        <f>IF(D9&lt;&gt;"",IF(E9=0,ROW()-(COUNTIF(E$2:$E9,0)),ROW()-(COUNTIF(E$2:$E9,0)+1)),"")</f>
        <v>3</v>
      </c>
    </row>
    <row r="10" spans="1:12" x14ac:dyDescent="0.25">
      <c r="A10" s="4">
        <v>123</v>
      </c>
      <c r="B10" s="5">
        <v>13.5</v>
      </c>
      <c r="C10" s="6">
        <v>82.38</v>
      </c>
      <c r="D10" s="15">
        <v>10.56</v>
      </c>
      <c r="E10" s="7">
        <v>2.94</v>
      </c>
      <c r="F10" s="8">
        <v>340</v>
      </c>
      <c r="G10" s="8" t="s">
        <v>10</v>
      </c>
      <c r="H10" s="4">
        <f>IF(D10&lt;&gt;"",IF(E10=0,ROW()-(COUNTIF(E$2:$E10,0)),ROW()-(COUNTIF(E$2:$E10,0)+1)),"")</f>
        <v>3</v>
      </c>
    </row>
    <row r="11" spans="1:12" x14ac:dyDescent="0.25">
      <c r="A11" s="4">
        <v>123</v>
      </c>
      <c r="B11" s="5">
        <v>15</v>
      </c>
      <c r="C11" s="6">
        <v>97.38</v>
      </c>
      <c r="D11" s="8"/>
      <c r="E11" s="7"/>
      <c r="F11" s="8" t="s">
        <v>10</v>
      </c>
      <c r="G11" s="8"/>
      <c r="H11" s="4" t="str">
        <f>IF(D11&lt;&gt;"",IF(E11=0,ROW()-(COUNTIF(E$2:$E11,0)),ROW()-(COUNTIF(E$2:$E11,0)+1)),"")</f>
        <v/>
      </c>
    </row>
    <row r="12" spans="1:12" x14ac:dyDescent="0.25">
      <c r="A12" s="4">
        <v>123</v>
      </c>
      <c r="B12" s="5">
        <v>1.5</v>
      </c>
      <c r="C12" s="6">
        <v>98.88</v>
      </c>
      <c r="D12" s="8"/>
      <c r="E12" s="7"/>
      <c r="F12" s="8" t="s">
        <v>10</v>
      </c>
      <c r="G12" s="8"/>
      <c r="H12" s="4" t="str">
        <f>IF(D12&lt;&gt;"",IF(E12=0,ROW()-(COUNTIF(E$2:$E12,0)),ROW()-(COUNTIF(E$2:$E12,0)+1)),"")</f>
        <v/>
      </c>
    </row>
    <row r="13" spans="1:12" x14ac:dyDescent="0.25">
      <c r="A13" s="4">
        <v>123</v>
      </c>
      <c r="B13" s="5">
        <v>3</v>
      </c>
      <c r="C13" s="6">
        <v>101.88</v>
      </c>
      <c r="D13" s="8"/>
      <c r="E13" s="7"/>
      <c r="F13" s="8" t="s">
        <v>10</v>
      </c>
      <c r="G13" s="8"/>
      <c r="H13" s="4" t="str">
        <f>IF(D13&lt;&gt;"",IF(E13=0,ROW()-(COUNTIF(E$2:$E13,0)),ROW()-(COUNTIF(E$2:$E13,0)+1)),"")</f>
        <v/>
      </c>
    </row>
    <row r="14" spans="1:12" x14ac:dyDescent="0.25">
      <c r="A14" s="4">
        <v>123</v>
      </c>
      <c r="B14" s="5">
        <v>6.5</v>
      </c>
      <c r="C14" s="6">
        <v>108.38</v>
      </c>
      <c r="D14" s="8"/>
      <c r="E14" s="7"/>
      <c r="F14" s="8" t="s">
        <v>10</v>
      </c>
      <c r="G14" s="8"/>
      <c r="H14" s="4" t="str">
        <f>IF(D14&lt;&gt;"",IF(E14=0,ROW()-(COUNTIF(E$2:$E14,0)),ROW()-(COUNTIF(E$2:$E14,0)+1)),"")</f>
        <v/>
      </c>
    </row>
    <row r="15" spans="1:12" x14ac:dyDescent="0.25">
      <c r="D15" s="3"/>
    </row>
    <row r="16" spans="1:12" x14ac:dyDescent="0.25">
      <c r="K16" s="3"/>
    </row>
    <row r="17" spans="11:11" x14ac:dyDescent="0.25">
      <c r="K17" s="3"/>
    </row>
  </sheetData>
  <pageMargins left="0.7" right="0.7" top="0.75" bottom="0.75" header="0.3" footer="0.3"/>
  <ignoredErrors>
    <ignoredError sqref="H3:H9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Version3</vt:lpstr>
      <vt:lpstr>Version2 + tableau aide</vt:lpstr>
      <vt:lpstr>Version1 Plus valable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MAUGIS</dc:creator>
  <cp:lastModifiedBy>Le Pingou / JP</cp:lastModifiedBy>
  <dcterms:created xsi:type="dcterms:W3CDTF">2022-10-12T08:19:48Z</dcterms:created>
  <dcterms:modified xsi:type="dcterms:W3CDTF">2022-10-17T14:12:18Z</dcterms:modified>
</cp:coreProperties>
</file>