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"/>
    </mc:Choice>
  </mc:AlternateContent>
  <xr:revisionPtr revIDLastSave="0" documentId="13_ncr:1_{EA00CE95-C993-420F-B620-2CAE375346FA}" xr6:coauthVersionLast="47" xr6:coauthVersionMax="47" xr10:uidLastSave="{00000000-0000-0000-0000-000000000000}"/>
  <bookViews>
    <workbookView xWindow="-108" yWindow="-108" windowWidth="23256" windowHeight="12576" tabRatio="753" firstSheet="5" activeTab="10" xr2:uid="{4C3906C5-EBD4-4838-BF3E-3B9CD92E7CDB}"/>
  </bookViews>
  <sheets>
    <sheet name="Process mapping" sheetId="18" r:id="rId1"/>
    <sheet name=" 1 - Produits" sheetId="3" r:id="rId2"/>
    <sheet name="2 - Commandes clients" sheetId="2" r:id="rId3"/>
    <sheet name="2A - Pivot1_commandes" sheetId="4" state="hidden" r:id="rId4"/>
    <sheet name="2B - calc commandes" sheetId="10" state="hidden" r:id="rId5"/>
    <sheet name="3 - Inventaire initial" sheetId="12" r:id="rId6"/>
    <sheet name="4 - Processus" sheetId="5" r:id="rId7"/>
    <sheet name="5 - Régime de travail" sheetId="6" r:id="rId8"/>
    <sheet name="6 - Calendrier" sheetId="7" r:id="rId9"/>
    <sheet name="6A - Calendrier en min" sheetId="14" state="hidden" r:id="rId10"/>
    <sheet name="7 - Livraisons" sheetId="8" r:id="rId11"/>
    <sheet name="7A - calc livraisons" sheetId="11" state="hidden" r:id="rId12"/>
    <sheet name="8 - Production" sheetId="15" r:id="rId13"/>
    <sheet name="8A - Temps prod" sheetId="19" state="hidden" r:id="rId14"/>
    <sheet name="9 - Charge de travail" sheetId="16" r:id="rId15"/>
  </sheets>
  <calcPr calcId="191029"/>
  <pivotCaches>
    <pivotCache cacheId="0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4" i="8" l="1"/>
  <c r="I34" i="8"/>
  <c r="J34" i="8"/>
  <c r="K34" i="8"/>
  <c r="H35" i="8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C15" i="16"/>
  <c r="C14" i="16"/>
  <c r="C16" i="16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D23" i="2" l="1"/>
  <c r="C20" i="16"/>
  <c r="C21" i="16"/>
  <c r="C24" i="16"/>
  <c r="D21" i="16"/>
  <c r="D16" i="16"/>
  <c r="B26" i="16"/>
  <c r="B25" i="16"/>
  <c r="B24" i="16"/>
  <c r="D24" i="16" s="1"/>
  <c r="B23" i="16"/>
  <c r="D23" i="16" s="1"/>
  <c r="B22" i="16"/>
  <c r="C22" i="16" s="1"/>
  <c r="B21" i="16"/>
  <c r="B20" i="16"/>
  <c r="D20" i="16" s="1"/>
  <c r="E20" i="16" s="1"/>
  <c r="B19" i="16"/>
  <c r="D19" i="16" s="1"/>
  <c r="B18" i="16"/>
  <c r="C18" i="16" s="1"/>
  <c r="B17" i="16"/>
  <c r="B16" i="16"/>
  <c r="B15" i="16"/>
  <c r="B14" i="16"/>
  <c r="B13" i="16"/>
  <c r="B12" i="16"/>
  <c r="B11" i="16"/>
  <c r="D12" i="2"/>
  <c r="D13" i="2"/>
  <c r="D14" i="2"/>
  <c r="D15" i="2"/>
  <c r="D16" i="2"/>
  <c r="D17" i="2"/>
  <c r="D18" i="2"/>
  <c r="D19" i="2"/>
  <c r="D20" i="2"/>
  <c r="D21" i="2"/>
  <c r="D22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C42" i="15"/>
  <c r="AJ6" i="8"/>
  <c r="AI6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AJ7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M6" i="8"/>
  <c r="L6" i="8"/>
  <c r="K6" i="8"/>
  <c r="J6" i="8"/>
  <c r="I6" i="8"/>
  <c r="H6" i="8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H6" i="7"/>
  <c r="Y40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1" i="5"/>
  <c r="Y42" i="5"/>
  <c r="Y43" i="5"/>
  <c r="H23" i="6"/>
  <c r="H18" i="6"/>
  <c r="H19" i="6"/>
  <c r="H20" i="6"/>
  <c r="H21" i="6"/>
  <c r="H22" i="6"/>
  <c r="H24" i="6"/>
  <c r="H25" i="6"/>
  <c r="H26" i="6"/>
  <c r="C15" i="6"/>
  <c r="C16" i="6"/>
  <c r="C17" i="6"/>
  <c r="C18" i="6"/>
  <c r="E18" i="6" s="1"/>
  <c r="I18" i="6" s="1"/>
  <c r="C19" i="6"/>
  <c r="E19" i="6" s="1"/>
  <c r="I19" i="6" s="1"/>
  <c r="C20" i="6"/>
  <c r="E20" i="6" s="1"/>
  <c r="I20" i="6" s="1"/>
  <c r="C21" i="6"/>
  <c r="E21" i="6" s="1"/>
  <c r="I21" i="6" s="1"/>
  <c r="C22" i="6"/>
  <c r="E22" i="6" s="1"/>
  <c r="I22" i="6" s="1"/>
  <c r="C23" i="6"/>
  <c r="E23" i="6" s="1"/>
  <c r="I23" i="6" s="1"/>
  <c r="C24" i="6"/>
  <c r="E24" i="6" s="1"/>
  <c r="I24" i="6" s="1"/>
  <c r="C25" i="6"/>
  <c r="E25" i="6" s="1"/>
  <c r="I25" i="6" s="1"/>
  <c r="C26" i="6"/>
  <c r="E26" i="6" s="1"/>
  <c r="I26" i="6" s="1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Y8" i="5"/>
  <c r="E7" i="12"/>
  <c r="C33" i="12"/>
  <c r="C34" i="12"/>
  <c r="C35" i="12"/>
  <c r="C36" i="12"/>
  <c r="C37" i="12"/>
  <c r="C38" i="12"/>
  <c r="C39" i="12"/>
  <c r="C40" i="12"/>
  <c r="B33" i="12"/>
  <c r="B34" i="12"/>
  <c r="B35" i="12"/>
  <c r="B36" i="12"/>
  <c r="B37" i="12"/>
  <c r="B38" i="12"/>
  <c r="B39" i="12"/>
  <c r="B40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E30" i="16"/>
  <c r="P6" i="19"/>
  <c r="O6" i="19"/>
  <c r="N6" i="19"/>
  <c r="M6" i="19"/>
  <c r="L6" i="19"/>
  <c r="K6" i="19"/>
  <c r="J6" i="19"/>
  <c r="I6" i="19"/>
  <c r="H6" i="19"/>
  <c r="G6" i="19"/>
  <c r="F6" i="19"/>
  <c r="E6" i="19"/>
  <c r="C18" i="19"/>
  <c r="B18" i="19"/>
  <c r="C17" i="19"/>
  <c r="B17" i="19"/>
  <c r="C16" i="19"/>
  <c r="B16" i="19"/>
  <c r="C15" i="19"/>
  <c r="B15" i="19"/>
  <c r="C14" i="19"/>
  <c r="B14" i="19"/>
  <c r="C13" i="19"/>
  <c r="B13" i="19"/>
  <c r="C12" i="19"/>
  <c r="B12" i="19"/>
  <c r="C11" i="19"/>
  <c r="B11" i="19"/>
  <c r="C10" i="19"/>
  <c r="B10" i="19"/>
  <c r="C9" i="19"/>
  <c r="B9" i="19"/>
  <c r="C8" i="19"/>
  <c r="B8" i="19"/>
  <c r="C7" i="19"/>
  <c r="B7" i="19"/>
  <c r="E24" i="16" l="1"/>
  <c r="D15" i="16"/>
  <c r="E15" i="16" s="1"/>
  <c r="C23" i="16"/>
  <c r="E23" i="16" s="1"/>
  <c r="C19" i="16"/>
  <c r="E19" i="16" s="1"/>
  <c r="D22" i="16"/>
  <c r="E22" i="16" s="1"/>
  <c r="D18" i="16"/>
  <c r="E18" i="16" s="1"/>
  <c r="D14" i="16"/>
  <c r="E14" i="16" s="1"/>
  <c r="E21" i="16"/>
  <c r="E16" i="16"/>
  <c r="B10" i="16"/>
  <c r="B9" i="16"/>
  <c r="B8" i="16"/>
  <c r="B7" i="16"/>
  <c r="B6" i="16"/>
  <c r="D8" i="15"/>
  <c r="E8" i="15"/>
  <c r="D9" i="15"/>
  <c r="E9" i="15"/>
  <c r="D10" i="15"/>
  <c r="E10" i="15"/>
  <c r="D11" i="15"/>
  <c r="E11" i="15"/>
  <c r="D12" i="15"/>
  <c r="E12" i="15"/>
  <c r="D13" i="15"/>
  <c r="E13" i="15"/>
  <c r="D14" i="15"/>
  <c r="E14" i="15"/>
  <c r="D15" i="15"/>
  <c r="E15" i="15"/>
  <c r="D16" i="15"/>
  <c r="E16" i="15"/>
  <c r="D17" i="15"/>
  <c r="E17" i="15"/>
  <c r="B12" i="15"/>
  <c r="B11" i="15"/>
  <c r="B10" i="15"/>
  <c r="B9" i="15"/>
  <c r="C8" i="15"/>
  <c r="B8" i="15"/>
  <c r="E7" i="15"/>
  <c r="N33" i="14"/>
  <c r="M33" i="14"/>
  <c r="L33" i="14"/>
  <c r="K33" i="14"/>
  <c r="J33" i="14"/>
  <c r="I33" i="14"/>
  <c r="H33" i="14"/>
  <c r="G33" i="14"/>
  <c r="F33" i="14"/>
  <c r="E33" i="14"/>
  <c r="D33" i="14"/>
  <c r="C33" i="14"/>
  <c r="N32" i="14"/>
  <c r="M32" i="14"/>
  <c r="L32" i="14"/>
  <c r="K32" i="14"/>
  <c r="J32" i="14"/>
  <c r="I32" i="14"/>
  <c r="H32" i="14"/>
  <c r="G32" i="14"/>
  <c r="F32" i="14"/>
  <c r="E32" i="14"/>
  <c r="D32" i="14"/>
  <c r="C32" i="14"/>
  <c r="E31" i="14"/>
  <c r="N26" i="14"/>
  <c r="M26" i="14"/>
  <c r="L26" i="14"/>
  <c r="K26" i="14"/>
  <c r="J26" i="14"/>
  <c r="I26" i="14"/>
  <c r="H26" i="14"/>
  <c r="G26" i="14"/>
  <c r="F26" i="14"/>
  <c r="E26" i="14"/>
  <c r="D26" i="14"/>
  <c r="C26" i="14"/>
  <c r="N25" i="14"/>
  <c r="M25" i="14"/>
  <c r="L25" i="14"/>
  <c r="K25" i="14"/>
  <c r="J25" i="14"/>
  <c r="I25" i="14"/>
  <c r="H25" i="14"/>
  <c r="G25" i="14"/>
  <c r="F25" i="14"/>
  <c r="E25" i="14"/>
  <c r="D25" i="14"/>
  <c r="C25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B7" i="14"/>
  <c r="N6" i="14"/>
  <c r="M6" i="14"/>
  <c r="L6" i="14"/>
  <c r="K6" i="14"/>
  <c r="J6" i="14"/>
  <c r="I6" i="14"/>
  <c r="H6" i="14"/>
  <c r="G6" i="14"/>
  <c r="F6" i="14"/>
  <c r="E6" i="14"/>
  <c r="D6" i="14"/>
  <c r="C6" i="14"/>
  <c r="C17" i="12" l="1"/>
  <c r="B17" i="12"/>
  <c r="C16" i="12"/>
  <c r="B16" i="12"/>
  <c r="C15" i="12"/>
  <c r="B15" i="12"/>
  <c r="C14" i="12"/>
  <c r="B14" i="12"/>
  <c r="C13" i="12"/>
  <c r="B13" i="12"/>
  <c r="C12" i="12"/>
  <c r="B12" i="12"/>
  <c r="C11" i="12"/>
  <c r="B11" i="12"/>
  <c r="C10" i="12"/>
  <c r="B10" i="12"/>
  <c r="C9" i="12"/>
  <c r="B9" i="12"/>
  <c r="C8" i="12"/>
  <c r="B8" i="12"/>
  <c r="D6" i="11"/>
  <c r="C6" i="11"/>
  <c r="B7" i="11"/>
  <c r="N6" i="11"/>
  <c r="M6" i="11"/>
  <c r="L6" i="11"/>
  <c r="K6" i="11"/>
  <c r="J6" i="11"/>
  <c r="I6" i="11"/>
  <c r="H6" i="11"/>
  <c r="G6" i="11"/>
  <c r="F6" i="11"/>
  <c r="E6" i="11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104" i="10"/>
  <c r="C105" i="10"/>
  <c r="C6" i="10"/>
  <c r="B100" i="10"/>
  <c r="B101" i="10"/>
  <c r="B102" i="10"/>
  <c r="B103" i="10"/>
  <c r="B104" i="10"/>
  <c r="B105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6" i="10"/>
  <c r="G7" i="8"/>
  <c r="F7" i="8"/>
  <c r="E7" i="8"/>
  <c r="D7" i="8"/>
  <c r="C7" i="8"/>
  <c r="G6" i="8"/>
  <c r="F6" i="8"/>
  <c r="B8" i="8"/>
  <c r="E6" i="8"/>
  <c r="D6" i="8"/>
  <c r="C6" i="8"/>
  <c r="B8" i="7"/>
  <c r="B8" i="11" s="1"/>
  <c r="G6" i="7"/>
  <c r="F6" i="7"/>
  <c r="E6" i="7"/>
  <c r="D6" i="7"/>
  <c r="C6" i="7"/>
  <c r="B6" i="6"/>
  <c r="C6" i="6"/>
  <c r="E6" i="6" s="1"/>
  <c r="H6" i="6"/>
  <c r="B7" i="6"/>
  <c r="C7" i="6"/>
  <c r="E7" i="6" s="1"/>
  <c r="H7" i="6"/>
  <c r="B8" i="6"/>
  <c r="C8" i="6"/>
  <c r="E8" i="6" s="1"/>
  <c r="H8" i="6"/>
  <c r="H9" i="6"/>
  <c r="H10" i="6"/>
  <c r="H11" i="6"/>
  <c r="H12" i="6"/>
  <c r="H13" i="6"/>
  <c r="H14" i="6"/>
  <c r="H15" i="6"/>
  <c r="H16" i="6"/>
  <c r="H17" i="6"/>
  <c r="E15" i="6"/>
  <c r="E16" i="6"/>
  <c r="E17" i="6"/>
  <c r="C14" i="6"/>
  <c r="E14" i="6" s="1"/>
  <c r="C13" i="6"/>
  <c r="E13" i="6" s="1"/>
  <c r="C12" i="6"/>
  <c r="E12" i="6" s="1"/>
  <c r="C11" i="6"/>
  <c r="E11" i="6" s="1"/>
  <c r="I11" i="6" s="1"/>
  <c r="C10" i="6"/>
  <c r="E10" i="6" s="1"/>
  <c r="C9" i="6"/>
  <c r="E9" i="6" s="1"/>
  <c r="B10" i="6"/>
  <c r="B9" i="6"/>
  <c r="Y17" i="5"/>
  <c r="Y16" i="5"/>
  <c r="Y15" i="5"/>
  <c r="Y14" i="5"/>
  <c r="Y13" i="5"/>
  <c r="Y12" i="5"/>
  <c r="Y11" i="5"/>
  <c r="Y10" i="5"/>
  <c r="Y9" i="5"/>
  <c r="C12" i="5"/>
  <c r="B12" i="5"/>
  <c r="C11" i="5"/>
  <c r="B11" i="5"/>
  <c r="C10" i="5"/>
  <c r="B10" i="5"/>
  <c r="C9" i="5"/>
  <c r="B9" i="5"/>
  <c r="C8" i="5"/>
  <c r="B8" i="5"/>
  <c r="N37" i="14" l="1"/>
  <c r="M36" i="14"/>
  <c r="I34" i="14"/>
  <c r="N29" i="14"/>
  <c r="M28" i="14"/>
  <c r="N21" i="14"/>
  <c r="M20" i="14"/>
  <c r="M17" i="14"/>
  <c r="M16" i="14"/>
  <c r="N13" i="14"/>
  <c r="N10" i="14"/>
  <c r="N9" i="14"/>
  <c r="M8" i="14"/>
  <c r="M15" i="14"/>
  <c r="M7" i="14"/>
  <c r="M38" i="14" s="1"/>
  <c r="C25" i="16" s="1"/>
  <c r="M37" i="14"/>
  <c r="N34" i="14"/>
  <c r="N31" i="14"/>
  <c r="N30" i="14"/>
  <c r="M29" i="14"/>
  <c r="I27" i="14"/>
  <c r="N22" i="14"/>
  <c r="M21" i="14"/>
  <c r="N14" i="14"/>
  <c r="M13" i="14"/>
  <c r="M10" i="14"/>
  <c r="M9" i="14"/>
  <c r="I20" i="14"/>
  <c r="N15" i="14"/>
  <c r="M35" i="14"/>
  <c r="N28" i="14"/>
  <c r="M23" i="14"/>
  <c r="N17" i="14"/>
  <c r="I13" i="14"/>
  <c r="N35" i="14"/>
  <c r="M34" i="14"/>
  <c r="M31" i="14"/>
  <c r="M30" i="14"/>
  <c r="N27" i="14"/>
  <c r="N24" i="14"/>
  <c r="N23" i="14"/>
  <c r="M22" i="14"/>
  <c r="M14" i="14"/>
  <c r="N7" i="14"/>
  <c r="N38" i="14" s="1"/>
  <c r="C26" i="16" s="1"/>
  <c r="N36" i="14"/>
  <c r="M27" i="14"/>
  <c r="M24" i="14"/>
  <c r="N20" i="14"/>
  <c r="N16" i="14"/>
  <c r="N8" i="14"/>
  <c r="F42" i="15"/>
  <c r="G42" i="15" s="1"/>
  <c r="F41" i="15"/>
  <c r="G41" i="15" s="1"/>
  <c r="F22" i="15"/>
  <c r="G22" i="15" s="1"/>
  <c r="F39" i="15"/>
  <c r="G39" i="15" s="1"/>
  <c r="F30" i="15"/>
  <c r="G30" i="15" s="1"/>
  <c r="F18" i="15"/>
  <c r="G18" i="15" s="1"/>
  <c r="F26" i="15"/>
  <c r="G26" i="15" s="1"/>
  <c r="F34" i="15"/>
  <c r="G34" i="15" s="1"/>
  <c r="F27" i="15"/>
  <c r="G27" i="15" s="1"/>
  <c r="F25" i="15"/>
  <c r="G25" i="15" s="1"/>
  <c r="F23" i="15"/>
  <c r="G23" i="15" s="1"/>
  <c r="F32" i="15"/>
  <c r="G32" i="15" s="1"/>
  <c r="F33" i="15"/>
  <c r="G33" i="15" s="1"/>
  <c r="F19" i="15"/>
  <c r="G19" i="15" s="1"/>
  <c r="F29" i="15"/>
  <c r="G29" i="15" s="1"/>
  <c r="F31" i="15"/>
  <c r="G31" i="15" s="1"/>
  <c r="F40" i="15"/>
  <c r="G40" i="15" s="1"/>
  <c r="F20" i="15"/>
  <c r="G20" i="15" s="1"/>
  <c r="F21" i="15"/>
  <c r="G21" i="15" s="1"/>
  <c r="F38" i="15"/>
  <c r="G38" i="15" s="1"/>
  <c r="F28" i="15"/>
  <c r="G28" i="15" s="1"/>
  <c r="F35" i="15"/>
  <c r="G35" i="15" s="1"/>
  <c r="F24" i="15"/>
  <c r="G24" i="15" s="1"/>
  <c r="O34" i="8"/>
  <c r="C106" i="10"/>
  <c r="Q34" i="8"/>
  <c r="U34" i="8"/>
  <c r="Y34" i="8"/>
  <c r="AC34" i="8"/>
  <c r="AG34" i="8"/>
  <c r="O29" i="8"/>
  <c r="Q9" i="8"/>
  <c r="U9" i="8"/>
  <c r="Y9" i="8"/>
  <c r="AC9" i="8"/>
  <c r="AG9" i="8"/>
  <c r="P10" i="8"/>
  <c r="T10" i="8"/>
  <c r="X10" i="8"/>
  <c r="AB10" i="8"/>
  <c r="AF10" i="8"/>
  <c r="AJ10" i="8"/>
  <c r="O11" i="8"/>
  <c r="S11" i="8"/>
  <c r="W11" i="8"/>
  <c r="AA11" i="8"/>
  <c r="AE11" i="8"/>
  <c r="AI11" i="8"/>
  <c r="R12" i="8"/>
  <c r="V12" i="8"/>
  <c r="Z12" i="8"/>
  <c r="AD12" i="8"/>
  <c r="AH12" i="8"/>
  <c r="Q13" i="8"/>
  <c r="U13" i="8"/>
  <c r="Y13" i="8"/>
  <c r="AC13" i="8"/>
  <c r="AG13" i="8"/>
  <c r="P14" i="8"/>
  <c r="T14" i="8"/>
  <c r="X14" i="8"/>
  <c r="AB14" i="8"/>
  <c r="AF14" i="8"/>
  <c r="AJ14" i="8"/>
  <c r="O15" i="8"/>
  <c r="S15" i="8"/>
  <c r="W15" i="8"/>
  <c r="AA15" i="8"/>
  <c r="AE15" i="8"/>
  <c r="AI15" i="8"/>
  <c r="R16" i="8"/>
  <c r="V16" i="8"/>
  <c r="Z16" i="8"/>
  <c r="AD16" i="8"/>
  <c r="AH16" i="8"/>
  <c r="Q17" i="8"/>
  <c r="U17" i="8"/>
  <c r="Y17" i="8"/>
  <c r="AC17" i="8"/>
  <c r="AG17" i="8"/>
  <c r="P18" i="8"/>
  <c r="T18" i="8"/>
  <c r="X18" i="8"/>
  <c r="AB18" i="8"/>
  <c r="AF18" i="8"/>
  <c r="AJ18" i="8"/>
  <c r="O19" i="8"/>
  <c r="S19" i="8"/>
  <c r="W19" i="8"/>
  <c r="AA19" i="8"/>
  <c r="AE19" i="8"/>
  <c r="AI19" i="8"/>
  <c r="R20" i="8"/>
  <c r="V20" i="8"/>
  <c r="Z20" i="8"/>
  <c r="AD20" i="8"/>
  <c r="AH20" i="8"/>
  <c r="Q21" i="8"/>
  <c r="U21" i="8"/>
  <c r="R34" i="8"/>
  <c r="V34" i="8"/>
  <c r="Z34" i="8"/>
  <c r="AD34" i="8"/>
  <c r="AH34" i="8"/>
  <c r="R9" i="8"/>
  <c r="V9" i="8"/>
  <c r="Z9" i="8"/>
  <c r="AD9" i="8"/>
  <c r="AH9" i="8"/>
  <c r="Q10" i="8"/>
  <c r="U10" i="8"/>
  <c r="Y10" i="8"/>
  <c r="AC10" i="8"/>
  <c r="AG10" i="8"/>
  <c r="P11" i="8"/>
  <c r="T11" i="8"/>
  <c r="X11" i="8"/>
  <c r="AB11" i="8"/>
  <c r="AF11" i="8"/>
  <c r="AJ11" i="8"/>
  <c r="O12" i="8"/>
  <c r="S12" i="8"/>
  <c r="W12" i="8"/>
  <c r="AA12" i="8"/>
  <c r="AE12" i="8"/>
  <c r="AI12" i="8"/>
  <c r="R13" i="8"/>
  <c r="V13" i="8"/>
  <c r="Z13" i="8"/>
  <c r="AD13" i="8"/>
  <c r="AH13" i="8"/>
  <c r="Q14" i="8"/>
  <c r="U14" i="8"/>
  <c r="Y14" i="8"/>
  <c r="AC14" i="8"/>
  <c r="AG14" i="8"/>
  <c r="P15" i="8"/>
  <c r="T15" i="8"/>
  <c r="X15" i="8"/>
  <c r="AB15" i="8"/>
  <c r="AF15" i="8"/>
  <c r="AJ15" i="8"/>
  <c r="O16" i="8"/>
  <c r="S16" i="8"/>
  <c r="W16" i="8"/>
  <c r="AA16" i="8"/>
  <c r="AE16" i="8"/>
  <c r="AI16" i="8"/>
  <c r="R17" i="8"/>
  <c r="V17" i="8"/>
  <c r="Z17" i="8"/>
  <c r="AD17" i="8"/>
  <c r="AH17" i="8"/>
  <c r="Q18" i="8"/>
  <c r="U18" i="8"/>
  <c r="Y18" i="8"/>
  <c r="AC18" i="8"/>
  <c r="AG18" i="8"/>
  <c r="P19" i="8"/>
  <c r="T19" i="8"/>
  <c r="X19" i="8"/>
  <c r="AB19" i="8"/>
  <c r="AF19" i="8"/>
  <c r="AJ19" i="8"/>
  <c r="S34" i="8"/>
  <c r="W34" i="8"/>
  <c r="AA34" i="8"/>
  <c r="AE34" i="8"/>
  <c r="AI34" i="8"/>
  <c r="O9" i="8"/>
  <c r="S9" i="8"/>
  <c r="W9" i="8"/>
  <c r="AA9" i="8"/>
  <c r="AE9" i="8"/>
  <c r="AI9" i="8"/>
  <c r="R10" i="8"/>
  <c r="V10" i="8"/>
  <c r="Z10" i="8"/>
  <c r="AD10" i="8"/>
  <c r="AH10" i="8"/>
  <c r="Q11" i="8"/>
  <c r="U11" i="8"/>
  <c r="Y11" i="8"/>
  <c r="AC11" i="8"/>
  <c r="AG11" i="8"/>
  <c r="P12" i="8"/>
  <c r="T12" i="8"/>
  <c r="X12" i="8"/>
  <c r="AB12" i="8"/>
  <c r="AF12" i="8"/>
  <c r="AJ12" i="8"/>
  <c r="O13" i="8"/>
  <c r="S13" i="8"/>
  <c r="W13" i="8"/>
  <c r="AA13" i="8"/>
  <c r="AE13" i="8"/>
  <c r="AI13" i="8"/>
  <c r="R14" i="8"/>
  <c r="V14" i="8"/>
  <c r="Z14" i="8"/>
  <c r="AD14" i="8"/>
  <c r="AH14" i="8"/>
  <c r="Q15" i="8"/>
  <c r="U15" i="8"/>
  <c r="Y15" i="8"/>
  <c r="AC15" i="8"/>
  <c r="AG15" i="8"/>
  <c r="P16" i="8"/>
  <c r="T16" i="8"/>
  <c r="X16" i="8"/>
  <c r="AB16" i="8"/>
  <c r="AF16" i="8"/>
  <c r="AJ16" i="8"/>
  <c r="O17" i="8"/>
  <c r="S17" i="8"/>
  <c r="P34" i="8"/>
  <c r="AF34" i="8"/>
  <c r="T9" i="8"/>
  <c r="AJ9" i="8"/>
  <c r="AA10" i="8"/>
  <c r="R11" i="8"/>
  <c r="AH11" i="8"/>
  <c r="Y12" i="8"/>
  <c r="P13" i="8"/>
  <c r="AF13" i="8"/>
  <c r="W14" i="8"/>
  <c r="AD15" i="8"/>
  <c r="U16" i="8"/>
  <c r="X17" i="8"/>
  <c r="AF17" i="8"/>
  <c r="O18" i="8"/>
  <c r="W18" i="8"/>
  <c r="AE18" i="8"/>
  <c r="V19" i="8"/>
  <c r="AD19" i="8"/>
  <c r="S20" i="8"/>
  <c r="X20" i="8"/>
  <c r="AC20" i="8"/>
  <c r="AI20" i="8"/>
  <c r="O21" i="8"/>
  <c r="T21" i="8"/>
  <c r="Y21" i="8"/>
  <c r="AC21" i="8"/>
  <c r="AG21" i="8"/>
  <c r="P22" i="8"/>
  <c r="T22" i="8"/>
  <c r="X22" i="8"/>
  <c r="AB22" i="8"/>
  <c r="AF22" i="8"/>
  <c r="AJ22" i="8"/>
  <c r="O23" i="8"/>
  <c r="S23" i="8"/>
  <c r="W23" i="8"/>
  <c r="AA23" i="8"/>
  <c r="AE23" i="8"/>
  <c r="AI23" i="8"/>
  <c r="R24" i="8"/>
  <c r="V24" i="8"/>
  <c r="Z24" i="8"/>
  <c r="AD24" i="8"/>
  <c r="AH24" i="8"/>
  <c r="Q25" i="8"/>
  <c r="U25" i="8"/>
  <c r="Y25" i="8"/>
  <c r="AC25" i="8"/>
  <c r="AG25" i="8"/>
  <c r="P26" i="8"/>
  <c r="T26" i="8"/>
  <c r="X26" i="8"/>
  <c r="AB26" i="8"/>
  <c r="AF26" i="8"/>
  <c r="AJ26" i="8"/>
  <c r="O27" i="8"/>
  <c r="S27" i="8"/>
  <c r="W27" i="8"/>
  <c r="AA27" i="8"/>
  <c r="AE27" i="8"/>
  <c r="AI27" i="8"/>
  <c r="R28" i="8"/>
  <c r="V28" i="8"/>
  <c r="Z28" i="8"/>
  <c r="AD28" i="8"/>
  <c r="AH28" i="8"/>
  <c r="R29" i="8"/>
  <c r="V29" i="8"/>
  <c r="Z29" i="8"/>
  <c r="AD29" i="8"/>
  <c r="AH29" i="8"/>
  <c r="Q30" i="8"/>
  <c r="U30" i="8"/>
  <c r="Y30" i="8"/>
  <c r="AC30" i="8"/>
  <c r="AG30" i="8"/>
  <c r="P31" i="8"/>
  <c r="T31" i="8"/>
  <c r="X31" i="8"/>
  <c r="AB31" i="8"/>
  <c r="AF31" i="8"/>
  <c r="AJ31" i="8"/>
  <c r="O32" i="8"/>
  <c r="S32" i="8"/>
  <c r="W32" i="8"/>
  <c r="AA32" i="8"/>
  <c r="AE32" i="8"/>
  <c r="AI32" i="8"/>
  <c r="R33" i="8"/>
  <c r="V33" i="8"/>
  <c r="Z33" i="8"/>
  <c r="AD33" i="8"/>
  <c r="AH33" i="8"/>
  <c r="Q35" i="8"/>
  <c r="U35" i="8"/>
  <c r="Y35" i="8"/>
  <c r="AC35" i="8"/>
  <c r="AG35" i="8"/>
  <c r="P36" i="8"/>
  <c r="T36" i="8"/>
  <c r="X36" i="8"/>
  <c r="AB36" i="8"/>
  <c r="AF36" i="8"/>
  <c r="AJ36" i="8"/>
  <c r="O37" i="8"/>
  <c r="S37" i="8"/>
  <c r="W37" i="8"/>
  <c r="AA37" i="8"/>
  <c r="AE37" i="8"/>
  <c r="AI37" i="8"/>
  <c r="R38" i="8"/>
  <c r="V38" i="8"/>
  <c r="Z38" i="8"/>
  <c r="AD38" i="8"/>
  <c r="AH38" i="8"/>
  <c r="R8" i="8"/>
  <c r="V8" i="8"/>
  <c r="Z8" i="8"/>
  <c r="AD8" i="8"/>
  <c r="AH8" i="8"/>
  <c r="AI17" i="8"/>
  <c r="R18" i="8"/>
  <c r="Z18" i="8"/>
  <c r="AH18" i="8"/>
  <c r="Q19" i="8"/>
  <c r="Y19" i="8"/>
  <c r="AG19" i="8"/>
  <c r="O20" i="8"/>
  <c r="T20" i="8"/>
  <c r="Y20" i="8"/>
  <c r="AE20" i="8"/>
  <c r="AJ20" i="8"/>
  <c r="P21" i="8"/>
  <c r="V21" i="8"/>
  <c r="Z21" i="8"/>
  <c r="AD21" i="8"/>
  <c r="AH21" i="8"/>
  <c r="Q22" i="8"/>
  <c r="U22" i="8"/>
  <c r="Y22" i="8"/>
  <c r="AC22" i="8"/>
  <c r="AG22" i="8"/>
  <c r="P23" i="8"/>
  <c r="T23" i="8"/>
  <c r="X23" i="8"/>
  <c r="AB23" i="8"/>
  <c r="AF23" i="8"/>
  <c r="AJ23" i="8"/>
  <c r="O24" i="8"/>
  <c r="T34" i="8"/>
  <c r="AJ34" i="8"/>
  <c r="X9" i="8"/>
  <c r="O10" i="8"/>
  <c r="AE10" i="8"/>
  <c r="V11" i="8"/>
  <c r="AC12" i="8"/>
  <c r="T13" i="8"/>
  <c r="AJ13" i="8"/>
  <c r="AA14" i="8"/>
  <c r="R15" i="8"/>
  <c r="AH15" i="8"/>
  <c r="Y16" i="8"/>
  <c r="P17" i="8"/>
  <c r="AA17" i="8"/>
  <c r="X34" i="8"/>
  <c r="AB9" i="8"/>
  <c r="AI10" i="8"/>
  <c r="Q12" i="8"/>
  <c r="X13" i="8"/>
  <c r="AE14" i="8"/>
  <c r="T17" i="8"/>
  <c r="AJ17" i="8"/>
  <c r="AA18" i="8"/>
  <c r="R19" i="8"/>
  <c r="AH19" i="8"/>
  <c r="U20" i="8"/>
  <c r="AF20" i="8"/>
  <c r="R21" i="8"/>
  <c r="AA21" i="8"/>
  <c r="AI21" i="8"/>
  <c r="R22" i="8"/>
  <c r="Z22" i="8"/>
  <c r="AH22" i="8"/>
  <c r="Q23" i="8"/>
  <c r="Y23" i="8"/>
  <c r="AG23" i="8"/>
  <c r="P24" i="8"/>
  <c r="U24" i="8"/>
  <c r="AA24" i="8"/>
  <c r="AF24" i="8"/>
  <c r="R25" i="8"/>
  <c r="W25" i="8"/>
  <c r="AB25" i="8"/>
  <c r="AH25" i="8"/>
  <c r="S26" i="8"/>
  <c r="Y26" i="8"/>
  <c r="AD26" i="8"/>
  <c r="AI26" i="8"/>
  <c r="P27" i="8"/>
  <c r="U27" i="8"/>
  <c r="Z27" i="8"/>
  <c r="AF27" i="8"/>
  <c r="Q28" i="8"/>
  <c r="W28" i="8"/>
  <c r="AB28" i="8"/>
  <c r="AG28" i="8"/>
  <c r="T29" i="8"/>
  <c r="Y29" i="8"/>
  <c r="AE29" i="8"/>
  <c r="AJ29" i="8"/>
  <c r="P30" i="8"/>
  <c r="V30" i="8"/>
  <c r="AA30" i="8"/>
  <c r="AF30" i="8"/>
  <c r="R31" i="8"/>
  <c r="W31" i="8"/>
  <c r="AC31" i="8"/>
  <c r="AH31" i="8"/>
  <c r="T32" i="8"/>
  <c r="Y32" i="8"/>
  <c r="AD32" i="8"/>
  <c r="AJ32" i="8"/>
  <c r="P33" i="8"/>
  <c r="U33" i="8"/>
  <c r="AA33" i="8"/>
  <c r="AF33" i="8"/>
  <c r="R35" i="8"/>
  <c r="W35" i="8"/>
  <c r="AB35" i="8"/>
  <c r="AH35" i="8"/>
  <c r="S36" i="8"/>
  <c r="Y36" i="8"/>
  <c r="AD36" i="8"/>
  <c r="AI36" i="8"/>
  <c r="P37" i="8"/>
  <c r="U37" i="8"/>
  <c r="Z37" i="8"/>
  <c r="AF37" i="8"/>
  <c r="Q38" i="8"/>
  <c r="W38" i="8"/>
  <c r="AB38" i="8"/>
  <c r="AG38" i="8"/>
  <c r="O8" i="8"/>
  <c r="T8" i="8"/>
  <c r="Y8" i="8"/>
  <c r="AE8" i="8"/>
  <c r="AJ8" i="8"/>
  <c r="AB34" i="8"/>
  <c r="AF9" i="8"/>
  <c r="U12" i="8"/>
  <c r="AB13" i="8"/>
  <c r="AI14" i="8"/>
  <c r="Q16" i="8"/>
  <c r="W17" i="8"/>
  <c r="AD18" i="8"/>
  <c r="U19" i="8"/>
  <c r="W20" i="8"/>
  <c r="AG20" i="8"/>
  <c r="S21" i="8"/>
  <c r="AB21" i="8"/>
  <c r="AJ21" i="8"/>
  <c r="S22" i="8"/>
  <c r="AA22" i="8"/>
  <c r="AI22" i="8"/>
  <c r="R23" i="8"/>
  <c r="Z23" i="8"/>
  <c r="AH23" i="8"/>
  <c r="Q24" i="8"/>
  <c r="W24" i="8"/>
  <c r="AB24" i="8"/>
  <c r="AG24" i="8"/>
  <c r="S25" i="8"/>
  <c r="X25" i="8"/>
  <c r="AD25" i="8"/>
  <c r="AI25" i="8"/>
  <c r="U26" i="8"/>
  <c r="Z26" i="8"/>
  <c r="AE26" i="8"/>
  <c r="Q27" i="8"/>
  <c r="AB27" i="8"/>
  <c r="X28" i="8"/>
  <c r="AI28" i="8"/>
  <c r="U29" i="8"/>
  <c r="R30" i="8"/>
  <c r="AH30" i="8"/>
  <c r="S31" i="8"/>
  <c r="AD31" i="8"/>
  <c r="P32" i="8"/>
  <c r="Z32" i="8"/>
  <c r="W33" i="8"/>
  <c r="AG33" i="8"/>
  <c r="S35" i="8"/>
  <c r="AI35" i="8"/>
  <c r="U36" i="8"/>
  <c r="AE36" i="8"/>
  <c r="Q37" i="8"/>
  <c r="AB37" i="8"/>
  <c r="X38" i="8"/>
  <c r="AI38" i="8"/>
  <c r="U8" i="8"/>
  <c r="AF8" i="8"/>
  <c r="S10" i="8"/>
  <c r="AG12" i="8"/>
  <c r="V15" i="8"/>
  <c r="AB17" i="8"/>
  <c r="AI18" i="8"/>
  <c r="P20" i="8"/>
  <c r="AE21" i="8"/>
  <c r="V22" i="8"/>
  <c r="AC23" i="8"/>
  <c r="S24" i="8"/>
  <c r="AC24" i="8"/>
  <c r="O25" i="8"/>
  <c r="AE25" i="8"/>
  <c r="Q26" i="8"/>
  <c r="AA26" i="8"/>
  <c r="X27" i="8"/>
  <c r="AH27" i="8"/>
  <c r="T28" i="8"/>
  <c r="AE28" i="8"/>
  <c r="W29" i="8"/>
  <c r="AG29" i="8"/>
  <c r="X30" i="8"/>
  <c r="AI30" i="8"/>
  <c r="U31" i="8"/>
  <c r="AE31" i="8"/>
  <c r="V32" i="8"/>
  <c r="AG32" i="8"/>
  <c r="S33" i="8"/>
  <c r="AC33" i="8"/>
  <c r="T35" i="8"/>
  <c r="AE35" i="8"/>
  <c r="Q36" i="8"/>
  <c r="AA36" i="8"/>
  <c r="X37" i="8"/>
  <c r="AH37" i="8"/>
  <c r="T38" i="8"/>
  <c r="AJ38" i="8"/>
  <c r="W8" i="8"/>
  <c r="AG8" i="8"/>
  <c r="W10" i="8"/>
  <c r="AD11" i="8"/>
  <c r="Z15" i="8"/>
  <c r="AE17" i="8"/>
  <c r="Q20" i="8"/>
  <c r="O26" i="8"/>
  <c r="V27" i="8"/>
  <c r="AG27" i="8"/>
  <c r="S28" i="8"/>
  <c r="AC28" i="8"/>
  <c r="P29" i="8"/>
  <c r="AA29" i="8"/>
  <c r="AF29" i="8"/>
  <c r="W30" i="8"/>
  <c r="AB30" i="8"/>
  <c r="Y31" i="8"/>
  <c r="AI31" i="8"/>
  <c r="U32" i="8"/>
  <c r="AF32" i="8"/>
  <c r="Q33" i="8"/>
  <c r="AB33" i="8"/>
  <c r="X35" i="8"/>
  <c r="AD35" i="8"/>
  <c r="O36" i="8"/>
  <c r="Z36" i="8"/>
  <c r="V37" i="8"/>
  <c r="AG37" i="8"/>
  <c r="S38" i="8"/>
  <c r="AC38" i="8"/>
  <c r="P8" i="8"/>
  <c r="AA8" i="8"/>
  <c r="Z11" i="8"/>
  <c r="O14" i="8"/>
  <c r="AC16" i="8"/>
  <c r="S18" i="8"/>
  <c r="Z19" i="8"/>
  <c r="AA20" i="8"/>
  <c r="W21" i="8"/>
  <c r="AD22" i="8"/>
  <c r="U23" i="8"/>
  <c r="X24" i="8"/>
  <c r="AI24" i="8"/>
  <c r="T25" i="8"/>
  <c r="Z25" i="8"/>
  <c r="AJ25" i="8"/>
  <c r="V26" i="8"/>
  <c r="AG26" i="8"/>
  <c r="R27" i="8"/>
  <c r="AC27" i="8"/>
  <c r="O28" i="8"/>
  <c r="Y28" i="8"/>
  <c r="AJ28" i="8"/>
  <c r="Q29" i="8"/>
  <c r="AB29" i="8"/>
  <c r="S30" i="8"/>
  <c r="AD30" i="8"/>
  <c r="O31" i="8"/>
  <c r="Z31" i="8"/>
  <c r="Q32" i="8"/>
  <c r="AB32" i="8"/>
  <c r="X33" i="8"/>
  <c r="AI33" i="8"/>
  <c r="O35" i="8"/>
  <c r="Z35" i="8"/>
  <c r="AJ35" i="8"/>
  <c r="V36" i="8"/>
  <c r="AG36" i="8"/>
  <c r="R37" i="8"/>
  <c r="AC37" i="8"/>
  <c r="O38" i="8"/>
  <c r="Y38" i="8"/>
  <c r="AE38" i="8"/>
  <c r="Q8" i="8"/>
  <c r="AB8" i="8"/>
  <c r="P9" i="8"/>
  <c r="S14" i="8"/>
  <c r="AG16" i="8"/>
  <c r="V18" i="8"/>
  <c r="AC19" i="8"/>
  <c r="AB20" i="8"/>
  <c r="X21" i="8"/>
  <c r="AE22" i="8"/>
  <c r="AJ24" i="8"/>
  <c r="AF25" i="8"/>
  <c r="AC26" i="8"/>
  <c r="Y27" i="8"/>
  <c r="U28" i="8"/>
  <c r="S29" i="8"/>
  <c r="O30" i="8"/>
  <c r="AJ30" i="8"/>
  <c r="AG31" i="8"/>
  <c r="AC32" i="8"/>
  <c r="Y33" i="8"/>
  <c r="V35" i="8"/>
  <c r="R36" i="8"/>
  <c r="AJ37" i="8"/>
  <c r="AF38" i="8"/>
  <c r="AC8" i="8"/>
  <c r="AF21" i="8"/>
  <c r="T24" i="8"/>
  <c r="P25" i="8"/>
  <c r="AH26" i="8"/>
  <c r="AD27" i="8"/>
  <c r="AA28" i="8"/>
  <c r="X29" i="8"/>
  <c r="T30" i="8"/>
  <c r="Q31" i="8"/>
  <c r="AH32" i="8"/>
  <c r="AE33" i="8"/>
  <c r="AA35" i="8"/>
  <c r="W36" i="8"/>
  <c r="T37" i="8"/>
  <c r="P38" i="8"/>
  <c r="AI8" i="8"/>
  <c r="O22" i="8"/>
  <c r="V23" i="8"/>
  <c r="Y24" i="8"/>
  <c r="V25" i="8"/>
  <c r="R26" i="8"/>
  <c r="AJ27" i="8"/>
  <c r="AF28" i="8"/>
  <c r="AC29" i="8"/>
  <c r="Z30" i="8"/>
  <c r="V31" i="8"/>
  <c r="R32" i="8"/>
  <c r="O33" i="8"/>
  <c r="AJ33" i="8"/>
  <c r="AF35" i="8"/>
  <c r="AC36" i="8"/>
  <c r="Y37" i="8"/>
  <c r="U38" i="8"/>
  <c r="S8" i="8"/>
  <c r="AD23" i="8"/>
  <c r="AE24" i="8"/>
  <c r="T27" i="8"/>
  <c r="AE30" i="8"/>
  <c r="AA31" i="8"/>
  <c r="P35" i="8"/>
  <c r="AH36" i="8"/>
  <c r="AA38" i="8"/>
  <c r="W22" i="8"/>
  <c r="AA25" i="8"/>
  <c r="W26" i="8"/>
  <c r="P28" i="8"/>
  <c r="AI29" i="8"/>
  <c r="X32" i="8"/>
  <c r="T33" i="8"/>
  <c r="AD37" i="8"/>
  <c r="X8" i="8"/>
  <c r="I15" i="6"/>
  <c r="I16" i="6"/>
  <c r="I17" i="6"/>
  <c r="L23" i="14" s="1"/>
  <c r="I9" i="6"/>
  <c r="F17" i="14" s="1"/>
  <c r="H21" i="14"/>
  <c r="H24" i="14"/>
  <c r="H36" i="14"/>
  <c r="F14" i="14"/>
  <c r="H8" i="14"/>
  <c r="H10" i="14"/>
  <c r="H22" i="14"/>
  <c r="H34" i="14"/>
  <c r="H20" i="14"/>
  <c r="H37" i="14"/>
  <c r="H9" i="14"/>
  <c r="H31" i="14"/>
  <c r="H17" i="14"/>
  <c r="H30" i="14"/>
  <c r="H28" i="14"/>
  <c r="F21" i="14"/>
  <c r="H15" i="14"/>
  <c r="H29" i="14"/>
  <c r="H16" i="14"/>
  <c r="H14" i="14"/>
  <c r="H13" i="14"/>
  <c r="H35" i="14"/>
  <c r="H23" i="14"/>
  <c r="H7" i="14"/>
  <c r="H27" i="14"/>
  <c r="B9" i="7"/>
  <c r="B8" i="14"/>
  <c r="B9" i="8"/>
  <c r="N8" i="11"/>
  <c r="AK9" i="8" s="1"/>
  <c r="H7" i="11"/>
  <c r="H8" i="8" s="1"/>
  <c r="F8" i="11"/>
  <c r="F9" i="8" s="1"/>
  <c r="K8" i="11"/>
  <c r="K9" i="8" s="1"/>
  <c r="N7" i="11"/>
  <c r="AK8" i="8" s="1"/>
  <c r="H8" i="11"/>
  <c r="H9" i="8" s="1"/>
  <c r="L8" i="11"/>
  <c r="L9" i="8" s="1"/>
  <c r="L7" i="11"/>
  <c r="L8" i="8" s="1"/>
  <c r="E7" i="11"/>
  <c r="E8" i="8" s="1"/>
  <c r="I7" i="11"/>
  <c r="I8" i="8" s="1"/>
  <c r="I8" i="11"/>
  <c r="I9" i="8" s="1"/>
  <c r="M8" i="11"/>
  <c r="M9" i="8" s="1"/>
  <c r="M7" i="11"/>
  <c r="M8" i="8" s="1"/>
  <c r="E8" i="11"/>
  <c r="E9" i="8" s="1"/>
  <c r="G7" i="11"/>
  <c r="G8" i="8" s="1"/>
  <c r="F7" i="11"/>
  <c r="F8" i="8" s="1"/>
  <c r="G8" i="11"/>
  <c r="G9" i="8" s="1"/>
  <c r="J7" i="11"/>
  <c r="J8" i="8" s="1"/>
  <c r="K7" i="11"/>
  <c r="K8" i="8" s="1"/>
  <c r="I13" i="6"/>
  <c r="K36" i="14" s="1"/>
  <c r="I6" i="6"/>
  <c r="J8" i="11"/>
  <c r="J9" i="8" s="1"/>
  <c r="D7" i="11"/>
  <c r="D8" i="8" s="1"/>
  <c r="D8" i="11"/>
  <c r="D9" i="8" s="1"/>
  <c r="C7" i="11"/>
  <c r="C8" i="8" s="1"/>
  <c r="C8" i="11"/>
  <c r="C9" i="8" s="1"/>
  <c r="I8" i="6"/>
  <c r="E24" i="14" s="1"/>
  <c r="I7" i="6"/>
  <c r="D34" i="14" s="1"/>
  <c r="I14" i="6"/>
  <c r="I10" i="6"/>
  <c r="G24" i="14" s="1"/>
  <c r="I12" i="6"/>
  <c r="D11" i="2"/>
  <c r="L29" i="14" l="1"/>
  <c r="L8" i="14"/>
  <c r="L28" i="14"/>
  <c r="E17" i="14"/>
  <c r="L24" i="14"/>
  <c r="L14" i="14"/>
  <c r="L37" i="14"/>
  <c r="L9" i="14"/>
  <c r="L16" i="14"/>
  <c r="L36" i="14"/>
  <c r="L22" i="14"/>
  <c r="L7" i="14"/>
  <c r="L27" i="14"/>
  <c r="L35" i="14"/>
  <c r="L31" i="14"/>
  <c r="E10" i="14"/>
  <c r="L17" i="14"/>
  <c r="L10" i="14"/>
  <c r="L15" i="14"/>
  <c r="L34" i="14"/>
  <c r="L21" i="14"/>
  <c r="L30" i="14"/>
  <c r="L20" i="14"/>
  <c r="L13" i="14"/>
  <c r="N9" i="8"/>
  <c r="N8" i="8"/>
  <c r="F20" i="14"/>
  <c r="F24" i="14"/>
  <c r="F9" i="14"/>
  <c r="F10" i="14"/>
  <c r="F35" i="14"/>
  <c r="F15" i="14"/>
  <c r="G9" i="14"/>
  <c r="G30" i="14"/>
  <c r="G35" i="14"/>
  <c r="G10" i="14"/>
  <c r="G21" i="14"/>
  <c r="G16" i="14"/>
  <c r="F31" i="14"/>
  <c r="F37" i="14"/>
  <c r="G36" i="14"/>
  <c r="F23" i="14"/>
  <c r="G8" i="14"/>
  <c r="G28" i="14"/>
  <c r="F16" i="14"/>
  <c r="F27" i="14"/>
  <c r="D8" i="14"/>
  <c r="K27" i="14"/>
  <c r="K15" i="14"/>
  <c r="D36" i="14"/>
  <c r="K28" i="14"/>
  <c r="K10" i="14"/>
  <c r="K13" i="14"/>
  <c r="K16" i="14"/>
  <c r="K9" i="14"/>
  <c r="K20" i="14"/>
  <c r="K23" i="14"/>
  <c r="D20" i="14"/>
  <c r="D9" i="14"/>
  <c r="K34" i="14"/>
  <c r="K31" i="14"/>
  <c r="D28" i="14"/>
  <c r="D21" i="14"/>
  <c r="G13" i="14"/>
  <c r="D24" i="14"/>
  <c r="D13" i="14"/>
  <c r="F22" i="14"/>
  <c r="G34" i="14"/>
  <c r="D16" i="14"/>
  <c r="G23" i="14"/>
  <c r="K30" i="14"/>
  <c r="F7" i="14"/>
  <c r="G17" i="14"/>
  <c r="G7" i="14"/>
  <c r="D15" i="14"/>
  <c r="K7" i="14"/>
  <c r="G15" i="14"/>
  <c r="F28" i="14"/>
  <c r="K35" i="14"/>
  <c r="F30" i="14"/>
  <c r="K22" i="14"/>
  <c r="K37" i="14"/>
  <c r="D7" i="14"/>
  <c r="F13" i="14"/>
  <c r="D23" i="14"/>
  <c r="K17" i="14"/>
  <c r="D27" i="14"/>
  <c r="D17" i="14"/>
  <c r="K8" i="14"/>
  <c r="D35" i="14"/>
  <c r="D29" i="14"/>
  <c r="D30" i="14"/>
  <c r="F34" i="14"/>
  <c r="F29" i="14"/>
  <c r="D22" i="14"/>
  <c r="F8" i="14"/>
  <c r="G20" i="14"/>
  <c r="G31" i="14"/>
  <c r="D14" i="14"/>
  <c r="G22" i="14"/>
  <c r="K29" i="14"/>
  <c r="G37" i="14"/>
  <c r="K24" i="14"/>
  <c r="F36" i="14"/>
  <c r="K14" i="14"/>
  <c r="G14" i="14"/>
  <c r="K21" i="14"/>
  <c r="G27" i="14"/>
  <c r="G29" i="14"/>
  <c r="D31" i="14"/>
  <c r="D37" i="14"/>
  <c r="D10" i="14"/>
  <c r="H38" i="14"/>
  <c r="B10" i="7"/>
  <c r="B9" i="14"/>
  <c r="B10" i="8"/>
  <c r="B9" i="11"/>
  <c r="J30" i="14"/>
  <c r="J22" i="14"/>
  <c r="J14" i="14"/>
  <c r="J37" i="14"/>
  <c r="J29" i="14"/>
  <c r="J21" i="14"/>
  <c r="J13" i="14"/>
  <c r="J36" i="14"/>
  <c r="J28" i="14"/>
  <c r="J20" i="14"/>
  <c r="J10" i="14"/>
  <c r="J35" i="14"/>
  <c r="J27" i="14"/>
  <c r="J17" i="14"/>
  <c r="J7" i="14"/>
  <c r="J34" i="14"/>
  <c r="J24" i="14"/>
  <c r="J9" i="14"/>
  <c r="J15" i="14"/>
  <c r="J31" i="14"/>
  <c r="J16" i="14"/>
  <c r="J8" i="14"/>
  <c r="J23" i="14"/>
  <c r="I23" i="14"/>
  <c r="I17" i="14"/>
  <c r="I8" i="14"/>
  <c r="I29" i="14"/>
  <c r="I14" i="14"/>
  <c r="I28" i="14"/>
  <c r="I37" i="14"/>
  <c r="I31" i="14"/>
  <c r="I22" i="14"/>
  <c r="I7" i="14"/>
  <c r="I16" i="14"/>
  <c r="I10" i="14"/>
  <c r="I36" i="14"/>
  <c r="I21" i="14"/>
  <c r="I35" i="14"/>
  <c r="I30" i="14"/>
  <c r="I24" i="14"/>
  <c r="I15" i="14"/>
  <c r="I9" i="14"/>
  <c r="E29" i="14"/>
  <c r="E36" i="14"/>
  <c r="E21" i="14"/>
  <c r="E9" i="14"/>
  <c r="E28" i="14"/>
  <c r="E16" i="14"/>
  <c r="E13" i="14"/>
  <c r="E27" i="14"/>
  <c r="E35" i="14"/>
  <c r="E23" i="14"/>
  <c r="E30" i="14"/>
  <c r="E20" i="14"/>
  <c r="E8" i="14"/>
  <c r="E37" i="14"/>
  <c r="E15" i="14"/>
  <c r="E34" i="14"/>
  <c r="E22" i="14"/>
  <c r="E7" i="14"/>
  <c r="E14" i="14"/>
  <c r="C37" i="14"/>
  <c r="C35" i="14"/>
  <c r="C31" i="14"/>
  <c r="C29" i="14"/>
  <c r="C27" i="14"/>
  <c r="C17" i="14"/>
  <c r="C15" i="14"/>
  <c r="C7" i="14"/>
  <c r="C24" i="14"/>
  <c r="C20" i="14"/>
  <c r="C16" i="14"/>
  <c r="C8" i="14"/>
  <c r="C36" i="14"/>
  <c r="C34" i="14"/>
  <c r="C30" i="14"/>
  <c r="C28" i="14"/>
  <c r="C22" i="14"/>
  <c r="C14" i="14"/>
  <c r="C10" i="14"/>
  <c r="C23" i="14"/>
  <c r="C21" i="14"/>
  <c r="C13" i="14"/>
  <c r="C9" i="14"/>
  <c r="D10" i="2"/>
  <c r="D9" i="2"/>
  <c r="D8" i="2"/>
  <c r="D7" i="2"/>
  <c r="D6" i="2"/>
  <c r="L38" i="14" l="1"/>
  <c r="C17" i="16" s="1"/>
  <c r="G38" i="14"/>
  <c r="C10" i="16" s="1"/>
  <c r="F38" i="14"/>
  <c r="C9" i="16" s="1"/>
  <c r="D38" i="14"/>
  <c r="C7" i="16" s="1"/>
  <c r="K38" i="14"/>
  <c r="I9" i="11"/>
  <c r="I10" i="8" s="1"/>
  <c r="L9" i="11"/>
  <c r="L10" i="8" s="1"/>
  <c r="H9" i="11"/>
  <c r="H10" i="8" s="1"/>
  <c r="F9" i="11"/>
  <c r="F10" i="8" s="1"/>
  <c r="C9" i="11"/>
  <c r="C10" i="8" s="1"/>
  <c r="E9" i="11"/>
  <c r="E10" i="8" s="1"/>
  <c r="M9" i="11"/>
  <c r="M10" i="8" s="1"/>
  <c r="K9" i="11"/>
  <c r="K10" i="8" s="1"/>
  <c r="G9" i="11"/>
  <c r="G10" i="8" s="1"/>
  <c r="J9" i="11"/>
  <c r="J10" i="8" s="1"/>
  <c r="D9" i="11"/>
  <c r="D10" i="8" s="1"/>
  <c r="N9" i="11"/>
  <c r="B11" i="7"/>
  <c r="B10" i="14"/>
  <c r="B10" i="11"/>
  <c r="B11" i="8"/>
  <c r="J38" i="14"/>
  <c r="C13" i="16" s="1"/>
  <c r="I38" i="14"/>
  <c r="C12" i="16" s="1"/>
  <c r="E38" i="14"/>
  <c r="C8" i="16" s="1"/>
  <c r="C38" i="14"/>
  <c r="C6" i="16" s="1"/>
  <c r="C11" i="16" l="1"/>
  <c r="AK10" i="8"/>
  <c r="N10" i="8"/>
  <c r="G10" i="11"/>
  <c r="G11" i="8" s="1"/>
  <c r="N10" i="11"/>
  <c r="M10" i="11"/>
  <c r="M11" i="8" s="1"/>
  <c r="H10" i="11"/>
  <c r="H11" i="8" s="1"/>
  <c r="I10" i="11"/>
  <c r="I11" i="8" s="1"/>
  <c r="F10" i="11"/>
  <c r="F11" i="8" s="1"/>
  <c r="K10" i="11"/>
  <c r="K11" i="8" s="1"/>
  <c r="C10" i="11"/>
  <c r="C11" i="8" s="1"/>
  <c r="L10" i="11"/>
  <c r="L11" i="8" s="1"/>
  <c r="E10" i="11"/>
  <c r="E11" i="8" s="1"/>
  <c r="J10" i="11"/>
  <c r="J11" i="8" s="1"/>
  <c r="D10" i="11"/>
  <c r="D11" i="8" s="1"/>
  <c r="B12" i="7"/>
  <c r="B11" i="14"/>
  <c r="B11" i="11"/>
  <c r="B12" i="8"/>
  <c r="AK11" i="8" l="1"/>
  <c r="N11" i="8"/>
  <c r="E11" i="11"/>
  <c r="E12" i="8" s="1"/>
  <c r="L11" i="11"/>
  <c r="L12" i="8" s="1"/>
  <c r="H11" i="11"/>
  <c r="H12" i="8" s="1"/>
  <c r="G11" i="11"/>
  <c r="G12" i="8" s="1"/>
  <c r="F11" i="11"/>
  <c r="F12" i="8" s="1"/>
  <c r="C11" i="11"/>
  <c r="C12" i="8" s="1"/>
  <c r="N11" i="11"/>
  <c r="I11" i="11"/>
  <c r="I12" i="8" s="1"/>
  <c r="M11" i="11"/>
  <c r="M12" i="8" s="1"/>
  <c r="K11" i="11"/>
  <c r="K12" i="8" s="1"/>
  <c r="J11" i="11"/>
  <c r="J12" i="8" s="1"/>
  <c r="D11" i="11"/>
  <c r="D12" i="8" s="1"/>
  <c r="B13" i="7"/>
  <c r="B12" i="14"/>
  <c r="B12" i="11"/>
  <c r="B13" i="8"/>
  <c r="AK12" i="8" l="1"/>
  <c r="N12" i="8"/>
  <c r="N12" i="11"/>
  <c r="E12" i="11"/>
  <c r="E13" i="8" s="1"/>
  <c r="I12" i="11"/>
  <c r="I13" i="8" s="1"/>
  <c r="H12" i="11"/>
  <c r="H13" i="8" s="1"/>
  <c r="M12" i="11"/>
  <c r="M13" i="8" s="1"/>
  <c r="L12" i="11"/>
  <c r="L13" i="8" s="1"/>
  <c r="G12" i="11"/>
  <c r="G13" i="8" s="1"/>
  <c r="C12" i="11"/>
  <c r="C13" i="8" s="1"/>
  <c r="K12" i="11"/>
  <c r="K13" i="8" s="1"/>
  <c r="F12" i="11"/>
  <c r="F13" i="8" s="1"/>
  <c r="J12" i="11"/>
  <c r="J13" i="8" s="1"/>
  <c r="D12" i="11"/>
  <c r="D13" i="8" s="1"/>
  <c r="B14" i="7"/>
  <c r="B13" i="14"/>
  <c r="B14" i="8"/>
  <c r="B13" i="11"/>
  <c r="AK13" i="8" l="1"/>
  <c r="N13" i="8"/>
  <c r="B15" i="7"/>
  <c r="B14" i="14"/>
  <c r="B15" i="8"/>
  <c r="B14" i="11"/>
  <c r="H13" i="11"/>
  <c r="H14" i="8" s="1"/>
  <c r="M13" i="11"/>
  <c r="M14" i="8" s="1"/>
  <c r="K13" i="11"/>
  <c r="K14" i="8" s="1"/>
  <c r="E13" i="11"/>
  <c r="E14" i="8" s="1"/>
  <c r="G13" i="11"/>
  <c r="G14" i="8" s="1"/>
  <c r="I13" i="11"/>
  <c r="I14" i="8" s="1"/>
  <c r="N13" i="11"/>
  <c r="C13" i="11"/>
  <c r="C14" i="8" s="1"/>
  <c r="F13" i="11"/>
  <c r="F14" i="8" s="1"/>
  <c r="L13" i="11"/>
  <c r="L14" i="8" s="1"/>
  <c r="J13" i="11"/>
  <c r="J14" i="8" s="1"/>
  <c r="D13" i="11"/>
  <c r="D14" i="8" s="1"/>
  <c r="AK14" i="8" l="1"/>
  <c r="N14" i="8"/>
  <c r="D14" i="11"/>
  <c r="D15" i="8" s="1"/>
  <c r="F14" i="11"/>
  <c r="F15" i="8" s="1"/>
  <c r="K14" i="11"/>
  <c r="K15" i="8" s="1"/>
  <c r="I14" i="11"/>
  <c r="I15" i="8" s="1"/>
  <c r="M14" i="11"/>
  <c r="M15" i="8" s="1"/>
  <c r="L14" i="11"/>
  <c r="L15" i="8" s="1"/>
  <c r="E14" i="11"/>
  <c r="E15" i="8" s="1"/>
  <c r="H14" i="11"/>
  <c r="H15" i="8" s="1"/>
  <c r="C14" i="11"/>
  <c r="C15" i="8" s="1"/>
  <c r="N14" i="11"/>
  <c r="G14" i="11"/>
  <c r="G15" i="8" s="1"/>
  <c r="J14" i="11"/>
  <c r="J15" i="8" s="1"/>
  <c r="B16" i="7"/>
  <c r="B15" i="14"/>
  <c r="B15" i="11"/>
  <c r="B16" i="8"/>
  <c r="AK15" i="8" l="1"/>
  <c r="N15" i="8"/>
  <c r="E15" i="11"/>
  <c r="E16" i="8" s="1"/>
  <c r="G15" i="11"/>
  <c r="G16" i="8" s="1"/>
  <c r="F15" i="11"/>
  <c r="F16" i="8" s="1"/>
  <c r="L15" i="11"/>
  <c r="L16" i="8" s="1"/>
  <c r="M15" i="11"/>
  <c r="M16" i="8" s="1"/>
  <c r="H15" i="11"/>
  <c r="H16" i="8" s="1"/>
  <c r="I15" i="11"/>
  <c r="I16" i="8" s="1"/>
  <c r="N15" i="11"/>
  <c r="D15" i="11"/>
  <c r="D16" i="8" s="1"/>
  <c r="K15" i="11"/>
  <c r="K16" i="8" s="1"/>
  <c r="J15" i="11"/>
  <c r="J16" i="8" s="1"/>
  <c r="C15" i="11"/>
  <c r="C16" i="8" s="1"/>
  <c r="B17" i="7"/>
  <c r="B16" i="14"/>
  <c r="B17" i="8"/>
  <c r="B16" i="11"/>
  <c r="AK16" i="8" l="1"/>
  <c r="N16" i="8"/>
  <c r="F16" i="11"/>
  <c r="F17" i="8" s="1"/>
  <c r="H16" i="11"/>
  <c r="H17" i="8" s="1"/>
  <c r="M16" i="11"/>
  <c r="M17" i="8" s="1"/>
  <c r="E16" i="11"/>
  <c r="E17" i="8" s="1"/>
  <c r="L16" i="11"/>
  <c r="L17" i="8" s="1"/>
  <c r="I16" i="11"/>
  <c r="I17" i="8" s="1"/>
  <c r="K16" i="11"/>
  <c r="K17" i="8" s="1"/>
  <c r="J16" i="11"/>
  <c r="J17" i="8" s="1"/>
  <c r="D16" i="11"/>
  <c r="D17" i="8" s="1"/>
  <c r="G16" i="11"/>
  <c r="G17" i="8" s="1"/>
  <c r="C16" i="11"/>
  <c r="C17" i="8" s="1"/>
  <c r="N16" i="11"/>
  <c r="B18" i="7"/>
  <c r="B17" i="14"/>
  <c r="B18" i="8"/>
  <c r="B17" i="11"/>
  <c r="AK17" i="8" l="1"/>
  <c r="N17" i="8"/>
  <c r="G17" i="11"/>
  <c r="G18" i="8" s="1"/>
  <c r="M17" i="11"/>
  <c r="M18" i="8" s="1"/>
  <c r="N17" i="11"/>
  <c r="E17" i="11"/>
  <c r="E18" i="8" s="1"/>
  <c r="F17" i="11"/>
  <c r="F18" i="8" s="1"/>
  <c r="K17" i="11"/>
  <c r="K18" i="8" s="1"/>
  <c r="L17" i="11"/>
  <c r="L18" i="8" s="1"/>
  <c r="I17" i="11"/>
  <c r="I18" i="8" s="1"/>
  <c r="J17" i="11"/>
  <c r="J18" i="8" s="1"/>
  <c r="C17" i="11"/>
  <c r="C18" i="8" s="1"/>
  <c r="D17" i="11"/>
  <c r="D18" i="8" s="1"/>
  <c r="H17" i="11"/>
  <c r="H18" i="8" s="1"/>
  <c r="B19" i="7"/>
  <c r="B18" i="14"/>
  <c r="B18" i="11"/>
  <c r="B19" i="8"/>
  <c r="AK18" i="8" l="1"/>
  <c r="N18" i="8"/>
  <c r="G18" i="11"/>
  <c r="G19" i="8" s="1"/>
  <c r="M18" i="11"/>
  <c r="M19" i="8" s="1"/>
  <c r="I18" i="11"/>
  <c r="I19" i="8" s="1"/>
  <c r="E18" i="11"/>
  <c r="E19" i="8" s="1"/>
  <c r="F18" i="11"/>
  <c r="F19" i="8" s="1"/>
  <c r="K18" i="11"/>
  <c r="K19" i="8" s="1"/>
  <c r="L18" i="11"/>
  <c r="L19" i="8" s="1"/>
  <c r="N18" i="11"/>
  <c r="H18" i="11"/>
  <c r="H19" i="8" s="1"/>
  <c r="C18" i="11"/>
  <c r="C19" i="8" s="1"/>
  <c r="J18" i="11"/>
  <c r="J19" i="8" s="1"/>
  <c r="D18" i="11"/>
  <c r="D19" i="8" s="1"/>
  <c r="B20" i="7"/>
  <c r="B19" i="14"/>
  <c r="B19" i="11"/>
  <c r="B20" i="8"/>
  <c r="AK19" i="8" l="1"/>
  <c r="N19" i="8"/>
  <c r="I19" i="11"/>
  <c r="I20" i="8" s="1"/>
  <c r="L19" i="11"/>
  <c r="L20" i="8" s="1"/>
  <c r="M19" i="11"/>
  <c r="M20" i="8" s="1"/>
  <c r="H19" i="11"/>
  <c r="H20" i="8" s="1"/>
  <c r="K19" i="11"/>
  <c r="K20" i="8" s="1"/>
  <c r="G19" i="11"/>
  <c r="G20" i="8" s="1"/>
  <c r="F19" i="11"/>
  <c r="F20" i="8" s="1"/>
  <c r="E19" i="11"/>
  <c r="E20" i="8" s="1"/>
  <c r="N19" i="11"/>
  <c r="J19" i="11"/>
  <c r="J20" i="8" s="1"/>
  <c r="C19" i="11"/>
  <c r="C20" i="8" s="1"/>
  <c r="D19" i="11"/>
  <c r="D20" i="8" s="1"/>
  <c r="B21" i="7"/>
  <c r="B20" i="14"/>
  <c r="B21" i="8"/>
  <c r="B20" i="11"/>
  <c r="AK20" i="8" l="1"/>
  <c r="N20" i="8"/>
  <c r="F20" i="11"/>
  <c r="F21" i="8" s="1"/>
  <c r="L20" i="11"/>
  <c r="L21" i="8" s="1"/>
  <c r="G20" i="11"/>
  <c r="G21" i="8" s="1"/>
  <c r="E20" i="11"/>
  <c r="E21" i="8" s="1"/>
  <c r="N20" i="11"/>
  <c r="H20" i="11"/>
  <c r="H21" i="8" s="1"/>
  <c r="J20" i="11"/>
  <c r="J21" i="8" s="1"/>
  <c r="C20" i="11"/>
  <c r="C21" i="8" s="1"/>
  <c r="D20" i="11"/>
  <c r="D21" i="8" s="1"/>
  <c r="K20" i="11"/>
  <c r="K21" i="8" s="1"/>
  <c r="I20" i="11"/>
  <c r="I21" i="8" s="1"/>
  <c r="M20" i="11"/>
  <c r="M21" i="8" s="1"/>
  <c r="B22" i="7"/>
  <c r="B21" i="14"/>
  <c r="B22" i="8"/>
  <c r="B21" i="11"/>
  <c r="AK21" i="8" l="1"/>
  <c r="N21" i="8"/>
  <c r="F21" i="11"/>
  <c r="F22" i="8" s="1"/>
  <c r="E21" i="11"/>
  <c r="E22" i="8" s="1"/>
  <c r="L21" i="11"/>
  <c r="L22" i="8" s="1"/>
  <c r="G21" i="11"/>
  <c r="G22" i="8" s="1"/>
  <c r="I21" i="11"/>
  <c r="I22" i="8" s="1"/>
  <c r="N21" i="11"/>
  <c r="H21" i="11"/>
  <c r="H22" i="8" s="1"/>
  <c r="M21" i="11"/>
  <c r="M22" i="8" s="1"/>
  <c r="J21" i="11"/>
  <c r="J22" i="8" s="1"/>
  <c r="K21" i="11"/>
  <c r="K22" i="8" s="1"/>
  <c r="C21" i="11"/>
  <c r="C22" i="8" s="1"/>
  <c r="D21" i="11"/>
  <c r="D22" i="8" s="1"/>
  <c r="B23" i="7"/>
  <c r="B22" i="14"/>
  <c r="B22" i="11"/>
  <c r="B23" i="8"/>
  <c r="AK22" i="8" l="1"/>
  <c r="N22" i="8"/>
  <c r="G22" i="11"/>
  <c r="G23" i="8" s="1"/>
  <c r="E22" i="11"/>
  <c r="E23" i="8" s="1"/>
  <c r="H22" i="11"/>
  <c r="H23" i="8" s="1"/>
  <c r="L22" i="11"/>
  <c r="L23" i="8" s="1"/>
  <c r="I22" i="11"/>
  <c r="I23" i="8" s="1"/>
  <c r="M22" i="11"/>
  <c r="M23" i="8" s="1"/>
  <c r="F22" i="11"/>
  <c r="F23" i="8" s="1"/>
  <c r="K22" i="11"/>
  <c r="K23" i="8" s="1"/>
  <c r="N22" i="11"/>
  <c r="J22" i="11"/>
  <c r="J23" i="8" s="1"/>
  <c r="D22" i="11"/>
  <c r="D23" i="8" s="1"/>
  <c r="C22" i="11"/>
  <c r="C23" i="8" s="1"/>
  <c r="B24" i="7"/>
  <c r="B23" i="14"/>
  <c r="B23" i="11"/>
  <c r="B24" i="8"/>
  <c r="AK23" i="8" l="1"/>
  <c r="N23" i="8"/>
  <c r="N23" i="11"/>
  <c r="J23" i="11"/>
  <c r="J24" i="8" s="1"/>
  <c r="E23" i="11"/>
  <c r="E24" i="8" s="1"/>
  <c r="M23" i="11"/>
  <c r="M24" i="8" s="1"/>
  <c r="H23" i="11"/>
  <c r="H24" i="8" s="1"/>
  <c r="K23" i="11"/>
  <c r="K24" i="8" s="1"/>
  <c r="G23" i="11"/>
  <c r="G24" i="8" s="1"/>
  <c r="F23" i="11"/>
  <c r="F24" i="8" s="1"/>
  <c r="D23" i="11"/>
  <c r="D24" i="8" s="1"/>
  <c r="I23" i="11"/>
  <c r="I24" i="8" s="1"/>
  <c r="L23" i="11"/>
  <c r="L24" i="8" s="1"/>
  <c r="C23" i="11"/>
  <c r="C24" i="8" s="1"/>
  <c r="B25" i="7"/>
  <c r="B24" i="14"/>
  <c r="B24" i="11"/>
  <c r="B25" i="8"/>
  <c r="AK24" i="8" l="1"/>
  <c r="N24" i="8"/>
  <c r="N24" i="11"/>
  <c r="J24" i="11"/>
  <c r="J25" i="8" s="1"/>
  <c r="F24" i="11"/>
  <c r="F25" i="8" s="1"/>
  <c r="E24" i="11"/>
  <c r="E25" i="8" s="1"/>
  <c r="G24" i="11"/>
  <c r="G25" i="8" s="1"/>
  <c r="H24" i="11"/>
  <c r="H25" i="8" s="1"/>
  <c r="I24" i="11"/>
  <c r="I25" i="8" s="1"/>
  <c r="M24" i="11"/>
  <c r="M25" i="8" s="1"/>
  <c r="D24" i="11"/>
  <c r="D25" i="8" s="1"/>
  <c r="C24" i="11"/>
  <c r="C25" i="8" s="1"/>
  <c r="L24" i="11"/>
  <c r="L25" i="8" s="1"/>
  <c r="K24" i="11"/>
  <c r="K25" i="8" s="1"/>
  <c r="B26" i="7"/>
  <c r="B25" i="14"/>
  <c r="B26" i="8"/>
  <c r="B25" i="11"/>
  <c r="AK25" i="8" l="1"/>
  <c r="N25" i="8"/>
  <c r="K25" i="11"/>
  <c r="K26" i="8" s="1"/>
  <c r="I25" i="11"/>
  <c r="I26" i="8" s="1"/>
  <c r="L25" i="11"/>
  <c r="L26" i="8" s="1"/>
  <c r="G25" i="11"/>
  <c r="G26" i="8" s="1"/>
  <c r="H25" i="11"/>
  <c r="H26" i="8" s="1"/>
  <c r="F25" i="11"/>
  <c r="F26" i="8" s="1"/>
  <c r="J25" i="11"/>
  <c r="J26" i="8" s="1"/>
  <c r="D25" i="11"/>
  <c r="D26" i="8" s="1"/>
  <c r="N25" i="11"/>
  <c r="M25" i="11"/>
  <c r="M26" i="8" s="1"/>
  <c r="E25" i="11"/>
  <c r="E26" i="8" s="1"/>
  <c r="C25" i="11"/>
  <c r="C26" i="8" s="1"/>
  <c r="B27" i="7"/>
  <c r="B26" i="14"/>
  <c r="B27" i="8"/>
  <c r="B26" i="11"/>
  <c r="AK26" i="8" l="1"/>
  <c r="N26" i="8"/>
  <c r="H26" i="11"/>
  <c r="H27" i="8" s="1"/>
  <c r="N26" i="11"/>
  <c r="G26" i="11"/>
  <c r="G27" i="8" s="1"/>
  <c r="L26" i="11"/>
  <c r="L27" i="8" s="1"/>
  <c r="M26" i="11"/>
  <c r="M27" i="8" s="1"/>
  <c r="I26" i="11"/>
  <c r="I27" i="8" s="1"/>
  <c r="E26" i="11"/>
  <c r="E27" i="8" s="1"/>
  <c r="J26" i="11"/>
  <c r="J27" i="8" s="1"/>
  <c r="D26" i="11"/>
  <c r="D27" i="8" s="1"/>
  <c r="C26" i="11"/>
  <c r="C27" i="8" s="1"/>
  <c r="F26" i="11"/>
  <c r="F27" i="8" s="1"/>
  <c r="K26" i="11"/>
  <c r="K27" i="8" s="1"/>
  <c r="B28" i="7"/>
  <c r="B27" i="14"/>
  <c r="B27" i="11"/>
  <c r="B28" i="8"/>
  <c r="AK27" i="8" l="1"/>
  <c r="N27" i="8"/>
  <c r="N27" i="11"/>
  <c r="H27" i="11"/>
  <c r="H28" i="8" s="1"/>
  <c r="E27" i="11"/>
  <c r="E28" i="8" s="1"/>
  <c r="L27" i="11"/>
  <c r="L28" i="8" s="1"/>
  <c r="M27" i="11"/>
  <c r="M28" i="8" s="1"/>
  <c r="J27" i="11"/>
  <c r="J28" i="8" s="1"/>
  <c r="D27" i="11"/>
  <c r="D28" i="8" s="1"/>
  <c r="K27" i="11"/>
  <c r="K28" i="8" s="1"/>
  <c r="I27" i="11"/>
  <c r="I28" i="8" s="1"/>
  <c r="G27" i="11"/>
  <c r="G28" i="8" s="1"/>
  <c r="F27" i="11"/>
  <c r="F28" i="8" s="1"/>
  <c r="C27" i="11"/>
  <c r="C28" i="8" s="1"/>
  <c r="B29" i="7"/>
  <c r="B28" i="14"/>
  <c r="B29" i="8"/>
  <c r="B28" i="11"/>
  <c r="AK28" i="8" l="1"/>
  <c r="N28" i="8"/>
  <c r="K28" i="11"/>
  <c r="K29" i="8" s="1"/>
  <c r="F28" i="11"/>
  <c r="F29" i="8" s="1"/>
  <c r="E28" i="11"/>
  <c r="E29" i="8" s="1"/>
  <c r="H28" i="11"/>
  <c r="H29" i="8" s="1"/>
  <c r="I28" i="11"/>
  <c r="I29" i="8" s="1"/>
  <c r="M28" i="11"/>
  <c r="M29" i="8" s="1"/>
  <c r="N28" i="11"/>
  <c r="L28" i="11"/>
  <c r="L29" i="8" s="1"/>
  <c r="J28" i="11"/>
  <c r="J29" i="8" s="1"/>
  <c r="D28" i="11"/>
  <c r="D29" i="8" s="1"/>
  <c r="C28" i="11"/>
  <c r="C29" i="8" s="1"/>
  <c r="G28" i="11"/>
  <c r="G29" i="8" s="1"/>
  <c r="B30" i="7"/>
  <c r="B29" i="14"/>
  <c r="B30" i="8"/>
  <c r="B29" i="11"/>
  <c r="AK29" i="8" l="1"/>
  <c r="N29" i="8"/>
  <c r="G29" i="11"/>
  <c r="G30" i="8" s="1"/>
  <c r="K29" i="11"/>
  <c r="K30" i="8" s="1"/>
  <c r="H29" i="11"/>
  <c r="H30" i="8" s="1"/>
  <c r="F29" i="11"/>
  <c r="F30" i="8" s="1"/>
  <c r="M29" i="11"/>
  <c r="M30" i="8" s="1"/>
  <c r="L29" i="11"/>
  <c r="L30" i="8" s="1"/>
  <c r="E29" i="11"/>
  <c r="E30" i="8" s="1"/>
  <c r="J29" i="11"/>
  <c r="J30" i="8" s="1"/>
  <c r="D29" i="11"/>
  <c r="D30" i="8" s="1"/>
  <c r="I29" i="11"/>
  <c r="I30" i="8" s="1"/>
  <c r="N29" i="11"/>
  <c r="C29" i="11"/>
  <c r="C30" i="8" s="1"/>
  <c r="B31" i="7"/>
  <c r="B30" i="14"/>
  <c r="B30" i="11"/>
  <c r="B31" i="8"/>
  <c r="AK30" i="8" l="1"/>
  <c r="N30" i="8"/>
  <c r="J30" i="11"/>
  <c r="J31" i="8" s="1"/>
  <c r="L30" i="11"/>
  <c r="L31" i="8" s="1"/>
  <c r="F30" i="11"/>
  <c r="F31" i="8" s="1"/>
  <c r="K30" i="11"/>
  <c r="K31" i="8" s="1"/>
  <c r="G30" i="11"/>
  <c r="G31" i="8" s="1"/>
  <c r="I30" i="11"/>
  <c r="I31" i="8" s="1"/>
  <c r="E30" i="11"/>
  <c r="E31" i="8" s="1"/>
  <c r="D30" i="11"/>
  <c r="D31" i="8" s="1"/>
  <c r="H30" i="11"/>
  <c r="H31" i="8" s="1"/>
  <c r="C30" i="11"/>
  <c r="C31" i="8" s="1"/>
  <c r="M30" i="11"/>
  <c r="M31" i="8" s="1"/>
  <c r="N30" i="11"/>
  <c r="B32" i="7"/>
  <c r="B31" i="14"/>
  <c r="B31" i="11"/>
  <c r="B32" i="8"/>
  <c r="AK31" i="8" l="1"/>
  <c r="N31" i="8"/>
  <c r="I31" i="11"/>
  <c r="I32" i="8" s="1"/>
  <c r="M31" i="11"/>
  <c r="M32" i="8" s="1"/>
  <c r="G31" i="11"/>
  <c r="G32" i="8" s="1"/>
  <c r="F31" i="11"/>
  <c r="F32" i="8" s="1"/>
  <c r="N31" i="11"/>
  <c r="L31" i="11"/>
  <c r="L32" i="8" s="1"/>
  <c r="E31" i="11"/>
  <c r="E32" i="8" s="1"/>
  <c r="C31" i="11"/>
  <c r="C32" i="8" s="1"/>
  <c r="H31" i="11"/>
  <c r="H32" i="8" s="1"/>
  <c r="K31" i="11"/>
  <c r="K32" i="8" s="1"/>
  <c r="D31" i="11"/>
  <c r="D32" i="8" s="1"/>
  <c r="J31" i="11"/>
  <c r="J32" i="8" s="1"/>
  <c r="B33" i="7"/>
  <c r="B32" i="14"/>
  <c r="B33" i="8"/>
  <c r="B32" i="11"/>
  <c r="AK32" i="8" l="1"/>
  <c r="N32" i="8"/>
  <c r="K32" i="11"/>
  <c r="K33" i="8" s="1"/>
  <c r="H32" i="11"/>
  <c r="H33" i="8" s="1"/>
  <c r="I32" i="11"/>
  <c r="I33" i="8" s="1"/>
  <c r="M32" i="11"/>
  <c r="M33" i="8" s="1"/>
  <c r="L32" i="11"/>
  <c r="L33" i="8" s="1"/>
  <c r="N32" i="11"/>
  <c r="F32" i="11"/>
  <c r="F33" i="8" s="1"/>
  <c r="J32" i="11"/>
  <c r="J33" i="8" s="1"/>
  <c r="E32" i="11"/>
  <c r="E33" i="8" s="1"/>
  <c r="G32" i="11"/>
  <c r="G33" i="8" s="1"/>
  <c r="C32" i="11"/>
  <c r="C33" i="8" s="1"/>
  <c r="D32" i="11"/>
  <c r="D33" i="8" s="1"/>
  <c r="B34" i="7"/>
  <c r="B33" i="14"/>
  <c r="B34" i="8"/>
  <c r="B33" i="11"/>
  <c r="AK33" i="8" l="1"/>
  <c r="N33" i="8"/>
  <c r="F33" i="11"/>
  <c r="F34" i="8" s="1"/>
  <c r="M33" i="11"/>
  <c r="M34" i="8" s="1"/>
  <c r="N33" i="11"/>
  <c r="E33" i="11"/>
  <c r="E34" i="8" s="1"/>
  <c r="G33" i="11"/>
  <c r="G34" i="8" s="1"/>
  <c r="I33" i="11"/>
  <c r="J33" i="11"/>
  <c r="K33" i="11"/>
  <c r="H33" i="11"/>
  <c r="D33" i="11"/>
  <c r="D34" i="8" s="1"/>
  <c r="L33" i="11"/>
  <c r="L34" i="8" s="1"/>
  <c r="C33" i="11"/>
  <c r="C34" i="8" s="1"/>
  <c r="B35" i="7"/>
  <c r="B34" i="14"/>
  <c r="B34" i="11"/>
  <c r="B35" i="8"/>
  <c r="AK34" i="8" l="1"/>
  <c r="N34" i="8"/>
  <c r="M34" i="11"/>
  <c r="M35" i="8" s="1"/>
  <c r="L34" i="11"/>
  <c r="L35" i="8" s="1"/>
  <c r="I34" i="11"/>
  <c r="I35" i="8" s="1"/>
  <c r="N34" i="11"/>
  <c r="H34" i="11"/>
  <c r="E34" i="11"/>
  <c r="E35" i="8" s="1"/>
  <c r="F34" i="11"/>
  <c r="F35" i="8" s="1"/>
  <c r="K34" i="11"/>
  <c r="K35" i="8" s="1"/>
  <c r="G34" i="11"/>
  <c r="G35" i="8" s="1"/>
  <c r="J34" i="11"/>
  <c r="J35" i="8" s="1"/>
  <c r="D34" i="11"/>
  <c r="D35" i="8" s="1"/>
  <c r="C34" i="11"/>
  <c r="C35" i="8" s="1"/>
  <c r="B36" i="7"/>
  <c r="B35" i="14"/>
  <c r="B35" i="11"/>
  <c r="B36" i="8"/>
  <c r="AK35" i="8" l="1"/>
  <c r="N35" i="8"/>
  <c r="N35" i="11"/>
  <c r="L35" i="11"/>
  <c r="L36" i="8" s="1"/>
  <c r="K35" i="11"/>
  <c r="K36" i="8" s="1"/>
  <c r="I35" i="11"/>
  <c r="I36" i="8" s="1"/>
  <c r="G35" i="11"/>
  <c r="G36" i="8" s="1"/>
  <c r="H35" i="11"/>
  <c r="H36" i="8" s="1"/>
  <c r="F35" i="11"/>
  <c r="F36" i="8" s="1"/>
  <c r="E35" i="11"/>
  <c r="E36" i="8" s="1"/>
  <c r="J35" i="11"/>
  <c r="J36" i="8" s="1"/>
  <c r="D35" i="11"/>
  <c r="D36" i="8" s="1"/>
  <c r="C35" i="11"/>
  <c r="C36" i="8" s="1"/>
  <c r="M35" i="11"/>
  <c r="M36" i="8" s="1"/>
  <c r="B37" i="7"/>
  <c r="B36" i="14"/>
  <c r="B36" i="11"/>
  <c r="B37" i="8"/>
  <c r="AK36" i="8" l="1"/>
  <c r="N36" i="8"/>
  <c r="G36" i="11"/>
  <c r="G37" i="8" s="1"/>
  <c r="L36" i="11"/>
  <c r="L37" i="8" s="1"/>
  <c r="K36" i="11"/>
  <c r="K37" i="8" s="1"/>
  <c r="F36" i="11"/>
  <c r="F37" i="8" s="1"/>
  <c r="E36" i="11"/>
  <c r="E37" i="8" s="1"/>
  <c r="M36" i="11"/>
  <c r="M37" i="8" s="1"/>
  <c r="J36" i="11"/>
  <c r="J37" i="8" s="1"/>
  <c r="I36" i="11"/>
  <c r="I37" i="8" s="1"/>
  <c r="D36" i="11"/>
  <c r="D37" i="8" s="1"/>
  <c r="N36" i="11"/>
  <c r="H36" i="11"/>
  <c r="H37" i="8" s="1"/>
  <c r="C36" i="11"/>
  <c r="C37" i="8" s="1"/>
  <c r="B37" i="14"/>
  <c r="B38" i="8"/>
  <c r="B37" i="11"/>
  <c r="AK37" i="8" l="1"/>
  <c r="N37" i="8"/>
  <c r="E37" i="11"/>
  <c r="E38" i="8" s="1"/>
  <c r="E39" i="8" s="1"/>
  <c r="F10" i="15" s="1"/>
  <c r="G10" i="15" s="1"/>
  <c r="D9" i="19" s="1"/>
  <c r="K37" i="11"/>
  <c r="K38" i="8" s="1"/>
  <c r="K39" i="8" s="1"/>
  <c r="I37" i="11"/>
  <c r="I38" i="8" s="1"/>
  <c r="I39" i="8" s="1"/>
  <c r="L37" i="11"/>
  <c r="N37" i="11"/>
  <c r="C37" i="11"/>
  <c r="C38" i="8" s="1"/>
  <c r="C39" i="8" s="1"/>
  <c r="F8" i="15" s="1"/>
  <c r="D37" i="11"/>
  <c r="D38" i="8" s="1"/>
  <c r="D39" i="8" s="1"/>
  <c r="F9" i="15" s="1"/>
  <c r="G9" i="15" s="1"/>
  <c r="D8" i="19" s="1"/>
  <c r="G37" i="11"/>
  <c r="G38" i="8" s="1"/>
  <c r="G39" i="8" s="1"/>
  <c r="F12" i="15" s="1"/>
  <c r="G12" i="15" s="1"/>
  <c r="D11" i="19" s="1"/>
  <c r="F37" i="11"/>
  <c r="F38" i="8" s="1"/>
  <c r="F39" i="8" s="1"/>
  <c r="F11" i="15" s="1"/>
  <c r="G11" i="15" s="1"/>
  <c r="D10" i="19" s="1"/>
  <c r="H37" i="11"/>
  <c r="H38" i="8" s="1"/>
  <c r="H39" i="8" s="1"/>
  <c r="F13" i="15" s="1"/>
  <c r="J37" i="11"/>
  <c r="J38" i="8" s="1"/>
  <c r="J39" i="8" s="1"/>
  <c r="M37" i="11"/>
  <c r="F14" i="15" l="1"/>
  <c r="G14" i="15" s="1"/>
  <c r="F15" i="15"/>
  <c r="G15" i="15" s="1"/>
  <c r="G13" i="15"/>
  <c r="AK38" i="8"/>
  <c r="AK39" i="8" s="1"/>
  <c r="N38" i="8"/>
  <c r="AF39" i="8"/>
  <c r="M38" i="8"/>
  <c r="L38" i="8"/>
  <c r="L39" i="8" s="1"/>
  <c r="D16" i="19"/>
  <c r="F16" i="19" s="1"/>
  <c r="O8" i="19"/>
  <c r="L8" i="19"/>
  <c r="G8" i="19"/>
  <c r="N8" i="19"/>
  <c r="I8" i="19"/>
  <c r="M8" i="19"/>
  <c r="F8" i="19"/>
  <c r="H8" i="19"/>
  <c r="P8" i="19"/>
  <c r="E8" i="19"/>
  <c r="J8" i="19"/>
  <c r="K8" i="19"/>
  <c r="I11" i="19"/>
  <c r="J11" i="19"/>
  <c r="M11" i="19"/>
  <c r="G11" i="19"/>
  <c r="E11" i="19"/>
  <c r="K11" i="19"/>
  <c r="O11" i="19"/>
  <c r="F11" i="19"/>
  <c r="P11" i="19"/>
  <c r="L11" i="19"/>
  <c r="H11" i="19"/>
  <c r="N11" i="19"/>
  <c r="G8" i="15"/>
  <c r="G10" i="19"/>
  <c r="K10" i="19"/>
  <c r="I10" i="19"/>
  <c r="N10" i="19"/>
  <c r="O10" i="19"/>
  <c r="H10" i="19"/>
  <c r="J10" i="19"/>
  <c r="F10" i="19"/>
  <c r="P10" i="19"/>
  <c r="M10" i="19"/>
  <c r="L10" i="19"/>
  <c r="E10" i="19"/>
  <c r="F9" i="19"/>
  <c r="N9" i="19"/>
  <c r="E9" i="19"/>
  <c r="G9" i="19"/>
  <c r="M9" i="19"/>
  <c r="P9" i="19"/>
  <c r="K9" i="19"/>
  <c r="I9" i="19"/>
  <c r="L9" i="19"/>
  <c r="H9" i="19"/>
  <c r="J9" i="19"/>
  <c r="O9" i="19"/>
  <c r="F36" i="15" l="1"/>
  <c r="G36" i="15" s="1"/>
  <c r="F37" i="15"/>
  <c r="G37" i="15" s="1"/>
  <c r="O16" i="19"/>
  <c r="F16" i="15"/>
  <c r="G16" i="15" s="1"/>
  <c r="F17" i="15"/>
  <c r="G17" i="15" s="1"/>
  <c r="D13" i="19"/>
  <c r="O13" i="19" s="1"/>
  <c r="K16" i="19"/>
  <c r="D12" i="19"/>
  <c r="K12" i="19" s="1"/>
  <c r="N16" i="19"/>
  <c r="I16" i="19"/>
  <c r="P16" i="19"/>
  <c r="M16" i="19"/>
  <c r="J16" i="19"/>
  <c r="E16" i="19"/>
  <c r="L16" i="19"/>
  <c r="G16" i="19"/>
  <c r="H16" i="19"/>
  <c r="D7" i="19"/>
  <c r="D17" i="19"/>
  <c r="D18" i="19"/>
  <c r="G43" i="15" l="1"/>
  <c r="F43" i="15"/>
  <c r="D15" i="19"/>
  <c r="M15" i="19" s="1"/>
  <c r="O12" i="19"/>
  <c r="M12" i="19"/>
  <c r="K13" i="19"/>
  <c r="M13" i="19"/>
  <c r="P13" i="19"/>
  <c r="F13" i="19"/>
  <c r="N12" i="19"/>
  <c r="F12" i="19"/>
  <c r="J13" i="19"/>
  <c r="I13" i="19"/>
  <c r="E13" i="19"/>
  <c r="D14" i="19"/>
  <c r="I12" i="19"/>
  <c r="L13" i="19"/>
  <c r="H13" i="19"/>
  <c r="N13" i="19"/>
  <c r="G13" i="19"/>
  <c r="E12" i="19"/>
  <c r="G12" i="19"/>
  <c r="P12" i="19"/>
  <c r="H12" i="19"/>
  <c r="J12" i="19"/>
  <c r="L12" i="19"/>
  <c r="I17" i="19"/>
  <c r="N17" i="19"/>
  <c r="F17" i="19"/>
  <c r="M17" i="19"/>
  <c r="P17" i="19"/>
  <c r="O17" i="19"/>
  <c r="G17" i="19"/>
  <c r="E17" i="19"/>
  <c r="K17" i="19"/>
  <c r="J17" i="19"/>
  <c r="H17" i="19"/>
  <c r="L17" i="19"/>
  <c r="K18" i="19"/>
  <c r="P18" i="19"/>
  <c r="J18" i="19"/>
  <c r="N18" i="19"/>
  <c r="H18" i="19"/>
  <c r="G18" i="19"/>
  <c r="O18" i="19"/>
  <c r="E18" i="19"/>
  <c r="L18" i="19"/>
  <c r="I18" i="19"/>
  <c r="M18" i="19"/>
  <c r="F18" i="19"/>
  <c r="K7" i="19"/>
  <c r="H7" i="19"/>
  <c r="N7" i="19"/>
  <c r="O7" i="19"/>
  <c r="M7" i="19"/>
  <c r="L7" i="19"/>
  <c r="P7" i="19"/>
  <c r="F7" i="19"/>
  <c r="I7" i="19"/>
  <c r="E7" i="19"/>
  <c r="J7" i="19"/>
  <c r="G7" i="19"/>
  <c r="K15" i="19" l="1"/>
  <c r="E15" i="19"/>
  <c r="J15" i="19"/>
  <c r="N15" i="19"/>
  <c r="P15" i="19"/>
  <c r="G15" i="19"/>
  <c r="F15" i="19"/>
  <c r="H15" i="19"/>
  <c r="I15" i="19"/>
  <c r="L15" i="19"/>
  <c r="O15" i="19"/>
  <c r="L14" i="19"/>
  <c r="J14" i="19"/>
  <c r="N14" i="19"/>
  <c r="O14" i="19"/>
  <c r="O19" i="19" s="1"/>
  <c r="E14" i="19"/>
  <c r="E19" i="19" s="1"/>
  <c r="D6" i="16" s="1"/>
  <c r="E6" i="16" s="1"/>
  <c r="M14" i="19"/>
  <c r="M19" i="19" s="1"/>
  <c r="G14" i="19"/>
  <c r="G19" i="19" s="1"/>
  <c r="D8" i="16" s="1"/>
  <c r="E8" i="16" s="1"/>
  <c r="H14" i="19"/>
  <c r="P14" i="19"/>
  <c r="I14" i="19"/>
  <c r="I19" i="19" s="1"/>
  <c r="D10" i="16" s="1"/>
  <c r="E10" i="16" s="1"/>
  <c r="F14" i="19"/>
  <c r="K14" i="19"/>
  <c r="L19" i="19" l="1"/>
  <c r="N19" i="19"/>
  <c r="D17" i="16" s="1"/>
  <c r="E17" i="16" s="1"/>
  <c r="K19" i="19"/>
  <c r="D11" i="16" s="1"/>
  <c r="E11" i="16" s="1"/>
  <c r="J19" i="19"/>
  <c r="H19" i="19"/>
  <c r="D9" i="16" s="1"/>
  <c r="E9" i="16" s="1"/>
  <c r="P19" i="19"/>
  <c r="D26" i="16" s="1"/>
  <c r="E26" i="16" s="1"/>
  <c r="F19" i="19"/>
  <c r="D7" i="16" s="1"/>
  <c r="E7" i="16" s="1"/>
  <c r="D25" i="16"/>
  <c r="E25" i="16" s="1"/>
  <c r="D13" i="16"/>
  <c r="E13" i="16" s="1"/>
  <c r="D12" i="16"/>
  <c r="E12" i="16" s="1"/>
</calcChain>
</file>

<file path=xl/sharedStrings.xml><?xml version="1.0" encoding="utf-8"?>
<sst xmlns="http://schemas.openxmlformats.org/spreadsheetml/2006/main" count="797" uniqueCount="216">
  <si>
    <t>Code produit</t>
  </si>
  <si>
    <t>Description produit</t>
  </si>
  <si>
    <t>Quantité</t>
  </si>
  <si>
    <t>Date envoi</t>
  </si>
  <si>
    <t>Commandes</t>
  </si>
  <si>
    <t>TOTAL</t>
  </si>
  <si>
    <t>Temps de processus [min]</t>
  </si>
  <si>
    <t>Temps total par équipe [min]</t>
  </si>
  <si>
    <t>Temps de pause par équipe [min]</t>
  </si>
  <si>
    <t>Temps disponible par équipe [min]</t>
  </si>
  <si>
    <t>Equipe par jour [nb]</t>
  </si>
  <si>
    <t>2 - COMMANDES CLIENTS</t>
  </si>
  <si>
    <t>Processus</t>
  </si>
  <si>
    <t>Date</t>
  </si>
  <si>
    <t>X</t>
  </si>
  <si>
    <t>Produits</t>
  </si>
  <si>
    <t>Code produit + date</t>
  </si>
  <si>
    <t>Établi une matrice entre la date de commande et le code produit</t>
  </si>
  <si>
    <t>Inventaire du:</t>
  </si>
  <si>
    <t>Stock de sécurité</t>
  </si>
  <si>
    <t>Permet d'obtenir la représentation graphique des commandes dans la feuille "2 - Commandes clients"</t>
  </si>
  <si>
    <t>Légende:</t>
  </si>
  <si>
    <t>7 - LIVRAISONS CLIENTS</t>
  </si>
  <si>
    <t>Procesus:</t>
  </si>
  <si>
    <t>Fait le lien entre le code produit et la date de la commande. Rappelle ensuite la quantité de la commande</t>
  </si>
  <si>
    <t>Personnel par équipe [nb]</t>
  </si>
  <si>
    <t>Personnel total [nb]</t>
  </si>
  <si>
    <t>Temps de travail disponible par jour [min]</t>
  </si>
  <si>
    <t>Livraisons</t>
  </si>
  <si>
    <t>Production</t>
  </si>
  <si>
    <t>8 - PRODUCTION</t>
  </si>
  <si>
    <t>9 - CHARGE DE TRAVAIL</t>
  </si>
  <si>
    <r>
      <t xml:space="preserve">Les feuilles en </t>
    </r>
    <r>
      <rPr>
        <b/>
        <sz val="11"/>
        <color theme="5"/>
        <rFont val="Calibri"/>
        <family val="2"/>
        <scheme val="minor"/>
      </rPr>
      <t>orange</t>
    </r>
    <r>
      <rPr>
        <sz val="11"/>
        <color rgb="FF243FA4"/>
        <rFont val="Calibri"/>
        <family val="2"/>
        <scheme val="minor"/>
      </rPr>
      <t xml:space="preserve"> correspondent à des </t>
    </r>
    <r>
      <rPr>
        <b/>
        <sz val="11"/>
        <color rgb="FF243FA4"/>
        <rFont val="Calibri"/>
        <family val="2"/>
        <scheme val="minor"/>
      </rPr>
      <t>données</t>
    </r>
    <r>
      <rPr>
        <sz val="11"/>
        <color rgb="FF243FA4"/>
        <rFont val="Calibri"/>
        <family val="2"/>
        <scheme val="minor"/>
      </rPr>
      <t xml:space="preserve"> à remplir (inputs). Dans ces feuilles, les cellules ou il faut introduire des données sont marqués également en </t>
    </r>
    <r>
      <rPr>
        <b/>
        <sz val="11"/>
        <color theme="5"/>
        <rFont val="Calibri"/>
        <family val="2"/>
        <scheme val="minor"/>
      </rPr>
      <t>orange</t>
    </r>
    <r>
      <rPr>
        <sz val="11"/>
        <color rgb="FF243FA4"/>
        <rFont val="Calibri"/>
        <family val="2"/>
        <scheme val="minor"/>
      </rPr>
      <t>.</t>
    </r>
  </si>
  <si>
    <r>
      <t xml:space="preserve">Les feuilles en </t>
    </r>
    <r>
      <rPr>
        <b/>
        <sz val="11"/>
        <color theme="6" tint="-0.499984740745262"/>
        <rFont val="Calibri"/>
        <family val="2"/>
        <scheme val="minor"/>
      </rPr>
      <t>gris</t>
    </r>
    <r>
      <rPr>
        <sz val="11"/>
        <color rgb="FF243FA4"/>
        <rFont val="Calibri"/>
        <family val="2"/>
        <scheme val="minor"/>
      </rPr>
      <t xml:space="preserve"> sont des feuilles de </t>
    </r>
    <r>
      <rPr>
        <b/>
        <sz val="11"/>
        <color rgb="FF243FA4"/>
        <rFont val="Calibri"/>
        <family val="2"/>
        <scheme val="minor"/>
      </rPr>
      <t>calculs</t>
    </r>
    <r>
      <rPr>
        <sz val="11"/>
        <color rgb="FF243FA4"/>
        <rFont val="Calibri"/>
        <family val="2"/>
        <scheme val="minor"/>
      </rPr>
      <t xml:space="preserve"> intermédiaires. Ces feuilles s'actualisent automatiquement.</t>
    </r>
  </si>
  <si>
    <r>
      <t xml:space="preserve">Les feuilles en </t>
    </r>
    <r>
      <rPr>
        <b/>
        <sz val="11"/>
        <color rgb="FF00B050"/>
        <rFont val="Calibri"/>
        <family val="2"/>
        <scheme val="minor"/>
      </rPr>
      <t>vert</t>
    </r>
    <r>
      <rPr>
        <sz val="11"/>
        <color rgb="FF243FA4"/>
        <rFont val="Calibri"/>
        <family val="2"/>
        <scheme val="minor"/>
      </rPr>
      <t xml:space="preserve"> affichent un </t>
    </r>
    <r>
      <rPr>
        <b/>
        <sz val="11"/>
        <color rgb="FF243FA4"/>
        <rFont val="Calibri"/>
        <family val="2"/>
        <scheme val="minor"/>
      </rPr>
      <t>résultat</t>
    </r>
    <r>
      <rPr>
        <sz val="11"/>
        <color rgb="FF243FA4"/>
        <rFont val="Calibri"/>
        <family val="2"/>
        <scheme val="minor"/>
      </rPr>
      <t xml:space="preserve"> (output), comme par exemple les tableaux de bord.</t>
    </r>
  </si>
  <si>
    <t>PLAN DIRECTEUR DE PRODUCTION - PDP - PROCESS MAPPING</t>
  </si>
  <si>
    <t>7A - LIVRAISONS (matrice)</t>
  </si>
  <si>
    <t>2A - TABLE DINAMIQUE COMMANDES</t>
  </si>
  <si>
    <t>2B - CALCULS COMMANDES</t>
  </si>
  <si>
    <t>3 - INVENTAIRE INITIAL</t>
  </si>
  <si>
    <t>4 - PROCESSUS</t>
  </si>
  <si>
    <t>5 - RÉGIME DE TRAVAIL</t>
  </si>
  <si>
    <t>6 - CALENDRIER</t>
  </si>
  <si>
    <t>6A - CALENDRIER EN MINUTES DE TEMPS DISPONIBLE</t>
  </si>
  <si>
    <t>Temps de travail disponible total [min]</t>
  </si>
  <si>
    <t>8A - TEMPS DE PRODUCTION PAR PROCESSUS</t>
  </si>
  <si>
    <t>Processus [min]</t>
  </si>
  <si>
    <t>Temps de production total [min]</t>
  </si>
  <si>
    <t>Charge de travail [%]</t>
  </si>
  <si>
    <t>&lt;</t>
  </si>
  <si>
    <t>Processus en sur-capacité</t>
  </si>
  <si>
    <t>Capacité correcte</t>
  </si>
  <si>
    <t>&gt;</t>
  </si>
  <si>
    <t>Processus en sous-capacité</t>
  </si>
  <si>
    <t>Capacité insufisante</t>
  </si>
  <si>
    <t>Code Client</t>
  </si>
  <si>
    <t>38.709.000</t>
  </si>
  <si>
    <t>PEUG.508'11 5P MECC A.D C/ATP</t>
  </si>
  <si>
    <t>38.710.000</t>
  </si>
  <si>
    <t>PEUG.508'11 5P MECC A.S C/ATP</t>
  </si>
  <si>
    <t>36.036.000</t>
  </si>
  <si>
    <t>FIAT DOBLO'ALZACRIST.MAN.S</t>
  </si>
  <si>
    <t>38.711.000</t>
  </si>
  <si>
    <t>PEUG.508'11 MECCAN P.D C/ATP</t>
  </si>
  <si>
    <t>38.712.000</t>
  </si>
  <si>
    <t>PEUG 508'11 MECCAN P.S C/ATP</t>
  </si>
  <si>
    <t>36.009.000</t>
  </si>
  <si>
    <t>CINQUECENTO,600 ALZACR.MAN.D</t>
  </si>
  <si>
    <t>36.010.000</t>
  </si>
  <si>
    <t>CINQUECENTO,600 ALZACR.MAN.S</t>
  </si>
  <si>
    <t>38.461.000</t>
  </si>
  <si>
    <t>REN.ESPACE IV MECCAN.P.D</t>
  </si>
  <si>
    <t>35.1185.0MB</t>
  </si>
  <si>
    <t>MERCEDES VITO ALZAC.ELETTR.D</t>
  </si>
  <si>
    <t>35.1186.0MB</t>
  </si>
  <si>
    <t>MERCEDES VITO ALZAC.ELETTR.S</t>
  </si>
  <si>
    <t>35.1364.0MB</t>
  </si>
  <si>
    <t>DOBLO'06-09 CR.ATERM.ALZ.EL.AS</t>
  </si>
  <si>
    <t>35.1363.0MB</t>
  </si>
  <si>
    <t>DOBLO'06-09 CR.ATERM.ALZ.EL.AD</t>
  </si>
  <si>
    <t>35.177.000</t>
  </si>
  <si>
    <t>ALFA 156 ALZACR.ELETTR.POST.D</t>
  </si>
  <si>
    <t>35.176.000</t>
  </si>
  <si>
    <t>ALFA 156 ALZACR.ELETTR.A.S</t>
  </si>
  <si>
    <t>35.180.000</t>
  </si>
  <si>
    <t>ALFA 166 ALZACRIST.ELETTR.P.S</t>
  </si>
  <si>
    <t>36.073.000</t>
  </si>
  <si>
    <t>156'97 ALZACR.MANUALE P.D</t>
  </si>
  <si>
    <t>35.086.000</t>
  </si>
  <si>
    <t>NUOVA 600 ALZACR.ELETTR.ANT.S</t>
  </si>
  <si>
    <t>35.083.000</t>
  </si>
  <si>
    <t>CINQUECENTO ALZACR.ELETTR.D</t>
  </si>
  <si>
    <t>36.060.000</t>
  </si>
  <si>
    <t>VW POLO'94 2P ALZACR.MANUALE S</t>
  </si>
  <si>
    <t>35.1046.AMB</t>
  </si>
  <si>
    <t>FIORINO,NEMO'07 ALZ.E.S CMF</t>
  </si>
  <si>
    <t>38.164.000</t>
  </si>
  <si>
    <t>F.GR.PUNTO 3/5P MECCANISMO P.S</t>
  </si>
  <si>
    <t>35.738.0MB</t>
  </si>
  <si>
    <t>F.GR.PUNTO 5P ALZACR.EL.PS</t>
  </si>
  <si>
    <t>35.367.000</t>
  </si>
  <si>
    <t>FREELANDER'00 ALZ.EL.LUNOTTO</t>
  </si>
  <si>
    <t>36.042.000</t>
  </si>
  <si>
    <t>DUCATO'94 ALZACRIST.MAN.A.S</t>
  </si>
  <si>
    <t>36.163.000</t>
  </si>
  <si>
    <t>SKODA FABIA'99 ALZ.MAN.PD</t>
  </si>
  <si>
    <t>36.190.0RC</t>
  </si>
  <si>
    <t>MEGANE 4P ALZACR.MAN.P.S</t>
  </si>
  <si>
    <t>35.374.000</t>
  </si>
  <si>
    <t>PEUG.306 5P ALZACR.EL.POST.D</t>
  </si>
  <si>
    <t>38.149.000</t>
  </si>
  <si>
    <t>MERCEDES W203'01-03 MECCAN.PD</t>
  </si>
  <si>
    <t>36.138.000</t>
  </si>
  <si>
    <t>SUPER5 5P ALZACR.MAN.ANT.S</t>
  </si>
  <si>
    <t>36.137.000</t>
  </si>
  <si>
    <t>SUPER5 5P ALZACR.MAN.ANT.D</t>
  </si>
  <si>
    <t>36.064.000</t>
  </si>
  <si>
    <t>SUPER5 3P ALZACR.MAN.ANT.S</t>
  </si>
  <si>
    <t>36.048.000</t>
  </si>
  <si>
    <t>CITR.BERLINGO 07/96 ALZ.MAN.S.</t>
  </si>
  <si>
    <t>36.157.000</t>
  </si>
  <si>
    <t>TRAFIC'01,VIVARO ALZACR.MAN.D</t>
  </si>
  <si>
    <t>36.194.0RC</t>
  </si>
  <si>
    <t>IV.DAILY'99,MASTER ALZACR.M.AS</t>
  </si>
  <si>
    <t>PRODUITS</t>
  </si>
  <si>
    <t>Total général</t>
  </si>
  <si>
    <t>Inventaire PF du:</t>
  </si>
  <si>
    <t>Insertion vis / Staffa</t>
  </si>
  <si>
    <t>Soudure Ecrou / Staffa</t>
  </si>
  <si>
    <t>Soudure tompon /guide</t>
  </si>
  <si>
    <t>Soudure guide / Staffa</t>
  </si>
  <si>
    <t>insertion vis ; Ecrou / Guide</t>
  </si>
  <si>
    <t>Montage porte poulie+ gomme</t>
  </si>
  <si>
    <t>Montage porte poulie</t>
  </si>
  <si>
    <t>Spalmatrice (X2)</t>
  </si>
  <si>
    <t>Coupe cable</t>
  </si>
  <si>
    <t>Coupe Gaine</t>
  </si>
  <si>
    <t>Insertion Graine (X2)</t>
  </si>
  <si>
    <t>Collage Gaine (X1)</t>
  </si>
  <si>
    <t>Montage Gaine</t>
  </si>
  <si>
    <t>Montage Gaine + Anti-vibrante</t>
  </si>
  <si>
    <t>Montage Tombour</t>
  </si>
  <si>
    <t xml:space="preserve">Assemblage cartella </t>
  </si>
  <si>
    <t>Presse Cartella</t>
  </si>
  <si>
    <t>Assm Final (2 Guides) Manuel</t>
  </si>
  <si>
    <t>Assm Final (1 Guide) Manuel</t>
  </si>
  <si>
    <t>Assm Final (1 Guide) Electrique</t>
  </si>
  <si>
    <t>Assm Final (2 Guides) Electrique</t>
  </si>
  <si>
    <t xml:space="preserve"> MECC A.D C/ATP</t>
  </si>
  <si>
    <t xml:space="preserve"> 5P MECC A.S C/ATP</t>
  </si>
  <si>
    <t>ZACRIST.MAN.S</t>
  </si>
  <si>
    <t>CINQU3C3NTO,600 xaLZxaCR.MxaN.S</t>
  </si>
  <si>
    <t>xaLFxa 156 xaLZxaCR.3L3TTR.xa.S</t>
  </si>
  <si>
    <t>NUOzyxa 600 xaLZxaCR.3L3TTR.xaNT.S</t>
  </si>
  <si>
    <t>CITR.B3RLINGO 07/96 xaLZ.MxaN.S.</t>
  </si>
  <si>
    <t>CINQU3C3NTO,600 xaLZxaCR.MxaN.m</t>
  </si>
  <si>
    <t>M3RC3m3S zyITO xaLZxaC.3L3TTR.m</t>
  </si>
  <si>
    <t>M3RC3m3S zyITO xaLZxaC.3L3TTR.S</t>
  </si>
  <si>
    <t>mOBLO'06-09 CR.xaT3RM.xaLZ.3L.xaS</t>
  </si>
  <si>
    <t>mOBLO'06-09 CR.xaT3RM.xaLZ.3L.xam</t>
  </si>
  <si>
    <t>CINQU3C3NTO xaLZxaCR.3L3TTR.m</t>
  </si>
  <si>
    <t>FR33LxaNm3R'00 xaLZ.3L.LUNOTTO</t>
  </si>
  <si>
    <t>mUCxaTO'94 xaLZxaCRIST.MxaN.xa.S</t>
  </si>
  <si>
    <t>TRxaFIC'01,zyIzyxaRO xaLZxaCR.MxaN.m</t>
  </si>
  <si>
    <t>Izy.mxaILY'99,MxaST3R xaLZxaCR.M.xaS</t>
  </si>
  <si>
    <t>bxatri.508'11 M3CCxaN 9.m C/xaT9</t>
  </si>
  <si>
    <t>bxatri 508'11 M3CCxaN 9.S C/xaT9</t>
  </si>
  <si>
    <t>R3N.3S9xaC3 Izy M3CCxaN.9.m</t>
  </si>
  <si>
    <t>xaLFxa 156 xaLZxaCR.3L3TTR.9OST.m</t>
  </si>
  <si>
    <t>xaLFxa 166 xaLZxaCRIST.3L3TTR.9.S</t>
  </si>
  <si>
    <t>156'97 xaLZxaCR.MxaNUxaL3 9.m</t>
  </si>
  <si>
    <t>zyW 9OLO'94 29 xaLZxaCR.MxaNUxaL3 S</t>
  </si>
  <si>
    <t>F.GR.9UNTO 3/59 M3CCxaNISMO 9.S</t>
  </si>
  <si>
    <t>F.GR.9UNTO 59 xaLZxaCR.3L.9S</t>
  </si>
  <si>
    <t>SKOmxa FxaBIxa'99 xaLZ.MxaN.9m</t>
  </si>
  <si>
    <t>M3GxaN3 49 xaLZxaCR.MxaN.9.S</t>
  </si>
  <si>
    <t>bxatri.306 59 xaLZxaCR.3L.9OST.m</t>
  </si>
  <si>
    <t>M3RC3m3S W203'01-03 M3CCxaN.9m</t>
  </si>
  <si>
    <t>SU93R5 59 xaLZxaCR.MxaN.xaNT.S</t>
  </si>
  <si>
    <t>SU93R5 59 xaLZxaCR.MxaN.xaNT.m</t>
  </si>
  <si>
    <t>SU93R5 39 xaLZxaCR.MxaN.xaNT.S</t>
  </si>
  <si>
    <t>181xxx</t>
  </si>
  <si>
    <t>181x1x</t>
  </si>
  <si>
    <t>21351x</t>
  </si>
  <si>
    <t>181x2x</t>
  </si>
  <si>
    <t>181x3x</t>
  </si>
  <si>
    <t>217xxx</t>
  </si>
  <si>
    <t>217x1x</t>
  </si>
  <si>
    <t>15532x</t>
  </si>
  <si>
    <t>1431xx</t>
  </si>
  <si>
    <t>14311x</t>
  </si>
  <si>
    <t>11355x</t>
  </si>
  <si>
    <t>11354x</t>
  </si>
  <si>
    <t>1x128x</t>
  </si>
  <si>
    <t>1x127x</t>
  </si>
  <si>
    <t>1x133x</t>
  </si>
  <si>
    <t>2x158x</t>
  </si>
  <si>
    <t>11721x</t>
  </si>
  <si>
    <t>117x2x</t>
  </si>
  <si>
    <t>34759x</t>
  </si>
  <si>
    <t>1x5x7x</t>
  </si>
  <si>
    <t>11823x</t>
  </si>
  <si>
    <t>11819x</t>
  </si>
  <si>
    <t>13899x</t>
  </si>
  <si>
    <t>325x8x</t>
  </si>
  <si>
    <t>34152x</t>
  </si>
  <si>
    <t>34537x</t>
  </si>
  <si>
    <t>1442xx</t>
  </si>
  <si>
    <t>17464x</t>
  </si>
  <si>
    <t>345x7x</t>
  </si>
  <si>
    <t>345x6x</t>
  </si>
  <si>
    <t>345x5x</t>
  </si>
  <si>
    <t>34135x</t>
  </si>
  <si>
    <t>3457xx</t>
  </si>
  <si>
    <t>32621x</t>
  </si>
  <si>
    <t>N3MO'07 xaLZ.3.S CMF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</si>
</sst>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\ _€_-;\-* #,##0\ _€_-;_-* &quot;-&quot;\ _€_-;_-@_-"/>
  </numFmts>
  <fonts count="19" x14ac:knownFonts="1">
    <font>
      <sz val="10"/>
      <color theme="1"/>
      <name val="Arial"/>
      <family val="2"/>
    </font>
    <font>
      <u/>
      <sz val="10"/>
      <color theme="10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rgb="FF243FA4"/>
      <name val="Calibri"/>
      <family val="2"/>
      <scheme val="minor"/>
    </font>
    <font>
      <sz val="11"/>
      <color rgb="FF243FA4"/>
      <name val="Calibri"/>
      <family val="2"/>
      <scheme val="minor"/>
    </font>
    <font>
      <b/>
      <sz val="18"/>
      <color rgb="FF243FA4"/>
      <name val="Calibri"/>
      <family val="2"/>
      <scheme val="minor"/>
    </font>
    <font>
      <u/>
      <sz val="11"/>
      <color rgb="FF243FA4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u/>
      <sz val="10"/>
      <color theme="1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243FA4"/>
      </left>
      <right/>
      <top style="medium">
        <color rgb="FF243FA4"/>
      </top>
      <bottom/>
      <diagonal/>
    </border>
    <border>
      <left/>
      <right/>
      <top style="medium">
        <color rgb="FF243FA4"/>
      </top>
      <bottom/>
      <diagonal/>
    </border>
    <border>
      <left/>
      <right style="medium">
        <color rgb="FF243FA4"/>
      </right>
      <top style="medium">
        <color rgb="FF243FA4"/>
      </top>
      <bottom/>
      <diagonal/>
    </border>
    <border>
      <left style="medium">
        <color rgb="FF243FA4"/>
      </left>
      <right/>
      <top/>
      <bottom/>
      <diagonal/>
    </border>
    <border>
      <left/>
      <right style="medium">
        <color rgb="FF243FA4"/>
      </right>
      <top/>
      <bottom/>
      <diagonal/>
    </border>
    <border>
      <left style="medium">
        <color rgb="FF243FA4"/>
      </left>
      <right/>
      <top/>
      <bottom style="medium">
        <color rgb="FF243FA4"/>
      </bottom>
      <diagonal/>
    </border>
    <border>
      <left/>
      <right/>
      <top/>
      <bottom style="medium">
        <color rgb="FF243FA4"/>
      </bottom>
      <diagonal/>
    </border>
    <border>
      <left/>
      <right style="medium">
        <color rgb="FF243FA4"/>
      </right>
      <top/>
      <bottom style="medium">
        <color rgb="FF243FA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184">
    <xf numFmtId="0" fontId="0" fillId="0" borderId="0" xfId="0"/>
    <xf numFmtId="0" fontId="0" fillId="2" borderId="0" xfId="0" applyFill="1"/>
    <xf numFmtId="0" fontId="0" fillId="2" borderId="3" xfId="0" applyFill="1" applyBorder="1"/>
    <xf numFmtId="0" fontId="0" fillId="2" borderId="5" xfId="0" applyFill="1" applyBorder="1"/>
    <xf numFmtId="0" fontId="0" fillId="2" borderId="0" xfId="0" applyFill="1" applyAlignment="1">
      <alignment horizontal="left"/>
    </xf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center" textRotation="90"/>
    </xf>
    <xf numFmtId="0" fontId="0" fillId="2" borderId="0" xfId="0" applyFill="1" applyAlignment="1">
      <alignment horizontal="center"/>
    </xf>
    <xf numFmtId="0" fontId="0" fillId="0" borderId="0" xfId="0" pivotButton="1" applyAlignment="1">
      <alignment horizontal="center"/>
    </xf>
    <xf numFmtId="0" fontId="0" fillId="2" borderId="0" xfId="0" applyFill="1" applyAlignment="1">
      <alignment horizontal="center" vertical="center"/>
    </xf>
    <xf numFmtId="14" fontId="0" fillId="2" borderId="0" xfId="0" applyNumberFormat="1" applyFill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/>
    <xf numFmtId="0" fontId="3" fillId="2" borderId="18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3" fillId="2" borderId="7" xfId="0" applyFont="1" applyFill="1" applyBorder="1" applyAlignment="1">
      <alignment horizontal="left" vertical="center" wrapText="1"/>
    </xf>
    <xf numFmtId="0" fontId="0" fillId="2" borderId="14" xfId="0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164" fontId="0" fillId="2" borderId="0" xfId="0" applyNumberFormat="1" applyFill="1" applyAlignment="1">
      <alignment horizontal="center"/>
    </xf>
    <xf numFmtId="1" fontId="0" fillId="2" borderId="0" xfId="0" applyNumberFormat="1" applyFill="1" applyAlignment="1">
      <alignment horizontal="center"/>
    </xf>
    <xf numFmtId="14" fontId="0" fillId="2" borderId="3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7" xfId="0" applyFill="1" applyBorder="1" applyAlignment="1">
      <alignment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3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 vertical="center" wrapText="1"/>
    </xf>
    <xf numFmtId="14" fontId="0" fillId="2" borderId="28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4" fontId="0" fillId="2" borderId="35" xfId="0" applyNumberForma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4" fontId="0" fillId="2" borderId="36" xfId="0" applyNumberFormat="1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0" fillId="2" borderId="25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14" fontId="0" fillId="2" borderId="18" xfId="0" applyNumberFormat="1" applyFill="1" applyBorder="1" applyAlignment="1">
      <alignment horizontal="center" vertical="center" wrapText="1"/>
    </xf>
    <xf numFmtId="0" fontId="0" fillId="2" borderId="0" xfId="0" applyFill="1" applyProtection="1">
      <protection locked="0"/>
    </xf>
    <xf numFmtId="0" fontId="7" fillId="2" borderId="38" xfId="0" applyFont="1" applyFill="1" applyBorder="1" applyProtection="1">
      <protection locked="0"/>
    </xf>
    <xf numFmtId="0" fontId="7" fillId="2" borderId="39" xfId="0" applyFont="1" applyFill="1" applyBorder="1" applyProtection="1">
      <protection locked="0"/>
    </xf>
    <xf numFmtId="0" fontId="8" fillId="2" borderId="39" xfId="0" applyFont="1" applyFill="1" applyBorder="1" applyProtection="1">
      <protection locked="0"/>
    </xf>
    <xf numFmtId="0" fontId="8" fillId="2" borderId="40" xfId="0" applyFont="1" applyFill="1" applyBorder="1" applyProtection="1">
      <protection locked="0"/>
    </xf>
    <xf numFmtId="0" fontId="7" fillId="2" borderId="41" xfId="0" applyFont="1" applyFill="1" applyBorder="1" applyProtection="1">
      <protection locked="0"/>
    </xf>
    <xf numFmtId="0" fontId="8" fillId="2" borderId="42" xfId="0" applyFont="1" applyFill="1" applyBorder="1" applyProtection="1">
      <protection locked="0"/>
    </xf>
    <xf numFmtId="0" fontId="8" fillId="2" borderId="41" xfId="0" applyFont="1" applyFill="1" applyBorder="1" applyProtection="1">
      <protection locked="0"/>
    </xf>
    <xf numFmtId="0" fontId="8" fillId="2" borderId="0" xfId="0" applyFont="1" applyFill="1" applyProtection="1">
      <protection locked="0"/>
    </xf>
    <xf numFmtId="0" fontId="8" fillId="2" borderId="0" xfId="1" applyFont="1" applyFill="1" applyBorder="1" applyAlignment="1" applyProtection="1">
      <alignment horizontal="left" vertical="center"/>
      <protection locked="0"/>
    </xf>
    <xf numFmtId="0" fontId="8" fillId="2" borderId="43" xfId="0" applyFont="1" applyFill="1" applyBorder="1" applyProtection="1">
      <protection locked="0"/>
    </xf>
    <xf numFmtId="0" fontId="8" fillId="2" borderId="45" xfId="0" applyFont="1" applyFill="1" applyBorder="1" applyProtection="1">
      <protection locked="0"/>
    </xf>
    <xf numFmtId="0" fontId="10" fillId="2" borderId="0" xfId="0" applyFont="1" applyFill="1" applyProtection="1">
      <protection locked="0"/>
    </xf>
    <xf numFmtId="0" fontId="0" fillId="3" borderId="3" xfId="0" applyFill="1" applyBorder="1"/>
    <xf numFmtId="0" fontId="0" fillId="3" borderId="4" xfId="0" applyFill="1" applyBorder="1"/>
    <xf numFmtId="0" fontId="0" fillId="3" borderId="9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0" xfId="0" applyFill="1" applyBorder="1" applyAlignment="1">
      <alignment horizontal="center"/>
    </xf>
    <xf numFmtId="14" fontId="0" fillId="3" borderId="2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0" fontId="0" fillId="3" borderId="16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164" fontId="0" fillId="3" borderId="24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64" fontId="0" fillId="3" borderId="10" xfId="0" applyNumberFormat="1" applyFill="1" applyBorder="1" applyAlignment="1">
      <alignment horizontal="center" vertical="center"/>
    </xf>
    <xf numFmtId="164" fontId="0" fillId="3" borderId="22" xfId="0" applyNumberFormat="1" applyFill="1" applyBorder="1" applyAlignment="1">
      <alignment horizontal="center" vertical="center"/>
    </xf>
    <xf numFmtId="164" fontId="0" fillId="3" borderId="0" xfId="0" applyNumberFormat="1" applyFill="1" applyAlignment="1">
      <alignment horizontal="center"/>
    </xf>
    <xf numFmtId="1" fontId="0" fillId="3" borderId="0" xfId="0" applyNumberFormat="1" applyFill="1" applyAlignment="1">
      <alignment horizontal="center"/>
    </xf>
    <xf numFmtId="14" fontId="0" fillId="3" borderId="3" xfId="0" applyNumberFormat="1" applyFill="1" applyBorder="1" applyAlignment="1">
      <alignment horizontal="center"/>
    </xf>
    <xf numFmtId="0" fontId="0" fillId="3" borderId="3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3" borderId="4" xfId="0" applyNumberFormat="1" applyFill="1" applyBorder="1" applyAlignment="1">
      <alignment horizontal="center" vertical="center"/>
    </xf>
    <xf numFmtId="0" fontId="0" fillId="3" borderId="0" xfId="0" applyFill="1"/>
    <xf numFmtId="0" fontId="0" fillId="3" borderId="3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0" fontId="0" fillId="2" borderId="46" xfId="0" applyFill="1" applyBorder="1" applyAlignment="1">
      <alignment horizontal="center" vertical="center" wrapText="1"/>
    </xf>
    <xf numFmtId="14" fontId="0" fillId="2" borderId="47" xfId="0" applyNumberFormat="1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37" xfId="0" applyFont="1" applyFill="1" applyBorder="1" applyAlignment="1">
      <alignment horizontal="center"/>
    </xf>
    <xf numFmtId="0" fontId="0" fillId="4" borderId="0" xfId="0" applyFill="1"/>
    <xf numFmtId="0" fontId="0" fillId="2" borderId="8" xfId="0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65" fontId="0" fillId="2" borderId="3" xfId="0" applyNumberFormat="1" applyFill="1" applyBorder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165" fontId="0" fillId="2" borderId="4" xfId="0" applyNumberFormat="1" applyFill="1" applyBorder="1" applyAlignment="1">
      <alignment horizontal="center" vertical="center"/>
    </xf>
    <xf numFmtId="165" fontId="0" fillId="2" borderId="5" xfId="0" applyNumberFormat="1" applyFill="1" applyBorder="1" applyAlignment="1">
      <alignment horizontal="center" vertical="center"/>
    </xf>
    <xf numFmtId="165" fontId="0" fillId="2" borderId="10" xfId="0" applyNumberFormat="1" applyFill="1" applyBorder="1" applyAlignment="1">
      <alignment horizontal="center" vertical="center"/>
    </xf>
    <xf numFmtId="165" fontId="0" fillId="2" borderId="6" xfId="0" applyNumberFormat="1" applyFill="1" applyBorder="1" applyAlignment="1">
      <alignment horizontal="center" vertical="center"/>
    </xf>
    <xf numFmtId="165" fontId="3" fillId="2" borderId="12" xfId="0" applyNumberFormat="1" applyFont="1" applyFill="1" applyBorder="1" applyAlignment="1">
      <alignment horizontal="center" vertical="center"/>
    </xf>
    <xf numFmtId="165" fontId="3" fillId="2" borderId="13" xfId="0" applyNumberFormat="1" applyFont="1" applyFill="1" applyBorder="1" applyAlignment="1">
      <alignment horizontal="center" vertical="center"/>
    </xf>
    <xf numFmtId="165" fontId="0" fillId="2" borderId="48" xfId="0" applyNumberFormat="1" applyFill="1" applyBorder="1" applyAlignment="1">
      <alignment horizontal="center" vertical="center"/>
    </xf>
    <xf numFmtId="165" fontId="0" fillId="2" borderId="0" xfId="0" applyNumberFormat="1" applyFill="1" applyAlignment="1">
      <alignment horizontal="center"/>
    </xf>
    <xf numFmtId="165" fontId="0" fillId="2" borderId="4" xfId="0" applyNumberFormat="1" applyFill="1" applyBorder="1" applyAlignment="1">
      <alignment horizontal="center"/>
    </xf>
    <xf numFmtId="165" fontId="0" fillId="2" borderId="10" xfId="0" applyNumberFormat="1" applyFill="1" applyBorder="1" applyAlignment="1">
      <alignment horizontal="center"/>
    </xf>
    <xf numFmtId="165" fontId="0" fillId="2" borderId="6" xfId="0" applyNumberFormat="1" applyFill="1" applyBorder="1" applyAlignment="1">
      <alignment horizontal="center"/>
    </xf>
    <xf numFmtId="165" fontId="0" fillId="2" borderId="0" xfId="0" applyNumberFormat="1" applyFill="1"/>
    <xf numFmtId="165" fontId="0" fillId="2" borderId="11" xfId="0" applyNumberFormat="1" applyFill="1" applyBorder="1"/>
    <xf numFmtId="165" fontId="0" fillId="2" borderId="12" xfId="0" applyNumberFormat="1" applyFill="1" applyBorder="1" applyAlignment="1">
      <alignment horizontal="center"/>
    </xf>
    <xf numFmtId="165" fontId="0" fillId="2" borderId="13" xfId="0" applyNumberFormat="1" applyFill="1" applyBorder="1" applyAlignment="1">
      <alignment horizontal="center"/>
    </xf>
    <xf numFmtId="165" fontId="0" fillId="2" borderId="32" xfId="0" applyNumberFormat="1" applyFill="1" applyBorder="1" applyAlignment="1">
      <alignment horizontal="center" vertical="center"/>
    </xf>
    <xf numFmtId="165" fontId="0" fillId="2" borderId="33" xfId="0" applyNumberFormat="1" applyFill="1" applyBorder="1" applyAlignment="1">
      <alignment horizontal="center" vertical="center"/>
    </xf>
    <xf numFmtId="165" fontId="0" fillId="2" borderId="3" xfId="0" applyNumberFormat="1" applyFill="1" applyBorder="1" applyAlignment="1">
      <alignment horizontal="center"/>
    </xf>
    <xf numFmtId="165" fontId="3" fillId="2" borderId="12" xfId="0" applyNumberFormat="1" applyFont="1" applyFill="1" applyBorder="1" applyAlignment="1">
      <alignment horizontal="center"/>
    </xf>
    <xf numFmtId="165" fontId="3" fillId="2" borderId="13" xfId="0" applyNumberFormat="1" applyFont="1" applyFill="1" applyBorder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165" fontId="0" fillId="3" borderId="3" xfId="0" applyNumberFormat="1" applyFill="1" applyBorder="1" applyAlignment="1">
      <alignment horizontal="center" vertical="center"/>
    </xf>
    <xf numFmtId="165" fontId="0" fillId="3" borderId="4" xfId="0" applyNumberFormat="1" applyFill="1" applyBorder="1" applyAlignment="1">
      <alignment horizontal="center" vertical="center"/>
    </xf>
    <xf numFmtId="165" fontId="0" fillId="2" borderId="27" xfId="0" applyNumberFormat="1" applyFill="1" applyBorder="1" applyAlignment="1">
      <alignment horizontal="center"/>
    </xf>
    <xf numFmtId="9" fontId="0" fillId="2" borderId="0" xfId="0" applyNumberFormat="1" applyFill="1" applyAlignment="1">
      <alignment horizontal="center"/>
    </xf>
    <xf numFmtId="0" fontId="0" fillId="2" borderId="0" xfId="0" applyFill="1" applyAlignment="1">
      <alignment horizontal="right"/>
    </xf>
    <xf numFmtId="0" fontId="17" fillId="2" borderId="0" xfId="0" applyFont="1" applyFill="1" applyAlignment="1">
      <alignment horizontal="right"/>
    </xf>
    <xf numFmtId="9" fontId="0" fillId="3" borderId="0" xfId="0" applyNumberFormat="1" applyFill="1" applyAlignment="1">
      <alignment horizontal="center"/>
    </xf>
    <xf numFmtId="0" fontId="0" fillId="6" borderId="0" xfId="0" applyFill="1"/>
    <xf numFmtId="0" fontId="0" fillId="5" borderId="0" xfId="0" applyFill="1"/>
    <xf numFmtId="0" fontId="15" fillId="7" borderId="0" xfId="0" applyFont="1" applyFill="1"/>
    <xf numFmtId="9" fontId="0" fillId="2" borderId="4" xfId="2" applyFont="1" applyFill="1" applyBorder="1" applyAlignment="1">
      <alignment horizontal="center"/>
    </xf>
    <xf numFmtId="165" fontId="0" fillId="2" borderId="14" xfId="0" applyNumberFormat="1" applyFill="1" applyBorder="1" applyAlignment="1">
      <alignment horizontal="center" wrapText="1"/>
    </xf>
    <xf numFmtId="0" fontId="0" fillId="2" borderId="44" xfId="0" applyFill="1" applyBorder="1" applyProtection="1">
      <protection locked="0"/>
    </xf>
    <xf numFmtId="0" fontId="0" fillId="3" borderId="1" xfId="0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0" fillId="3" borderId="3" xfId="0" applyFill="1" applyBorder="1" applyAlignment="1">
      <alignment horizontal="left" vertical="top"/>
    </xf>
    <xf numFmtId="0" fontId="18" fillId="2" borderId="3" xfId="0" applyFont="1" applyFill="1" applyBorder="1"/>
    <xf numFmtId="0" fontId="18" fillId="2" borderId="0" xfId="0" applyFont="1" applyFill="1"/>
    <xf numFmtId="0" fontId="18" fillId="2" borderId="17" xfId="0" applyFont="1" applyFill="1" applyBorder="1" applyAlignment="1">
      <alignment horizontal="center" vertical="center" wrapText="1"/>
    </xf>
    <xf numFmtId="0" fontId="9" fillId="2" borderId="0" xfId="0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left" vertical="center" wrapText="1"/>
      <protection locked="0"/>
    </xf>
    <xf numFmtId="0" fontId="0" fillId="2" borderId="0" xfId="0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Pourcentage" xfId="2" builtinId="5"/>
  </cellStyles>
  <dxfs count="24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numFmt numFmtId="2" formatCode="0.00"/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24994659260841701"/>
      </font>
    </dxf>
    <dxf>
      <font>
        <color theme="0" tint="-0.34998626667073579"/>
      </font>
    </dxf>
    <dxf>
      <font>
        <color rgb="FF9C0006"/>
      </font>
      <fill>
        <patternFill>
          <bgColor rgb="FFFFC7CE"/>
        </patternFill>
      </fill>
    </dxf>
    <dxf>
      <font>
        <color theme="0" tint="-0.24994659260841701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alignment vertical="bottom"/>
    </dxf>
    <dxf>
      <alignment vertical="bottom"/>
    </dxf>
    <dxf>
      <alignment vertical="bottom"/>
    </dxf>
    <dxf>
      <alignment horizontal="center"/>
    </dxf>
    <dxf>
      <alignment horizontal="center"/>
    </dxf>
    <dxf>
      <alignment horizontal="center"/>
    </dxf>
    <dxf>
      <alignment textRotation="0"/>
    </dxf>
    <dxf>
      <alignment horizontal="center"/>
    </dxf>
    <dxf>
      <alignment horizontal="center"/>
    </dxf>
    <dxf>
      <alignment textRotation="90"/>
    </dxf>
    <dxf>
      <alignment textRotation="9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692038495188101E-2"/>
          <c:y val="5.3206109652960035E-2"/>
          <c:w val="0.86486351706036746"/>
          <c:h val="0.195836978710994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'2 - Commandes clients'!$E$5</c:f>
              <c:strCache>
                <c:ptCount val="1"/>
                <c:pt idx="0">
                  <c:v>Quantité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'2 - Commandes clients'!$C$6:$C$39</c:f>
              <c:strCache>
                <c:ptCount val="34"/>
                <c:pt idx="0">
                  <c:v>38.709.000</c:v>
                </c:pt>
                <c:pt idx="1">
                  <c:v>38.710.000</c:v>
                </c:pt>
                <c:pt idx="2">
                  <c:v>36.036.000</c:v>
                </c:pt>
                <c:pt idx="3">
                  <c:v>38.711.000</c:v>
                </c:pt>
                <c:pt idx="4">
                  <c:v>38.712.000</c:v>
                </c:pt>
                <c:pt idx="5">
                  <c:v>36.009.000</c:v>
                </c:pt>
                <c:pt idx="6">
                  <c:v>36.010.000</c:v>
                </c:pt>
                <c:pt idx="7">
                  <c:v>38.461.000</c:v>
                </c:pt>
                <c:pt idx="8">
                  <c:v>35.1185.0MB</c:v>
                </c:pt>
                <c:pt idx="9">
                  <c:v>35.1186.0MB</c:v>
                </c:pt>
                <c:pt idx="10">
                  <c:v>35.1364.0MB</c:v>
                </c:pt>
                <c:pt idx="11">
                  <c:v>35.1363.0MB</c:v>
                </c:pt>
                <c:pt idx="12">
                  <c:v>35.177.000</c:v>
                </c:pt>
                <c:pt idx="13">
                  <c:v>35.176.000</c:v>
                </c:pt>
                <c:pt idx="14">
                  <c:v>35.180.000</c:v>
                </c:pt>
                <c:pt idx="15">
                  <c:v>36.073.000</c:v>
                </c:pt>
                <c:pt idx="16">
                  <c:v>35.086.000</c:v>
                </c:pt>
                <c:pt idx="17">
                  <c:v>35.083.000</c:v>
                </c:pt>
                <c:pt idx="18">
                  <c:v>36.060.000</c:v>
                </c:pt>
                <c:pt idx="19">
                  <c:v>35.1046.AMB</c:v>
                </c:pt>
                <c:pt idx="20">
                  <c:v>38.164.000</c:v>
                </c:pt>
                <c:pt idx="21">
                  <c:v>35.738.0MB</c:v>
                </c:pt>
                <c:pt idx="22">
                  <c:v>35.367.000</c:v>
                </c:pt>
                <c:pt idx="23">
                  <c:v>36.042.000</c:v>
                </c:pt>
                <c:pt idx="24">
                  <c:v>36.163.000</c:v>
                </c:pt>
                <c:pt idx="25">
                  <c:v>36.190.0RC</c:v>
                </c:pt>
                <c:pt idx="26">
                  <c:v>35.374.000</c:v>
                </c:pt>
                <c:pt idx="27">
                  <c:v>38.149.000</c:v>
                </c:pt>
                <c:pt idx="28">
                  <c:v>36.138.000</c:v>
                </c:pt>
                <c:pt idx="29">
                  <c:v>36.137.000</c:v>
                </c:pt>
                <c:pt idx="30">
                  <c:v>36.064.000</c:v>
                </c:pt>
                <c:pt idx="31">
                  <c:v>36.048.000</c:v>
                </c:pt>
                <c:pt idx="32">
                  <c:v>36.157.000</c:v>
                </c:pt>
                <c:pt idx="33">
                  <c:v>36.194.0RC</c:v>
                </c:pt>
              </c:strCache>
            </c:strRef>
          </c:cat>
          <c:val>
            <c:numRef>
              <c:f>'2 - Commandes clients'!$E$6:$E$39</c:f>
              <c:numCache>
                <c:formatCode>General</c:formatCode>
                <c:ptCount val="34"/>
                <c:pt idx="0">
                  <c:v>200</c:v>
                </c:pt>
                <c:pt idx="1">
                  <c:v>350</c:v>
                </c:pt>
                <c:pt idx="2">
                  <c:v>238</c:v>
                </c:pt>
                <c:pt idx="3">
                  <c:v>650</c:v>
                </c:pt>
                <c:pt idx="4">
                  <c:v>650</c:v>
                </c:pt>
                <c:pt idx="5">
                  <c:v>100</c:v>
                </c:pt>
                <c:pt idx="6">
                  <c:v>300</c:v>
                </c:pt>
                <c:pt idx="7">
                  <c:v>400</c:v>
                </c:pt>
                <c:pt idx="8">
                  <c:v>171</c:v>
                </c:pt>
                <c:pt idx="9">
                  <c:v>100</c:v>
                </c:pt>
                <c:pt idx="10">
                  <c:v>200</c:v>
                </c:pt>
                <c:pt idx="11">
                  <c:v>200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200</c:v>
                </c:pt>
                <c:pt idx="17">
                  <c:v>50</c:v>
                </c:pt>
                <c:pt idx="18">
                  <c:v>49</c:v>
                </c:pt>
                <c:pt idx="19">
                  <c:v>300</c:v>
                </c:pt>
                <c:pt idx="20">
                  <c:v>250</c:v>
                </c:pt>
                <c:pt idx="21">
                  <c:v>48</c:v>
                </c:pt>
                <c:pt idx="22">
                  <c:v>197</c:v>
                </c:pt>
                <c:pt idx="23">
                  <c:v>60</c:v>
                </c:pt>
                <c:pt idx="24">
                  <c:v>140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250</c:v>
                </c:pt>
                <c:pt idx="29">
                  <c:v>100</c:v>
                </c:pt>
                <c:pt idx="30">
                  <c:v>58</c:v>
                </c:pt>
                <c:pt idx="31">
                  <c:v>417</c:v>
                </c:pt>
                <c:pt idx="32">
                  <c:v>50</c:v>
                </c:pt>
                <c:pt idx="33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CD-4CB8-B80C-D394F35C5CDF}"/>
            </c:ext>
          </c:extLst>
        </c:ser>
        <c:ser>
          <c:idx val="1"/>
          <c:order val="1"/>
          <c:tx>
            <c:strRef>
              <c:f>'2 - Commandes clients'!$F$5</c:f>
              <c:strCache>
                <c:ptCount val="1"/>
                <c:pt idx="0">
                  <c:v>Date envoi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'2 - Commandes clients'!$C$6:$C$39</c:f>
              <c:strCache>
                <c:ptCount val="34"/>
                <c:pt idx="0">
                  <c:v>38.709.000</c:v>
                </c:pt>
                <c:pt idx="1">
                  <c:v>38.710.000</c:v>
                </c:pt>
                <c:pt idx="2">
                  <c:v>36.036.000</c:v>
                </c:pt>
                <c:pt idx="3">
                  <c:v>38.711.000</c:v>
                </c:pt>
                <c:pt idx="4">
                  <c:v>38.712.000</c:v>
                </c:pt>
                <c:pt idx="5">
                  <c:v>36.009.000</c:v>
                </c:pt>
                <c:pt idx="6">
                  <c:v>36.010.000</c:v>
                </c:pt>
                <c:pt idx="7">
                  <c:v>38.461.000</c:v>
                </c:pt>
                <c:pt idx="8">
                  <c:v>35.1185.0MB</c:v>
                </c:pt>
                <c:pt idx="9">
                  <c:v>35.1186.0MB</c:v>
                </c:pt>
                <c:pt idx="10">
                  <c:v>35.1364.0MB</c:v>
                </c:pt>
                <c:pt idx="11">
                  <c:v>35.1363.0MB</c:v>
                </c:pt>
                <c:pt idx="12">
                  <c:v>35.177.000</c:v>
                </c:pt>
                <c:pt idx="13">
                  <c:v>35.176.000</c:v>
                </c:pt>
                <c:pt idx="14">
                  <c:v>35.180.000</c:v>
                </c:pt>
                <c:pt idx="15">
                  <c:v>36.073.000</c:v>
                </c:pt>
                <c:pt idx="16">
                  <c:v>35.086.000</c:v>
                </c:pt>
                <c:pt idx="17">
                  <c:v>35.083.000</c:v>
                </c:pt>
                <c:pt idx="18">
                  <c:v>36.060.000</c:v>
                </c:pt>
                <c:pt idx="19">
                  <c:v>35.1046.AMB</c:v>
                </c:pt>
                <c:pt idx="20">
                  <c:v>38.164.000</c:v>
                </c:pt>
                <c:pt idx="21">
                  <c:v>35.738.0MB</c:v>
                </c:pt>
                <c:pt idx="22">
                  <c:v>35.367.000</c:v>
                </c:pt>
                <c:pt idx="23">
                  <c:v>36.042.000</c:v>
                </c:pt>
                <c:pt idx="24">
                  <c:v>36.163.000</c:v>
                </c:pt>
                <c:pt idx="25">
                  <c:v>36.190.0RC</c:v>
                </c:pt>
                <c:pt idx="26">
                  <c:v>35.374.000</c:v>
                </c:pt>
                <c:pt idx="27">
                  <c:v>38.149.000</c:v>
                </c:pt>
                <c:pt idx="28">
                  <c:v>36.138.000</c:v>
                </c:pt>
                <c:pt idx="29">
                  <c:v>36.137.000</c:v>
                </c:pt>
                <c:pt idx="30">
                  <c:v>36.064.000</c:v>
                </c:pt>
                <c:pt idx="31">
                  <c:v>36.048.000</c:v>
                </c:pt>
                <c:pt idx="32">
                  <c:v>36.157.000</c:v>
                </c:pt>
                <c:pt idx="33">
                  <c:v>36.194.0RC</c:v>
                </c:pt>
              </c:strCache>
            </c:strRef>
          </c:cat>
          <c:val>
            <c:numRef>
              <c:f>'2 - Commandes clients'!$F$6:$F$39</c:f>
              <c:numCache>
                <c:formatCode>m/d/yyyy</c:formatCode>
                <c:ptCount val="34"/>
                <c:pt idx="0">
                  <c:v>44863</c:v>
                </c:pt>
                <c:pt idx="1">
                  <c:v>44863</c:v>
                </c:pt>
                <c:pt idx="2">
                  <c:v>44863</c:v>
                </c:pt>
                <c:pt idx="3">
                  <c:v>44863</c:v>
                </c:pt>
                <c:pt idx="4">
                  <c:v>44863</c:v>
                </c:pt>
                <c:pt idx="5">
                  <c:v>44863</c:v>
                </c:pt>
                <c:pt idx="6">
                  <c:v>44863</c:v>
                </c:pt>
                <c:pt idx="7">
                  <c:v>44863</c:v>
                </c:pt>
                <c:pt idx="8">
                  <c:v>44863</c:v>
                </c:pt>
                <c:pt idx="9">
                  <c:v>44863</c:v>
                </c:pt>
                <c:pt idx="10">
                  <c:v>44863</c:v>
                </c:pt>
                <c:pt idx="11">
                  <c:v>44863</c:v>
                </c:pt>
                <c:pt idx="12">
                  <c:v>44863</c:v>
                </c:pt>
                <c:pt idx="13">
                  <c:v>44863</c:v>
                </c:pt>
                <c:pt idx="14">
                  <c:v>44863</c:v>
                </c:pt>
                <c:pt idx="15">
                  <c:v>44863</c:v>
                </c:pt>
                <c:pt idx="16">
                  <c:v>44863</c:v>
                </c:pt>
                <c:pt idx="17">
                  <c:v>44863</c:v>
                </c:pt>
                <c:pt idx="18">
                  <c:v>44863</c:v>
                </c:pt>
                <c:pt idx="19">
                  <c:v>44863</c:v>
                </c:pt>
                <c:pt idx="20">
                  <c:v>44863</c:v>
                </c:pt>
                <c:pt idx="21">
                  <c:v>44863</c:v>
                </c:pt>
                <c:pt idx="22">
                  <c:v>44863</c:v>
                </c:pt>
                <c:pt idx="23">
                  <c:v>44863</c:v>
                </c:pt>
                <c:pt idx="24">
                  <c:v>44863</c:v>
                </c:pt>
                <c:pt idx="25">
                  <c:v>44863</c:v>
                </c:pt>
                <c:pt idx="26">
                  <c:v>44863</c:v>
                </c:pt>
                <c:pt idx="27">
                  <c:v>44863</c:v>
                </c:pt>
                <c:pt idx="28">
                  <c:v>44863</c:v>
                </c:pt>
                <c:pt idx="29">
                  <c:v>44863</c:v>
                </c:pt>
                <c:pt idx="30">
                  <c:v>44863</c:v>
                </c:pt>
                <c:pt idx="31">
                  <c:v>44863</c:v>
                </c:pt>
                <c:pt idx="32">
                  <c:v>44863</c:v>
                </c:pt>
                <c:pt idx="33">
                  <c:v>44863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CD-4CB8-B80C-D394F35C5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2867967"/>
        <c:axId val="552870463"/>
      </c:barChart>
      <c:catAx>
        <c:axId val="55286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2870463"/>
        <c:crosses val="autoZero"/>
        <c:auto val="1"/>
        <c:lblAlgn val="ctr"/>
        <c:lblOffset val="100"/>
        <c:noMultiLvlLbl val="0"/>
      </c:catAx>
      <c:valAx>
        <c:axId val="55287046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2867967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7845591282513834"/>
          <c:y val="0.35996524524132528"/>
          <c:w val="0.54999406807895146"/>
          <c:h val="6.4250266896034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Produit</a:t>
            </a:r>
            <a:r>
              <a:rPr lang="fr-FR" baseline="0"/>
              <a:t> Fini</a:t>
            </a:r>
            <a:r>
              <a:rPr lang="fr-FR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610896174712139E-2"/>
          <c:y val="0.17739875071461444"/>
          <c:w val="0.89669972726191383"/>
          <c:h val="0.47345174403584106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'3 - Inventaire initial'!$D$6:$D$7</c:f>
              <c:strCache>
                <c:ptCount val="2"/>
                <c:pt idx="0">
                  <c:v>Stock de sécurité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'3 - Inventaire initial'!$B$8:$B$40</c:f>
              <c:strCache>
                <c:ptCount val="33"/>
                <c:pt idx="0">
                  <c:v>38.709.000</c:v>
                </c:pt>
                <c:pt idx="1">
                  <c:v>38.710.000</c:v>
                </c:pt>
                <c:pt idx="2">
                  <c:v>36.036.000</c:v>
                </c:pt>
                <c:pt idx="3">
                  <c:v>38.711.000</c:v>
                </c:pt>
                <c:pt idx="4">
                  <c:v>38.712.000</c:v>
                </c:pt>
                <c:pt idx="5">
                  <c:v>36.010.000</c:v>
                </c:pt>
                <c:pt idx="6">
                  <c:v>38.461.000</c:v>
                </c:pt>
                <c:pt idx="7">
                  <c:v>35.1185.0MB</c:v>
                </c:pt>
                <c:pt idx="8">
                  <c:v>35.1186.0MB</c:v>
                </c:pt>
                <c:pt idx="9">
                  <c:v>35.1364.0MB</c:v>
                </c:pt>
                <c:pt idx="10">
                  <c:v>35.1363.0MB</c:v>
                </c:pt>
                <c:pt idx="11">
                  <c:v>35.177.000</c:v>
                </c:pt>
                <c:pt idx="12">
                  <c:v>35.176.000</c:v>
                </c:pt>
                <c:pt idx="13">
                  <c:v>35.180.000</c:v>
                </c:pt>
                <c:pt idx="14">
                  <c:v>36.073.000</c:v>
                </c:pt>
                <c:pt idx="15">
                  <c:v>35.086.000</c:v>
                </c:pt>
                <c:pt idx="16">
                  <c:v>35.083.000</c:v>
                </c:pt>
                <c:pt idx="17">
                  <c:v>36.060.000</c:v>
                </c:pt>
                <c:pt idx="18">
                  <c:v>35.1046.AMB</c:v>
                </c:pt>
                <c:pt idx="19">
                  <c:v>38.164.000</c:v>
                </c:pt>
                <c:pt idx="20">
                  <c:v>35.738.0MB</c:v>
                </c:pt>
                <c:pt idx="21">
                  <c:v>35.367.000</c:v>
                </c:pt>
                <c:pt idx="22">
                  <c:v>36.042.000</c:v>
                </c:pt>
                <c:pt idx="23">
                  <c:v>36.163.000</c:v>
                </c:pt>
                <c:pt idx="24">
                  <c:v>36.190.0RC</c:v>
                </c:pt>
                <c:pt idx="25">
                  <c:v>35.374.000</c:v>
                </c:pt>
                <c:pt idx="26">
                  <c:v>38.149.000</c:v>
                </c:pt>
                <c:pt idx="27">
                  <c:v>36.138.000</c:v>
                </c:pt>
                <c:pt idx="28">
                  <c:v>36.137.000</c:v>
                </c:pt>
                <c:pt idx="29">
                  <c:v>36.064.000</c:v>
                </c:pt>
                <c:pt idx="30">
                  <c:v>36.048.000</c:v>
                </c:pt>
                <c:pt idx="31">
                  <c:v>36.157.000</c:v>
                </c:pt>
                <c:pt idx="32">
                  <c:v>36.194.0RC</c:v>
                </c:pt>
              </c:strCache>
            </c:strRef>
          </c:cat>
          <c:val>
            <c:numRef>
              <c:f>'3 - Inventaire initial'!$D$8:$D$40</c:f>
              <c:numCache>
                <c:formatCode>_-* #\ ##0\ _€_-;\-* #\ ##0\ _€_-;_-* "-"\ _€_-;_-@_-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AB-48E6-BF53-9FBA99A9F959}"/>
            </c:ext>
          </c:extLst>
        </c:ser>
        <c:ser>
          <c:idx val="1"/>
          <c:order val="1"/>
          <c:tx>
            <c:strRef>
              <c:f>'3 - Inventaire initial'!$E$6:$E$7</c:f>
              <c:strCache>
                <c:ptCount val="2"/>
                <c:pt idx="0">
                  <c:v>Inventaire PF du:</c:v>
                </c:pt>
                <c:pt idx="1">
                  <c:v>02/10/2022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'3 - Inventaire initial'!$B$8:$B$40</c:f>
              <c:strCache>
                <c:ptCount val="33"/>
                <c:pt idx="0">
                  <c:v>38.709.000</c:v>
                </c:pt>
                <c:pt idx="1">
                  <c:v>38.710.000</c:v>
                </c:pt>
                <c:pt idx="2">
                  <c:v>36.036.000</c:v>
                </c:pt>
                <c:pt idx="3">
                  <c:v>38.711.000</c:v>
                </c:pt>
                <c:pt idx="4">
                  <c:v>38.712.000</c:v>
                </c:pt>
                <c:pt idx="5">
                  <c:v>36.010.000</c:v>
                </c:pt>
                <c:pt idx="6">
                  <c:v>38.461.000</c:v>
                </c:pt>
                <c:pt idx="7">
                  <c:v>35.1185.0MB</c:v>
                </c:pt>
                <c:pt idx="8">
                  <c:v>35.1186.0MB</c:v>
                </c:pt>
                <c:pt idx="9">
                  <c:v>35.1364.0MB</c:v>
                </c:pt>
                <c:pt idx="10">
                  <c:v>35.1363.0MB</c:v>
                </c:pt>
                <c:pt idx="11">
                  <c:v>35.177.000</c:v>
                </c:pt>
                <c:pt idx="12">
                  <c:v>35.176.000</c:v>
                </c:pt>
                <c:pt idx="13">
                  <c:v>35.180.000</c:v>
                </c:pt>
                <c:pt idx="14">
                  <c:v>36.073.000</c:v>
                </c:pt>
                <c:pt idx="15">
                  <c:v>35.086.000</c:v>
                </c:pt>
                <c:pt idx="16">
                  <c:v>35.083.000</c:v>
                </c:pt>
                <c:pt idx="17">
                  <c:v>36.060.000</c:v>
                </c:pt>
                <c:pt idx="18">
                  <c:v>35.1046.AMB</c:v>
                </c:pt>
                <c:pt idx="19">
                  <c:v>38.164.000</c:v>
                </c:pt>
                <c:pt idx="20">
                  <c:v>35.738.0MB</c:v>
                </c:pt>
                <c:pt idx="21">
                  <c:v>35.367.000</c:v>
                </c:pt>
                <c:pt idx="22">
                  <c:v>36.042.000</c:v>
                </c:pt>
                <c:pt idx="23">
                  <c:v>36.163.000</c:v>
                </c:pt>
                <c:pt idx="24">
                  <c:v>36.190.0RC</c:v>
                </c:pt>
                <c:pt idx="25">
                  <c:v>35.374.000</c:v>
                </c:pt>
                <c:pt idx="26">
                  <c:v>38.149.000</c:v>
                </c:pt>
                <c:pt idx="27">
                  <c:v>36.138.000</c:v>
                </c:pt>
                <c:pt idx="28">
                  <c:v>36.137.000</c:v>
                </c:pt>
                <c:pt idx="29">
                  <c:v>36.064.000</c:v>
                </c:pt>
                <c:pt idx="30">
                  <c:v>36.048.000</c:v>
                </c:pt>
                <c:pt idx="31">
                  <c:v>36.157.000</c:v>
                </c:pt>
                <c:pt idx="32">
                  <c:v>36.194.0RC</c:v>
                </c:pt>
              </c:strCache>
            </c:strRef>
          </c:cat>
          <c:val>
            <c:numRef>
              <c:f>'3 - Inventaire initial'!$E$8:$E$40</c:f>
              <c:numCache>
                <c:formatCode>_-* #\ ##0\ _€_-;\-* #\ ##0\ _€_-;_-* "-"\ _€_-;_-@_-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AB-48E6-BF53-9FBA99A9F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76169648"/>
        <c:axId val="976167352"/>
        <c:axId val="946406824"/>
      </c:bar3DChart>
      <c:catAx>
        <c:axId val="97616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76167352"/>
        <c:crosses val="autoZero"/>
        <c:auto val="1"/>
        <c:lblAlgn val="ctr"/>
        <c:lblOffset val="100"/>
        <c:noMultiLvlLbl val="0"/>
      </c:catAx>
      <c:valAx>
        <c:axId val="976167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76169648"/>
        <c:crosses val="autoZero"/>
        <c:crossBetween val="between"/>
      </c:valAx>
      <c:serAx>
        <c:axId val="946406824"/>
        <c:scaling>
          <c:orientation val="minMax"/>
        </c:scaling>
        <c:delete val="1"/>
        <c:axPos val="b"/>
        <c:majorTickMark val="none"/>
        <c:minorTickMark val="none"/>
        <c:tickLblPos val="nextTo"/>
        <c:crossAx val="976167352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Temps de processus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'4 - Processus'!$D$7</c:f>
              <c:strCache>
                <c:ptCount val="1"/>
                <c:pt idx="0">
                  <c:v>Insertion vis / Staffa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'4 - Processus'!$B$8:$C$43</c:f>
              <c:multiLvlStrCache>
                <c:ptCount val="36"/>
                <c:lvl>
                  <c:pt idx="0">
                    <c:v> MECC A.D C/ATP</c:v>
                  </c:pt>
                  <c:pt idx="1">
                    <c:v> 5P MECC A.S C/ATP</c:v>
                  </c:pt>
                  <c:pt idx="2">
                    <c:v>ZACRIST.MAN.S</c:v>
                  </c:pt>
                  <c:pt idx="3">
                    <c:v>bxatri.508'11 M3CCxaN 9.m C/xaT9</c:v>
                  </c:pt>
                  <c:pt idx="4">
                    <c:v>bxatri 508'11 M3CCxaN 9.S C/xaT9</c:v>
                  </c:pt>
                  <c:pt idx="5">
                    <c:v>CINQU3C3NTO,600 xaLZxaCR.MxaN.m</c:v>
                  </c:pt>
                  <c:pt idx="6">
                    <c:v>CINQU3C3NTO,600 xaLZxaCR.MxaN.S</c:v>
                  </c:pt>
                  <c:pt idx="7">
                    <c:v>R3N.3S9xaC3 Izy M3CCxaN.9.m</c:v>
                  </c:pt>
                  <c:pt idx="8">
                    <c:v>M3RC3m3S zyITO xaLZxaC.3L3TTR.m</c:v>
                  </c:pt>
                  <c:pt idx="9">
                    <c:v>M3RC3m3S zyITO xaLZxaC.3L3TTR.S</c:v>
                  </c:pt>
                  <c:pt idx="10">
                    <c:v>mOBLO'06-09 CR.xaT3RM.xaLZ.3L.xaS</c:v>
                  </c:pt>
                  <c:pt idx="11">
                    <c:v>mOBLO'06-09 CR.xaT3RM.xaLZ.3L.xam</c:v>
                  </c:pt>
                  <c:pt idx="12">
                    <c:v>xaLFxa 156 xaLZxaCR.3L3TTR.9OST.m</c:v>
                  </c:pt>
                  <c:pt idx="13">
                    <c:v>xaLFxa 156 xaLZxaCR.3L3TTR.xa.S</c:v>
                  </c:pt>
                  <c:pt idx="14">
                    <c:v>xaLFxa 166 xaLZxaCRIST.3L3TTR.9.S</c:v>
                  </c:pt>
                  <c:pt idx="15">
                    <c:v>156'97 xaLZxaCR.MxaNUxaL3 9.m</c:v>
                  </c:pt>
                  <c:pt idx="16">
                    <c:v>NUOzyxa 600 xaLZxaCR.3L3TTR.xaNT.S</c:v>
                  </c:pt>
                  <c:pt idx="17">
                    <c:v>CINQU3C3NTO xaLZxaCR.3L3TTR.m</c:v>
                  </c:pt>
                  <c:pt idx="18">
                    <c:v>zyW 9OLO'94 29 xaLZxaCR.MxaNUxaL3 S</c:v>
                  </c:pt>
                  <c:pt idx="19">
                    <c:v>N3MO'07 xaLZ.3.S CMF</c:v>
                  </c:pt>
                  <c:pt idx="20">
                    <c:v>F.GR.9UNTO 3/59 M3CCxaNISMO 9.S</c:v>
                  </c:pt>
                  <c:pt idx="21">
                    <c:v>F.GR.9UNTO 59 xaLZxaCR.3L.9S</c:v>
                  </c:pt>
                  <c:pt idx="22">
                    <c:v>FR33LxaNm3R'00 xaLZ.3L.LUNOTTO</c:v>
                  </c:pt>
                  <c:pt idx="23">
                    <c:v>mUCxaTO'94 xaLZxaCRIST.MxaN.xa.S</c:v>
                  </c:pt>
                  <c:pt idx="24">
                    <c:v>SKOmxa FxaBIxa'99 xaLZ.MxaN.9m</c:v>
                  </c:pt>
                  <c:pt idx="25">
                    <c:v>M3GxaN3 49 xaLZxaCR.MxaN.9.S</c:v>
                  </c:pt>
                  <c:pt idx="26">
                    <c:v>bxatri.306 59 xaLZxaCR.3L.9OST.m</c:v>
                  </c:pt>
                  <c:pt idx="27">
                    <c:v>M3RC3m3S W203'01-03 M3CCxaN.9m</c:v>
                  </c:pt>
                  <c:pt idx="28">
                    <c:v>SU93R5 59 xaLZxaCR.MxaN.xaNT.S</c:v>
                  </c:pt>
                  <c:pt idx="29">
                    <c:v>SU93R5 59 xaLZxaCR.MxaN.xaNT.m</c:v>
                  </c:pt>
                  <c:pt idx="30">
                    <c:v>SU93R5 39 xaLZxaCR.MxaN.xaNT.S</c:v>
                  </c:pt>
                  <c:pt idx="31">
                    <c:v>CITR.B3RLINGO 07/96 xaLZ.MxaN.S.</c:v>
                  </c:pt>
                  <c:pt idx="32">
                    <c:v>TRxaFIC'01,zyIzyxaRO xaLZxaCR.MxaN.m</c:v>
                  </c:pt>
                  <c:pt idx="33">
                    <c:v>Izy.mxaILY'99,MxaST3R xaLZxaCR.M.xaS</c:v>
                  </c:pt>
                  <c:pt idx="34">
                    <c:v>0</c:v>
                  </c:pt>
                  <c:pt idx="35">
                    <c:v>0</c:v>
                  </c:pt>
                </c:lvl>
                <c:lvl>
                  <c:pt idx="0">
                    <c:v>38.709.000</c:v>
                  </c:pt>
                  <c:pt idx="1">
                    <c:v>38.710.000</c:v>
                  </c:pt>
                  <c:pt idx="2">
                    <c:v>36.036.000</c:v>
                  </c:pt>
                  <c:pt idx="3">
                    <c:v>38.711.000</c:v>
                  </c:pt>
                  <c:pt idx="4">
                    <c:v>38.712.000</c:v>
                  </c:pt>
                  <c:pt idx="5">
                    <c:v>36.009.000</c:v>
                  </c:pt>
                  <c:pt idx="6">
                    <c:v>36.010.000</c:v>
                  </c:pt>
                  <c:pt idx="7">
                    <c:v>38.461.000</c:v>
                  </c:pt>
                  <c:pt idx="8">
                    <c:v>35.1185.0MB</c:v>
                  </c:pt>
                  <c:pt idx="9">
                    <c:v>35.1186.0MB</c:v>
                  </c:pt>
                  <c:pt idx="10">
                    <c:v>35.1364.0MB</c:v>
                  </c:pt>
                  <c:pt idx="11">
                    <c:v>35.1363.0MB</c:v>
                  </c:pt>
                  <c:pt idx="12">
                    <c:v>35.177.000</c:v>
                  </c:pt>
                  <c:pt idx="13">
                    <c:v>35.176.000</c:v>
                  </c:pt>
                  <c:pt idx="14">
                    <c:v>35.180.000</c:v>
                  </c:pt>
                  <c:pt idx="15">
                    <c:v>36.073.000</c:v>
                  </c:pt>
                  <c:pt idx="16">
                    <c:v>35.086.000</c:v>
                  </c:pt>
                  <c:pt idx="17">
                    <c:v>35.083.000</c:v>
                  </c:pt>
                  <c:pt idx="18">
                    <c:v>36.060.000</c:v>
                  </c:pt>
                  <c:pt idx="19">
                    <c:v>35.1046.AMB</c:v>
                  </c:pt>
                  <c:pt idx="20">
                    <c:v>38.164.000</c:v>
                  </c:pt>
                  <c:pt idx="21">
                    <c:v>35.738.0MB</c:v>
                  </c:pt>
                  <c:pt idx="22">
                    <c:v>35.367.000</c:v>
                  </c:pt>
                  <c:pt idx="23">
                    <c:v>36.042.000</c:v>
                  </c:pt>
                  <c:pt idx="24">
                    <c:v>36.163.000</c:v>
                  </c:pt>
                  <c:pt idx="25">
                    <c:v>36.190.0RC</c:v>
                  </c:pt>
                  <c:pt idx="26">
                    <c:v>35.374.000</c:v>
                  </c:pt>
                  <c:pt idx="27">
                    <c:v>38.149.000</c:v>
                  </c:pt>
                  <c:pt idx="28">
                    <c:v>36.138.000</c:v>
                  </c:pt>
                  <c:pt idx="29">
                    <c:v>36.137.000</c:v>
                  </c:pt>
                  <c:pt idx="30">
                    <c:v>36.064.000</c:v>
                  </c:pt>
                  <c:pt idx="31">
                    <c:v>36.048.000</c:v>
                  </c:pt>
                  <c:pt idx="32">
                    <c:v>36.157.000</c:v>
                  </c:pt>
                  <c:pt idx="33">
                    <c:v>36.194.0RC</c:v>
                  </c:pt>
                  <c:pt idx="34">
                    <c:v>0</c:v>
                  </c:pt>
                  <c:pt idx="35">
                    <c:v>0</c:v>
                  </c:pt>
                </c:lvl>
              </c:multiLvlStrCache>
            </c:multiLvlStrRef>
          </c:cat>
          <c:val>
            <c:numRef>
              <c:f>'4 - Processus'!$D$8:$D$43</c:f>
              <c:numCache>
                <c:formatCode>General</c:formatCode>
                <c:ptCount val="36"/>
                <c:pt idx="0">
                  <c:v>0.31666699999999998</c:v>
                </c:pt>
                <c:pt idx="1">
                  <c:v>0.31666699999999998</c:v>
                </c:pt>
                <c:pt idx="2">
                  <c:v>0.31666699999999998</c:v>
                </c:pt>
                <c:pt idx="3">
                  <c:v>0.31666699999999998</c:v>
                </c:pt>
                <c:pt idx="4">
                  <c:v>0.31666699999999998</c:v>
                </c:pt>
                <c:pt idx="5">
                  <c:v>0.31666699999999998</c:v>
                </c:pt>
                <c:pt idx="6">
                  <c:v>0.31666699999999998</c:v>
                </c:pt>
                <c:pt idx="7">
                  <c:v>0.31666699999999998</c:v>
                </c:pt>
                <c:pt idx="8">
                  <c:v>0.31666699999999998</c:v>
                </c:pt>
                <c:pt idx="9">
                  <c:v>0.31666699999999998</c:v>
                </c:pt>
                <c:pt idx="10">
                  <c:v>0.31666699999999998</c:v>
                </c:pt>
                <c:pt idx="11">
                  <c:v>0.31666699999999998</c:v>
                </c:pt>
                <c:pt idx="12">
                  <c:v>0.31666699999999998</c:v>
                </c:pt>
                <c:pt idx="13">
                  <c:v>0.31666699999999998</c:v>
                </c:pt>
                <c:pt idx="14">
                  <c:v>0.31666699999999998</c:v>
                </c:pt>
                <c:pt idx="15">
                  <c:v>0.31666699999999998</c:v>
                </c:pt>
                <c:pt idx="16">
                  <c:v>0.31666699999999998</c:v>
                </c:pt>
                <c:pt idx="17">
                  <c:v>0.31666699999999998</c:v>
                </c:pt>
                <c:pt idx="18">
                  <c:v>0.31666699999999998</c:v>
                </c:pt>
                <c:pt idx="19">
                  <c:v>0.31666699999999998</c:v>
                </c:pt>
                <c:pt idx="20">
                  <c:v>0.31666699999999998</c:v>
                </c:pt>
                <c:pt idx="21">
                  <c:v>0.31666699999999998</c:v>
                </c:pt>
                <c:pt idx="22">
                  <c:v>0.31666699999999998</c:v>
                </c:pt>
                <c:pt idx="23">
                  <c:v>0.31666699999999998</c:v>
                </c:pt>
                <c:pt idx="24">
                  <c:v>0.31666699999999998</c:v>
                </c:pt>
                <c:pt idx="25">
                  <c:v>0.31666699999999998</c:v>
                </c:pt>
                <c:pt idx="26">
                  <c:v>0.31666699999999998</c:v>
                </c:pt>
                <c:pt idx="27">
                  <c:v>0.31666699999999998</c:v>
                </c:pt>
                <c:pt idx="28">
                  <c:v>0.31666699999999998</c:v>
                </c:pt>
                <c:pt idx="29">
                  <c:v>0.31666699999999998</c:v>
                </c:pt>
                <c:pt idx="30">
                  <c:v>0.31666699999999998</c:v>
                </c:pt>
                <c:pt idx="31">
                  <c:v>0.31666699999999998</c:v>
                </c:pt>
                <c:pt idx="32">
                  <c:v>0.31666699999999998</c:v>
                </c:pt>
                <c:pt idx="33">
                  <c:v>0.31666699999999998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79-4165-95DD-15957C49E7CF}"/>
            </c:ext>
          </c:extLst>
        </c:ser>
        <c:ser>
          <c:idx val="1"/>
          <c:order val="1"/>
          <c:tx>
            <c:strRef>
              <c:f>'4 - Processus'!$E$7</c:f>
              <c:strCache>
                <c:ptCount val="1"/>
                <c:pt idx="0">
                  <c:v>Soudure Ecrou / Staffa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'4 - Processus'!$B$8:$C$43</c:f>
              <c:multiLvlStrCache>
                <c:ptCount val="36"/>
                <c:lvl>
                  <c:pt idx="0">
                    <c:v> MECC A.D C/ATP</c:v>
                  </c:pt>
                  <c:pt idx="1">
                    <c:v> 5P MECC A.S C/ATP</c:v>
                  </c:pt>
                  <c:pt idx="2">
                    <c:v>ZACRIST.MAN.S</c:v>
                  </c:pt>
                  <c:pt idx="3">
                    <c:v>bxatri.508'11 M3CCxaN 9.m C/xaT9</c:v>
                  </c:pt>
                  <c:pt idx="4">
                    <c:v>bxatri 508'11 M3CCxaN 9.S C/xaT9</c:v>
                  </c:pt>
                  <c:pt idx="5">
                    <c:v>CINQU3C3NTO,600 xaLZxaCR.MxaN.m</c:v>
                  </c:pt>
                  <c:pt idx="6">
                    <c:v>CINQU3C3NTO,600 xaLZxaCR.MxaN.S</c:v>
                  </c:pt>
                  <c:pt idx="7">
                    <c:v>R3N.3S9xaC3 Izy M3CCxaN.9.m</c:v>
                  </c:pt>
                  <c:pt idx="8">
                    <c:v>M3RC3m3S zyITO xaLZxaC.3L3TTR.m</c:v>
                  </c:pt>
                  <c:pt idx="9">
                    <c:v>M3RC3m3S zyITO xaLZxaC.3L3TTR.S</c:v>
                  </c:pt>
                  <c:pt idx="10">
                    <c:v>mOBLO'06-09 CR.xaT3RM.xaLZ.3L.xaS</c:v>
                  </c:pt>
                  <c:pt idx="11">
                    <c:v>mOBLO'06-09 CR.xaT3RM.xaLZ.3L.xam</c:v>
                  </c:pt>
                  <c:pt idx="12">
                    <c:v>xaLFxa 156 xaLZxaCR.3L3TTR.9OST.m</c:v>
                  </c:pt>
                  <c:pt idx="13">
                    <c:v>xaLFxa 156 xaLZxaCR.3L3TTR.xa.S</c:v>
                  </c:pt>
                  <c:pt idx="14">
                    <c:v>xaLFxa 166 xaLZxaCRIST.3L3TTR.9.S</c:v>
                  </c:pt>
                  <c:pt idx="15">
                    <c:v>156'97 xaLZxaCR.MxaNUxaL3 9.m</c:v>
                  </c:pt>
                  <c:pt idx="16">
                    <c:v>NUOzyxa 600 xaLZxaCR.3L3TTR.xaNT.S</c:v>
                  </c:pt>
                  <c:pt idx="17">
                    <c:v>CINQU3C3NTO xaLZxaCR.3L3TTR.m</c:v>
                  </c:pt>
                  <c:pt idx="18">
                    <c:v>zyW 9OLO'94 29 xaLZxaCR.MxaNUxaL3 S</c:v>
                  </c:pt>
                  <c:pt idx="19">
                    <c:v>N3MO'07 xaLZ.3.S CMF</c:v>
                  </c:pt>
                  <c:pt idx="20">
                    <c:v>F.GR.9UNTO 3/59 M3CCxaNISMO 9.S</c:v>
                  </c:pt>
                  <c:pt idx="21">
                    <c:v>F.GR.9UNTO 59 xaLZxaCR.3L.9S</c:v>
                  </c:pt>
                  <c:pt idx="22">
                    <c:v>FR33LxaNm3R'00 xaLZ.3L.LUNOTTO</c:v>
                  </c:pt>
                  <c:pt idx="23">
                    <c:v>mUCxaTO'94 xaLZxaCRIST.MxaN.xa.S</c:v>
                  </c:pt>
                  <c:pt idx="24">
                    <c:v>SKOmxa FxaBIxa'99 xaLZ.MxaN.9m</c:v>
                  </c:pt>
                  <c:pt idx="25">
                    <c:v>M3GxaN3 49 xaLZxaCR.MxaN.9.S</c:v>
                  </c:pt>
                  <c:pt idx="26">
                    <c:v>bxatri.306 59 xaLZxaCR.3L.9OST.m</c:v>
                  </c:pt>
                  <c:pt idx="27">
                    <c:v>M3RC3m3S W203'01-03 M3CCxaN.9m</c:v>
                  </c:pt>
                  <c:pt idx="28">
                    <c:v>SU93R5 59 xaLZxaCR.MxaN.xaNT.S</c:v>
                  </c:pt>
                  <c:pt idx="29">
                    <c:v>SU93R5 59 xaLZxaCR.MxaN.xaNT.m</c:v>
                  </c:pt>
                  <c:pt idx="30">
                    <c:v>SU93R5 39 xaLZxaCR.MxaN.xaNT.S</c:v>
                  </c:pt>
                  <c:pt idx="31">
                    <c:v>CITR.B3RLINGO 07/96 xaLZ.MxaN.S.</c:v>
                  </c:pt>
                  <c:pt idx="32">
                    <c:v>TRxaFIC'01,zyIzyxaRO xaLZxaCR.MxaN.m</c:v>
                  </c:pt>
                  <c:pt idx="33">
                    <c:v>Izy.mxaILY'99,MxaST3R xaLZxaCR.M.xaS</c:v>
                  </c:pt>
                  <c:pt idx="34">
                    <c:v>0</c:v>
                  </c:pt>
                  <c:pt idx="35">
                    <c:v>0</c:v>
                  </c:pt>
                </c:lvl>
                <c:lvl>
                  <c:pt idx="0">
                    <c:v>38.709.000</c:v>
                  </c:pt>
                  <c:pt idx="1">
                    <c:v>38.710.000</c:v>
                  </c:pt>
                  <c:pt idx="2">
                    <c:v>36.036.000</c:v>
                  </c:pt>
                  <c:pt idx="3">
                    <c:v>38.711.000</c:v>
                  </c:pt>
                  <c:pt idx="4">
                    <c:v>38.712.000</c:v>
                  </c:pt>
                  <c:pt idx="5">
                    <c:v>36.009.000</c:v>
                  </c:pt>
                  <c:pt idx="6">
                    <c:v>36.010.000</c:v>
                  </c:pt>
                  <c:pt idx="7">
                    <c:v>38.461.000</c:v>
                  </c:pt>
                  <c:pt idx="8">
                    <c:v>35.1185.0MB</c:v>
                  </c:pt>
                  <c:pt idx="9">
                    <c:v>35.1186.0MB</c:v>
                  </c:pt>
                  <c:pt idx="10">
                    <c:v>35.1364.0MB</c:v>
                  </c:pt>
                  <c:pt idx="11">
                    <c:v>35.1363.0MB</c:v>
                  </c:pt>
                  <c:pt idx="12">
                    <c:v>35.177.000</c:v>
                  </c:pt>
                  <c:pt idx="13">
                    <c:v>35.176.000</c:v>
                  </c:pt>
                  <c:pt idx="14">
                    <c:v>35.180.000</c:v>
                  </c:pt>
                  <c:pt idx="15">
                    <c:v>36.073.000</c:v>
                  </c:pt>
                  <c:pt idx="16">
                    <c:v>35.086.000</c:v>
                  </c:pt>
                  <c:pt idx="17">
                    <c:v>35.083.000</c:v>
                  </c:pt>
                  <c:pt idx="18">
                    <c:v>36.060.000</c:v>
                  </c:pt>
                  <c:pt idx="19">
                    <c:v>35.1046.AMB</c:v>
                  </c:pt>
                  <c:pt idx="20">
                    <c:v>38.164.000</c:v>
                  </c:pt>
                  <c:pt idx="21">
                    <c:v>35.738.0MB</c:v>
                  </c:pt>
                  <c:pt idx="22">
                    <c:v>35.367.000</c:v>
                  </c:pt>
                  <c:pt idx="23">
                    <c:v>36.042.000</c:v>
                  </c:pt>
                  <c:pt idx="24">
                    <c:v>36.163.000</c:v>
                  </c:pt>
                  <c:pt idx="25">
                    <c:v>36.190.0RC</c:v>
                  </c:pt>
                  <c:pt idx="26">
                    <c:v>35.374.000</c:v>
                  </c:pt>
                  <c:pt idx="27">
                    <c:v>38.149.000</c:v>
                  </c:pt>
                  <c:pt idx="28">
                    <c:v>36.138.000</c:v>
                  </c:pt>
                  <c:pt idx="29">
                    <c:v>36.137.000</c:v>
                  </c:pt>
                  <c:pt idx="30">
                    <c:v>36.064.000</c:v>
                  </c:pt>
                  <c:pt idx="31">
                    <c:v>36.048.000</c:v>
                  </c:pt>
                  <c:pt idx="32">
                    <c:v>36.157.000</c:v>
                  </c:pt>
                  <c:pt idx="33">
                    <c:v>36.194.0RC</c:v>
                  </c:pt>
                  <c:pt idx="34">
                    <c:v>0</c:v>
                  </c:pt>
                  <c:pt idx="35">
                    <c:v>0</c:v>
                  </c:pt>
                </c:lvl>
              </c:multiLvlStrCache>
            </c:multiLvlStrRef>
          </c:cat>
          <c:val>
            <c:numRef>
              <c:f>'4 - Processus'!$E$8:$E$43</c:f>
              <c:numCache>
                <c:formatCode>General</c:formatCode>
                <c:ptCount val="36"/>
                <c:pt idx="0">
                  <c:v>0.31666699999999998</c:v>
                </c:pt>
                <c:pt idx="1">
                  <c:v>0.31666699999999998</c:v>
                </c:pt>
                <c:pt idx="2">
                  <c:v>0.31666699999999998</c:v>
                </c:pt>
                <c:pt idx="3">
                  <c:v>0.31666699999999998</c:v>
                </c:pt>
                <c:pt idx="4">
                  <c:v>0.31666699999999998</c:v>
                </c:pt>
                <c:pt idx="5">
                  <c:v>0.31666699999999998</c:v>
                </c:pt>
                <c:pt idx="6">
                  <c:v>0.31666699999999998</c:v>
                </c:pt>
                <c:pt idx="7">
                  <c:v>0.31666699999999998</c:v>
                </c:pt>
                <c:pt idx="8">
                  <c:v>0.31666699999999998</c:v>
                </c:pt>
                <c:pt idx="9">
                  <c:v>0.31666699999999998</c:v>
                </c:pt>
                <c:pt idx="10">
                  <c:v>0.31666699999999998</c:v>
                </c:pt>
                <c:pt idx="11">
                  <c:v>0.31666699999999998</c:v>
                </c:pt>
                <c:pt idx="12">
                  <c:v>0.31666699999999998</c:v>
                </c:pt>
                <c:pt idx="13">
                  <c:v>0.31666699999999998</c:v>
                </c:pt>
                <c:pt idx="14">
                  <c:v>0.31666699999999998</c:v>
                </c:pt>
                <c:pt idx="15">
                  <c:v>0.31666699999999998</c:v>
                </c:pt>
                <c:pt idx="16">
                  <c:v>0.31666699999999998</c:v>
                </c:pt>
                <c:pt idx="17">
                  <c:v>0.31666699999999998</c:v>
                </c:pt>
                <c:pt idx="18">
                  <c:v>0.31666699999999998</c:v>
                </c:pt>
                <c:pt idx="19">
                  <c:v>0.31666699999999998</c:v>
                </c:pt>
                <c:pt idx="20">
                  <c:v>0.31666699999999998</c:v>
                </c:pt>
                <c:pt idx="21">
                  <c:v>0.31666699999999998</c:v>
                </c:pt>
                <c:pt idx="22">
                  <c:v>0.31666699999999998</c:v>
                </c:pt>
                <c:pt idx="23">
                  <c:v>0.31666699999999998</c:v>
                </c:pt>
                <c:pt idx="24">
                  <c:v>0.31666699999999998</c:v>
                </c:pt>
                <c:pt idx="25">
                  <c:v>0.31666699999999998</c:v>
                </c:pt>
                <c:pt idx="26">
                  <c:v>0.31666699999999998</c:v>
                </c:pt>
                <c:pt idx="27">
                  <c:v>0.31666699999999998</c:v>
                </c:pt>
                <c:pt idx="28">
                  <c:v>0.31666699999999998</c:v>
                </c:pt>
                <c:pt idx="29">
                  <c:v>0.31666699999999998</c:v>
                </c:pt>
                <c:pt idx="30">
                  <c:v>0.31666699999999998</c:v>
                </c:pt>
                <c:pt idx="31">
                  <c:v>0.31666699999999998</c:v>
                </c:pt>
                <c:pt idx="32">
                  <c:v>0.31666699999999998</c:v>
                </c:pt>
                <c:pt idx="33">
                  <c:v>0.31666699999999998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79-4165-95DD-15957C49E7CF}"/>
            </c:ext>
          </c:extLst>
        </c:ser>
        <c:ser>
          <c:idx val="2"/>
          <c:order val="2"/>
          <c:tx>
            <c:strRef>
              <c:f>'4 - Processus'!$F$7</c:f>
              <c:strCache>
                <c:ptCount val="1"/>
                <c:pt idx="0">
                  <c:v>Soudure tompon /guide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'4 - Processus'!$B$8:$C$43</c:f>
              <c:multiLvlStrCache>
                <c:ptCount val="36"/>
                <c:lvl>
                  <c:pt idx="0">
                    <c:v> MECC A.D C/ATP</c:v>
                  </c:pt>
                  <c:pt idx="1">
                    <c:v> 5P MECC A.S C/ATP</c:v>
                  </c:pt>
                  <c:pt idx="2">
                    <c:v>ZACRIST.MAN.S</c:v>
                  </c:pt>
                  <c:pt idx="3">
                    <c:v>bxatri.508'11 M3CCxaN 9.m C/xaT9</c:v>
                  </c:pt>
                  <c:pt idx="4">
                    <c:v>bxatri 508'11 M3CCxaN 9.S C/xaT9</c:v>
                  </c:pt>
                  <c:pt idx="5">
                    <c:v>CINQU3C3NTO,600 xaLZxaCR.MxaN.m</c:v>
                  </c:pt>
                  <c:pt idx="6">
                    <c:v>CINQU3C3NTO,600 xaLZxaCR.MxaN.S</c:v>
                  </c:pt>
                  <c:pt idx="7">
                    <c:v>R3N.3S9xaC3 Izy M3CCxaN.9.m</c:v>
                  </c:pt>
                  <c:pt idx="8">
                    <c:v>M3RC3m3S zyITO xaLZxaC.3L3TTR.m</c:v>
                  </c:pt>
                  <c:pt idx="9">
                    <c:v>M3RC3m3S zyITO xaLZxaC.3L3TTR.S</c:v>
                  </c:pt>
                  <c:pt idx="10">
                    <c:v>mOBLO'06-09 CR.xaT3RM.xaLZ.3L.xaS</c:v>
                  </c:pt>
                  <c:pt idx="11">
                    <c:v>mOBLO'06-09 CR.xaT3RM.xaLZ.3L.xam</c:v>
                  </c:pt>
                  <c:pt idx="12">
                    <c:v>xaLFxa 156 xaLZxaCR.3L3TTR.9OST.m</c:v>
                  </c:pt>
                  <c:pt idx="13">
                    <c:v>xaLFxa 156 xaLZxaCR.3L3TTR.xa.S</c:v>
                  </c:pt>
                  <c:pt idx="14">
                    <c:v>xaLFxa 166 xaLZxaCRIST.3L3TTR.9.S</c:v>
                  </c:pt>
                  <c:pt idx="15">
                    <c:v>156'97 xaLZxaCR.MxaNUxaL3 9.m</c:v>
                  </c:pt>
                  <c:pt idx="16">
                    <c:v>NUOzyxa 600 xaLZxaCR.3L3TTR.xaNT.S</c:v>
                  </c:pt>
                  <c:pt idx="17">
                    <c:v>CINQU3C3NTO xaLZxaCR.3L3TTR.m</c:v>
                  </c:pt>
                  <c:pt idx="18">
                    <c:v>zyW 9OLO'94 29 xaLZxaCR.MxaNUxaL3 S</c:v>
                  </c:pt>
                  <c:pt idx="19">
                    <c:v>N3MO'07 xaLZ.3.S CMF</c:v>
                  </c:pt>
                  <c:pt idx="20">
                    <c:v>F.GR.9UNTO 3/59 M3CCxaNISMO 9.S</c:v>
                  </c:pt>
                  <c:pt idx="21">
                    <c:v>F.GR.9UNTO 59 xaLZxaCR.3L.9S</c:v>
                  </c:pt>
                  <c:pt idx="22">
                    <c:v>FR33LxaNm3R'00 xaLZ.3L.LUNOTTO</c:v>
                  </c:pt>
                  <c:pt idx="23">
                    <c:v>mUCxaTO'94 xaLZxaCRIST.MxaN.xa.S</c:v>
                  </c:pt>
                  <c:pt idx="24">
                    <c:v>SKOmxa FxaBIxa'99 xaLZ.MxaN.9m</c:v>
                  </c:pt>
                  <c:pt idx="25">
                    <c:v>M3GxaN3 49 xaLZxaCR.MxaN.9.S</c:v>
                  </c:pt>
                  <c:pt idx="26">
                    <c:v>bxatri.306 59 xaLZxaCR.3L.9OST.m</c:v>
                  </c:pt>
                  <c:pt idx="27">
                    <c:v>M3RC3m3S W203'01-03 M3CCxaN.9m</c:v>
                  </c:pt>
                  <c:pt idx="28">
                    <c:v>SU93R5 59 xaLZxaCR.MxaN.xaNT.S</c:v>
                  </c:pt>
                  <c:pt idx="29">
                    <c:v>SU93R5 59 xaLZxaCR.MxaN.xaNT.m</c:v>
                  </c:pt>
                  <c:pt idx="30">
                    <c:v>SU93R5 39 xaLZxaCR.MxaN.xaNT.S</c:v>
                  </c:pt>
                  <c:pt idx="31">
                    <c:v>CITR.B3RLINGO 07/96 xaLZ.MxaN.S.</c:v>
                  </c:pt>
                  <c:pt idx="32">
                    <c:v>TRxaFIC'01,zyIzyxaRO xaLZxaCR.MxaN.m</c:v>
                  </c:pt>
                  <c:pt idx="33">
                    <c:v>Izy.mxaILY'99,MxaST3R xaLZxaCR.M.xaS</c:v>
                  </c:pt>
                  <c:pt idx="34">
                    <c:v>0</c:v>
                  </c:pt>
                  <c:pt idx="35">
                    <c:v>0</c:v>
                  </c:pt>
                </c:lvl>
                <c:lvl>
                  <c:pt idx="0">
                    <c:v>38.709.000</c:v>
                  </c:pt>
                  <c:pt idx="1">
                    <c:v>38.710.000</c:v>
                  </c:pt>
                  <c:pt idx="2">
                    <c:v>36.036.000</c:v>
                  </c:pt>
                  <c:pt idx="3">
                    <c:v>38.711.000</c:v>
                  </c:pt>
                  <c:pt idx="4">
                    <c:v>38.712.000</c:v>
                  </c:pt>
                  <c:pt idx="5">
                    <c:v>36.009.000</c:v>
                  </c:pt>
                  <c:pt idx="6">
                    <c:v>36.010.000</c:v>
                  </c:pt>
                  <c:pt idx="7">
                    <c:v>38.461.000</c:v>
                  </c:pt>
                  <c:pt idx="8">
                    <c:v>35.1185.0MB</c:v>
                  </c:pt>
                  <c:pt idx="9">
                    <c:v>35.1186.0MB</c:v>
                  </c:pt>
                  <c:pt idx="10">
                    <c:v>35.1364.0MB</c:v>
                  </c:pt>
                  <c:pt idx="11">
                    <c:v>35.1363.0MB</c:v>
                  </c:pt>
                  <c:pt idx="12">
                    <c:v>35.177.000</c:v>
                  </c:pt>
                  <c:pt idx="13">
                    <c:v>35.176.000</c:v>
                  </c:pt>
                  <c:pt idx="14">
                    <c:v>35.180.000</c:v>
                  </c:pt>
                  <c:pt idx="15">
                    <c:v>36.073.000</c:v>
                  </c:pt>
                  <c:pt idx="16">
                    <c:v>35.086.000</c:v>
                  </c:pt>
                  <c:pt idx="17">
                    <c:v>35.083.000</c:v>
                  </c:pt>
                  <c:pt idx="18">
                    <c:v>36.060.000</c:v>
                  </c:pt>
                  <c:pt idx="19">
                    <c:v>35.1046.AMB</c:v>
                  </c:pt>
                  <c:pt idx="20">
                    <c:v>38.164.000</c:v>
                  </c:pt>
                  <c:pt idx="21">
                    <c:v>35.738.0MB</c:v>
                  </c:pt>
                  <c:pt idx="22">
                    <c:v>35.367.000</c:v>
                  </c:pt>
                  <c:pt idx="23">
                    <c:v>36.042.000</c:v>
                  </c:pt>
                  <c:pt idx="24">
                    <c:v>36.163.000</c:v>
                  </c:pt>
                  <c:pt idx="25">
                    <c:v>36.190.0RC</c:v>
                  </c:pt>
                  <c:pt idx="26">
                    <c:v>35.374.000</c:v>
                  </c:pt>
                  <c:pt idx="27">
                    <c:v>38.149.000</c:v>
                  </c:pt>
                  <c:pt idx="28">
                    <c:v>36.138.000</c:v>
                  </c:pt>
                  <c:pt idx="29">
                    <c:v>36.137.000</c:v>
                  </c:pt>
                  <c:pt idx="30">
                    <c:v>36.064.000</c:v>
                  </c:pt>
                  <c:pt idx="31">
                    <c:v>36.048.000</c:v>
                  </c:pt>
                  <c:pt idx="32">
                    <c:v>36.157.000</c:v>
                  </c:pt>
                  <c:pt idx="33">
                    <c:v>36.194.0RC</c:v>
                  </c:pt>
                  <c:pt idx="34">
                    <c:v>0</c:v>
                  </c:pt>
                  <c:pt idx="35">
                    <c:v>0</c:v>
                  </c:pt>
                </c:lvl>
              </c:multiLvlStrCache>
            </c:multiLvlStrRef>
          </c:cat>
          <c:val>
            <c:numRef>
              <c:f>'4 - Processus'!$F$8:$F$43</c:f>
              <c:numCache>
                <c:formatCode>0.0</c:formatCode>
                <c:ptCount val="36"/>
                <c:pt idx="0">
                  <c:v>0.33333299999999999</c:v>
                </c:pt>
                <c:pt idx="1">
                  <c:v>0.33333299999999999</c:v>
                </c:pt>
                <c:pt idx="2">
                  <c:v>0.33333299999999999</c:v>
                </c:pt>
                <c:pt idx="3">
                  <c:v>0.33333299999999999</c:v>
                </c:pt>
                <c:pt idx="4">
                  <c:v>0.33333299999999999</c:v>
                </c:pt>
                <c:pt idx="5">
                  <c:v>0.33333299999999999</c:v>
                </c:pt>
                <c:pt idx="6">
                  <c:v>0.33333299999999999</c:v>
                </c:pt>
                <c:pt idx="7">
                  <c:v>0.33333299999999999</c:v>
                </c:pt>
                <c:pt idx="8">
                  <c:v>0.33333299999999999</c:v>
                </c:pt>
                <c:pt idx="9">
                  <c:v>0.33333299999999999</c:v>
                </c:pt>
                <c:pt idx="10">
                  <c:v>0.33333299999999999</c:v>
                </c:pt>
                <c:pt idx="11">
                  <c:v>0.33333299999999999</c:v>
                </c:pt>
                <c:pt idx="12">
                  <c:v>0.33333299999999999</c:v>
                </c:pt>
                <c:pt idx="13">
                  <c:v>0.33333299999999999</c:v>
                </c:pt>
                <c:pt idx="14">
                  <c:v>0.33333299999999999</c:v>
                </c:pt>
                <c:pt idx="15">
                  <c:v>0.33333299999999999</c:v>
                </c:pt>
                <c:pt idx="16">
                  <c:v>0.33333299999999999</c:v>
                </c:pt>
                <c:pt idx="17">
                  <c:v>0.33333299999999999</c:v>
                </c:pt>
                <c:pt idx="18">
                  <c:v>0.33333299999999999</c:v>
                </c:pt>
                <c:pt idx="19">
                  <c:v>0.33333299999999999</c:v>
                </c:pt>
                <c:pt idx="20">
                  <c:v>0.33333299999999999</c:v>
                </c:pt>
                <c:pt idx="21">
                  <c:v>0.33333299999999999</c:v>
                </c:pt>
                <c:pt idx="22">
                  <c:v>0.33333299999999999</c:v>
                </c:pt>
                <c:pt idx="23">
                  <c:v>0.33333299999999999</c:v>
                </c:pt>
                <c:pt idx="24">
                  <c:v>0.33333299999999999</c:v>
                </c:pt>
                <c:pt idx="25">
                  <c:v>0.33333299999999999</c:v>
                </c:pt>
                <c:pt idx="26">
                  <c:v>0.33333299999999999</c:v>
                </c:pt>
                <c:pt idx="27">
                  <c:v>0.33333299999999999</c:v>
                </c:pt>
                <c:pt idx="28">
                  <c:v>0.33333299999999999</c:v>
                </c:pt>
                <c:pt idx="29">
                  <c:v>0.33333299999999999</c:v>
                </c:pt>
                <c:pt idx="30">
                  <c:v>0.33333299999999999</c:v>
                </c:pt>
                <c:pt idx="31">
                  <c:v>0.33333299999999999</c:v>
                </c:pt>
                <c:pt idx="32">
                  <c:v>0.33333299999999999</c:v>
                </c:pt>
                <c:pt idx="33">
                  <c:v>0.33333299999999999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79-4165-95DD-15957C49E7CF}"/>
            </c:ext>
          </c:extLst>
        </c:ser>
        <c:ser>
          <c:idx val="3"/>
          <c:order val="3"/>
          <c:tx>
            <c:strRef>
              <c:f>'4 - Processus'!$G$7</c:f>
              <c:strCache>
                <c:ptCount val="1"/>
                <c:pt idx="0">
                  <c:v>Soudure guide / Staffa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'4 - Processus'!$B$8:$C$43</c:f>
              <c:multiLvlStrCache>
                <c:ptCount val="36"/>
                <c:lvl>
                  <c:pt idx="0">
                    <c:v> MECC A.D C/ATP</c:v>
                  </c:pt>
                  <c:pt idx="1">
                    <c:v> 5P MECC A.S C/ATP</c:v>
                  </c:pt>
                  <c:pt idx="2">
                    <c:v>ZACRIST.MAN.S</c:v>
                  </c:pt>
                  <c:pt idx="3">
                    <c:v>bxatri.508'11 M3CCxaN 9.m C/xaT9</c:v>
                  </c:pt>
                  <c:pt idx="4">
                    <c:v>bxatri 508'11 M3CCxaN 9.S C/xaT9</c:v>
                  </c:pt>
                  <c:pt idx="5">
                    <c:v>CINQU3C3NTO,600 xaLZxaCR.MxaN.m</c:v>
                  </c:pt>
                  <c:pt idx="6">
                    <c:v>CINQU3C3NTO,600 xaLZxaCR.MxaN.S</c:v>
                  </c:pt>
                  <c:pt idx="7">
                    <c:v>R3N.3S9xaC3 Izy M3CCxaN.9.m</c:v>
                  </c:pt>
                  <c:pt idx="8">
                    <c:v>M3RC3m3S zyITO xaLZxaC.3L3TTR.m</c:v>
                  </c:pt>
                  <c:pt idx="9">
                    <c:v>M3RC3m3S zyITO xaLZxaC.3L3TTR.S</c:v>
                  </c:pt>
                  <c:pt idx="10">
                    <c:v>mOBLO'06-09 CR.xaT3RM.xaLZ.3L.xaS</c:v>
                  </c:pt>
                  <c:pt idx="11">
                    <c:v>mOBLO'06-09 CR.xaT3RM.xaLZ.3L.xam</c:v>
                  </c:pt>
                  <c:pt idx="12">
                    <c:v>xaLFxa 156 xaLZxaCR.3L3TTR.9OST.m</c:v>
                  </c:pt>
                  <c:pt idx="13">
                    <c:v>xaLFxa 156 xaLZxaCR.3L3TTR.xa.S</c:v>
                  </c:pt>
                  <c:pt idx="14">
                    <c:v>xaLFxa 166 xaLZxaCRIST.3L3TTR.9.S</c:v>
                  </c:pt>
                  <c:pt idx="15">
                    <c:v>156'97 xaLZxaCR.MxaNUxaL3 9.m</c:v>
                  </c:pt>
                  <c:pt idx="16">
                    <c:v>NUOzyxa 600 xaLZxaCR.3L3TTR.xaNT.S</c:v>
                  </c:pt>
                  <c:pt idx="17">
                    <c:v>CINQU3C3NTO xaLZxaCR.3L3TTR.m</c:v>
                  </c:pt>
                  <c:pt idx="18">
                    <c:v>zyW 9OLO'94 29 xaLZxaCR.MxaNUxaL3 S</c:v>
                  </c:pt>
                  <c:pt idx="19">
                    <c:v>N3MO'07 xaLZ.3.S CMF</c:v>
                  </c:pt>
                  <c:pt idx="20">
                    <c:v>F.GR.9UNTO 3/59 M3CCxaNISMO 9.S</c:v>
                  </c:pt>
                  <c:pt idx="21">
                    <c:v>F.GR.9UNTO 59 xaLZxaCR.3L.9S</c:v>
                  </c:pt>
                  <c:pt idx="22">
                    <c:v>FR33LxaNm3R'00 xaLZ.3L.LUNOTTO</c:v>
                  </c:pt>
                  <c:pt idx="23">
                    <c:v>mUCxaTO'94 xaLZxaCRIST.MxaN.xa.S</c:v>
                  </c:pt>
                  <c:pt idx="24">
                    <c:v>SKOmxa FxaBIxa'99 xaLZ.MxaN.9m</c:v>
                  </c:pt>
                  <c:pt idx="25">
                    <c:v>M3GxaN3 49 xaLZxaCR.MxaN.9.S</c:v>
                  </c:pt>
                  <c:pt idx="26">
                    <c:v>bxatri.306 59 xaLZxaCR.3L.9OST.m</c:v>
                  </c:pt>
                  <c:pt idx="27">
                    <c:v>M3RC3m3S W203'01-03 M3CCxaN.9m</c:v>
                  </c:pt>
                  <c:pt idx="28">
                    <c:v>SU93R5 59 xaLZxaCR.MxaN.xaNT.S</c:v>
                  </c:pt>
                  <c:pt idx="29">
                    <c:v>SU93R5 59 xaLZxaCR.MxaN.xaNT.m</c:v>
                  </c:pt>
                  <c:pt idx="30">
                    <c:v>SU93R5 39 xaLZxaCR.MxaN.xaNT.S</c:v>
                  </c:pt>
                  <c:pt idx="31">
                    <c:v>CITR.B3RLINGO 07/96 xaLZ.MxaN.S.</c:v>
                  </c:pt>
                  <c:pt idx="32">
                    <c:v>TRxaFIC'01,zyIzyxaRO xaLZxaCR.MxaN.m</c:v>
                  </c:pt>
                  <c:pt idx="33">
                    <c:v>Izy.mxaILY'99,MxaST3R xaLZxaCR.M.xaS</c:v>
                  </c:pt>
                  <c:pt idx="34">
                    <c:v>0</c:v>
                  </c:pt>
                  <c:pt idx="35">
                    <c:v>0</c:v>
                  </c:pt>
                </c:lvl>
                <c:lvl>
                  <c:pt idx="0">
                    <c:v>38.709.000</c:v>
                  </c:pt>
                  <c:pt idx="1">
                    <c:v>38.710.000</c:v>
                  </c:pt>
                  <c:pt idx="2">
                    <c:v>36.036.000</c:v>
                  </c:pt>
                  <c:pt idx="3">
                    <c:v>38.711.000</c:v>
                  </c:pt>
                  <c:pt idx="4">
                    <c:v>38.712.000</c:v>
                  </c:pt>
                  <c:pt idx="5">
                    <c:v>36.009.000</c:v>
                  </c:pt>
                  <c:pt idx="6">
                    <c:v>36.010.000</c:v>
                  </c:pt>
                  <c:pt idx="7">
                    <c:v>38.461.000</c:v>
                  </c:pt>
                  <c:pt idx="8">
                    <c:v>35.1185.0MB</c:v>
                  </c:pt>
                  <c:pt idx="9">
                    <c:v>35.1186.0MB</c:v>
                  </c:pt>
                  <c:pt idx="10">
                    <c:v>35.1364.0MB</c:v>
                  </c:pt>
                  <c:pt idx="11">
                    <c:v>35.1363.0MB</c:v>
                  </c:pt>
                  <c:pt idx="12">
                    <c:v>35.177.000</c:v>
                  </c:pt>
                  <c:pt idx="13">
                    <c:v>35.176.000</c:v>
                  </c:pt>
                  <c:pt idx="14">
                    <c:v>35.180.000</c:v>
                  </c:pt>
                  <c:pt idx="15">
                    <c:v>36.073.000</c:v>
                  </c:pt>
                  <c:pt idx="16">
                    <c:v>35.086.000</c:v>
                  </c:pt>
                  <c:pt idx="17">
                    <c:v>35.083.000</c:v>
                  </c:pt>
                  <c:pt idx="18">
                    <c:v>36.060.000</c:v>
                  </c:pt>
                  <c:pt idx="19">
                    <c:v>35.1046.AMB</c:v>
                  </c:pt>
                  <c:pt idx="20">
                    <c:v>38.164.000</c:v>
                  </c:pt>
                  <c:pt idx="21">
                    <c:v>35.738.0MB</c:v>
                  </c:pt>
                  <c:pt idx="22">
                    <c:v>35.367.000</c:v>
                  </c:pt>
                  <c:pt idx="23">
                    <c:v>36.042.000</c:v>
                  </c:pt>
                  <c:pt idx="24">
                    <c:v>36.163.000</c:v>
                  </c:pt>
                  <c:pt idx="25">
                    <c:v>36.190.0RC</c:v>
                  </c:pt>
                  <c:pt idx="26">
                    <c:v>35.374.000</c:v>
                  </c:pt>
                  <c:pt idx="27">
                    <c:v>38.149.000</c:v>
                  </c:pt>
                  <c:pt idx="28">
                    <c:v>36.138.000</c:v>
                  </c:pt>
                  <c:pt idx="29">
                    <c:v>36.137.000</c:v>
                  </c:pt>
                  <c:pt idx="30">
                    <c:v>36.064.000</c:v>
                  </c:pt>
                  <c:pt idx="31">
                    <c:v>36.048.000</c:v>
                  </c:pt>
                  <c:pt idx="32">
                    <c:v>36.157.000</c:v>
                  </c:pt>
                  <c:pt idx="33">
                    <c:v>36.194.0RC</c:v>
                  </c:pt>
                  <c:pt idx="34">
                    <c:v>0</c:v>
                  </c:pt>
                  <c:pt idx="35">
                    <c:v>0</c:v>
                  </c:pt>
                </c:lvl>
              </c:multiLvlStrCache>
            </c:multiLvlStrRef>
          </c:cat>
          <c:val>
            <c:numRef>
              <c:f>'4 - Processus'!$G$8:$G$43</c:f>
              <c:numCache>
                <c:formatCode>0.0</c:formatCode>
                <c:ptCount val="36"/>
                <c:pt idx="0">
                  <c:v>0.43333300000000002</c:v>
                </c:pt>
                <c:pt idx="1">
                  <c:v>0.43333300000000002</c:v>
                </c:pt>
                <c:pt idx="2">
                  <c:v>0.43333300000000002</c:v>
                </c:pt>
                <c:pt idx="3">
                  <c:v>0.43333300000000002</c:v>
                </c:pt>
                <c:pt idx="4">
                  <c:v>0.43333300000000002</c:v>
                </c:pt>
                <c:pt idx="5">
                  <c:v>0.43333300000000002</c:v>
                </c:pt>
                <c:pt idx="6">
                  <c:v>0.43333300000000002</c:v>
                </c:pt>
                <c:pt idx="7">
                  <c:v>0.43333300000000002</c:v>
                </c:pt>
                <c:pt idx="8">
                  <c:v>0.43333300000000002</c:v>
                </c:pt>
                <c:pt idx="9">
                  <c:v>0.43333300000000002</c:v>
                </c:pt>
                <c:pt idx="10">
                  <c:v>0.43333300000000002</c:v>
                </c:pt>
                <c:pt idx="11">
                  <c:v>0.43333300000000002</c:v>
                </c:pt>
                <c:pt idx="12">
                  <c:v>0.43333300000000002</c:v>
                </c:pt>
                <c:pt idx="13">
                  <c:v>0.43333300000000002</c:v>
                </c:pt>
                <c:pt idx="14">
                  <c:v>0.43333300000000002</c:v>
                </c:pt>
                <c:pt idx="15">
                  <c:v>0.43333300000000002</c:v>
                </c:pt>
                <c:pt idx="16">
                  <c:v>0.43333300000000002</c:v>
                </c:pt>
                <c:pt idx="17">
                  <c:v>0.43333300000000002</c:v>
                </c:pt>
                <c:pt idx="18">
                  <c:v>0.43333300000000002</c:v>
                </c:pt>
                <c:pt idx="19">
                  <c:v>0.43333300000000002</c:v>
                </c:pt>
                <c:pt idx="20">
                  <c:v>0.43333300000000002</c:v>
                </c:pt>
                <c:pt idx="21">
                  <c:v>0.43333300000000002</c:v>
                </c:pt>
                <c:pt idx="22">
                  <c:v>0.43333300000000002</c:v>
                </c:pt>
                <c:pt idx="23">
                  <c:v>0.43333300000000002</c:v>
                </c:pt>
                <c:pt idx="24">
                  <c:v>0.43333300000000002</c:v>
                </c:pt>
                <c:pt idx="25">
                  <c:v>0.43333300000000002</c:v>
                </c:pt>
                <c:pt idx="26">
                  <c:v>0.43333300000000002</c:v>
                </c:pt>
                <c:pt idx="27">
                  <c:v>0.43333300000000002</c:v>
                </c:pt>
                <c:pt idx="28">
                  <c:v>0.43333300000000002</c:v>
                </c:pt>
                <c:pt idx="29">
                  <c:v>0.43333300000000002</c:v>
                </c:pt>
                <c:pt idx="30">
                  <c:v>0.43333300000000002</c:v>
                </c:pt>
                <c:pt idx="31">
                  <c:v>0.43333300000000002</c:v>
                </c:pt>
                <c:pt idx="32">
                  <c:v>0.43333300000000002</c:v>
                </c:pt>
                <c:pt idx="33">
                  <c:v>0.43333300000000002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79-4165-95DD-15957C49E7CF}"/>
            </c:ext>
          </c:extLst>
        </c:ser>
        <c:ser>
          <c:idx val="4"/>
          <c:order val="4"/>
          <c:tx>
            <c:strRef>
              <c:f>'4 - Processus'!$H$7</c:f>
              <c:strCache>
                <c:ptCount val="1"/>
                <c:pt idx="0">
                  <c:v>insertion vis ; Ecrou / Guide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'4 - Processus'!$B$8:$C$43</c:f>
              <c:multiLvlStrCache>
                <c:ptCount val="36"/>
                <c:lvl>
                  <c:pt idx="0">
                    <c:v> MECC A.D C/ATP</c:v>
                  </c:pt>
                  <c:pt idx="1">
                    <c:v> 5P MECC A.S C/ATP</c:v>
                  </c:pt>
                  <c:pt idx="2">
                    <c:v>ZACRIST.MAN.S</c:v>
                  </c:pt>
                  <c:pt idx="3">
                    <c:v>bxatri.508'11 M3CCxaN 9.m C/xaT9</c:v>
                  </c:pt>
                  <c:pt idx="4">
                    <c:v>bxatri 508'11 M3CCxaN 9.S C/xaT9</c:v>
                  </c:pt>
                  <c:pt idx="5">
                    <c:v>CINQU3C3NTO,600 xaLZxaCR.MxaN.m</c:v>
                  </c:pt>
                  <c:pt idx="6">
                    <c:v>CINQU3C3NTO,600 xaLZxaCR.MxaN.S</c:v>
                  </c:pt>
                  <c:pt idx="7">
                    <c:v>R3N.3S9xaC3 Izy M3CCxaN.9.m</c:v>
                  </c:pt>
                  <c:pt idx="8">
                    <c:v>M3RC3m3S zyITO xaLZxaC.3L3TTR.m</c:v>
                  </c:pt>
                  <c:pt idx="9">
                    <c:v>M3RC3m3S zyITO xaLZxaC.3L3TTR.S</c:v>
                  </c:pt>
                  <c:pt idx="10">
                    <c:v>mOBLO'06-09 CR.xaT3RM.xaLZ.3L.xaS</c:v>
                  </c:pt>
                  <c:pt idx="11">
                    <c:v>mOBLO'06-09 CR.xaT3RM.xaLZ.3L.xam</c:v>
                  </c:pt>
                  <c:pt idx="12">
                    <c:v>xaLFxa 156 xaLZxaCR.3L3TTR.9OST.m</c:v>
                  </c:pt>
                  <c:pt idx="13">
                    <c:v>xaLFxa 156 xaLZxaCR.3L3TTR.xa.S</c:v>
                  </c:pt>
                  <c:pt idx="14">
                    <c:v>xaLFxa 166 xaLZxaCRIST.3L3TTR.9.S</c:v>
                  </c:pt>
                  <c:pt idx="15">
                    <c:v>156'97 xaLZxaCR.MxaNUxaL3 9.m</c:v>
                  </c:pt>
                  <c:pt idx="16">
                    <c:v>NUOzyxa 600 xaLZxaCR.3L3TTR.xaNT.S</c:v>
                  </c:pt>
                  <c:pt idx="17">
                    <c:v>CINQU3C3NTO xaLZxaCR.3L3TTR.m</c:v>
                  </c:pt>
                  <c:pt idx="18">
                    <c:v>zyW 9OLO'94 29 xaLZxaCR.MxaNUxaL3 S</c:v>
                  </c:pt>
                  <c:pt idx="19">
                    <c:v>N3MO'07 xaLZ.3.S CMF</c:v>
                  </c:pt>
                  <c:pt idx="20">
                    <c:v>F.GR.9UNTO 3/59 M3CCxaNISMO 9.S</c:v>
                  </c:pt>
                  <c:pt idx="21">
                    <c:v>F.GR.9UNTO 59 xaLZxaCR.3L.9S</c:v>
                  </c:pt>
                  <c:pt idx="22">
                    <c:v>FR33LxaNm3R'00 xaLZ.3L.LUNOTTO</c:v>
                  </c:pt>
                  <c:pt idx="23">
                    <c:v>mUCxaTO'94 xaLZxaCRIST.MxaN.xa.S</c:v>
                  </c:pt>
                  <c:pt idx="24">
                    <c:v>SKOmxa FxaBIxa'99 xaLZ.MxaN.9m</c:v>
                  </c:pt>
                  <c:pt idx="25">
                    <c:v>M3GxaN3 49 xaLZxaCR.MxaN.9.S</c:v>
                  </c:pt>
                  <c:pt idx="26">
                    <c:v>bxatri.306 59 xaLZxaCR.3L.9OST.m</c:v>
                  </c:pt>
                  <c:pt idx="27">
                    <c:v>M3RC3m3S W203'01-03 M3CCxaN.9m</c:v>
                  </c:pt>
                  <c:pt idx="28">
                    <c:v>SU93R5 59 xaLZxaCR.MxaN.xaNT.S</c:v>
                  </c:pt>
                  <c:pt idx="29">
                    <c:v>SU93R5 59 xaLZxaCR.MxaN.xaNT.m</c:v>
                  </c:pt>
                  <c:pt idx="30">
                    <c:v>SU93R5 39 xaLZxaCR.MxaN.xaNT.S</c:v>
                  </c:pt>
                  <c:pt idx="31">
                    <c:v>CITR.B3RLINGO 07/96 xaLZ.MxaN.S.</c:v>
                  </c:pt>
                  <c:pt idx="32">
                    <c:v>TRxaFIC'01,zyIzyxaRO xaLZxaCR.MxaN.m</c:v>
                  </c:pt>
                  <c:pt idx="33">
                    <c:v>Izy.mxaILY'99,MxaST3R xaLZxaCR.M.xaS</c:v>
                  </c:pt>
                  <c:pt idx="34">
                    <c:v>0</c:v>
                  </c:pt>
                  <c:pt idx="35">
                    <c:v>0</c:v>
                  </c:pt>
                </c:lvl>
                <c:lvl>
                  <c:pt idx="0">
                    <c:v>38.709.000</c:v>
                  </c:pt>
                  <c:pt idx="1">
                    <c:v>38.710.000</c:v>
                  </c:pt>
                  <c:pt idx="2">
                    <c:v>36.036.000</c:v>
                  </c:pt>
                  <c:pt idx="3">
                    <c:v>38.711.000</c:v>
                  </c:pt>
                  <c:pt idx="4">
                    <c:v>38.712.000</c:v>
                  </c:pt>
                  <c:pt idx="5">
                    <c:v>36.009.000</c:v>
                  </c:pt>
                  <c:pt idx="6">
                    <c:v>36.010.000</c:v>
                  </c:pt>
                  <c:pt idx="7">
                    <c:v>38.461.000</c:v>
                  </c:pt>
                  <c:pt idx="8">
                    <c:v>35.1185.0MB</c:v>
                  </c:pt>
                  <c:pt idx="9">
                    <c:v>35.1186.0MB</c:v>
                  </c:pt>
                  <c:pt idx="10">
                    <c:v>35.1364.0MB</c:v>
                  </c:pt>
                  <c:pt idx="11">
                    <c:v>35.1363.0MB</c:v>
                  </c:pt>
                  <c:pt idx="12">
                    <c:v>35.177.000</c:v>
                  </c:pt>
                  <c:pt idx="13">
                    <c:v>35.176.000</c:v>
                  </c:pt>
                  <c:pt idx="14">
                    <c:v>35.180.000</c:v>
                  </c:pt>
                  <c:pt idx="15">
                    <c:v>36.073.000</c:v>
                  </c:pt>
                  <c:pt idx="16">
                    <c:v>35.086.000</c:v>
                  </c:pt>
                  <c:pt idx="17">
                    <c:v>35.083.000</c:v>
                  </c:pt>
                  <c:pt idx="18">
                    <c:v>36.060.000</c:v>
                  </c:pt>
                  <c:pt idx="19">
                    <c:v>35.1046.AMB</c:v>
                  </c:pt>
                  <c:pt idx="20">
                    <c:v>38.164.000</c:v>
                  </c:pt>
                  <c:pt idx="21">
                    <c:v>35.738.0MB</c:v>
                  </c:pt>
                  <c:pt idx="22">
                    <c:v>35.367.000</c:v>
                  </c:pt>
                  <c:pt idx="23">
                    <c:v>36.042.000</c:v>
                  </c:pt>
                  <c:pt idx="24">
                    <c:v>36.163.000</c:v>
                  </c:pt>
                  <c:pt idx="25">
                    <c:v>36.190.0RC</c:v>
                  </c:pt>
                  <c:pt idx="26">
                    <c:v>35.374.000</c:v>
                  </c:pt>
                  <c:pt idx="27">
                    <c:v>38.149.000</c:v>
                  </c:pt>
                  <c:pt idx="28">
                    <c:v>36.138.000</c:v>
                  </c:pt>
                  <c:pt idx="29">
                    <c:v>36.137.000</c:v>
                  </c:pt>
                  <c:pt idx="30">
                    <c:v>36.064.000</c:v>
                  </c:pt>
                  <c:pt idx="31">
                    <c:v>36.048.000</c:v>
                  </c:pt>
                  <c:pt idx="32">
                    <c:v>36.157.000</c:v>
                  </c:pt>
                  <c:pt idx="33">
                    <c:v>36.194.0RC</c:v>
                  </c:pt>
                  <c:pt idx="34">
                    <c:v>0</c:v>
                  </c:pt>
                  <c:pt idx="35">
                    <c:v>0</c:v>
                  </c:pt>
                </c:lvl>
              </c:multiLvlStrCache>
            </c:multiLvlStrRef>
          </c:cat>
          <c:val>
            <c:numRef>
              <c:f>'4 - Processus'!$H$8:$H$43</c:f>
              <c:numCache>
                <c:formatCode>0.0</c:formatCode>
                <c:ptCount val="36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0.4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  <c:pt idx="16">
                  <c:v>0.4</c:v>
                </c:pt>
                <c:pt idx="17">
                  <c:v>0.4</c:v>
                </c:pt>
                <c:pt idx="18">
                  <c:v>0.4</c:v>
                </c:pt>
                <c:pt idx="19">
                  <c:v>0.4</c:v>
                </c:pt>
                <c:pt idx="20">
                  <c:v>0.4</c:v>
                </c:pt>
                <c:pt idx="21">
                  <c:v>0.4</c:v>
                </c:pt>
                <c:pt idx="22">
                  <c:v>0.4</c:v>
                </c:pt>
                <c:pt idx="23">
                  <c:v>0.4</c:v>
                </c:pt>
                <c:pt idx="24">
                  <c:v>0.4</c:v>
                </c:pt>
                <c:pt idx="25">
                  <c:v>0.4</c:v>
                </c:pt>
                <c:pt idx="26">
                  <c:v>0.4</c:v>
                </c:pt>
                <c:pt idx="27">
                  <c:v>0.4</c:v>
                </c:pt>
                <c:pt idx="28">
                  <c:v>0.4</c:v>
                </c:pt>
                <c:pt idx="29">
                  <c:v>0.4</c:v>
                </c:pt>
                <c:pt idx="30">
                  <c:v>0.4</c:v>
                </c:pt>
                <c:pt idx="31">
                  <c:v>0.4</c:v>
                </c:pt>
                <c:pt idx="32">
                  <c:v>0.4</c:v>
                </c:pt>
                <c:pt idx="33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79-4165-95DD-15957C49E7CF}"/>
            </c:ext>
          </c:extLst>
        </c:ser>
        <c:ser>
          <c:idx val="5"/>
          <c:order val="5"/>
          <c:tx>
            <c:strRef>
              <c:f>'4 - Processus'!#REF!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'4 - Processus'!$B$8:$C$43</c:f>
              <c:multiLvlStrCache>
                <c:ptCount val="36"/>
                <c:lvl>
                  <c:pt idx="0">
                    <c:v> MECC A.D C/ATP</c:v>
                  </c:pt>
                  <c:pt idx="1">
                    <c:v> 5P MECC A.S C/ATP</c:v>
                  </c:pt>
                  <c:pt idx="2">
                    <c:v>ZACRIST.MAN.S</c:v>
                  </c:pt>
                  <c:pt idx="3">
                    <c:v>bxatri.508'11 M3CCxaN 9.m C/xaT9</c:v>
                  </c:pt>
                  <c:pt idx="4">
                    <c:v>bxatri 508'11 M3CCxaN 9.S C/xaT9</c:v>
                  </c:pt>
                  <c:pt idx="5">
                    <c:v>CINQU3C3NTO,600 xaLZxaCR.MxaN.m</c:v>
                  </c:pt>
                  <c:pt idx="6">
                    <c:v>CINQU3C3NTO,600 xaLZxaCR.MxaN.S</c:v>
                  </c:pt>
                  <c:pt idx="7">
                    <c:v>R3N.3S9xaC3 Izy M3CCxaN.9.m</c:v>
                  </c:pt>
                  <c:pt idx="8">
                    <c:v>M3RC3m3S zyITO xaLZxaC.3L3TTR.m</c:v>
                  </c:pt>
                  <c:pt idx="9">
                    <c:v>M3RC3m3S zyITO xaLZxaC.3L3TTR.S</c:v>
                  </c:pt>
                  <c:pt idx="10">
                    <c:v>mOBLO'06-09 CR.xaT3RM.xaLZ.3L.xaS</c:v>
                  </c:pt>
                  <c:pt idx="11">
                    <c:v>mOBLO'06-09 CR.xaT3RM.xaLZ.3L.xam</c:v>
                  </c:pt>
                  <c:pt idx="12">
                    <c:v>xaLFxa 156 xaLZxaCR.3L3TTR.9OST.m</c:v>
                  </c:pt>
                  <c:pt idx="13">
                    <c:v>xaLFxa 156 xaLZxaCR.3L3TTR.xa.S</c:v>
                  </c:pt>
                  <c:pt idx="14">
                    <c:v>xaLFxa 166 xaLZxaCRIST.3L3TTR.9.S</c:v>
                  </c:pt>
                  <c:pt idx="15">
                    <c:v>156'97 xaLZxaCR.MxaNUxaL3 9.m</c:v>
                  </c:pt>
                  <c:pt idx="16">
                    <c:v>NUOzyxa 600 xaLZxaCR.3L3TTR.xaNT.S</c:v>
                  </c:pt>
                  <c:pt idx="17">
                    <c:v>CINQU3C3NTO xaLZxaCR.3L3TTR.m</c:v>
                  </c:pt>
                  <c:pt idx="18">
                    <c:v>zyW 9OLO'94 29 xaLZxaCR.MxaNUxaL3 S</c:v>
                  </c:pt>
                  <c:pt idx="19">
                    <c:v>N3MO'07 xaLZ.3.S CMF</c:v>
                  </c:pt>
                  <c:pt idx="20">
                    <c:v>F.GR.9UNTO 3/59 M3CCxaNISMO 9.S</c:v>
                  </c:pt>
                  <c:pt idx="21">
                    <c:v>F.GR.9UNTO 59 xaLZxaCR.3L.9S</c:v>
                  </c:pt>
                  <c:pt idx="22">
                    <c:v>FR33LxaNm3R'00 xaLZ.3L.LUNOTTO</c:v>
                  </c:pt>
                  <c:pt idx="23">
                    <c:v>mUCxaTO'94 xaLZxaCRIST.MxaN.xa.S</c:v>
                  </c:pt>
                  <c:pt idx="24">
                    <c:v>SKOmxa FxaBIxa'99 xaLZ.MxaN.9m</c:v>
                  </c:pt>
                  <c:pt idx="25">
                    <c:v>M3GxaN3 49 xaLZxaCR.MxaN.9.S</c:v>
                  </c:pt>
                  <c:pt idx="26">
                    <c:v>bxatri.306 59 xaLZxaCR.3L.9OST.m</c:v>
                  </c:pt>
                  <c:pt idx="27">
                    <c:v>M3RC3m3S W203'01-03 M3CCxaN.9m</c:v>
                  </c:pt>
                  <c:pt idx="28">
                    <c:v>SU93R5 59 xaLZxaCR.MxaN.xaNT.S</c:v>
                  </c:pt>
                  <c:pt idx="29">
                    <c:v>SU93R5 59 xaLZxaCR.MxaN.xaNT.m</c:v>
                  </c:pt>
                  <c:pt idx="30">
                    <c:v>SU93R5 39 xaLZxaCR.MxaN.xaNT.S</c:v>
                  </c:pt>
                  <c:pt idx="31">
                    <c:v>CITR.B3RLINGO 07/96 xaLZ.MxaN.S.</c:v>
                  </c:pt>
                  <c:pt idx="32">
                    <c:v>TRxaFIC'01,zyIzyxaRO xaLZxaCR.MxaN.m</c:v>
                  </c:pt>
                  <c:pt idx="33">
                    <c:v>Izy.mxaILY'99,MxaST3R xaLZxaCR.M.xaS</c:v>
                  </c:pt>
                  <c:pt idx="34">
                    <c:v>0</c:v>
                  </c:pt>
                  <c:pt idx="35">
                    <c:v>0</c:v>
                  </c:pt>
                </c:lvl>
                <c:lvl>
                  <c:pt idx="0">
                    <c:v>38.709.000</c:v>
                  </c:pt>
                  <c:pt idx="1">
                    <c:v>38.710.000</c:v>
                  </c:pt>
                  <c:pt idx="2">
                    <c:v>36.036.000</c:v>
                  </c:pt>
                  <c:pt idx="3">
                    <c:v>38.711.000</c:v>
                  </c:pt>
                  <c:pt idx="4">
                    <c:v>38.712.000</c:v>
                  </c:pt>
                  <c:pt idx="5">
                    <c:v>36.009.000</c:v>
                  </c:pt>
                  <c:pt idx="6">
                    <c:v>36.010.000</c:v>
                  </c:pt>
                  <c:pt idx="7">
                    <c:v>38.461.000</c:v>
                  </c:pt>
                  <c:pt idx="8">
                    <c:v>35.1185.0MB</c:v>
                  </c:pt>
                  <c:pt idx="9">
                    <c:v>35.1186.0MB</c:v>
                  </c:pt>
                  <c:pt idx="10">
                    <c:v>35.1364.0MB</c:v>
                  </c:pt>
                  <c:pt idx="11">
                    <c:v>35.1363.0MB</c:v>
                  </c:pt>
                  <c:pt idx="12">
                    <c:v>35.177.000</c:v>
                  </c:pt>
                  <c:pt idx="13">
                    <c:v>35.176.000</c:v>
                  </c:pt>
                  <c:pt idx="14">
                    <c:v>35.180.000</c:v>
                  </c:pt>
                  <c:pt idx="15">
                    <c:v>36.073.000</c:v>
                  </c:pt>
                  <c:pt idx="16">
                    <c:v>35.086.000</c:v>
                  </c:pt>
                  <c:pt idx="17">
                    <c:v>35.083.000</c:v>
                  </c:pt>
                  <c:pt idx="18">
                    <c:v>36.060.000</c:v>
                  </c:pt>
                  <c:pt idx="19">
                    <c:v>35.1046.AMB</c:v>
                  </c:pt>
                  <c:pt idx="20">
                    <c:v>38.164.000</c:v>
                  </c:pt>
                  <c:pt idx="21">
                    <c:v>35.738.0MB</c:v>
                  </c:pt>
                  <c:pt idx="22">
                    <c:v>35.367.000</c:v>
                  </c:pt>
                  <c:pt idx="23">
                    <c:v>36.042.000</c:v>
                  </c:pt>
                  <c:pt idx="24">
                    <c:v>36.163.000</c:v>
                  </c:pt>
                  <c:pt idx="25">
                    <c:v>36.190.0RC</c:v>
                  </c:pt>
                  <c:pt idx="26">
                    <c:v>35.374.000</c:v>
                  </c:pt>
                  <c:pt idx="27">
                    <c:v>38.149.000</c:v>
                  </c:pt>
                  <c:pt idx="28">
                    <c:v>36.138.000</c:v>
                  </c:pt>
                  <c:pt idx="29">
                    <c:v>36.137.000</c:v>
                  </c:pt>
                  <c:pt idx="30">
                    <c:v>36.064.000</c:v>
                  </c:pt>
                  <c:pt idx="31">
                    <c:v>36.048.000</c:v>
                  </c:pt>
                  <c:pt idx="32">
                    <c:v>36.157.000</c:v>
                  </c:pt>
                  <c:pt idx="33">
                    <c:v>36.194.0RC</c:v>
                  </c:pt>
                  <c:pt idx="34">
                    <c:v>0</c:v>
                  </c:pt>
                  <c:pt idx="35">
                    <c:v>0</c:v>
                  </c:pt>
                </c:lvl>
              </c:multiLvlStrCache>
            </c:multiLvlStrRef>
          </c:cat>
          <c:val>
            <c:numRef>
              <c:f>'4 - Processus'!#REF!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79-4165-95DD-15957C49E7CF}"/>
            </c:ext>
          </c:extLst>
        </c:ser>
        <c:ser>
          <c:idx val="6"/>
          <c:order val="6"/>
          <c:tx>
            <c:strRef>
              <c:f>'4 - Processus'!$I$7</c:f>
              <c:strCache>
                <c:ptCount val="1"/>
                <c:pt idx="0">
                  <c:v>Montage porte poulie+ gomme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'4 - Processus'!$B$8:$C$43</c:f>
              <c:multiLvlStrCache>
                <c:ptCount val="36"/>
                <c:lvl>
                  <c:pt idx="0">
                    <c:v> MECC A.D C/ATP</c:v>
                  </c:pt>
                  <c:pt idx="1">
                    <c:v> 5P MECC A.S C/ATP</c:v>
                  </c:pt>
                  <c:pt idx="2">
                    <c:v>ZACRIST.MAN.S</c:v>
                  </c:pt>
                  <c:pt idx="3">
                    <c:v>bxatri.508'11 M3CCxaN 9.m C/xaT9</c:v>
                  </c:pt>
                  <c:pt idx="4">
                    <c:v>bxatri 508'11 M3CCxaN 9.S C/xaT9</c:v>
                  </c:pt>
                  <c:pt idx="5">
                    <c:v>CINQU3C3NTO,600 xaLZxaCR.MxaN.m</c:v>
                  </c:pt>
                  <c:pt idx="6">
                    <c:v>CINQU3C3NTO,600 xaLZxaCR.MxaN.S</c:v>
                  </c:pt>
                  <c:pt idx="7">
                    <c:v>R3N.3S9xaC3 Izy M3CCxaN.9.m</c:v>
                  </c:pt>
                  <c:pt idx="8">
                    <c:v>M3RC3m3S zyITO xaLZxaC.3L3TTR.m</c:v>
                  </c:pt>
                  <c:pt idx="9">
                    <c:v>M3RC3m3S zyITO xaLZxaC.3L3TTR.S</c:v>
                  </c:pt>
                  <c:pt idx="10">
                    <c:v>mOBLO'06-09 CR.xaT3RM.xaLZ.3L.xaS</c:v>
                  </c:pt>
                  <c:pt idx="11">
                    <c:v>mOBLO'06-09 CR.xaT3RM.xaLZ.3L.xam</c:v>
                  </c:pt>
                  <c:pt idx="12">
                    <c:v>xaLFxa 156 xaLZxaCR.3L3TTR.9OST.m</c:v>
                  </c:pt>
                  <c:pt idx="13">
                    <c:v>xaLFxa 156 xaLZxaCR.3L3TTR.xa.S</c:v>
                  </c:pt>
                  <c:pt idx="14">
                    <c:v>xaLFxa 166 xaLZxaCRIST.3L3TTR.9.S</c:v>
                  </c:pt>
                  <c:pt idx="15">
                    <c:v>156'97 xaLZxaCR.MxaNUxaL3 9.m</c:v>
                  </c:pt>
                  <c:pt idx="16">
                    <c:v>NUOzyxa 600 xaLZxaCR.3L3TTR.xaNT.S</c:v>
                  </c:pt>
                  <c:pt idx="17">
                    <c:v>CINQU3C3NTO xaLZxaCR.3L3TTR.m</c:v>
                  </c:pt>
                  <c:pt idx="18">
                    <c:v>zyW 9OLO'94 29 xaLZxaCR.MxaNUxaL3 S</c:v>
                  </c:pt>
                  <c:pt idx="19">
                    <c:v>N3MO'07 xaLZ.3.S CMF</c:v>
                  </c:pt>
                  <c:pt idx="20">
                    <c:v>F.GR.9UNTO 3/59 M3CCxaNISMO 9.S</c:v>
                  </c:pt>
                  <c:pt idx="21">
                    <c:v>F.GR.9UNTO 59 xaLZxaCR.3L.9S</c:v>
                  </c:pt>
                  <c:pt idx="22">
                    <c:v>FR33LxaNm3R'00 xaLZ.3L.LUNOTTO</c:v>
                  </c:pt>
                  <c:pt idx="23">
                    <c:v>mUCxaTO'94 xaLZxaCRIST.MxaN.xa.S</c:v>
                  </c:pt>
                  <c:pt idx="24">
                    <c:v>SKOmxa FxaBIxa'99 xaLZ.MxaN.9m</c:v>
                  </c:pt>
                  <c:pt idx="25">
                    <c:v>M3GxaN3 49 xaLZxaCR.MxaN.9.S</c:v>
                  </c:pt>
                  <c:pt idx="26">
                    <c:v>bxatri.306 59 xaLZxaCR.3L.9OST.m</c:v>
                  </c:pt>
                  <c:pt idx="27">
                    <c:v>M3RC3m3S W203'01-03 M3CCxaN.9m</c:v>
                  </c:pt>
                  <c:pt idx="28">
                    <c:v>SU93R5 59 xaLZxaCR.MxaN.xaNT.S</c:v>
                  </c:pt>
                  <c:pt idx="29">
                    <c:v>SU93R5 59 xaLZxaCR.MxaN.xaNT.m</c:v>
                  </c:pt>
                  <c:pt idx="30">
                    <c:v>SU93R5 39 xaLZxaCR.MxaN.xaNT.S</c:v>
                  </c:pt>
                  <c:pt idx="31">
                    <c:v>CITR.B3RLINGO 07/96 xaLZ.MxaN.S.</c:v>
                  </c:pt>
                  <c:pt idx="32">
                    <c:v>TRxaFIC'01,zyIzyxaRO xaLZxaCR.MxaN.m</c:v>
                  </c:pt>
                  <c:pt idx="33">
                    <c:v>Izy.mxaILY'99,MxaST3R xaLZxaCR.M.xaS</c:v>
                  </c:pt>
                  <c:pt idx="34">
                    <c:v>0</c:v>
                  </c:pt>
                  <c:pt idx="35">
                    <c:v>0</c:v>
                  </c:pt>
                </c:lvl>
                <c:lvl>
                  <c:pt idx="0">
                    <c:v>38.709.000</c:v>
                  </c:pt>
                  <c:pt idx="1">
                    <c:v>38.710.000</c:v>
                  </c:pt>
                  <c:pt idx="2">
                    <c:v>36.036.000</c:v>
                  </c:pt>
                  <c:pt idx="3">
                    <c:v>38.711.000</c:v>
                  </c:pt>
                  <c:pt idx="4">
                    <c:v>38.712.000</c:v>
                  </c:pt>
                  <c:pt idx="5">
                    <c:v>36.009.000</c:v>
                  </c:pt>
                  <c:pt idx="6">
                    <c:v>36.010.000</c:v>
                  </c:pt>
                  <c:pt idx="7">
                    <c:v>38.461.000</c:v>
                  </c:pt>
                  <c:pt idx="8">
                    <c:v>35.1185.0MB</c:v>
                  </c:pt>
                  <c:pt idx="9">
                    <c:v>35.1186.0MB</c:v>
                  </c:pt>
                  <c:pt idx="10">
                    <c:v>35.1364.0MB</c:v>
                  </c:pt>
                  <c:pt idx="11">
                    <c:v>35.1363.0MB</c:v>
                  </c:pt>
                  <c:pt idx="12">
                    <c:v>35.177.000</c:v>
                  </c:pt>
                  <c:pt idx="13">
                    <c:v>35.176.000</c:v>
                  </c:pt>
                  <c:pt idx="14">
                    <c:v>35.180.000</c:v>
                  </c:pt>
                  <c:pt idx="15">
                    <c:v>36.073.000</c:v>
                  </c:pt>
                  <c:pt idx="16">
                    <c:v>35.086.000</c:v>
                  </c:pt>
                  <c:pt idx="17">
                    <c:v>35.083.000</c:v>
                  </c:pt>
                  <c:pt idx="18">
                    <c:v>36.060.000</c:v>
                  </c:pt>
                  <c:pt idx="19">
                    <c:v>35.1046.AMB</c:v>
                  </c:pt>
                  <c:pt idx="20">
                    <c:v>38.164.000</c:v>
                  </c:pt>
                  <c:pt idx="21">
                    <c:v>35.738.0MB</c:v>
                  </c:pt>
                  <c:pt idx="22">
                    <c:v>35.367.000</c:v>
                  </c:pt>
                  <c:pt idx="23">
                    <c:v>36.042.000</c:v>
                  </c:pt>
                  <c:pt idx="24">
                    <c:v>36.163.000</c:v>
                  </c:pt>
                  <c:pt idx="25">
                    <c:v>36.190.0RC</c:v>
                  </c:pt>
                  <c:pt idx="26">
                    <c:v>35.374.000</c:v>
                  </c:pt>
                  <c:pt idx="27">
                    <c:v>38.149.000</c:v>
                  </c:pt>
                  <c:pt idx="28">
                    <c:v>36.138.000</c:v>
                  </c:pt>
                  <c:pt idx="29">
                    <c:v>36.137.000</c:v>
                  </c:pt>
                  <c:pt idx="30">
                    <c:v>36.064.000</c:v>
                  </c:pt>
                  <c:pt idx="31">
                    <c:v>36.048.000</c:v>
                  </c:pt>
                  <c:pt idx="32">
                    <c:v>36.157.000</c:v>
                  </c:pt>
                  <c:pt idx="33">
                    <c:v>36.194.0RC</c:v>
                  </c:pt>
                  <c:pt idx="34">
                    <c:v>0</c:v>
                  </c:pt>
                  <c:pt idx="35">
                    <c:v>0</c:v>
                  </c:pt>
                </c:lvl>
              </c:multiLvlStrCache>
            </c:multiLvlStrRef>
          </c:cat>
          <c:val>
            <c:numRef>
              <c:f>'4 - Processus'!$I$8:$I$43</c:f>
              <c:numCache>
                <c:formatCode>0.0</c:formatCode>
                <c:ptCount val="36"/>
                <c:pt idx="0">
                  <c:v>0.35</c:v>
                </c:pt>
                <c:pt idx="1">
                  <c:v>0.35</c:v>
                </c:pt>
                <c:pt idx="2">
                  <c:v>0.35</c:v>
                </c:pt>
                <c:pt idx="3">
                  <c:v>0.35</c:v>
                </c:pt>
                <c:pt idx="4">
                  <c:v>0.35</c:v>
                </c:pt>
                <c:pt idx="5">
                  <c:v>0.35</c:v>
                </c:pt>
                <c:pt idx="6">
                  <c:v>0.35</c:v>
                </c:pt>
                <c:pt idx="7">
                  <c:v>0.35</c:v>
                </c:pt>
                <c:pt idx="8">
                  <c:v>0.35</c:v>
                </c:pt>
                <c:pt idx="9">
                  <c:v>0.35</c:v>
                </c:pt>
                <c:pt idx="10">
                  <c:v>0.35</c:v>
                </c:pt>
                <c:pt idx="11">
                  <c:v>0.35</c:v>
                </c:pt>
                <c:pt idx="12">
                  <c:v>0.35</c:v>
                </c:pt>
                <c:pt idx="13">
                  <c:v>0.35</c:v>
                </c:pt>
                <c:pt idx="14">
                  <c:v>0.35</c:v>
                </c:pt>
                <c:pt idx="15">
                  <c:v>0.35</c:v>
                </c:pt>
                <c:pt idx="16">
                  <c:v>0.35</c:v>
                </c:pt>
                <c:pt idx="17">
                  <c:v>0.35</c:v>
                </c:pt>
                <c:pt idx="18">
                  <c:v>0.35</c:v>
                </c:pt>
                <c:pt idx="19">
                  <c:v>0.35</c:v>
                </c:pt>
                <c:pt idx="20">
                  <c:v>0.35</c:v>
                </c:pt>
                <c:pt idx="21">
                  <c:v>0.35</c:v>
                </c:pt>
                <c:pt idx="22">
                  <c:v>0.35</c:v>
                </c:pt>
                <c:pt idx="23">
                  <c:v>0.35</c:v>
                </c:pt>
                <c:pt idx="24">
                  <c:v>0.35</c:v>
                </c:pt>
                <c:pt idx="25">
                  <c:v>0.35</c:v>
                </c:pt>
                <c:pt idx="26">
                  <c:v>0.35</c:v>
                </c:pt>
                <c:pt idx="27">
                  <c:v>0.35</c:v>
                </c:pt>
                <c:pt idx="28">
                  <c:v>0.35</c:v>
                </c:pt>
                <c:pt idx="29">
                  <c:v>0.35</c:v>
                </c:pt>
                <c:pt idx="30">
                  <c:v>0.35</c:v>
                </c:pt>
                <c:pt idx="31">
                  <c:v>0.35</c:v>
                </c:pt>
                <c:pt idx="32">
                  <c:v>0.35</c:v>
                </c:pt>
                <c:pt idx="33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79-4165-95DD-15957C49E7CF}"/>
            </c:ext>
          </c:extLst>
        </c:ser>
        <c:ser>
          <c:idx val="7"/>
          <c:order val="7"/>
          <c:tx>
            <c:strRef>
              <c:f>'4 - Processus'!$J$7</c:f>
              <c:strCache>
                <c:ptCount val="1"/>
                <c:pt idx="0">
                  <c:v>Montage porte poulie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'4 - Processus'!$B$8:$C$43</c:f>
              <c:multiLvlStrCache>
                <c:ptCount val="36"/>
                <c:lvl>
                  <c:pt idx="0">
                    <c:v> MECC A.D C/ATP</c:v>
                  </c:pt>
                  <c:pt idx="1">
                    <c:v> 5P MECC A.S C/ATP</c:v>
                  </c:pt>
                  <c:pt idx="2">
                    <c:v>ZACRIST.MAN.S</c:v>
                  </c:pt>
                  <c:pt idx="3">
                    <c:v>bxatri.508'11 M3CCxaN 9.m C/xaT9</c:v>
                  </c:pt>
                  <c:pt idx="4">
                    <c:v>bxatri 508'11 M3CCxaN 9.S C/xaT9</c:v>
                  </c:pt>
                  <c:pt idx="5">
                    <c:v>CINQU3C3NTO,600 xaLZxaCR.MxaN.m</c:v>
                  </c:pt>
                  <c:pt idx="6">
                    <c:v>CINQU3C3NTO,600 xaLZxaCR.MxaN.S</c:v>
                  </c:pt>
                  <c:pt idx="7">
                    <c:v>R3N.3S9xaC3 Izy M3CCxaN.9.m</c:v>
                  </c:pt>
                  <c:pt idx="8">
                    <c:v>M3RC3m3S zyITO xaLZxaC.3L3TTR.m</c:v>
                  </c:pt>
                  <c:pt idx="9">
                    <c:v>M3RC3m3S zyITO xaLZxaC.3L3TTR.S</c:v>
                  </c:pt>
                  <c:pt idx="10">
                    <c:v>mOBLO'06-09 CR.xaT3RM.xaLZ.3L.xaS</c:v>
                  </c:pt>
                  <c:pt idx="11">
                    <c:v>mOBLO'06-09 CR.xaT3RM.xaLZ.3L.xam</c:v>
                  </c:pt>
                  <c:pt idx="12">
                    <c:v>xaLFxa 156 xaLZxaCR.3L3TTR.9OST.m</c:v>
                  </c:pt>
                  <c:pt idx="13">
                    <c:v>xaLFxa 156 xaLZxaCR.3L3TTR.xa.S</c:v>
                  </c:pt>
                  <c:pt idx="14">
                    <c:v>xaLFxa 166 xaLZxaCRIST.3L3TTR.9.S</c:v>
                  </c:pt>
                  <c:pt idx="15">
                    <c:v>156'97 xaLZxaCR.MxaNUxaL3 9.m</c:v>
                  </c:pt>
                  <c:pt idx="16">
                    <c:v>NUOzyxa 600 xaLZxaCR.3L3TTR.xaNT.S</c:v>
                  </c:pt>
                  <c:pt idx="17">
                    <c:v>CINQU3C3NTO xaLZxaCR.3L3TTR.m</c:v>
                  </c:pt>
                  <c:pt idx="18">
                    <c:v>zyW 9OLO'94 29 xaLZxaCR.MxaNUxaL3 S</c:v>
                  </c:pt>
                  <c:pt idx="19">
                    <c:v>N3MO'07 xaLZ.3.S CMF</c:v>
                  </c:pt>
                  <c:pt idx="20">
                    <c:v>F.GR.9UNTO 3/59 M3CCxaNISMO 9.S</c:v>
                  </c:pt>
                  <c:pt idx="21">
                    <c:v>F.GR.9UNTO 59 xaLZxaCR.3L.9S</c:v>
                  </c:pt>
                  <c:pt idx="22">
                    <c:v>FR33LxaNm3R'00 xaLZ.3L.LUNOTTO</c:v>
                  </c:pt>
                  <c:pt idx="23">
                    <c:v>mUCxaTO'94 xaLZxaCRIST.MxaN.xa.S</c:v>
                  </c:pt>
                  <c:pt idx="24">
                    <c:v>SKOmxa FxaBIxa'99 xaLZ.MxaN.9m</c:v>
                  </c:pt>
                  <c:pt idx="25">
                    <c:v>M3GxaN3 49 xaLZxaCR.MxaN.9.S</c:v>
                  </c:pt>
                  <c:pt idx="26">
                    <c:v>bxatri.306 59 xaLZxaCR.3L.9OST.m</c:v>
                  </c:pt>
                  <c:pt idx="27">
                    <c:v>M3RC3m3S W203'01-03 M3CCxaN.9m</c:v>
                  </c:pt>
                  <c:pt idx="28">
                    <c:v>SU93R5 59 xaLZxaCR.MxaN.xaNT.S</c:v>
                  </c:pt>
                  <c:pt idx="29">
                    <c:v>SU93R5 59 xaLZxaCR.MxaN.xaNT.m</c:v>
                  </c:pt>
                  <c:pt idx="30">
                    <c:v>SU93R5 39 xaLZxaCR.MxaN.xaNT.S</c:v>
                  </c:pt>
                  <c:pt idx="31">
                    <c:v>CITR.B3RLINGO 07/96 xaLZ.MxaN.S.</c:v>
                  </c:pt>
                  <c:pt idx="32">
                    <c:v>TRxaFIC'01,zyIzyxaRO xaLZxaCR.MxaN.m</c:v>
                  </c:pt>
                  <c:pt idx="33">
                    <c:v>Izy.mxaILY'99,MxaST3R xaLZxaCR.M.xaS</c:v>
                  </c:pt>
                  <c:pt idx="34">
                    <c:v>0</c:v>
                  </c:pt>
                  <c:pt idx="35">
                    <c:v>0</c:v>
                  </c:pt>
                </c:lvl>
                <c:lvl>
                  <c:pt idx="0">
                    <c:v>38.709.000</c:v>
                  </c:pt>
                  <c:pt idx="1">
                    <c:v>38.710.000</c:v>
                  </c:pt>
                  <c:pt idx="2">
                    <c:v>36.036.000</c:v>
                  </c:pt>
                  <c:pt idx="3">
                    <c:v>38.711.000</c:v>
                  </c:pt>
                  <c:pt idx="4">
                    <c:v>38.712.000</c:v>
                  </c:pt>
                  <c:pt idx="5">
                    <c:v>36.009.000</c:v>
                  </c:pt>
                  <c:pt idx="6">
                    <c:v>36.010.000</c:v>
                  </c:pt>
                  <c:pt idx="7">
                    <c:v>38.461.000</c:v>
                  </c:pt>
                  <c:pt idx="8">
                    <c:v>35.1185.0MB</c:v>
                  </c:pt>
                  <c:pt idx="9">
                    <c:v>35.1186.0MB</c:v>
                  </c:pt>
                  <c:pt idx="10">
                    <c:v>35.1364.0MB</c:v>
                  </c:pt>
                  <c:pt idx="11">
                    <c:v>35.1363.0MB</c:v>
                  </c:pt>
                  <c:pt idx="12">
                    <c:v>35.177.000</c:v>
                  </c:pt>
                  <c:pt idx="13">
                    <c:v>35.176.000</c:v>
                  </c:pt>
                  <c:pt idx="14">
                    <c:v>35.180.000</c:v>
                  </c:pt>
                  <c:pt idx="15">
                    <c:v>36.073.000</c:v>
                  </c:pt>
                  <c:pt idx="16">
                    <c:v>35.086.000</c:v>
                  </c:pt>
                  <c:pt idx="17">
                    <c:v>35.083.000</c:v>
                  </c:pt>
                  <c:pt idx="18">
                    <c:v>36.060.000</c:v>
                  </c:pt>
                  <c:pt idx="19">
                    <c:v>35.1046.AMB</c:v>
                  </c:pt>
                  <c:pt idx="20">
                    <c:v>38.164.000</c:v>
                  </c:pt>
                  <c:pt idx="21">
                    <c:v>35.738.0MB</c:v>
                  </c:pt>
                  <c:pt idx="22">
                    <c:v>35.367.000</c:v>
                  </c:pt>
                  <c:pt idx="23">
                    <c:v>36.042.000</c:v>
                  </c:pt>
                  <c:pt idx="24">
                    <c:v>36.163.000</c:v>
                  </c:pt>
                  <c:pt idx="25">
                    <c:v>36.190.0RC</c:v>
                  </c:pt>
                  <c:pt idx="26">
                    <c:v>35.374.000</c:v>
                  </c:pt>
                  <c:pt idx="27">
                    <c:v>38.149.000</c:v>
                  </c:pt>
                  <c:pt idx="28">
                    <c:v>36.138.000</c:v>
                  </c:pt>
                  <c:pt idx="29">
                    <c:v>36.137.000</c:v>
                  </c:pt>
                  <c:pt idx="30">
                    <c:v>36.064.000</c:v>
                  </c:pt>
                  <c:pt idx="31">
                    <c:v>36.048.000</c:v>
                  </c:pt>
                  <c:pt idx="32">
                    <c:v>36.157.000</c:v>
                  </c:pt>
                  <c:pt idx="33">
                    <c:v>36.194.0RC</c:v>
                  </c:pt>
                  <c:pt idx="34">
                    <c:v>0</c:v>
                  </c:pt>
                  <c:pt idx="35">
                    <c:v>0</c:v>
                  </c:pt>
                </c:lvl>
              </c:multiLvlStrCache>
            </c:multiLvlStrRef>
          </c:cat>
          <c:val>
            <c:numRef>
              <c:f>'4 - Processus'!$J$8:$J$43</c:f>
              <c:numCache>
                <c:formatCode>0.0</c:formatCode>
                <c:ptCount val="36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0.25</c:v>
                </c:pt>
                <c:pt idx="12">
                  <c:v>0.25</c:v>
                </c:pt>
                <c:pt idx="13">
                  <c:v>0.25</c:v>
                </c:pt>
                <c:pt idx="14">
                  <c:v>0.25</c:v>
                </c:pt>
                <c:pt idx="15">
                  <c:v>0.25</c:v>
                </c:pt>
                <c:pt idx="16">
                  <c:v>0.25</c:v>
                </c:pt>
                <c:pt idx="17">
                  <c:v>0.25</c:v>
                </c:pt>
                <c:pt idx="18">
                  <c:v>0.25</c:v>
                </c:pt>
                <c:pt idx="19">
                  <c:v>0.25</c:v>
                </c:pt>
                <c:pt idx="20">
                  <c:v>0.25</c:v>
                </c:pt>
                <c:pt idx="21">
                  <c:v>0.25</c:v>
                </c:pt>
                <c:pt idx="22">
                  <c:v>0.25</c:v>
                </c:pt>
                <c:pt idx="23">
                  <c:v>0.25</c:v>
                </c:pt>
                <c:pt idx="24">
                  <c:v>0.25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>
                  <c:v>0.25</c:v>
                </c:pt>
                <c:pt idx="29">
                  <c:v>0.25</c:v>
                </c:pt>
                <c:pt idx="30">
                  <c:v>0.25</c:v>
                </c:pt>
                <c:pt idx="31">
                  <c:v>0.25</c:v>
                </c:pt>
                <c:pt idx="32">
                  <c:v>0.25</c:v>
                </c:pt>
                <c:pt idx="33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D79-4165-95DD-15957C49E7CF}"/>
            </c:ext>
          </c:extLst>
        </c:ser>
        <c:ser>
          <c:idx val="8"/>
          <c:order val="8"/>
          <c:tx>
            <c:strRef>
              <c:f>'4 - Processus'!$K$7</c:f>
              <c:strCache>
                <c:ptCount val="1"/>
                <c:pt idx="0">
                  <c:v>Spalmatrice (X2)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'4 - Processus'!$B$8:$C$43</c:f>
              <c:multiLvlStrCache>
                <c:ptCount val="36"/>
                <c:lvl>
                  <c:pt idx="0">
                    <c:v> MECC A.D C/ATP</c:v>
                  </c:pt>
                  <c:pt idx="1">
                    <c:v> 5P MECC A.S C/ATP</c:v>
                  </c:pt>
                  <c:pt idx="2">
                    <c:v>ZACRIST.MAN.S</c:v>
                  </c:pt>
                  <c:pt idx="3">
                    <c:v>bxatri.508'11 M3CCxaN 9.m C/xaT9</c:v>
                  </c:pt>
                  <c:pt idx="4">
                    <c:v>bxatri 508'11 M3CCxaN 9.S C/xaT9</c:v>
                  </c:pt>
                  <c:pt idx="5">
                    <c:v>CINQU3C3NTO,600 xaLZxaCR.MxaN.m</c:v>
                  </c:pt>
                  <c:pt idx="6">
                    <c:v>CINQU3C3NTO,600 xaLZxaCR.MxaN.S</c:v>
                  </c:pt>
                  <c:pt idx="7">
                    <c:v>R3N.3S9xaC3 Izy M3CCxaN.9.m</c:v>
                  </c:pt>
                  <c:pt idx="8">
                    <c:v>M3RC3m3S zyITO xaLZxaC.3L3TTR.m</c:v>
                  </c:pt>
                  <c:pt idx="9">
                    <c:v>M3RC3m3S zyITO xaLZxaC.3L3TTR.S</c:v>
                  </c:pt>
                  <c:pt idx="10">
                    <c:v>mOBLO'06-09 CR.xaT3RM.xaLZ.3L.xaS</c:v>
                  </c:pt>
                  <c:pt idx="11">
                    <c:v>mOBLO'06-09 CR.xaT3RM.xaLZ.3L.xam</c:v>
                  </c:pt>
                  <c:pt idx="12">
                    <c:v>xaLFxa 156 xaLZxaCR.3L3TTR.9OST.m</c:v>
                  </c:pt>
                  <c:pt idx="13">
                    <c:v>xaLFxa 156 xaLZxaCR.3L3TTR.xa.S</c:v>
                  </c:pt>
                  <c:pt idx="14">
                    <c:v>xaLFxa 166 xaLZxaCRIST.3L3TTR.9.S</c:v>
                  </c:pt>
                  <c:pt idx="15">
                    <c:v>156'97 xaLZxaCR.MxaNUxaL3 9.m</c:v>
                  </c:pt>
                  <c:pt idx="16">
                    <c:v>NUOzyxa 600 xaLZxaCR.3L3TTR.xaNT.S</c:v>
                  </c:pt>
                  <c:pt idx="17">
                    <c:v>CINQU3C3NTO xaLZxaCR.3L3TTR.m</c:v>
                  </c:pt>
                  <c:pt idx="18">
                    <c:v>zyW 9OLO'94 29 xaLZxaCR.MxaNUxaL3 S</c:v>
                  </c:pt>
                  <c:pt idx="19">
                    <c:v>N3MO'07 xaLZ.3.S CMF</c:v>
                  </c:pt>
                  <c:pt idx="20">
                    <c:v>F.GR.9UNTO 3/59 M3CCxaNISMO 9.S</c:v>
                  </c:pt>
                  <c:pt idx="21">
                    <c:v>F.GR.9UNTO 59 xaLZxaCR.3L.9S</c:v>
                  </c:pt>
                  <c:pt idx="22">
                    <c:v>FR33LxaNm3R'00 xaLZ.3L.LUNOTTO</c:v>
                  </c:pt>
                  <c:pt idx="23">
                    <c:v>mUCxaTO'94 xaLZxaCRIST.MxaN.xa.S</c:v>
                  </c:pt>
                  <c:pt idx="24">
                    <c:v>SKOmxa FxaBIxa'99 xaLZ.MxaN.9m</c:v>
                  </c:pt>
                  <c:pt idx="25">
                    <c:v>M3GxaN3 49 xaLZxaCR.MxaN.9.S</c:v>
                  </c:pt>
                  <c:pt idx="26">
                    <c:v>bxatri.306 59 xaLZxaCR.3L.9OST.m</c:v>
                  </c:pt>
                  <c:pt idx="27">
                    <c:v>M3RC3m3S W203'01-03 M3CCxaN.9m</c:v>
                  </c:pt>
                  <c:pt idx="28">
                    <c:v>SU93R5 59 xaLZxaCR.MxaN.xaNT.S</c:v>
                  </c:pt>
                  <c:pt idx="29">
                    <c:v>SU93R5 59 xaLZxaCR.MxaN.xaNT.m</c:v>
                  </c:pt>
                  <c:pt idx="30">
                    <c:v>SU93R5 39 xaLZxaCR.MxaN.xaNT.S</c:v>
                  </c:pt>
                  <c:pt idx="31">
                    <c:v>CITR.B3RLINGO 07/96 xaLZ.MxaN.S.</c:v>
                  </c:pt>
                  <c:pt idx="32">
                    <c:v>TRxaFIC'01,zyIzyxaRO xaLZxaCR.MxaN.m</c:v>
                  </c:pt>
                  <c:pt idx="33">
                    <c:v>Izy.mxaILY'99,MxaST3R xaLZxaCR.M.xaS</c:v>
                  </c:pt>
                  <c:pt idx="34">
                    <c:v>0</c:v>
                  </c:pt>
                  <c:pt idx="35">
                    <c:v>0</c:v>
                  </c:pt>
                </c:lvl>
                <c:lvl>
                  <c:pt idx="0">
                    <c:v>38.709.000</c:v>
                  </c:pt>
                  <c:pt idx="1">
                    <c:v>38.710.000</c:v>
                  </c:pt>
                  <c:pt idx="2">
                    <c:v>36.036.000</c:v>
                  </c:pt>
                  <c:pt idx="3">
                    <c:v>38.711.000</c:v>
                  </c:pt>
                  <c:pt idx="4">
                    <c:v>38.712.000</c:v>
                  </c:pt>
                  <c:pt idx="5">
                    <c:v>36.009.000</c:v>
                  </c:pt>
                  <c:pt idx="6">
                    <c:v>36.010.000</c:v>
                  </c:pt>
                  <c:pt idx="7">
                    <c:v>38.461.000</c:v>
                  </c:pt>
                  <c:pt idx="8">
                    <c:v>35.1185.0MB</c:v>
                  </c:pt>
                  <c:pt idx="9">
                    <c:v>35.1186.0MB</c:v>
                  </c:pt>
                  <c:pt idx="10">
                    <c:v>35.1364.0MB</c:v>
                  </c:pt>
                  <c:pt idx="11">
                    <c:v>35.1363.0MB</c:v>
                  </c:pt>
                  <c:pt idx="12">
                    <c:v>35.177.000</c:v>
                  </c:pt>
                  <c:pt idx="13">
                    <c:v>35.176.000</c:v>
                  </c:pt>
                  <c:pt idx="14">
                    <c:v>35.180.000</c:v>
                  </c:pt>
                  <c:pt idx="15">
                    <c:v>36.073.000</c:v>
                  </c:pt>
                  <c:pt idx="16">
                    <c:v>35.086.000</c:v>
                  </c:pt>
                  <c:pt idx="17">
                    <c:v>35.083.000</c:v>
                  </c:pt>
                  <c:pt idx="18">
                    <c:v>36.060.000</c:v>
                  </c:pt>
                  <c:pt idx="19">
                    <c:v>35.1046.AMB</c:v>
                  </c:pt>
                  <c:pt idx="20">
                    <c:v>38.164.000</c:v>
                  </c:pt>
                  <c:pt idx="21">
                    <c:v>35.738.0MB</c:v>
                  </c:pt>
                  <c:pt idx="22">
                    <c:v>35.367.000</c:v>
                  </c:pt>
                  <c:pt idx="23">
                    <c:v>36.042.000</c:v>
                  </c:pt>
                  <c:pt idx="24">
                    <c:v>36.163.000</c:v>
                  </c:pt>
                  <c:pt idx="25">
                    <c:v>36.190.0RC</c:v>
                  </c:pt>
                  <c:pt idx="26">
                    <c:v>35.374.000</c:v>
                  </c:pt>
                  <c:pt idx="27">
                    <c:v>38.149.000</c:v>
                  </c:pt>
                  <c:pt idx="28">
                    <c:v>36.138.000</c:v>
                  </c:pt>
                  <c:pt idx="29">
                    <c:v>36.137.000</c:v>
                  </c:pt>
                  <c:pt idx="30">
                    <c:v>36.064.000</c:v>
                  </c:pt>
                  <c:pt idx="31">
                    <c:v>36.048.000</c:v>
                  </c:pt>
                  <c:pt idx="32">
                    <c:v>36.157.000</c:v>
                  </c:pt>
                  <c:pt idx="33">
                    <c:v>36.194.0RC</c:v>
                  </c:pt>
                  <c:pt idx="34">
                    <c:v>0</c:v>
                  </c:pt>
                  <c:pt idx="35">
                    <c:v>0</c:v>
                  </c:pt>
                </c:lvl>
              </c:multiLvlStrCache>
            </c:multiLvlStrRef>
          </c:cat>
          <c:val>
            <c:numRef>
              <c:f>'4 - Processus'!$K$8:$K$43</c:f>
              <c:numCache>
                <c:formatCode>0.0</c:formatCode>
                <c:ptCount val="36"/>
                <c:pt idx="0">
                  <c:v>0.31666699999999998</c:v>
                </c:pt>
                <c:pt idx="1">
                  <c:v>0.31666699999999998</c:v>
                </c:pt>
                <c:pt idx="2">
                  <c:v>0.31666699999999998</c:v>
                </c:pt>
                <c:pt idx="3">
                  <c:v>0.31666699999999998</c:v>
                </c:pt>
                <c:pt idx="4">
                  <c:v>0.31666699999999998</c:v>
                </c:pt>
                <c:pt idx="5">
                  <c:v>0.31666699999999998</c:v>
                </c:pt>
                <c:pt idx="6">
                  <c:v>0.31666699999999998</c:v>
                </c:pt>
                <c:pt idx="7">
                  <c:v>0.31666699999999998</c:v>
                </c:pt>
                <c:pt idx="8">
                  <c:v>0.31666699999999998</c:v>
                </c:pt>
                <c:pt idx="9">
                  <c:v>0.31666699999999998</c:v>
                </c:pt>
                <c:pt idx="10">
                  <c:v>0.31666699999999998</c:v>
                </c:pt>
                <c:pt idx="11">
                  <c:v>0.31666699999999998</c:v>
                </c:pt>
                <c:pt idx="12">
                  <c:v>0.31666699999999998</c:v>
                </c:pt>
                <c:pt idx="13">
                  <c:v>0.31666699999999998</c:v>
                </c:pt>
                <c:pt idx="14">
                  <c:v>0.31666699999999998</c:v>
                </c:pt>
                <c:pt idx="15">
                  <c:v>0.31666699999999998</c:v>
                </c:pt>
                <c:pt idx="16">
                  <c:v>0.31666699999999998</c:v>
                </c:pt>
                <c:pt idx="17">
                  <c:v>0.31666699999999998</c:v>
                </c:pt>
                <c:pt idx="18">
                  <c:v>0.31666699999999998</c:v>
                </c:pt>
                <c:pt idx="19">
                  <c:v>0.31666699999999998</c:v>
                </c:pt>
                <c:pt idx="20">
                  <c:v>0.31666699999999998</c:v>
                </c:pt>
                <c:pt idx="21">
                  <c:v>0.31666699999999998</c:v>
                </c:pt>
                <c:pt idx="22">
                  <c:v>0.31666699999999998</c:v>
                </c:pt>
                <c:pt idx="23">
                  <c:v>0.31666699999999998</c:v>
                </c:pt>
                <c:pt idx="24">
                  <c:v>0.31666699999999998</c:v>
                </c:pt>
                <c:pt idx="25">
                  <c:v>0.31666699999999998</c:v>
                </c:pt>
                <c:pt idx="26">
                  <c:v>0.31666699999999998</c:v>
                </c:pt>
                <c:pt idx="27">
                  <c:v>0.31666699999999998</c:v>
                </c:pt>
                <c:pt idx="28">
                  <c:v>0.31666699999999998</c:v>
                </c:pt>
                <c:pt idx="29">
                  <c:v>0.31666699999999998</c:v>
                </c:pt>
                <c:pt idx="30">
                  <c:v>0.31666699999999998</c:v>
                </c:pt>
                <c:pt idx="31">
                  <c:v>0.31666699999999998</c:v>
                </c:pt>
                <c:pt idx="32">
                  <c:v>0.31666699999999998</c:v>
                </c:pt>
                <c:pt idx="33">
                  <c:v>0.31666699999999998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D79-4165-95DD-15957C49E7CF}"/>
            </c:ext>
          </c:extLst>
        </c:ser>
        <c:ser>
          <c:idx val="9"/>
          <c:order val="9"/>
          <c:tx>
            <c:strRef>
              <c:f>'4 - Processus'!$O$7</c:f>
              <c:strCache>
                <c:ptCount val="1"/>
                <c:pt idx="0">
                  <c:v>Collage Gaine (X1)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'4 - Processus'!$B$8:$C$43</c:f>
              <c:multiLvlStrCache>
                <c:ptCount val="36"/>
                <c:lvl>
                  <c:pt idx="0">
                    <c:v> MECC A.D C/ATP</c:v>
                  </c:pt>
                  <c:pt idx="1">
                    <c:v> 5P MECC A.S C/ATP</c:v>
                  </c:pt>
                  <c:pt idx="2">
                    <c:v>ZACRIST.MAN.S</c:v>
                  </c:pt>
                  <c:pt idx="3">
                    <c:v>bxatri.508'11 M3CCxaN 9.m C/xaT9</c:v>
                  </c:pt>
                  <c:pt idx="4">
                    <c:v>bxatri 508'11 M3CCxaN 9.S C/xaT9</c:v>
                  </c:pt>
                  <c:pt idx="5">
                    <c:v>CINQU3C3NTO,600 xaLZxaCR.MxaN.m</c:v>
                  </c:pt>
                  <c:pt idx="6">
                    <c:v>CINQU3C3NTO,600 xaLZxaCR.MxaN.S</c:v>
                  </c:pt>
                  <c:pt idx="7">
                    <c:v>R3N.3S9xaC3 Izy M3CCxaN.9.m</c:v>
                  </c:pt>
                  <c:pt idx="8">
                    <c:v>M3RC3m3S zyITO xaLZxaC.3L3TTR.m</c:v>
                  </c:pt>
                  <c:pt idx="9">
                    <c:v>M3RC3m3S zyITO xaLZxaC.3L3TTR.S</c:v>
                  </c:pt>
                  <c:pt idx="10">
                    <c:v>mOBLO'06-09 CR.xaT3RM.xaLZ.3L.xaS</c:v>
                  </c:pt>
                  <c:pt idx="11">
                    <c:v>mOBLO'06-09 CR.xaT3RM.xaLZ.3L.xam</c:v>
                  </c:pt>
                  <c:pt idx="12">
                    <c:v>xaLFxa 156 xaLZxaCR.3L3TTR.9OST.m</c:v>
                  </c:pt>
                  <c:pt idx="13">
                    <c:v>xaLFxa 156 xaLZxaCR.3L3TTR.xa.S</c:v>
                  </c:pt>
                  <c:pt idx="14">
                    <c:v>xaLFxa 166 xaLZxaCRIST.3L3TTR.9.S</c:v>
                  </c:pt>
                  <c:pt idx="15">
                    <c:v>156'97 xaLZxaCR.MxaNUxaL3 9.m</c:v>
                  </c:pt>
                  <c:pt idx="16">
                    <c:v>NUOzyxa 600 xaLZxaCR.3L3TTR.xaNT.S</c:v>
                  </c:pt>
                  <c:pt idx="17">
                    <c:v>CINQU3C3NTO xaLZxaCR.3L3TTR.m</c:v>
                  </c:pt>
                  <c:pt idx="18">
                    <c:v>zyW 9OLO'94 29 xaLZxaCR.MxaNUxaL3 S</c:v>
                  </c:pt>
                  <c:pt idx="19">
                    <c:v>N3MO'07 xaLZ.3.S CMF</c:v>
                  </c:pt>
                  <c:pt idx="20">
                    <c:v>F.GR.9UNTO 3/59 M3CCxaNISMO 9.S</c:v>
                  </c:pt>
                  <c:pt idx="21">
                    <c:v>F.GR.9UNTO 59 xaLZxaCR.3L.9S</c:v>
                  </c:pt>
                  <c:pt idx="22">
                    <c:v>FR33LxaNm3R'00 xaLZ.3L.LUNOTTO</c:v>
                  </c:pt>
                  <c:pt idx="23">
                    <c:v>mUCxaTO'94 xaLZxaCRIST.MxaN.xa.S</c:v>
                  </c:pt>
                  <c:pt idx="24">
                    <c:v>SKOmxa FxaBIxa'99 xaLZ.MxaN.9m</c:v>
                  </c:pt>
                  <c:pt idx="25">
                    <c:v>M3GxaN3 49 xaLZxaCR.MxaN.9.S</c:v>
                  </c:pt>
                  <c:pt idx="26">
                    <c:v>bxatri.306 59 xaLZxaCR.3L.9OST.m</c:v>
                  </c:pt>
                  <c:pt idx="27">
                    <c:v>M3RC3m3S W203'01-03 M3CCxaN.9m</c:v>
                  </c:pt>
                  <c:pt idx="28">
                    <c:v>SU93R5 59 xaLZxaCR.MxaN.xaNT.S</c:v>
                  </c:pt>
                  <c:pt idx="29">
                    <c:v>SU93R5 59 xaLZxaCR.MxaN.xaNT.m</c:v>
                  </c:pt>
                  <c:pt idx="30">
                    <c:v>SU93R5 39 xaLZxaCR.MxaN.xaNT.S</c:v>
                  </c:pt>
                  <c:pt idx="31">
                    <c:v>CITR.B3RLINGO 07/96 xaLZ.MxaN.S.</c:v>
                  </c:pt>
                  <c:pt idx="32">
                    <c:v>TRxaFIC'01,zyIzyxaRO xaLZxaCR.MxaN.m</c:v>
                  </c:pt>
                  <c:pt idx="33">
                    <c:v>Izy.mxaILY'99,MxaST3R xaLZxaCR.M.xaS</c:v>
                  </c:pt>
                  <c:pt idx="34">
                    <c:v>0</c:v>
                  </c:pt>
                  <c:pt idx="35">
                    <c:v>0</c:v>
                  </c:pt>
                </c:lvl>
                <c:lvl>
                  <c:pt idx="0">
                    <c:v>38.709.000</c:v>
                  </c:pt>
                  <c:pt idx="1">
                    <c:v>38.710.000</c:v>
                  </c:pt>
                  <c:pt idx="2">
                    <c:v>36.036.000</c:v>
                  </c:pt>
                  <c:pt idx="3">
                    <c:v>38.711.000</c:v>
                  </c:pt>
                  <c:pt idx="4">
                    <c:v>38.712.000</c:v>
                  </c:pt>
                  <c:pt idx="5">
                    <c:v>36.009.000</c:v>
                  </c:pt>
                  <c:pt idx="6">
                    <c:v>36.010.000</c:v>
                  </c:pt>
                  <c:pt idx="7">
                    <c:v>38.461.000</c:v>
                  </c:pt>
                  <c:pt idx="8">
                    <c:v>35.1185.0MB</c:v>
                  </c:pt>
                  <c:pt idx="9">
                    <c:v>35.1186.0MB</c:v>
                  </c:pt>
                  <c:pt idx="10">
                    <c:v>35.1364.0MB</c:v>
                  </c:pt>
                  <c:pt idx="11">
                    <c:v>35.1363.0MB</c:v>
                  </c:pt>
                  <c:pt idx="12">
                    <c:v>35.177.000</c:v>
                  </c:pt>
                  <c:pt idx="13">
                    <c:v>35.176.000</c:v>
                  </c:pt>
                  <c:pt idx="14">
                    <c:v>35.180.000</c:v>
                  </c:pt>
                  <c:pt idx="15">
                    <c:v>36.073.000</c:v>
                  </c:pt>
                  <c:pt idx="16">
                    <c:v>35.086.000</c:v>
                  </c:pt>
                  <c:pt idx="17">
                    <c:v>35.083.000</c:v>
                  </c:pt>
                  <c:pt idx="18">
                    <c:v>36.060.000</c:v>
                  </c:pt>
                  <c:pt idx="19">
                    <c:v>35.1046.AMB</c:v>
                  </c:pt>
                  <c:pt idx="20">
                    <c:v>38.164.000</c:v>
                  </c:pt>
                  <c:pt idx="21">
                    <c:v>35.738.0MB</c:v>
                  </c:pt>
                  <c:pt idx="22">
                    <c:v>35.367.000</c:v>
                  </c:pt>
                  <c:pt idx="23">
                    <c:v>36.042.000</c:v>
                  </c:pt>
                  <c:pt idx="24">
                    <c:v>36.163.000</c:v>
                  </c:pt>
                  <c:pt idx="25">
                    <c:v>36.190.0RC</c:v>
                  </c:pt>
                  <c:pt idx="26">
                    <c:v>35.374.000</c:v>
                  </c:pt>
                  <c:pt idx="27">
                    <c:v>38.149.000</c:v>
                  </c:pt>
                  <c:pt idx="28">
                    <c:v>36.138.000</c:v>
                  </c:pt>
                  <c:pt idx="29">
                    <c:v>36.137.000</c:v>
                  </c:pt>
                  <c:pt idx="30">
                    <c:v>36.064.000</c:v>
                  </c:pt>
                  <c:pt idx="31">
                    <c:v>36.048.000</c:v>
                  </c:pt>
                  <c:pt idx="32">
                    <c:v>36.157.000</c:v>
                  </c:pt>
                  <c:pt idx="33">
                    <c:v>36.194.0RC</c:v>
                  </c:pt>
                  <c:pt idx="34">
                    <c:v>0</c:v>
                  </c:pt>
                  <c:pt idx="35">
                    <c:v>0</c:v>
                  </c:pt>
                </c:lvl>
              </c:multiLvlStrCache>
            </c:multiLvlStrRef>
          </c:cat>
          <c:val>
            <c:numRef>
              <c:f>'4 - Processus'!$O$8:$O$43</c:f>
              <c:numCache>
                <c:formatCode>0.0</c:formatCode>
                <c:ptCount val="36"/>
                <c:pt idx="0">
                  <c:v>0.26666699999999999</c:v>
                </c:pt>
                <c:pt idx="1">
                  <c:v>0.26666699999999999</c:v>
                </c:pt>
                <c:pt idx="2">
                  <c:v>0.26666699999999999</c:v>
                </c:pt>
                <c:pt idx="3">
                  <c:v>0.26666699999999999</c:v>
                </c:pt>
                <c:pt idx="4">
                  <c:v>0.26666699999999999</c:v>
                </c:pt>
                <c:pt idx="5">
                  <c:v>0.26666699999999999</c:v>
                </c:pt>
                <c:pt idx="6">
                  <c:v>0.26666699999999999</c:v>
                </c:pt>
                <c:pt idx="7">
                  <c:v>0.26666699999999999</c:v>
                </c:pt>
                <c:pt idx="8">
                  <c:v>0.26666699999999999</c:v>
                </c:pt>
                <c:pt idx="9">
                  <c:v>0.26666699999999999</c:v>
                </c:pt>
                <c:pt idx="10">
                  <c:v>0.26666699999999999</c:v>
                </c:pt>
                <c:pt idx="11">
                  <c:v>0.26666699999999999</c:v>
                </c:pt>
                <c:pt idx="12">
                  <c:v>0.26666699999999999</c:v>
                </c:pt>
                <c:pt idx="13">
                  <c:v>0.26666699999999999</c:v>
                </c:pt>
                <c:pt idx="14">
                  <c:v>0.26666699999999999</c:v>
                </c:pt>
                <c:pt idx="15">
                  <c:v>0.26666699999999999</c:v>
                </c:pt>
                <c:pt idx="16">
                  <c:v>0.26666699999999999</c:v>
                </c:pt>
                <c:pt idx="17">
                  <c:v>0.26666699999999999</c:v>
                </c:pt>
                <c:pt idx="18">
                  <c:v>0.26666699999999999</c:v>
                </c:pt>
                <c:pt idx="19">
                  <c:v>0.26666699999999999</c:v>
                </c:pt>
                <c:pt idx="20">
                  <c:v>0.26666699999999999</c:v>
                </c:pt>
                <c:pt idx="21">
                  <c:v>0.26666699999999999</c:v>
                </c:pt>
                <c:pt idx="22">
                  <c:v>0.26666699999999999</c:v>
                </c:pt>
                <c:pt idx="23">
                  <c:v>0.26666699999999999</c:v>
                </c:pt>
                <c:pt idx="24">
                  <c:v>0.26666699999999999</c:v>
                </c:pt>
                <c:pt idx="25">
                  <c:v>0.26666699999999999</c:v>
                </c:pt>
                <c:pt idx="26">
                  <c:v>0.26666699999999999</c:v>
                </c:pt>
                <c:pt idx="27">
                  <c:v>0.26666699999999999</c:v>
                </c:pt>
                <c:pt idx="28">
                  <c:v>0.26666699999999999</c:v>
                </c:pt>
                <c:pt idx="29">
                  <c:v>0.26666699999999999</c:v>
                </c:pt>
                <c:pt idx="30">
                  <c:v>0.26666699999999999</c:v>
                </c:pt>
                <c:pt idx="31">
                  <c:v>0.26666699999999999</c:v>
                </c:pt>
                <c:pt idx="32">
                  <c:v>0.26666699999999999</c:v>
                </c:pt>
                <c:pt idx="33">
                  <c:v>0.26666699999999999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D79-4165-95DD-15957C49E7CF}"/>
            </c:ext>
          </c:extLst>
        </c:ser>
        <c:ser>
          <c:idx val="10"/>
          <c:order val="10"/>
          <c:tx>
            <c:strRef>
              <c:f>'4 - Processus'!$W$7</c:f>
              <c:strCache>
                <c:ptCount val="1"/>
                <c:pt idx="0">
                  <c:v>Assm Final (1 Guide) Electrique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'4 - Processus'!$B$8:$C$43</c:f>
              <c:multiLvlStrCache>
                <c:ptCount val="36"/>
                <c:lvl>
                  <c:pt idx="0">
                    <c:v> MECC A.D C/ATP</c:v>
                  </c:pt>
                  <c:pt idx="1">
                    <c:v> 5P MECC A.S C/ATP</c:v>
                  </c:pt>
                  <c:pt idx="2">
                    <c:v>ZACRIST.MAN.S</c:v>
                  </c:pt>
                  <c:pt idx="3">
                    <c:v>bxatri.508'11 M3CCxaN 9.m C/xaT9</c:v>
                  </c:pt>
                  <c:pt idx="4">
                    <c:v>bxatri 508'11 M3CCxaN 9.S C/xaT9</c:v>
                  </c:pt>
                  <c:pt idx="5">
                    <c:v>CINQU3C3NTO,600 xaLZxaCR.MxaN.m</c:v>
                  </c:pt>
                  <c:pt idx="6">
                    <c:v>CINQU3C3NTO,600 xaLZxaCR.MxaN.S</c:v>
                  </c:pt>
                  <c:pt idx="7">
                    <c:v>R3N.3S9xaC3 Izy M3CCxaN.9.m</c:v>
                  </c:pt>
                  <c:pt idx="8">
                    <c:v>M3RC3m3S zyITO xaLZxaC.3L3TTR.m</c:v>
                  </c:pt>
                  <c:pt idx="9">
                    <c:v>M3RC3m3S zyITO xaLZxaC.3L3TTR.S</c:v>
                  </c:pt>
                  <c:pt idx="10">
                    <c:v>mOBLO'06-09 CR.xaT3RM.xaLZ.3L.xaS</c:v>
                  </c:pt>
                  <c:pt idx="11">
                    <c:v>mOBLO'06-09 CR.xaT3RM.xaLZ.3L.xam</c:v>
                  </c:pt>
                  <c:pt idx="12">
                    <c:v>xaLFxa 156 xaLZxaCR.3L3TTR.9OST.m</c:v>
                  </c:pt>
                  <c:pt idx="13">
                    <c:v>xaLFxa 156 xaLZxaCR.3L3TTR.xa.S</c:v>
                  </c:pt>
                  <c:pt idx="14">
                    <c:v>xaLFxa 166 xaLZxaCRIST.3L3TTR.9.S</c:v>
                  </c:pt>
                  <c:pt idx="15">
                    <c:v>156'97 xaLZxaCR.MxaNUxaL3 9.m</c:v>
                  </c:pt>
                  <c:pt idx="16">
                    <c:v>NUOzyxa 600 xaLZxaCR.3L3TTR.xaNT.S</c:v>
                  </c:pt>
                  <c:pt idx="17">
                    <c:v>CINQU3C3NTO xaLZxaCR.3L3TTR.m</c:v>
                  </c:pt>
                  <c:pt idx="18">
                    <c:v>zyW 9OLO'94 29 xaLZxaCR.MxaNUxaL3 S</c:v>
                  </c:pt>
                  <c:pt idx="19">
                    <c:v>N3MO'07 xaLZ.3.S CMF</c:v>
                  </c:pt>
                  <c:pt idx="20">
                    <c:v>F.GR.9UNTO 3/59 M3CCxaNISMO 9.S</c:v>
                  </c:pt>
                  <c:pt idx="21">
                    <c:v>F.GR.9UNTO 59 xaLZxaCR.3L.9S</c:v>
                  </c:pt>
                  <c:pt idx="22">
                    <c:v>FR33LxaNm3R'00 xaLZ.3L.LUNOTTO</c:v>
                  </c:pt>
                  <c:pt idx="23">
                    <c:v>mUCxaTO'94 xaLZxaCRIST.MxaN.xa.S</c:v>
                  </c:pt>
                  <c:pt idx="24">
                    <c:v>SKOmxa FxaBIxa'99 xaLZ.MxaN.9m</c:v>
                  </c:pt>
                  <c:pt idx="25">
                    <c:v>M3GxaN3 49 xaLZxaCR.MxaN.9.S</c:v>
                  </c:pt>
                  <c:pt idx="26">
                    <c:v>bxatri.306 59 xaLZxaCR.3L.9OST.m</c:v>
                  </c:pt>
                  <c:pt idx="27">
                    <c:v>M3RC3m3S W203'01-03 M3CCxaN.9m</c:v>
                  </c:pt>
                  <c:pt idx="28">
                    <c:v>SU93R5 59 xaLZxaCR.MxaN.xaNT.S</c:v>
                  </c:pt>
                  <c:pt idx="29">
                    <c:v>SU93R5 59 xaLZxaCR.MxaN.xaNT.m</c:v>
                  </c:pt>
                  <c:pt idx="30">
                    <c:v>SU93R5 39 xaLZxaCR.MxaN.xaNT.S</c:v>
                  </c:pt>
                  <c:pt idx="31">
                    <c:v>CITR.B3RLINGO 07/96 xaLZ.MxaN.S.</c:v>
                  </c:pt>
                  <c:pt idx="32">
                    <c:v>TRxaFIC'01,zyIzyxaRO xaLZxaCR.MxaN.m</c:v>
                  </c:pt>
                  <c:pt idx="33">
                    <c:v>Izy.mxaILY'99,MxaST3R xaLZxaCR.M.xaS</c:v>
                  </c:pt>
                  <c:pt idx="34">
                    <c:v>0</c:v>
                  </c:pt>
                  <c:pt idx="35">
                    <c:v>0</c:v>
                  </c:pt>
                </c:lvl>
                <c:lvl>
                  <c:pt idx="0">
                    <c:v>38.709.000</c:v>
                  </c:pt>
                  <c:pt idx="1">
                    <c:v>38.710.000</c:v>
                  </c:pt>
                  <c:pt idx="2">
                    <c:v>36.036.000</c:v>
                  </c:pt>
                  <c:pt idx="3">
                    <c:v>38.711.000</c:v>
                  </c:pt>
                  <c:pt idx="4">
                    <c:v>38.712.000</c:v>
                  </c:pt>
                  <c:pt idx="5">
                    <c:v>36.009.000</c:v>
                  </c:pt>
                  <c:pt idx="6">
                    <c:v>36.010.000</c:v>
                  </c:pt>
                  <c:pt idx="7">
                    <c:v>38.461.000</c:v>
                  </c:pt>
                  <c:pt idx="8">
                    <c:v>35.1185.0MB</c:v>
                  </c:pt>
                  <c:pt idx="9">
                    <c:v>35.1186.0MB</c:v>
                  </c:pt>
                  <c:pt idx="10">
                    <c:v>35.1364.0MB</c:v>
                  </c:pt>
                  <c:pt idx="11">
                    <c:v>35.1363.0MB</c:v>
                  </c:pt>
                  <c:pt idx="12">
                    <c:v>35.177.000</c:v>
                  </c:pt>
                  <c:pt idx="13">
                    <c:v>35.176.000</c:v>
                  </c:pt>
                  <c:pt idx="14">
                    <c:v>35.180.000</c:v>
                  </c:pt>
                  <c:pt idx="15">
                    <c:v>36.073.000</c:v>
                  </c:pt>
                  <c:pt idx="16">
                    <c:v>35.086.000</c:v>
                  </c:pt>
                  <c:pt idx="17">
                    <c:v>35.083.000</c:v>
                  </c:pt>
                  <c:pt idx="18">
                    <c:v>36.060.000</c:v>
                  </c:pt>
                  <c:pt idx="19">
                    <c:v>35.1046.AMB</c:v>
                  </c:pt>
                  <c:pt idx="20">
                    <c:v>38.164.000</c:v>
                  </c:pt>
                  <c:pt idx="21">
                    <c:v>35.738.0MB</c:v>
                  </c:pt>
                  <c:pt idx="22">
                    <c:v>35.367.000</c:v>
                  </c:pt>
                  <c:pt idx="23">
                    <c:v>36.042.000</c:v>
                  </c:pt>
                  <c:pt idx="24">
                    <c:v>36.163.000</c:v>
                  </c:pt>
                  <c:pt idx="25">
                    <c:v>36.190.0RC</c:v>
                  </c:pt>
                  <c:pt idx="26">
                    <c:v>35.374.000</c:v>
                  </c:pt>
                  <c:pt idx="27">
                    <c:v>38.149.000</c:v>
                  </c:pt>
                  <c:pt idx="28">
                    <c:v>36.138.000</c:v>
                  </c:pt>
                  <c:pt idx="29">
                    <c:v>36.137.000</c:v>
                  </c:pt>
                  <c:pt idx="30">
                    <c:v>36.064.000</c:v>
                  </c:pt>
                  <c:pt idx="31">
                    <c:v>36.048.000</c:v>
                  </c:pt>
                  <c:pt idx="32">
                    <c:v>36.157.000</c:v>
                  </c:pt>
                  <c:pt idx="33">
                    <c:v>36.194.0RC</c:v>
                  </c:pt>
                  <c:pt idx="34">
                    <c:v>0</c:v>
                  </c:pt>
                  <c:pt idx="35">
                    <c:v>0</c:v>
                  </c:pt>
                </c:lvl>
              </c:multiLvlStrCache>
            </c:multiLvlStrRef>
          </c:cat>
          <c:val>
            <c:numRef>
              <c:f>'4 - Processus'!$W$8:$W$43</c:f>
              <c:numCache>
                <c:formatCode>0.0</c:formatCode>
                <c:ptCount val="36"/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8">
                  <c:v>2</c:v>
                </c:pt>
                <c:pt idx="20">
                  <c:v>2</c:v>
                </c:pt>
                <c:pt idx="24">
                  <c:v>2</c:v>
                </c:pt>
                <c:pt idx="32">
                  <c:v>2</c:v>
                </c:pt>
                <c:pt idx="3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D79-4165-95DD-15957C49E7CF}"/>
            </c:ext>
          </c:extLst>
        </c:ser>
        <c:ser>
          <c:idx val="11"/>
          <c:order val="11"/>
          <c:tx>
            <c:strRef>
              <c:f>'4 - Processus'!$X$7</c:f>
              <c:strCache>
                <c:ptCount val="1"/>
                <c:pt idx="0">
                  <c:v>Assm Final (2 Guides) Electrique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'4 - Processus'!$B$8:$C$43</c:f>
              <c:multiLvlStrCache>
                <c:ptCount val="36"/>
                <c:lvl>
                  <c:pt idx="0">
                    <c:v> MECC A.D C/ATP</c:v>
                  </c:pt>
                  <c:pt idx="1">
                    <c:v> 5P MECC A.S C/ATP</c:v>
                  </c:pt>
                  <c:pt idx="2">
                    <c:v>ZACRIST.MAN.S</c:v>
                  </c:pt>
                  <c:pt idx="3">
                    <c:v>bxatri.508'11 M3CCxaN 9.m C/xaT9</c:v>
                  </c:pt>
                  <c:pt idx="4">
                    <c:v>bxatri 508'11 M3CCxaN 9.S C/xaT9</c:v>
                  </c:pt>
                  <c:pt idx="5">
                    <c:v>CINQU3C3NTO,600 xaLZxaCR.MxaN.m</c:v>
                  </c:pt>
                  <c:pt idx="6">
                    <c:v>CINQU3C3NTO,600 xaLZxaCR.MxaN.S</c:v>
                  </c:pt>
                  <c:pt idx="7">
                    <c:v>R3N.3S9xaC3 Izy M3CCxaN.9.m</c:v>
                  </c:pt>
                  <c:pt idx="8">
                    <c:v>M3RC3m3S zyITO xaLZxaC.3L3TTR.m</c:v>
                  </c:pt>
                  <c:pt idx="9">
                    <c:v>M3RC3m3S zyITO xaLZxaC.3L3TTR.S</c:v>
                  </c:pt>
                  <c:pt idx="10">
                    <c:v>mOBLO'06-09 CR.xaT3RM.xaLZ.3L.xaS</c:v>
                  </c:pt>
                  <c:pt idx="11">
                    <c:v>mOBLO'06-09 CR.xaT3RM.xaLZ.3L.xam</c:v>
                  </c:pt>
                  <c:pt idx="12">
                    <c:v>xaLFxa 156 xaLZxaCR.3L3TTR.9OST.m</c:v>
                  </c:pt>
                  <c:pt idx="13">
                    <c:v>xaLFxa 156 xaLZxaCR.3L3TTR.xa.S</c:v>
                  </c:pt>
                  <c:pt idx="14">
                    <c:v>xaLFxa 166 xaLZxaCRIST.3L3TTR.9.S</c:v>
                  </c:pt>
                  <c:pt idx="15">
                    <c:v>156'97 xaLZxaCR.MxaNUxaL3 9.m</c:v>
                  </c:pt>
                  <c:pt idx="16">
                    <c:v>NUOzyxa 600 xaLZxaCR.3L3TTR.xaNT.S</c:v>
                  </c:pt>
                  <c:pt idx="17">
                    <c:v>CINQU3C3NTO xaLZxaCR.3L3TTR.m</c:v>
                  </c:pt>
                  <c:pt idx="18">
                    <c:v>zyW 9OLO'94 29 xaLZxaCR.MxaNUxaL3 S</c:v>
                  </c:pt>
                  <c:pt idx="19">
                    <c:v>N3MO'07 xaLZ.3.S CMF</c:v>
                  </c:pt>
                  <c:pt idx="20">
                    <c:v>F.GR.9UNTO 3/59 M3CCxaNISMO 9.S</c:v>
                  </c:pt>
                  <c:pt idx="21">
                    <c:v>F.GR.9UNTO 59 xaLZxaCR.3L.9S</c:v>
                  </c:pt>
                  <c:pt idx="22">
                    <c:v>FR33LxaNm3R'00 xaLZ.3L.LUNOTTO</c:v>
                  </c:pt>
                  <c:pt idx="23">
                    <c:v>mUCxaTO'94 xaLZxaCRIST.MxaN.xa.S</c:v>
                  </c:pt>
                  <c:pt idx="24">
                    <c:v>SKOmxa FxaBIxa'99 xaLZ.MxaN.9m</c:v>
                  </c:pt>
                  <c:pt idx="25">
                    <c:v>M3GxaN3 49 xaLZxaCR.MxaN.9.S</c:v>
                  </c:pt>
                  <c:pt idx="26">
                    <c:v>bxatri.306 59 xaLZxaCR.3L.9OST.m</c:v>
                  </c:pt>
                  <c:pt idx="27">
                    <c:v>M3RC3m3S W203'01-03 M3CCxaN.9m</c:v>
                  </c:pt>
                  <c:pt idx="28">
                    <c:v>SU93R5 59 xaLZxaCR.MxaN.xaNT.S</c:v>
                  </c:pt>
                  <c:pt idx="29">
                    <c:v>SU93R5 59 xaLZxaCR.MxaN.xaNT.m</c:v>
                  </c:pt>
                  <c:pt idx="30">
                    <c:v>SU93R5 39 xaLZxaCR.MxaN.xaNT.S</c:v>
                  </c:pt>
                  <c:pt idx="31">
                    <c:v>CITR.B3RLINGO 07/96 xaLZ.MxaN.S.</c:v>
                  </c:pt>
                  <c:pt idx="32">
                    <c:v>TRxaFIC'01,zyIzyxaRO xaLZxaCR.MxaN.m</c:v>
                  </c:pt>
                  <c:pt idx="33">
                    <c:v>Izy.mxaILY'99,MxaST3R xaLZxaCR.M.xaS</c:v>
                  </c:pt>
                  <c:pt idx="34">
                    <c:v>0</c:v>
                  </c:pt>
                  <c:pt idx="35">
                    <c:v>0</c:v>
                  </c:pt>
                </c:lvl>
                <c:lvl>
                  <c:pt idx="0">
                    <c:v>38.709.000</c:v>
                  </c:pt>
                  <c:pt idx="1">
                    <c:v>38.710.000</c:v>
                  </c:pt>
                  <c:pt idx="2">
                    <c:v>36.036.000</c:v>
                  </c:pt>
                  <c:pt idx="3">
                    <c:v>38.711.000</c:v>
                  </c:pt>
                  <c:pt idx="4">
                    <c:v>38.712.000</c:v>
                  </c:pt>
                  <c:pt idx="5">
                    <c:v>36.009.000</c:v>
                  </c:pt>
                  <c:pt idx="6">
                    <c:v>36.010.000</c:v>
                  </c:pt>
                  <c:pt idx="7">
                    <c:v>38.461.000</c:v>
                  </c:pt>
                  <c:pt idx="8">
                    <c:v>35.1185.0MB</c:v>
                  </c:pt>
                  <c:pt idx="9">
                    <c:v>35.1186.0MB</c:v>
                  </c:pt>
                  <c:pt idx="10">
                    <c:v>35.1364.0MB</c:v>
                  </c:pt>
                  <c:pt idx="11">
                    <c:v>35.1363.0MB</c:v>
                  </c:pt>
                  <c:pt idx="12">
                    <c:v>35.177.000</c:v>
                  </c:pt>
                  <c:pt idx="13">
                    <c:v>35.176.000</c:v>
                  </c:pt>
                  <c:pt idx="14">
                    <c:v>35.180.000</c:v>
                  </c:pt>
                  <c:pt idx="15">
                    <c:v>36.073.000</c:v>
                  </c:pt>
                  <c:pt idx="16">
                    <c:v>35.086.000</c:v>
                  </c:pt>
                  <c:pt idx="17">
                    <c:v>35.083.000</c:v>
                  </c:pt>
                  <c:pt idx="18">
                    <c:v>36.060.000</c:v>
                  </c:pt>
                  <c:pt idx="19">
                    <c:v>35.1046.AMB</c:v>
                  </c:pt>
                  <c:pt idx="20">
                    <c:v>38.164.000</c:v>
                  </c:pt>
                  <c:pt idx="21">
                    <c:v>35.738.0MB</c:v>
                  </c:pt>
                  <c:pt idx="22">
                    <c:v>35.367.000</c:v>
                  </c:pt>
                  <c:pt idx="23">
                    <c:v>36.042.000</c:v>
                  </c:pt>
                  <c:pt idx="24">
                    <c:v>36.163.000</c:v>
                  </c:pt>
                  <c:pt idx="25">
                    <c:v>36.190.0RC</c:v>
                  </c:pt>
                  <c:pt idx="26">
                    <c:v>35.374.000</c:v>
                  </c:pt>
                  <c:pt idx="27">
                    <c:v>38.149.000</c:v>
                  </c:pt>
                  <c:pt idx="28">
                    <c:v>36.138.000</c:v>
                  </c:pt>
                  <c:pt idx="29">
                    <c:v>36.137.000</c:v>
                  </c:pt>
                  <c:pt idx="30">
                    <c:v>36.064.000</c:v>
                  </c:pt>
                  <c:pt idx="31">
                    <c:v>36.048.000</c:v>
                  </c:pt>
                  <c:pt idx="32">
                    <c:v>36.157.000</c:v>
                  </c:pt>
                  <c:pt idx="33">
                    <c:v>36.194.0RC</c:v>
                  </c:pt>
                  <c:pt idx="34">
                    <c:v>0</c:v>
                  </c:pt>
                  <c:pt idx="35">
                    <c:v>0</c:v>
                  </c:pt>
                </c:lvl>
              </c:multiLvlStrCache>
            </c:multiLvlStrRef>
          </c:cat>
          <c:val>
            <c:numRef>
              <c:f>'4 - Processus'!$X$8:$X$43</c:f>
              <c:numCache>
                <c:formatCode>0.0</c:formatCode>
                <c:ptCount val="36"/>
                <c:pt idx="21">
                  <c:v>2.3166699999999998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D79-4165-95DD-15957C49E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7102640"/>
        <c:axId val="337102968"/>
      </c:barChart>
      <c:catAx>
        <c:axId val="33710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7102968"/>
        <c:crosses val="autoZero"/>
        <c:auto val="1"/>
        <c:lblAlgn val="ctr"/>
        <c:lblOffset val="100"/>
        <c:noMultiLvlLbl val="0"/>
      </c:catAx>
      <c:valAx>
        <c:axId val="337102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[min]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710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Temps de travail disponible par jour [min]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'5 - Régime de travail'!$I$5</c:f>
              <c:strCache>
                <c:ptCount val="1"/>
                <c:pt idx="0">
                  <c:v>Temps de travail disponible par jour [min]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'5 - Régime de travail'!$B$6:$B$26</c:f>
              <c:strCache>
                <c:ptCount val="21"/>
                <c:pt idx="0">
                  <c:v>Insertion vis / Staffa</c:v>
                </c:pt>
                <c:pt idx="1">
                  <c:v>Soudure Ecrou / Staffa</c:v>
                </c:pt>
                <c:pt idx="2">
                  <c:v>Soudure tompon /guide</c:v>
                </c:pt>
                <c:pt idx="3">
                  <c:v>Soudure guide / Staffa</c:v>
                </c:pt>
                <c:pt idx="4">
                  <c:v>insertion vis ; Ecrou / Guide</c:v>
                </c:pt>
                <c:pt idx="5">
                  <c:v>Montage porte poulie+ gomme</c:v>
                </c:pt>
                <c:pt idx="6">
                  <c:v>Montage porte poulie</c:v>
                </c:pt>
                <c:pt idx="7">
                  <c:v>Spalmatrice (X2)</c:v>
                </c:pt>
                <c:pt idx="8">
                  <c:v>Coupe cable</c:v>
                </c:pt>
                <c:pt idx="9">
                  <c:v>Coupe Gaine</c:v>
                </c:pt>
                <c:pt idx="10">
                  <c:v>Insertion Graine (X2)</c:v>
                </c:pt>
                <c:pt idx="11">
                  <c:v>Collage Gaine (X1)</c:v>
                </c:pt>
                <c:pt idx="12">
                  <c:v>Montage Gaine</c:v>
                </c:pt>
                <c:pt idx="13">
                  <c:v>Montage Gaine + Anti-vibrante</c:v>
                </c:pt>
                <c:pt idx="14">
                  <c:v>Montage Tombour</c:v>
                </c:pt>
                <c:pt idx="15">
                  <c:v>Assemblage cartella </c:v>
                </c:pt>
                <c:pt idx="16">
                  <c:v>Presse Cartella</c:v>
                </c:pt>
                <c:pt idx="17">
                  <c:v>Assm Final (1 Guide) Manuel</c:v>
                </c:pt>
                <c:pt idx="18">
                  <c:v>Assm Final (2 Guides) Manuel</c:v>
                </c:pt>
                <c:pt idx="19">
                  <c:v>Assm Final (1 Guide) Electrique</c:v>
                </c:pt>
                <c:pt idx="20">
                  <c:v>Assm Final (2 Guides) Electrique</c:v>
                </c:pt>
              </c:strCache>
            </c:strRef>
          </c:cat>
          <c:val>
            <c:numRef>
              <c:f>'5 - Régime de travail'!$I$6:$I$26</c:f>
              <c:numCache>
                <c:formatCode>_-* #\ ##0\ _€_-;\-* #\ ##0\ _€_-;_-* "-"\ _€_-;_-@_-</c:formatCode>
                <c:ptCount val="21"/>
                <c:pt idx="0">
                  <c:v>450</c:v>
                </c:pt>
                <c:pt idx="1">
                  <c:v>450</c:v>
                </c:pt>
                <c:pt idx="2">
                  <c:v>450</c:v>
                </c:pt>
                <c:pt idx="3">
                  <c:v>450</c:v>
                </c:pt>
                <c:pt idx="4">
                  <c:v>450</c:v>
                </c:pt>
                <c:pt idx="5">
                  <c:v>450</c:v>
                </c:pt>
                <c:pt idx="6">
                  <c:v>450</c:v>
                </c:pt>
                <c:pt idx="7">
                  <c:v>450</c:v>
                </c:pt>
                <c:pt idx="8">
                  <c:v>450</c:v>
                </c:pt>
                <c:pt idx="9">
                  <c:v>450</c:v>
                </c:pt>
                <c:pt idx="10">
                  <c:v>450</c:v>
                </c:pt>
                <c:pt idx="11">
                  <c:v>450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  <c:pt idx="15">
                  <c:v>450</c:v>
                </c:pt>
                <c:pt idx="16">
                  <c:v>450</c:v>
                </c:pt>
                <c:pt idx="17">
                  <c:v>900</c:v>
                </c:pt>
                <c:pt idx="18">
                  <c:v>900</c:v>
                </c:pt>
                <c:pt idx="19">
                  <c:v>900</c:v>
                </c:pt>
                <c:pt idx="20">
                  <c:v>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D9-4736-85D3-4B7946F62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9795752"/>
        <c:axId val="969794440"/>
      </c:barChart>
      <c:catAx>
        <c:axId val="969795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69794440"/>
        <c:crosses val="autoZero"/>
        <c:auto val="1"/>
        <c:lblAlgn val="ctr"/>
        <c:lblOffset val="100"/>
        <c:noMultiLvlLbl val="0"/>
      </c:catAx>
      <c:valAx>
        <c:axId val="969794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69795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Livraisons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'7 - Livraisons'!$C$6:$C$7</c:f>
              <c:strCache>
                <c:ptCount val="2"/>
                <c:pt idx="0">
                  <c:v>38.709.000</c:v>
                </c:pt>
                <c:pt idx="1">
                  <c:v> MECC A.D C/ATP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'7 - Livraisons'!$B$8:$B$38</c:f>
              <c:numCache>
                <c:formatCode>m/d/yyyy</c:formatCode>
                <c:ptCount val="31"/>
                <c:pt idx="0">
                  <c:v>44837</c:v>
                </c:pt>
                <c:pt idx="1">
                  <c:v>44838</c:v>
                </c:pt>
                <c:pt idx="2">
                  <c:v>44839</c:v>
                </c:pt>
                <c:pt idx="3">
                  <c:v>44840</c:v>
                </c:pt>
                <c:pt idx="4">
                  <c:v>44841</c:v>
                </c:pt>
                <c:pt idx="5">
                  <c:v>44842</c:v>
                </c:pt>
                <c:pt idx="6">
                  <c:v>44843</c:v>
                </c:pt>
                <c:pt idx="7">
                  <c:v>44844</c:v>
                </c:pt>
                <c:pt idx="8">
                  <c:v>44845</c:v>
                </c:pt>
                <c:pt idx="9">
                  <c:v>44846</c:v>
                </c:pt>
                <c:pt idx="10">
                  <c:v>44847</c:v>
                </c:pt>
                <c:pt idx="11">
                  <c:v>44848</c:v>
                </c:pt>
                <c:pt idx="12">
                  <c:v>44849</c:v>
                </c:pt>
                <c:pt idx="13">
                  <c:v>44850</c:v>
                </c:pt>
                <c:pt idx="14">
                  <c:v>44851</c:v>
                </c:pt>
                <c:pt idx="15">
                  <c:v>44852</c:v>
                </c:pt>
                <c:pt idx="16">
                  <c:v>44853</c:v>
                </c:pt>
                <c:pt idx="17">
                  <c:v>44854</c:v>
                </c:pt>
                <c:pt idx="18">
                  <c:v>44855</c:v>
                </c:pt>
                <c:pt idx="19">
                  <c:v>44856</c:v>
                </c:pt>
                <c:pt idx="20">
                  <c:v>44857</c:v>
                </c:pt>
                <c:pt idx="21">
                  <c:v>44858</c:v>
                </c:pt>
                <c:pt idx="22">
                  <c:v>44859</c:v>
                </c:pt>
                <c:pt idx="23">
                  <c:v>44860</c:v>
                </c:pt>
                <c:pt idx="24">
                  <c:v>44861</c:v>
                </c:pt>
                <c:pt idx="25">
                  <c:v>44862</c:v>
                </c:pt>
                <c:pt idx="26">
                  <c:v>44863</c:v>
                </c:pt>
                <c:pt idx="27">
                  <c:v>44864</c:v>
                </c:pt>
                <c:pt idx="28">
                  <c:v>44865</c:v>
                </c:pt>
                <c:pt idx="29">
                  <c:v>44866</c:v>
                </c:pt>
                <c:pt idx="30">
                  <c:v>44867</c:v>
                </c:pt>
              </c:numCache>
            </c:numRef>
          </c:cat>
          <c:val>
            <c:numRef>
              <c:f>'7 - Livraisons'!$C$8:$C$38</c:f>
              <c:numCache>
                <c:formatCode>_-* #\ ##0\ _€_-;\-* #\ ##0\ _€_-;_-* "-"\ _€_-;_-@_-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10-4187-B93D-884115E121D7}"/>
            </c:ext>
          </c:extLst>
        </c:ser>
        <c:ser>
          <c:idx val="1"/>
          <c:order val="1"/>
          <c:tx>
            <c:strRef>
              <c:f>'7 - Livraisons'!$D$6:$D$7</c:f>
              <c:strCache>
                <c:ptCount val="2"/>
                <c:pt idx="0">
                  <c:v>38.710.000</c:v>
                </c:pt>
                <c:pt idx="1">
                  <c:v> 5P MECC A.S C/ATP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'7 - Livraisons'!$B$8:$B$38</c:f>
              <c:numCache>
                <c:formatCode>m/d/yyyy</c:formatCode>
                <c:ptCount val="31"/>
                <c:pt idx="0">
                  <c:v>44837</c:v>
                </c:pt>
                <c:pt idx="1">
                  <c:v>44838</c:v>
                </c:pt>
                <c:pt idx="2">
                  <c:v>44839</c:v>
                </c:pt>
                <c:pt idx="3">
                  <c:v>44840</c:v>
                </c:pt>
                <c:pt idx="4">
                  <c:v>44841</c:v>
                </c:pt>
                <c:pt idx="5">
                  <c:v>44842</c:v>
                </c:pt>
                <c:pt idx="6">
                  <c:v>44843</c:v>
                </c:pt>
                <c:pt idx="7">
                  <c:v>44844</c:v>
                </c:pt>
                <c:pt idx="8">
                  <c:v>44845</c:v>
                </c:pt>
                <c:pt idx="9">
                  <c:v>44846</c:v>
                </c:pt>
                <c:pt idx="10">
                  <c:v>44847</c:v>
                </c:pt>
                <c:pt idx="11">
                  <c:v>44848</c:v>
                </c:pt>
                <c:pt idx="12">
                  <c:v>44849</c:v>
                </c:pt>
                <c:pt idx="13">
                  <c:v>44850</c:v>
                </c:pt>
                <c:pt idx="14">
                  <c:v>44851</c:v>
                </c:pt>
                <c:pt idx="15">
                  <c:v>44852</c:v>
                </c:pt>
                <c:pt idx="16">
                  <c:v>44853</c:v>
                </c:pt>
                <c:pt idx="17">
                  <c:v>44854</c:v>
                </c:pt>
                <c:pt idx="18">
                  <c:v>44855</c:v>
                </c:pt>
                <c:pt idx="19">
                  <c:v>44856</c:v>
                </c:pt>
                <c:pt idx="20">
                  <c:v>44857</c:v>
                </c:pt>
                <c:pt idx="21">
                  <c:v>44858</c:v>
                </c:pt>
                <c:pt idx="22">
                  <c:v>44859</c:v>
                </c:pt>
                <c:pt idx="23">
                  <c:v>44860</c:v>
                </c:pt>
                <c:pt idx="24">
                  <c:v>44861</c:v>
                </c:pt>
                <c:pt idx="25">
                  <c:v>44862</c:v>
                </c:pt>
                <c:pt idx="26">
                  <c:v>44863</c:v>
                </c:pt>
                <c:pt idx="27">
                  <c:v>44864</c:v>
                </c:pt>
                <c:pt idx="28">
                  <c:v>44865</c:v>
                </c:pt>
                <c:pt idx="29">
                  <c:v>44866</c:v>
                </c:pt>
                <c:pt idx="30">
                  <c:v>44867</c:v>
                </c:pt>
              </c:numCache>
            </c:numRef>
          </c:cat>
          <c:val>
            <c:numRef>
              <c:f>'7 - Livraisons'!$D$8:$D$38</c:f>
              <c:numCache>
                <c:formatCode>_-* #\ ##0\ _€_-;\-* #\ ##0\ _€_-;_-* "-"\ _€_-;_-@_-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350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10-4187-B93D-884115E121D7}"/>
            </c:ext>
          </c:extLst>
        </c:ser>
        <c:ser>
          <c:idx val="2"/>
          <c:order val="2"/>
          <c:tx>
            <c:strRef>
              <c:f>'7 - Livraisons'!$E$6:$E$7</c:f>
              <c:strCache>
                <c:ptCount val="2"/>
                <c:pt idx="0">
                  <c:v>36.036.000</c:v>
                </c:pt>
                <c:pt idx="1">
                  <c:v>ZACRIST.MAN.S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'7 - Livraisons'!$B$8:$B$38</c:f>
              <c:numCache>
                <c:formatCode>m/d/yyyy</c:formatCode>
                <c:ptCount val="31"/>
                <c:pt idx="0">
                  <c:v>44837</c:v>
                </c:pt>
                <c:pt idx="1">
                  <c:v>44838</c:v>
                </c:pt>
                <c:pt idx="2">
                  <c:v>44839</c:v>
                </c:pt>
                <c:pt idx="3">
                  <c:v>44840</c:v>
                </c:pt>
                <c:pt idx="4">
                  <c:v>44841</c:v>
                </c:pt>
                <c:pt idx="5">
                  <c:v>44842</c:v>
                </c:pt>
                <c:pt idx="6">
                  <c:v>44843</c:v>
                </c:pt>
                <c:pt idx="7">
                  <c:v>44844</c:v>
                </c:pt>
                <c:pt idx="8">
                  <c:v>44845</c:v>
                </c:pt>
                <c:pt idx="9">
                  <c:v>44846</c:v>
                </c:pt>
                <c:pt idx="10">
                  <c:v>44847</c:v>
                </c:pt>
                <c:pt idx="11">
                  <c:v>44848</c:v>
                </c:pt>
                <c:pt idx="12">
                  <c:v>44849</c:v>
                </c:pt>
                <c:pt idx="13">
                  <c:v>44850</c:v>
                </c:pt>
                <c:pt idx="14">
                  <c:v>44851</c:v>
                </c:pt>
                <c:pt idx="15">
                  <c:v>44852</c:v>
                </c:pt>
                <c:pt idx="16">
                  <c:v>44853</c:v>
                </c:pt>
                <c:pt idx="17">
                  <c:v>44854</c:v>
                </c:pt>
                <c:pt idx="18">
                  <c:v>44855</c:v>
                </c:pt>
                <c:pt idx="19">
                  <c:v>44856</c:v>
                </c:pt>
                <c:pt idx="20">
                  <c:v>44857</c:v>
                </c:pt>
                <c:pt idx="21">
                  <c:v>44858</c:v>
                </c:pt>
                <c:pt idx="22">
                  <c:v>44859</c:v>
                </c:pt>
                <c:pt idx="23">
                  <c:v>44860</c:v>
                </c:pt>
                <c:pt idx="24">
                  <c:v>44861</c:v>
                </c:pt>
                <c:pt idx="25">
                  <c:v>44862</c:v>
                </c:pt>
                <c:pt idx="26">
                  <c:v>44863</c:v>
                </c:pt>
                <c:pt idx="27">
                  <c:v>44864</c:v>
                </c:pt>
                <c:pt idx="28">
                  <c:v>44865</c:v>
                </c:pt>
                <c:pt idx="29">
                  <c:v>44866</c:v>
                </c:pt>
                <c:pt idx="30">
                  <c:v>44867</c:v>
                </c:pt>
              </c:numCache>
            </c:numRef>
          </c:cat>
          <c:val>
            <c:numRef>
              <c:f>'7 - Livraisons'!$E$8:$E$38</c:f>
              <c:numCache>
                <c:formatCode>_-* #\ ##0\ _€_-;\-* #\ ##0\ _€_-;_-* "-"\ _€_-;_-@_-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238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10-4187-B93D-884115E121D7}"/>
            </c:ext>
          </c:extLst>
        </c:ser>
        <c:ser>
          <c:idx val="3"/>
          <c:order val="3"/>
          <c:tx>
            <c:strRef>
              <c:f>'7 - Livraisons'!$F$6:$F$7</c:f>
              <c:strCache>
                <c:ptCount val="2"/>
                <c:pt idx="0">
                  <c:v>38.711.000</c:v>
                </c:pt>
                <c:pt idx="1">
                  <c:v>bxatri.508'11 M3CCxaN 9.m C/xaT9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'7 - Livraisons'!$B$8:$B$38</c:f>
              <c:numCache>
                <c:formatCode>m/d/yyyy</c:formatCode>
                <c:ptCount val="31"/>
                <c:pt idx="0">
                  <c:v>44837</c:v>
                </c:pt>
                <c:pt idx="1">
                  <c:v>44838</c:v>
                </c:pt>
                <c:pt idx="2">
                  <c:v>44839</c:v>
                </c:pt>
                <c:pt idx="3">
                  <c:v>44840</c:v>
                </c:pt>
                <c:pt idx="4">
                  <c:v>44841</c:v>
                </c:pt>
                <c:pt idx="5">
                  <c:v>44842</c:v>
                </c:pt>
                <c:pt idx="6">
                  <c:v>44843</c:v>
                </c:pt>
                <c:pt idx="7">
                  <c:v>44844</c:v>
                </c:pt>
                <c:pt idx="8">
                  <c:v>44845</c:v>
                </c:pt>
                <c:pt idx="9">
                  <c:v>44846</c:v>
                </c:pt>
                <c:pt idx="10">
                  <c:v>44847</c:v>
                </c:pt>
                <c:pt idx="11">
                  <c:v>44848</c:v>
                </c:pt>
                <c:pt idx="12">
                  <c:v>44849</c:v>
                </c:pt>
                <c:pt idx="13">
                  <c:v>44850</c:v>
                </c:pt>
                <c:pt idx="14">
                  <c:v>44851</c:v>
                </c:pt>
                <c:pt idx="15">
                  <c:v>44852</c:v>
                </c:pt>
                <c:pt idx="16">
                  <c:v>44853</c:v>
                </c:pt>
                <c:pt idx="17">
                  <c:v>44854</c:v>
                </c:pt>
                <c:pt idx="18">
                  <c:v>44855</c:v>
                </c:pt>
                <c:pt idx="19">
                  <c:v>44856</c:v>
                </c:pt>
                <c:pt idx="20">
                  <c:v>44857</c:v>
                </c:pt>
                <c:pt idx="21">
                  <c:v>44858</c:v>
                </c:pt>
                <c:pt idx="22">
                  <c:v>44859</c:v>
                </c:pt>
                <c:pt idx="23">
                  <c:v>44860</c:v>
                </c:pt>
                <c:pt idx="24">
                  <c:v>44861</c:v>
                </c:pt>
                <c:pt idx="25">
                  <c:v>44862</c:v>
                </c:pt>
                <c:pt idx="26">
                  <c:v>44863</c:v>
                </c:pt>
                <c:pt idx="27">
                  <c:v>44864</c:v>
                </c:pt>
                <c:pt idx="28">
                  <c:v>44865</c:v>
                </c:pt>
                <c:pt idx="29">
                  <c:v>44866</c:v>
                </c:pt>
                <c:pt idx="30">
                  <c:v>44867</c:v>
                </c:pt>
              </c:numCache>
            </c:numRef>
          </c:cat>
          <c:val>
            <c:numRef>
              <c:f>'7 - Livraisons'!$F$8:$F$38</c:f>
              <c:numCache>
                <c:formatCode>_-* #\ ##0\ _€_-;\-* #\ ##0\ _€_-;_-* "-"\ _€_-;_-@_-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650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10-4187-B93D-884115E121D7}"/>
            </c:ext>
          </c:extLst>
        </c:ser>
        <c:ser>
          <c:idx val="4"/>
          <c:order val="4"/>
          <c:tx>
            <c:strRef>
              <c:f>'7 - Livraisons'!$G$6:$G$7</c:f>
              <c:strCache>
                <c:ptCount val="2"/>
                <c:pt idx="0">
                  <c:v>38.712.000</c:v>
                </c:pt>
                <c:pt idx="1">
                  <c:v>bxatri 508'11 M3CCxaN 9.S C/xaT9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'7 - Livraisons'!$B$8:$B$38</c:f>
              <c:numCache>
                <c:formatCode>m/d/yyyy</c:formatCode>
                <c:ptCount val="31"/>
                <c:pt idx="0">
                  <c:v>44837</c:v>
                </c:pt>
                <c:pt idx="1">
                  <c:v>44838</c:v>
                </c:pt>
                <c:pt idx="2">
                  <c:v>44839</c:v>
                </c:pt>
                <c:pt idx="3">
                  <c:v>44840</c:v>
                </c:pt>
                <c:pt idx="4">
                  <c:v>44841</c:v>
                </c:pt>
                <c:pt idx="5">
                  <c:v>44842</c:v>
                </c:pt>
                <c:pt idx="6">
                  <c:v>44843</c:v>
                </c:pt>
                <c:pt idx="7">
                  <c:v>44844</c:v>
                </c:pt>
                <c:pt idx="8">
                  <c:v>44845</c:v>
                </c:pt>
                <c:pt idx="9">
                  <c:v>44846</c:v>
                </c:pt>
                <c:pt idx="10">
                  <c:v>44847</c:v>
                </c:pt>
                <c:pt idx="11">
                  <c:v>44848</c:v>
                </c:pt>
                <c:pt idx="12">
                  <c:v>44849</c:v>
                </c:pt>
                <c:pt idx="13">
                  <c:v>44850</c:v>
                </c:pt>
                <c:pt idx="14">
                  <c:v>44851</c:v>
                </c:pt>
                <c:pt idx="15">
                  <c:v>44852</c:v>
                </c:pt>
                <c:pt idx="16">
                  <c:v>44853</c:v>
                </c:pt>
                <c:pt idx="17">
                  <c:v>44854</c:v>
                </c:pt>
                <c:pt idx="18">
                  <c:v>44855</c:v>
                </c:pt>
                <c:pt idx="19">
                  <c:v>44856</c:v>
                </c:pt>
                <c:pt idx="20">
                  <c:v>44857</c:v>
                </c:pt>
                <c:pt idx="21">
                  <c:v>44858</c:v>
                </c:pt>
                <c:pt idx="22">
                  <c:v>44859</c:v>
                </c:pt>
                <c:pt idx="23">
                  <c:v>44860</c:v>
                </c:pt>
                <c:pt idx="24">
                  <c:v>44861</c:v>
                </c:pt>
                <c:pt idx="25">
                  <c:v>44862</c:v>
                </c:pt>
                <c:pt idx="26">
                  <c:v>44863</c:v>
                </c:pt>
                <c:pt idx="27">
                  <c:v>44864</c:v>
                </c:pt>
                <c:pt idx="28">
                  <c:v>44865</c:v>
                </c:pt>
                <c:pt idx="29">
                  <c:v>44866</c:v>
                </c:pt>
                <c:pt idx="30">
                  <c:v>44867</c:v>
                </c:pt>
              </c:numCache>
            </c:numRef>
          </c:cat>
          <c:val>
            <c:numRef>
              <c:f>'7 - Livraisons'!$G$8:$G$38</c:f>
              <c:numCache>
                <c:formatCode>_-* #\ ##0\ _€_-;\-* #\ ##0\ _€_-;_-* "-"\ _€_-;_-@_-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650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10-4187-B93D-884115E121D7}"/>
            </c:ext>
          </c:extLst>
        </c:ser>
        <c:ser>
          <c:idx val="5"/>
          <c:order val="5"/>
          <c:tx>
            <c:strRef>
              <c:f>'7 - Livraisons'!$H$6:$H$7</c:f>
              <c:strCache>
                <c:ptCount val="2"/>
                <c:pt idx="0">
                  <c:v>36.009.000</c:v>
                </c:pt>
                <c:pt idx="1">
                  <c:v>CINQU3C3NTO,600 xaLZxaCR.MxaN.m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'7 - Livraisons'!$B$8:$B$38</c:f>
              <c:numCache>
                <c:formatCode>m/d/yyyy</c:formatCode>
                <c:ptCount val="31"/>
                <c:pt idx="0">
                  <c:v>44837</c:v>
                </c:pt>
                <c:pt idx="1">
                  <c:v>44838</c:v>
                </c:pt>
                <c:pt idx="2">
                  <c:v>44839</c:v>
                </c:pt>
                <c:pt idx="3">
                  <c:v>44840</c:v>
                </c:pt>
                <c:pt idx="4">
                  <c:v>44841</c:v>
                </c:pt>
                <c:pt idx="5">
                  <c:v>44842</c:v>
                </c:pt>
                <c:pt idx="6">
                  <c:v>44843</c:v>
                </c:pt>
                <c:pt idx="7">
                  <c:v>44844</c:v>
                </c:pt>
                <c:pt idx="8">
                  <c:v>44845</c:v>
                </c:pt>
                <c:pt idx="9">
                  <c:v>44846</c:v>
                </c:pt>
                <c:pt idx="10">
                  <c:v>44847</c:v>
                </c:pt>
                <c:pt idx="11">
                  <c:v>44848</c:v>
                </c:pt>
                <c:pt idx="12">
                  <c:v>44849</c:v>
                </c:pt>
                <c:pt idx="13">
                  <c:v>44850</c:v>
                </c:pt>
                <c:pt idx="14">
                  <c:v>44851</c:v>
                </c:pt>
                <c:pt idx="15">
                  <c:v>44852</c:v>
                </c:pt>
                <c:pt idx="16">
                  <c:v>44853</c:v>
                </c:pt>
                <c:pt idx="17">
                  <c:v>44854</c:v>
                </c:pt>
                <c:pt idx="18">
                  <c:v>44855</c:v>
                </c:pt>
                <c:pt idx="19">
                  <c:v>44856</c:v>
                </c:pt>
                <c:pt idx="20">
                  <c:v>44857</c:v>
                </c:pt>
                <c:pt idx="21">
                  <c:v>44858</c:v>
                </c:pt>
                <c:pt idx="22">
                  <c:v>44859</c:v>
                </c:pt>
                <c:pt idx="23">
                  <c:v>44860</c:v>
                </c:pt>
                <c:pt idx="24">
                  <c:v>44861</c:v>
                </c:pt>
                <c:pt idx="25">
                  <c:v>44862</c:v>
                </c:pt>
                <c:pt idx="26">
                  <c:v>44863</c:v>
                </c:pt>
                <c:pt idx="27">
                  <c:v>44864</c:v>
                </c:pt>
                <c:pt idx="28">
                  <c:v>44865</c:v>
                </c:pt>
                <c:pt idx="29">
                  <c:v>44866</c:v>
                </c:pt>
                <c:pt idx="30">
                  <c:v>44867</c:v>
                </c:pt>
              </c:numCache>
            </c:numRef>
          </c:cat>
          <c:val>
            <c:numRef>
              <c:f>'7 - Livraisons'!$H$8:$H$38</c:f>
              <c:numCache>
                <c:formatCode>_-* #\ ##0\ _€_-;\-* #\ ##0\ _€_-;_-* "-"\ _€_-;_-@_-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F10-4187-B93D-884115E121D7}"/>
            </c:ext>
          </c:extLst>
        </c:ser>
        <c:ser>
          <c:idx val="6"/>
          <c:order val="6"/>
          <c:tx>
            <c:strRef>
              <c:f>'7 - Livraisons'!$I$6:$I$7</c:f>
              <c:strCache>
                <c:ptCount val="2"/>
                <c:pt idx="0">
                  <c:v>36.010.000</c:v>
                </c:pt>
                <c:pt idx="1">
                  <c:v>CINQU3C3NTO,600 xaLZxaCR.MxaN.S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'7 - Livraisons'!$B$8:$B$38</c:f>
              <c:numCache>
                <c:formatCode>m/d/yyyy</c:formatCode>
                <c:ptCount val="31"/>
                <c:pt idx="0">
                  <c:v>44837</c:v>
                </c:pt>
                <c:pt idx="1">
                  <c:v>44838</c:v>
                </c:pt>
                <c:pt idx="2">
                  <c:v>44839</c:v>
                </c:pt>
                <c:pt idx="3">
                  <c:v>44840</c:v>
                </c:pt>
                <c:pt idx="4">
                  <c:v>44841</c:v>
                </c:pt>
                <c:pt idx="5">
                  <c:v>44842</c:v>
                </c:pt>
                <c:pt idx="6">
                  <c:v>44843</c:v>
                </c:pt>
                <c:pt idx="7">
                  <c:v>44844</c:v>
                </c:pt>
                <c:pt idx="8">
                  <c:v>44845</c:v>
                </c:pt>
                <c:pt idx="9">
                  <c:v>44846</c:v>
                </c:pt>
                <c:pt idx="10">
                  <c:v>44847</c:v>
                </c:pt>
                <c:pt idx="11">
                  <c:v>44848</c:v>
                </c:pt>
                <c:pt idx="12">
                  <c:v>44849</c:v>
                </c:pt>
                <c:pt idx="13">
                  <c:v>44850</c:v>
                </c:pt>
                <c:pt idx="14">
                  <c:v>44851</c:v>
                </c:pt>
                <c:pt idx="15">
                  <c:v>44852</c:v>
                </c:pt>
                <c:pt idx="16">
                  <c:v>44853</c:v>
                </c:pt>
                <c:pt idx="17">
                  <c:v>44854</c:v>
                </c:pt>
                <c:pt idx="18">
                  <c:v>44855</c:v>
                </c:pt>
                <c:pt idx="19">
                  <c:v>44856</c:v>
                </c:pt>
                <c:pt idx="20">
                  <c:v>44857</c:v>
                </c:pt>
                <c:pt idx="21">
                  <c:v>44858</c:v>
                </c:pt>
                <c:pt idx="22">
                  <c:v>44859</c:v>
                </c:pt>
                <c:pt idx="23">
                  <c:v>44860</c:v>
                </c:pt>
                <c:pt idx="24">
                  <c:v>44861</c:v>
                </c:pt>
                <c:pt idx="25">
                  <c:v>44862</c:v>
                </c:pt>
                <c:pt idx="26">
                  <c:v>44863</c:v>
                </c:pt>
                <c:pt idx="27">
                  <c:v>44864</c:v>
                </c:pt>
                <c:pt idx="28">
                  <c:v>44865</c:v>
                </c:pt>
                <c:pt idx="29">
                  <c:v>44866</c:v>
                </c:pt>
                <c:pt idx="30">
                  <c:v>44867</c:v>
                </c:pt>
              </c:numCache>
            </c:numRef>
          </c:cat>
          <c:val>
            <c:numRef>
              <c:f>'7 - Livraisons'!$I$8:$I$38</c:f>
              <c:numCache>
                <c:formatCode>_-* #\ ##0\ _€_-;\-* #\ ##0\ _€_-;_-* "-"\ _€_-;_-@_-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F10-4187-B93D-884115E121D7}"/>
            </c:ext>
          </c:extLst>
        </c:ser>
        <c:ser>
          <c:idx val="7"/>
          <c:order val="7"/>
          <c:tx>
            <c:strRef>
              <c:f>'7 - Livraisons'!$J$6:$J$7</c:f>
              <c:strCache>
                <c:ptCount val="2"/>
                <c:pt idx="0">
                  <c:v>38.461.000</c:v>
                </c:pt>
                <c:pt idx="1">
                  <c:v>R3N.3S9xaC3 Izy M3CCxaN.9.m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'7 - Livraisons'!$B$8:$B$38</c:f>
              <c:numCache>
                <c:formatCode>m/d/yyyy</c:formatCode>
                <c:ptCount val="31"/>
                <c:pt idx="0">
                  <c:v>44837</c:v>
                </c:pt>
                <c:pt idx="1">
                  <c:v>44838</c:v>
                </c:pt>
                <c:pt idx="2">
                  <c:v>44839</c:v>
                </c:pt>
                <c:pt idx="3">
                  <c:v>44840</c:v>
                </c:pt>
                <c:pt idx="4">
                  <c:v>44841</c:v>
                </c:pt>
                <c:pt idx="5">
                  <c:v>44842</c:v>
                </c:pt>
                <c:pt idx="6">
                  <c:v>44843</c:v>
                </c:pt>
                <c:pt idx="7">
                  <c:v>44844</c:v>
                </c:pt>
                <c:pt idx="8">
                  <c:v>44845</c:v>
                </c:pt>
                <c:pt idx="9">
                  <c:v>44846</c:v>
                </c:pt>
                <c:pt idx="10">
                  <c:v>44847</c:v>
                </c:pt>
                <c:pt idx="11">
                  <c:v>44848</c:v>
                </c:pt>
                <c:pt idx="12">
                  <c:v>44849</c:v>
                </c:pt>
                <c:pt idx="13">
                  <c:v>44850</c:v>
                </c:pt>
                <c:pt idx="14">
                  <c:v>44851</c:v>
                </c:pt>
                <c:pt idx="15">
                  <c:v>44852</c:v>
                </c:pt>
                <c:pt idx="16">
                  <c:v>44853</c:v>
                </c:pt>
                <c:pt idx="17">
                  <c:v>44854</c:v>
                </c:pt>
                <c:pt idx="18">
                  <c:v>44855</c:v>
                </c:pt>
                <c:pt idx="19">
                  <c:v>44856</c:v>
                </c:pt>
                <c:pt idx="20">
                  <c:v>44857</c:v>
                </c:pt>
                <c:pt idx="21">
                  <c:v>44858</c:v>
                </c:pt>
                <c:pt idx="22">
                  <c:v>44859</c:v>
                </c:pt>
                <c:pt idx="23">
                  <c:v>44860</c:v>
                </c:pt>
                <c:pt idx="24">
                  <c:v>44861</c:v>
                </c:pt>
                <c:pt idx="25">
                  <c:v>44862</c:v>
                </c:pt>
                <c:pt idx="26">
                  <c:v>44863</c:v>
                </c:pt>
                <c:pt idx="27">
                  <c:v>44864</c:v>
                </c:pt>
                <c:pt idx="28">
                  <c:v>44865</c:v>
                </c:pt>
                <c:pt idx="29">
                  <c:v>44866</c:v>
                </c:pt>
                <c:pt idx="30">
                  <c:v>44867</c:v>
                </c:pt>
              </c:numCache>
            </c:numRef>
          </c:cat>
          <c:val>
            <c:numRef>
              <c:f>'7 - Livraisons'!$J$8:$J$38</c:f>
              <c:numCache>
                <c:formatCode>_-* #\ ##0\ _€_-;\-* #\ ##0\ _€_-;_-* "-"\ _€_-;_-@_-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F10-4187-B93D-884115E121D7}"/>
            </c:ext>
          </c:extLst>
        </c:ser>
        <c:ser>
          <c:idx val="8"/>
          <c:order val="8"/>
          <c:tx>
            <c:strRef>
              <c:f>'7 - Livraisons'!$K$6:$K$7</c:f>
              <c:strCache>
                <c:ptCount val="2"/>
                <c:pt idx="0">
                  <c:v>35.1185.0MB</c:v>
                </c:pt>
                <c:pt idx="1">
                  <c:v>M3RC3m3S zyITO xaLZxaC.3L3TTR.m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'7 - Livraisons'!$B$8:$B$38</c:f>
              <c:numCache>
                <c:formatCode>m/d/yyyy</c:formatCode>
                <c:ptCount val="31"/>
                <c:pt idx="0">
                  <c:v>44837</c:v>
                </c:pt>
                <c:pt idx="1">
                  <c:v>44838</c:v>
                </c:pt>
                <c:pt idx="2">
                  <c:v>44839</c:v>
                </c:pt>
                <c:pt idx="3">
                  <c:v>44840</c:v>
                </c:pt>
                <c:pt idx="4">
                  <c:v>44841</c:v>
                </c:pt>
                <c:pt idx="5">
                  <c:v>44842</c:v>
                </c:pt>
                <c:pt idx="6">
                  <c:v>44843</c:v>
                </c:pt>
                <c:pt idx="7">
                  <c:v>44844</c:v>
                </c:pt>
                <c:pt idx="8">
                  <c:v>44845</c:v>
                </c:pt>
                <c:pt idx="9">
                  <c:v>44846</c:v>
                </c:pt>
                <c:pt idx="10">
                  <c:v>44847</c:v>
                </c:pt>
                <c:pt idx="11">
                  <c:v>44848</c:v>
                </c:pt>
                <c:pt idx="12">
                  <c:v>44849</c:v>
                </c:pt>
                <c:pt idx="13">
                  <c:v>44850</c:v>
                </c:pt>
                <c:pt idx="14">
                  <c:v>44851</c:v>
                </c:pt>
                <c:pt idx="15">
                  <c:v>44852</c:v>
                </c:pt>
                <c:pt idx="16">
                  <c:v>44853</c:v>
                </c:pt>
                <c:pt idx="17">
                  <c:v>44854</c:v>
                </c:pt>
                <c:pt idx="18">
                  <c:v>44855</c:v>
                </c:pt>
                <c:pt idx="19">
                  <c:v>44856</c:v>
                </c:pt>
                <c:pt idx="20">
                  <c:v>44857</c:v>
                </c:pt>
                <c:pt idx="21">
                  <c:v>44858</c:v>
                </c:pt>
                <c:pt idx="22">
                  <c:v>44859</c:v>
                </c:pt>
                <c:pt idx="23">
                  <c:v>44860</c:v>
                </c:pt>
                <c:pt idx="24">
                  <c:v>44861</c:v>
                </c:pt>
                <c:pt idx="25">
                  <c:v>44862</c:v>
                </c:pt>
                <c:pt idx="26">
                  <c:v>44863</c:v>
                </c:pt>
                <c:pt idx="27">
                  <c:v>44864</c:v>
                </c:pt>
                <c:pt idx="28">
                  <c:v>44865</c:v>
                </c:pt>
                <c:pt idx="29">
                  <c:v>44866</c:v>
                </c:pt>
                <c:pt idx="30">
                  <c:v>44867</c:v>
                </c:pt>
              </c:numCache>
            </c:numRef>
          </c:cat>
          <c:val>
            <c:numRef>
              <c:f>'7 - Livraisons'!$K$8:$K$38</c:f>
              <c:numCache>
                <c:formatCode>_-* #\ ##0\ _€_-;\-* #\ ##0\ _€_-;_-* "-"\ _€_-;_-@_-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F10-4187-B93D-884115E121D7}"/>
            </c:ext>
          </c:extLst>
        </c:ser>
        <c:ser>
          <c:idx val="9"/>
          <c:order val="9"/>
          <c:tx>
            <c:strRef>
              <c:f>'7 - Livraisons'!$L$6:$L$7</c:f>
              <c:strCache>
                <c:ptCount val="2"/>
                <c:pt idx="0">
                  <c:v>35.1186.0MB</c:v>
                </c:pt>
                <c:pt idx="1">
                  <c:v>M3RC3m3S zyITO xaLZxaC.3L3TTR.S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'7 - Livraisons'!$B$8:$B$38</c:f>
              <c:numCache>
                <c:formatCode>m/d/yyyy</c:formatCode>
                <c:ptCount val="31"/>
                <c:pt idx="0">
                  <c:v>44837</c:v>
                </c:pt>
                <c:pt idx="1">
                  <c:v>44838</c:v>
                </c:pt>
                <c:pt idx="2">
                  <c:v>44839</c:v>
                </c:pt>
                <c:pt idx="3">
                  <c:v>44840</c:v>
                </c:pt>
                <c:pt idx="4">
                  <c:v>44841</c:v>
                </c:pt>
                <c:pt idx="5">
                  <c:v>44842</c:v>
                </c:pt>
                <c:pt idx="6">
                  <c:v>44843</c:v>
                </c:pt>
                <c:pt idx="7">
                  <c:v>44844</c:v>
                </c:pt>
                <c:pt idx="8">
                  <c:v>44845</c:v>
                </c:pt>
                <c:pt idx="9">
                  <c:v>44846</c:v>
                </c:pt>
                <c:pt idx="10">
                  <c:v>44847</c:v>
                </c:pt>
                <c:pt idx="11">
                  <c:v>44848</c:v>
                </c:pt>
                <c:pt idx="12">
                  <c:v>44849</c:v>
                </c:pt>
                <c:pt idx="13">
                  <c:v>44850</c:v>
                </c:pt>
                <c:pt idx="14">
                  <c:v>44851</c:v>
                </c:pt>
                <c:pt idx="15">
                  <c:v>44852</c:v>
                </c:pt>
                <c:pt idx="16">
                  <c:v>44853</c:v>
                </c:pt>
                <c:pt idx="17">
                  <c:v>44854</c:v>
                </c:pt>
                <c:pt idx="18">
                  <c:v>44855</c:v>
                </c:pt>
                <c:pt idx="19">
                  <c:v>44856</c:v>
                </c:pt>
                <c:pt idx="20">
                  <c:v>44857</c:v>
                </c:pt>
                <c:pt idx="21">
                  <c:v>44858</c:v>
                </c:pt>
                <c:pt idx="22">
                  <c:v>44859</c:v>
                </c:pt>
                <c:pt idx="23">
                  <c:v>44860</c:v>
                </c:pt>
                <c:pt idx="24">
                  <c:v>44861</c:v>
                </c:pt>
                <c:pt idx="25">
                  <c:v>44862</c:v>
                </c:pt>
                <c:pt idx="26">
                  <c:v>44863</c:v>
                </c:pt>
                <c:pt idx="27">
                  <c:v>44864</c:v>
                </c:pt>
                <c:pt idx="28">
                  <c:v>44865</c:v>
                </c:pt>
                <c:pt idx="29">
                  <c:v>44866</c:v>
                </c:pt>
                <c:pt idx="30">
                  <c:v>44867</c:v>
                </c:pt>
              </c:numCache>
            </c:numRef>
          </c:cat>
          <c:val>
            <c:numRef>
              <c:f>'7 - Livraisons'!$L$8:$L$38</c:f>
              <c:numCache>
                <c:formatCode>_-* #\ ##0\ _€_-;\-* #\ ##0\ _€_-;_-* "-"\ _€_-;_-@_-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F10-4187-B93D-884115E121D7}"/>
            </c:ext>
          </c:extLst>
        </c:ser>
        <c:ser>
          <c:idx val="10"/>
          <c:order val="10"/>
          <c:tx>
            <c:strRef>
              <c:f>'7 - Livraisons'!$AF$6:$AF$7</c:f>
              <c:strCache>
                <c:ptCount val="2"/>
                <c:pt idx="0">
                  <c:v>36.137.000</c:v>
                </c:pt>
                <c:pt idx="1">
                  <c:v>SU93R5 59 xaLZxaCR.MxaN.xaNT.m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'7 - Livraisons'!$B$8:$B$38</c:f>
              <c:numCache>
                <c:formatCode>m/d/yyyy</c:formatCode>
                <c:ptCount val="31"/>
                <c:pt idx="0">
                  <c:v>44837</c:v>
                </c:pt>
                <c:pt idx="1">
                  <c:v>44838</c:v>
                </c:pt>
                <c:pt idx="2">
                  <c:v>44839</c:v>
                </c:pt>
                <c:pt idx="3">
                  <c:v>44840</c:v>
                </c:pt>
                <c:pt idx="4">
                  <c:v>44841</c:v>
                </c:pt>
                <c:pt idx="5">
                  <c:v>44842</c:v>
                </c:pt>
                <c:pt idx="6">
                  <c:v>44843</c:v>
                </c:pt>
                <c:pt idx="7">
                  <c:v>44844</c:v>
                </c:pt>
                <c:pt idx="8">
                  <c:v>44845</c:v>
                </c:pt>
                <c:pt idx="9">
                  <c:v>44846</c:v>
                </c:pt>
                <c:pt idx="10">
                  <c:v>44847</c:v>
                </c:pt>
                <c:pt idx="11">
                  <c:v>44848</c:v>
                </c:pt>
                <c:pt idx="12">
                  <c:v>44849</c:v>
                </c:pt>
                <c:pt idx="13">
                  <c:v>44850</c:v>
                </c:pt>
                <c:pt idx="14">
                  <c:v>44851</c:v>
                </c:pt>
                <c:pt idx="15">
                  <c:v>44852</c:v>
                </c:pt>
                <c:pt idx="16">
                  <c:v>44853</c:v>
                </c:pt>
                <c:pt idx="17">
                  <c:v>44854</c:v>
                </c:pt>
                <c:pt idx="18">
                  <c:v>44855</c:v>
                </c:pt>
                <c:pt idx="19">
                  <c:v>44856</c:v>
                </c:pt>
                <c:pt idx="20">
                  <c:v>44857</c:v>
                </c:pt>
                <c:pt idx="21">
                  <c:v>44858</c:v>
                </c:pt>
                <c:pt idx="22">
                  <c:v>44859</c:v>
                </c:pt>
                <c:pt idx="23">
                  <c:v>44860</c:v>
                </c:pt>
                <c:pt idx="24">
                  <c:v>44861</c:v>
                </c:pt>
                <c:pt idx="25">
                  <c:v>44862</c:v>
                </c:pt>
                <c:pt idx="26">
                  <c:v>44863</c:v>
                </c:pt>
                <c:pt idx="27">
                  <c:v>44864</c:v>
                </c:pt>
                <c:pt idx="28">
                  <c:v>44865</c:v>
                </c:pt>
                <c:pt idx="29">
                  <c:v>44866</c:v>
                </c:pt>
                <c:pt idx="30">
                  <c:v>44867</c:v>
                </c:pt>
              </c:numCache>
            </c:numRef>
          </c:cat>
          <c:val>
            <c:numRef>
              <c:f>'7 - Livraisons'!$AF$8:$AF$38</c:f>
              <c:numCache>
                <c:formatCode>_-* #\ ##0\ _€_-;\-* #\ ##0\ _€_-;_-* "-"\ _€_-;_-@_-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F10-4187-B93D-884115E121D7}"/>
            </c:ext>
          </c:extLst>
        </c:ser>
        <c:ser>
          <c:idx val="11"/>
          <c:order val="11"/>
          <c:tx>
            <c:strRef>
              <c:f>'7 - Livraisons'!$AK$6:$AK$7</c:f>
              <c:strCache>
                <c:ptCount val="2"/>
                <c:pt idx="0">
                  <c:v>36.194.0RC</c:v>
                </c:pt>
                <c:pt idx="1">
                  <c:v>Izy.mxaILY'99,MxaST3R xaLZxaCR.M.xaS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'7 - Livraisons'!$B$8:$B$38</c:f>
              <c:numCache>
                <c:formatCode>m/d/yyyy</c:formatCode>
                <c:ptCount val="31"/>
                <c:pt idx="0">
                  <c:v>44837</c:v>
                </c:pt>
                <c:pt idx="1">
                  <c:v>44838</c:v>
                </c:pt>
                <c:pt idx="2">
                  <c:v>44839</c:v>
                </c:pt>
                <c:pt idx="3">
                  <c:v>44840</c:v>
                </c:pt>
                <c:pt idx="4">
                  <c:v>44841</c:v>
                </c:pt>
                <c:pt idx="5">
                  <c:v>44842</c:v>
                </c:pt>
                <c:pt idx="6">
                  <c:v>44843</c:v>
                </c:pt>
                <c:pt idx="7">
                  <c:v>44844</c:v>
                </c:pt>
                <c:pt idx="8">
                  <c:v>44845</c:v>
                </c:pt>
                <c:pt idx="9">
                  <c:v>44846</c:v>
                </c:pt>
                <c:pt idx="10">
                  <c:v>44847</c:v>
                </c:pt>
                <c:pt idx="11">
                  <c:v>44848</c:v>
                </c:pt>
                <c:pt idx="12">
                  <c:v>44849</c:v>
                </c:pt>
                <c:pt idx="13">
                  <c:v>44850</c:v>
                </c:pt>
                <c:pt idx="14">
                  <c:v>44851</c:v>
                </c:pt>
                <c:pt idx="15">
                  <c:v>44852</c:v>
                </c:pt>
                <c:pt idx="16">
                  <c:v>44853</c:v>
                </c:pt>
                <c:pt idx="17">
                  <c:v>44854</c:v>
                </c:pt>
                <c:pt idx="18">
                  <c:v>44855</c:v>
                </c:pt>
                <c:pt idx="19">
                  <c:v>44856</c:v>
                </c:pt>
                <c:pt idx="20">
                  <c:v>44857</c:v>
                </c:pt>
                <c:pt idx="21">
                  <c:v>44858</c:v>
                </c:pt>
                <c:pt idx="22">
                  <c:v>44859</c:v>
                </c:pt>
                <c:pt idx="23">
                  <c:v>44860</c:v>
                </c:pt>
                <c:pt idx="24">
                  <c:v>44861</c:v>
                </c:pt>
                <c:pt idx="25">
                  <c:v>44862</c:v>
                </c:pt>
                <c:pt idx="26">
                  <c:v>44863</c:v>
                </c:pt>
                <c:pt idx="27">
                  <c:v>44864</c:v>
                </c:pt>
                <c:pt idx="28">
                  <c:v>44865</c:v>
                </c:pt>
                <c:pt idx="29">
                  <c:v>44866</c:v>
                </c:pt>
                <c:pt idx="30">
                  <c:v>44867</c:v>
                </c:pt>
              </c:numCache>
            </c:numRef>
          </c:cat>
          <c:val>
            <c:numRef>
              <c:f>'7 - Livraisons'!$AK$8:$AK$38</c:f>
              <c:numCache>
                <c:formatCode>_-* #\ ##0\ _€_-;\-* #\ ##0\ _€_-;_-* "-"\ _€_-;_-@_-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F10-4187-B93D-884115E12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3238376"/>
        <c:axId val="523237720"/>
      </c:barChart>
      <c:dateAx>
        <c:axId val="52323837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3237720"/>
        <c:crosses val="autoZero"/>
        <c:auto val="1"/>
        <c:lblOffset val="100"/>
        <c:baseTimeUnit val="days"/>
      </c:dateAx>
      <c:valAx>
        <c:axId val="523237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3238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Production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'8 - Production'!$G$6:$G$7</c:f>
              <c:strCache>
                <c:ptCount val="2"/>
                <c:pt idx="0">
                  <c:v>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'8 - Production'!$B$8:$B$42</c:f>
              <c:strCache>
                <c:ptCount val="35"/>
                <c:pt idx="0">
                  <c:v>38.709.000</c:v>
                </c:pt>
                <c:pt idx="1">
                  <c:v>38.710.000</c:v>
                </c:pt>
                <c:pt idx="2">
                  <c:v>36.036.000</c:v>
                </c:pt>
                <c:pt idx="3">
                  <c:v>38.711.000</c:v>
                </c:pt>
                <c:pt idx="4">
                  <c:v>38.712.000</c:v>
                </c:pt>
                <c:pt idx="5">
                  <c:v>36.009.000</c:v>
                </c:pt>
                <c:pt idx="6">
                  <c:v>36.010.000</c:v>
                </c:pt>
                <c:pt idx="7">
                  <c:v>38.461.000</c:v>
                </c:pt>
                <c:pt idx="8">
                  <c:v>35.1185.0MB</c:v>
                </c:pt>
                <c:pt idx="9">
                  <c:v>35.1186.0MB</c:v>
                </c:pt>
                <c:pt idx="10">
                  <c:v>35.1364.0MB</c:v>
                </c:pt>
                <c:pt idx="11">
                  <c:v>35.1363.0MB</c:v>
                </c:pt>
                <c:pt idx="12">
                  <c:v>35.177.000</c:v>
                </c:pt>
                <c:pt idx="13">
                  <c:v>35.176.000</c:v>
                </c:pt>
                <c:pt idx="14">
                  <c:v>35.180.000</c:v>
                </c:pt>
                <c:pt idx="15">
                  <c:v>36.073.000</c:v>
                </c:pt>
                <c:pt idx="16">
                  <c:v>35.086.000</c:v>
                </c:pt>
                <c:pt idx="17">
                  <c:v>35.083.000</c:v>
                </c:pt>
                <c:pt idx="18">
                  <c:v>36.060.000</c:v>
                </c:pt>
                <c:pt idx="19">
                  <c:v>35.1046.AMB</c:v>
                </c:pt>
                <c:pt idx="20">
                  <c:v>38.164.000</c:v>
                </c:pt>
                <c:pt idx="21">
                  <c:v>35.738.0MB</c:v>
                </c:pt>
                <c:pt idx="22">
                  <c:v>35.367.000</c:v>
                </c:pt>
                <c:pt idx="23">
                  <c:v>36.042.000</c:v>
                </c:pt>
                <c:pt idx="24">
                  <c:v>36.163.000</c:v>
                </c:pt>
                <c:pt idx="25">
                  <c:v>36.190.0RC</c:v>
                </c:pt>
                <c:pt idx="26">
                  <c:v>35.374.000</c:v>
                </c:pt>
                <c:pt idx="27">
                  <c:v>38.149.000</c:v>
                </c:pt>
                <c:pt idx="28">
                  <c:v>36.138.000</c:v>
                </c:pt>
                <c:pt idx="29">
                  <c:v>36.137.000</c:v>
                </c:pt>
                <c:pt idx="30">
                  <c:v>36.064.000</c:v>
                </c:pt>
                <c:pt idx="31">
                  <c:v>36.048.000</c:v>
                </c:pt>
                <c:pt idx="32">
                  <c:v>36.157.000</c:v>
                </c:pt>
                <c:pt idx="33">
                  <c:v>36.194.0RC</c:v>
                </c:pt>
                <c:pt idx="34">
                  <c:v>0</c:v>
                </c:pt>
              </c:strCache>
            </c:strRef>
          </c:cat>
          <c:val>
            <c:numRef>
              <c:f>'8 - Production'!$G$8:$G$42</c:f>
              <c:numCache>
                <c:formatCode>_-* #\ ##0\ _€_-;\-* #\ ##0\ _€_-;_-* "-"\ _€_-;_-@_-</c:formatCode>
                <c:ptCount val="35"/>
                <c:pt idx="0">
                  <c:v>200</c:v>
                </c:pt>
                <c:pt idx="1">
                  <c:v>350</c:v>
                </c:pt>
                <c:pt idx="2">
                  <c:v>238</c:v>
                </c:pt>
                <c:pt idx="3">
                  <c:v>650</c:v>
                </c:pt>
                <c:pt idx="4">
                  <c:v>650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C3-4B78-AE8D-21C9A4598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76169648"/>
        <c:axId val="976167352"/>
        <c:axId val="946406824"/>
      </c:bar3DChart>
      <c:catAx>
        <c:axId val="97616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76167352"/>
        <c:crosses val="autoZero"/>
        <c:auto val="1"/>
        <c:lblAlgn val="ctr"/>
        <c:lblOffset val="100"/>
        <c:noMultiLvlLbl val="0"/>
      </c:catAx>
      <c:valAx>
        <c:axId val="976167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Unités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_-* #\ ##0\ _€_-;\-* #\ ##0\ _€_-;_-* &quot;-&quot;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76169648"/>
        <c:crosses val="autoZero"/>
        <c:crossBetween val="between"/>
      </c:valAx>
      <c:serAx>
        <c:axId val="946406824"/>
        <c:scaling>
          <c:orientation val="minMax"/>
        </c:scaling>
        <c:delete val="1"/>
        <c:axPos val="b"/>
        <c:majorTickMark val="none"/>
        <c:minorTickMark val="none"/>
        <c:tickLblPos val="nextTo"/>
        <c:crossAx val="976167352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'9 - Charge de travail'!$E$5</c:f>
              <c:strCache>
                <c:ptCount val="1"/>
                <c:pt idx="0">
                  <c:v>Charge de travail [%]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'9 - Charge de travail'!$B$6:$B$26</c:f>
              <c:strCache>
                <c:ptCount val="21"/>
                <c:pt idx="0">
                  <c:v>Insertion vis / Staffa</c:v>
                </c:pt>
                <c:pt idx="1">
                  <c:v>Soudure Ecrou / Staffa</c:v>
                </c:pt>
                <c:pt idx="2">
                  <c:v>Soudure tompon /guide</c:v>
                </c:pt>
                <c:pt idx="3">
                  <c:v>Soudure guide / Staffa</c:v>
                </c:pt>
                <c:pt idx="4">
                  <c:v>insertion vis ; Ecrou / Guide</c:v>
                </c:pt>
                <c:pt idx="5">
                  <c:v>Montage porte poulie+ gomme</c:v>
                </c:pt>
                <c:pt idx="6">
                  <c:v>Montage porte poulie</c:v>
                </c:pt>
                <c:pt idx="7">
                  <c:v>Spalmatrice (X2)</c:v>
                </c:pt>
                <c:pt idx="8">
                  <c:v>Coupe cable</c:v>
                </c:pt>
                <c:pt idx="9">
                  <c:v>Coupe Gaine</c:v>
                </c:pt>
                <c:pt idx="10">
                  <c:v>Insertion Graine (X2)</c:v>
                </c:pt>
                <c:pt idx="11">
                  <c:v>Collage Gaine (X1)</c:v>
                </c:pt>
                <c:pt idx="12">
                  <c:v>Montage Gaine</c:v>
                </c:pt>
                <c:pt idx="13">
                  <c:v>Montage Gaine + Anti-vibrante</c:v>
                </c:pt>
                <c:pt idx="14">
                  <c:v>Montage Tombour</c:v>
                </c:pt>
                <c:pt idx="15">
                  <c:v>Assemblage cartella </c:v>
                </c:pt>
                <c:pt idx="16">
                  <c:v>Presse Cartella</c:v>
                </c:pt>
                <c:pt idx="17">
                  <c:v>Assm Final (1 Guide) Manuel</c:v>
                </c:pt>
                <c:pt idx="18">
                  <c:v>Assm Final (2 Guides) Manuel</c:v>
                </c:pt>
                <c:pt idx="19">
                  <c:v>Assm Final (1 Guide) Electrique</c:v>
                </c:pt>
                <c:pt idx="20">
                  <c:v>Assm Final (2 Guides) Electrique</c:v>
                </c:pt>
              </c:strCache>
            </c:strRef>
          </c:cat>
          <c:val>
            <c:numRef>
              <c:f>'9 - Charge de travail'!$E$6:$E$26</c:f>
              <c:numCache>
                <c:formatCode>0%</c:formatCode>
                <c:ptCount val="21"/>
                <c:pt idx="0">
                  <c:v>6.3884125217391299E-2</c:v>
                </c:pt>
                <c:pt idx="1">
                  <c:v>6.3884125217391299E-2</c:v>
                </c:pt>
                <c:pt idx="2">
                  <c:v>7.0302959999999998E-2</c:v>
                </c:pt>
                <c:pt idx="3">
                  <c:v>8.7420222608695641E-2</c:v>
                </c:pt>
                <c:pt idx="4">
                  <c:v>8.0695652173913043E-2</c:v>
                </c:pt>
                <c:pt idx="5">
                  <c:v>7.0608695652173911E-2</c:v>
                </c:pt>
                <c:pt idx="6">
                  <c:v>5.0434782608695654E-2</c:v>
                </c:pt>
                <c:pt idx="7">
                  <c:v>6.3884125217391299E-2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5.3797168695652174E-2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23-4D04-A249-AC7ED4147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15302312"/>
        <c:axId val="1015299360"/>
        <c:axId val="0"/>
      </c:bar3DChart>
      <c:catAx>
        <c:axId val="1015302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15299360"/>
        <c:crosses val="autoZero"/>
        <c:auto val="1"/>
        <c:lblAlgn val="ctr"/>
        <c:lblOffset val="100"/>
        <c:noMultiLvlLbl val="0"/>
      </c:catAx>
      <c:valAx>
        <c:axId val="1015299360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15302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8 - Production'!A1"/><Relationship Id="rId3" Type="http://schemas.openxmlformats.org/officeDocument/2006/relationships/hyperlink" Target="#'3 - Inventaire initial'!A1"/><Relationship Id="rId7" Type="http://schemas.openxmlformats.org/officeDocument/2006/relationships/hyperlink" Target="#'7 - Livraisons'!A1"/><Relationship Id="rId2" Type="http://schemas.openxmlformats.org/officeDocument/2006/relationships/hyperlink" Target="#'2 - Commandes clients'!A1"/><Relationship Id="rId1" Type="http://schemas.openxmlformats.org/officeDocument/2006/relationships/hyperlink" Target="#'1 - Produits'!A1"/><Relationship Id="rId6" Type="http://schemas.openxmlformats.org/officeDocument/2006/relationships/hyperlink" Target="#'6 - Calendrier'!A1"/><Relationship Id="rId5" Type="http://schemas.openxmlformats.org/officeDocument/2006/relationships/hyperlink" Target="#'5 - R&#233;gime de travail'!A1"/><Relationship Id="rId4" Type="http://schemas.openxmlformats.org/officeDocument/2006/relationships/hyperlink" Target="#'4 - Processus'!A1"/><Relationship Id="rId9" Type="http://schemas.openxmlformats.org/officeDocument/2006/relationships/hyperlink" Target="#'9 - Charge de travail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11</xdr:row>
      <xdr:rowOff>47625</xdr:rowOff>
    </xdr:from>
    <xdr:to>
      <xdr:col>6</xdr:col>
      <xdr:colOff>76200</xdr:colOff>
      <xdr:row>15</xdr:row>
      <xdr:rowOff>85725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80A311-9927-4BE1-A0D0-CB7CEE21BABA}"/>
            </a:ext>
          </a:extLst>
        </xdr:cNvPr>
        <xdr:cNvSpPr/>
      </xdr:nvSpPr>
      <xdr:spPr>
        <a:xfrm>
          <a:off x="1873704" y="2047875"/>
          <a:ext cx="1849210" cy="80010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800" b="1"/>
            <a:t>1 - PRODUITS</a:t>
          </a:r>
        </a:p>
      </xdr:txBody>
    </xdr:sp>
    <xdr:clientData/>
  </xdr:twoCellAnchor>
  <xdr:twoCellAnchor>
    <xdr:from>
      <xdr:col>3</xdr:col>
      <xdr:colOff>390524</xdr:colOff>
      <xdr:row>16</xdr:row>
      <xdr:rowOff>123991</xdr:rowOff>
    </xdr:from>
    <xdr:to>
      <xdr:col>6</xdr:col>
      <xdr:colOff>76200</xdr:colOff>
      <xdr:row>20</xdr:row>
      <xdr:rowOff>162091</xdr:rowOff>
    </xdr:to>
    <xdr:sp macro="" textlink="">
      <xdr:nvSpPr>
        <xdr:cNvPr id="5" name="Rectangle: Rounded Corner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B131B1-4469-41D3-8E34-FC7A2F88CE70}"/>
            </a:ext>
          </a:extLst>
        </xdr:cNvPr>
        <xdr:cNvSpPr/>
      </xdr:nvSpPr>
      <xdr:spPr>
        <a:xfrm>
          <a:off x="1866899" y="3067216"/>
          <a:ext cx="1828801" cy="80010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 b="1"/>
            <a:t>2 - COMMANDES CLIENTS</a:t>
          </a:r>
        </a:p>
      </xdr:txBody>
    </xdr:sp>
    <xdr:clientData/>
  </xdr:twoCellAnchor>
  <xdr:twoCellAnchor>
    <xdr:from>
      <xdr:col>3</xdr:col>
      <xdr:colOff>370114</xdr:colOff>
      <xdr:row>22</xdr:row>
      <xdr:rowOff>27214</xdr:rowOff>
    </xdr:from>
    <xdr:to>
      <xdr:col>6</xdr:col>
      <xdr:colOff>53068</xdr:colOff>
      <xdr:row>26</xdr:row>
      <xdr:rowOff>65314</xdr:rowOff>
    </xdr:to>
    <xdr:sp macro="" textlink="">
      <xdr:nvSpPr>
        <xdr:cNvPr id="12" name="Rectangle: Rounded Corners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C808B8B-355A-423F-897D-6AE7FB450281}"/>
            </a:ext>
          </a:extLst>
        </xdr:cNvPr>
        <xdr:cNvSpPr/>
      </xdr:nvSpPr>
      <xdr:spPr>
        <a:xfrm>
          <a:off x="1850152" y="4108310"/>
          <a:ext cx="1837070" cy="80010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800" b="1"/>
            <a:t>3 - INVENTAIRE INITIAL</a:t>
          </a:r>
        </a:p>
      </xdr:txBody>
    </xdr:sp>
    <xdr:clientData/>
  </xdr:twoCellAnchor>
  <xdr:twoCellAnchor>
    <xdr:from>
      <xdr:col>3</xdr:col>
      <xdr:colOff>353787</xdr:colOff>
      <xdr:row>27</xdr:row>
      <xdr:rowOff>111579</xdr:rowOff>
    </xdr:from>
    <xdr:to>
      <xdr:col>6</xdr:col>
      <xdr:colOff>46266</xdr:colOff>
      <xdr:row>32</xdr:row>
      <xdr:rowOff>68036</xdr:rowOff>
    </xdr:to>
    <xdr:sp macro="" textlink="">
      <xdr:nvSpPr>
        <xdr:cNvPr id="14" name="Rectangle: Rounded Corners 1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ADC91B3-29C8-4016-B712-147180DB7271}"/>
            </a:ext>
          </a:extLst>
        </xdr:cNvPr>
        <xdr:cNvSpPr/>
      </xdr:nvSpPr>
      <xdr:spPr>
        <a:xfrm>
          <a:off x="1830162" y="5150304"/>
          <a:ext cx="1835604" cy="794657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fr-FR" sz="1800" b="1">
              <a:solidFill>
                <a:schemeClr val="lt1"/>
              </a:solidFill>
              <a:latin typeface="+mn-lt"/>
              <a:ea typeface="+mn-ea"/>
              <a:cs typeface="+mn-cs"/>
            </a:rPr>
            <a:t>4 - PROCESSUS</a:t>
          </a:r>
        </a:p>
      </xdr:txBody>
    </xdr:sp>
    <xdr:clientData/>
  </xdr:twoCellAnchor>
  <xdr:twoCellAnchor>
    <xdr:from>
      <xdr:col>3</xdr:col>
      <xdr:colOff>336096</xdr:colOff>
      <xdr:row>33</xdr:row>
      <xdr:rowOff>133350</xdr:rowOff>
    </xdr:from>
    <xdr:to>
      <xdr:col>6</xdr:col>
      <xdr:colOff>28575</xdr:colOff>
      <xdr:row>38</xdr:row>
      <xdr:rowOff>118382</xdr:rowOff>
    </xdr:to>
    <xdr:sp macro="" textlink="">
      <xdr:nvSpPr>
        <xdr:cNvPr id="16" name="Rectangle: Rounded Corners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F7F9C5D-7BAF-4D7A-BBAF-3E5CDBB0A4FD}"/>
            </a:ext>
          </a:extLst>
        </xdr:cNvPr>
        <xdr:cNvSpPr/>
      </xdr:nvSpPr>
      <xdr:spPr>
        <a:xfrm>
          <a:off x="1812471" y="6172200"/>
          <a:ext cx="1835604" cy="794657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fr-FR" sz="1800" b="1">
              <a:solidFill>
                <a:schemeClr val="lt1"/>
              </a:solidFill>
              <a:latin typeface="+mn-lt"/>
              <a:ea typeface="+mn-ea"/>
              <a:cs typeface="+mn-cs"/>
            </a:rPr>
            <a:t>5 - RÉGIME DE TRAVAIL</a:t>
          </a:r>
        </a:p>
      </xdr:txBody>
    </xdr:sp>
    <xdr:clientData/>
  </xdr:twoCellAnchor>
  <xdr:twoCellAnchor>
    <xdr:from>
      <xdr:col>7</xdr:col>
      <xdr:colOff>582633</xdr:colOff>
      <xdr:row>33</xdr:row>
      <xdr:rowOff>131269</xdr:rowOff>
    </xdr:from>
    <xdr:to>
      <xdr:col>10</xdr:col>
      <xdr:colOff>286244</xdr:colOff>
      <xdr:row>38</xdr:row>
      <xdr:rowOff>117318</xdr:rowOff>
    </xdr:to>
    <xdr:sp macro="" textlink="">
      <xdr:nvSpPr>
        <xdr:cNvPr id="24" name="Rectangle: Rounded Corners 23">
          <a:extLst>
            <a:ext uri="{FF2B5EF4-FFF2-40B4-BE49-F238E27FC236}">
              <a16:creationId xmlns:a16="http://schemas.microsoft.com/office/drawing/2014/main" id="{75AED844-461D-4D5C-A6DF-084B50AA5C43}"/>
            </a:ext>
          </a:extLst>
        </xdr:cNvPr>
        <xdr:cNvSpPr/>
      </xdr:nvSpPr>
      <xdr:spPr>
        <a:xfrm>
          <a:off x="4894860" y="6140678"/>
          <a:ext cx="1833748" cy="765367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>
              <a:solidFill>
                <a:sysClr val="windowText" lastClr="000000"/>
              </a:solidFill>
            </a:rPr>
            <a:t>6A - CALENDRIER EN MINUTES DE TEMPS DISPONIBLE</a:t>
          </a:r>
        </a:p>
      </xdr:txBody>
    </xdr:sp>
    <xdr:clientData/>
  </xdr:twoCellAnchor>
  <xdr:twoCellAnchor>
    <xdr:from>
      <xdr:col>6</xdr:col>
      <xdr:colOff>46266</xdr:colOff>
      <xdr:row>29</xdr:row>
      <xdr:rowOff>150421</xdr:rowOff>
    </xdr:from>
    <xdr:to>
      <xdr:col>7</xdr:col>
      <xdr:colOff>582633</xdr:colOff>
      <xdr:row>36</xdr:row>
      <xdr:rowOff>46362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D1F960F3-5CEE-4C53-B5BF-A2B79900AE73}"/>
            </a:ext>
          </a:extLst>
        </xdr:cNvPr>
        <xdr:cNvCxnSpPr>
          <a:stCxn id="14" idx="3"/>
          <a:endCxn id="24" idx="1"/>
        </xdr:cNvCxnSpPr>
      </xdr:nvCxnSpPr>
      <xdr:spPr>
        <a:xfrm>
          <a:off x="3648448" y="5536376"/>
          <a:ext cx="1246412" cy="986986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36</xdr:row>
      <xdr:rowOff>46362</xdr:rowOff>
    </xdr:from>
    <xdr:to>
      <xdr:col>7</xdr:col>
      <xdr:colOff>582633</xdr:colOff>
      <xdr:row>36</xdr:row>
      <xdr:rowOff>47934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A93C167A-A3EC-4FA1-8740-24ECF071F6BF}"/>
            </a:ext>
          </a:extLst>
        </xdr:cNvPr>
        <xdr:cNvCxnSpPr>
          <a:stCxn id="16" idx="3"/>
          <a:endCxn id="24" idx="1"/>
        </xdr:cNvCxnSpPr>
      </xdr:nvCxnSpPr>
      <xdr:spPr>
        <a:xfrm flipV="1">
          <a:off x="3630757" y="6523362"/>
          <a:ext cx="1264103" cy="1572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6244</xdr:colOff>
      <xdr:row>36</xdr:row>
      <xdr:rowOff>29044</xdr:rowOff>
    </xdr:from>
    <xdr:to>
      <xdr:col>7</xdr:col>
      <xdr:colOff>582633</xdr:colOff>
      <xdr:row>42</xdr:row>
      <xdr:rowOff>89368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4A0CD44C-085D-4186-B575-51A3316A8785}"/>
            </a:ext>
          </a:extLst>
        </xdr:cNvPr>
        <xdr:cNvCxnSpPr>
          <a:stCxn id="33" idx="3"/>
          <a:endCxn id="24" idx="1"/>
        </xdr:cNvCxnSpPr>
      </xdr:nvCxnSpPr>
      <xdr:spPr>
        <a:xfrm flipV="1">
          <a:off x="3652958" y="6982294"/>
          <a:ext cx="1297568" cy="1203324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313765</xdr:colOff>
      <xdr:row>40</xdr:row>
      <xdr:rowOff>1602</xdr:rowOff>
    </xdr:from>
    <xdr:to>
      <xdr:col>6</xdr:col>
      <xdr:colOff>6244</xdr:colOff>
      <xdr:row>44</xdr:row>
      <xdr:rowOff>177134</xdr:rowOff>
    </xdr:to>
    <xdr:sp macro="" textlink="">
      <xdr:nvSpPr>
        <xdr:cNvPr id="33" name="Rectangle: Rounded Corners 3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0A27C38-E4AA-4395-86A1-EB9D2EE0AF5F}"/>
            </a:ext>
          </a:extLst>
        </xdr:cNvPr>
        <xdr:cNvSpPr/>
      </xdr:nvSpPr>
      <xdr:spPr>
        <a:xfrm>
          <a:off x="1796944" y="7716852"/>
          <a:ext cx="1856014" cy="93753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fr-FR" sz="1800" b="1">
              <a:solidFill>
                <a:schemeClr val="lt1"/>
              </a:solidFill>
              <a:latin typeface="+mn-lt"/>
              <a:ea typeface="+mn-ea"/>
              <a:cs typeface="+mn-cs"/>
            </a:rPr>
            <a:t>6 - CALENDRIER</a:t>
          </a:r>
        </a:p>
      </xdr:txBody>
    </xdr:sp>
    <xdr:clientData/>
  </xdr:twoCellAnchor>
  <xdr:twoCellAnchor>
    <xdr:from>
      <xdr:col>7</xdr:col>
      <xdr:colOff>573829</xdr:colOff>
      <xdr:row>11</xdr:row>
      <xdr:rowOff>63234</xdr:rowOff>
    </xdr:from>
    <xdr:to>
      <xdr:col>10</xdr:col>
      <xdr:colOff>277440</xdr:colOff>
      <xdr:row>15</xdr:row>
      <xdr:rowOff>70677</xdr:rowOff>
    </xdr:to>
    <xdr:sp macro="" textlink="">
      <xdr:nvSpPr>
        <xdr:cNvPr id="34" name="Rectangle: Rounded Corners 33">
          <a:extLst>
            <a:ext uri="{FF2B5EF4-FFF2-40B4-BE49-F238E27FC236}">
              <a16:creationId xmlns:a16="http://schemas.microsoft.com/office/drawing/2014/main" id="{356E8EE0-84CC-4AEB-BE9E-2FED2414F439}"/>
            </a:ext>
          </a:extLst>
        </xdr:cNvPr>
        <xdr:cNvSpPr/>
      </xdr:nvSpPr>
      <xdr:spPr>
        <a:xfrm>
          <a:off x="4886056" y="2054825"/>
          <a:ext cx="1833748" cy="769443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 b="1">
              <a:solidFill>
                <a:sysClr val="windowText" lastClr="000000"/>
              </a:solidFill>
            </a:rPr>
            <a:t>2A</a:t>
          </a:r>
          <a:r>
            <a:rPr lang="fr-FR" sz="1600" b="1" baseline="0">
              <a:solidFill>
                <a:sysClr val="windowText" lastClr="000000"/>
              </a:solidFill>
            </a:rPr>
            <a:t> &amp; 2B - CALCULS COMMANDES</a:t>
          </a:r>
          <a:endParaRPr lang="fr-FR" sz="16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76200</xdr:colOff>
      <xdr:row>13</xdr:row>
      <xdr:rowOff>66675</xdr:rowOff>
    </xdr:from>
    <xdr:to>
      <xdr:col>7</xdr:col>
      <xdr:colOff>573829</xdr:colOff>
      <xdr:row>13</xdr:row>
      <xdr:rowOff>66956</xdr:rowOff>
    </xdr:to>
    <xdr:cxnSp macro="">
      <xdr:nvCxnSpPr>
        <xdr:cNvPr id="35" name="Straight Arrow Connector 34">
          <a:extLst>
            <a:ext uri="{FF2B5EF4-FFF2-40B4-BE49-F238E27FC236}">
              <a16:creationId xmlns:a16="http://schemas.microsoft.com/office/drawing/2014/main" id="{80DF20AC-5681-419F-82A1-FA7C3EC35201}"/>
            </a:ext>
          </a:extLst>
        </xdr:cNvPr>
        <xdr:cNvCxnSpPr>
          <a:stCxn id="3" idx="3"/>
          <a:endCxn id="34" idx="1"/>
        </xdr:cNvCxnSpPr>
      </xdr:nvCxnSpPr>
      <xdr:spPr>
        <a:xfrm>
          <a:off x="3678382" y="2439266"/>
          <a:ext cx="1207674" cy="281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</xdr:colOff>
      <xdr:row>13</xdr:row>
      <xdr:rowOff>66956</xdr:rowOff>
    </xdr:from>
    <xdr:to>
      <xdr:col>7</xdr:col>
      <xdr:colOff>573829</xdr:colOff>
      <xdr:row>18</xdr:row>
      <xdr:rowOff>143041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8EE1FDA1-0AA7-4AE2-9BE4-B183EFB6F9D2}"/>
            </a:ext>
          </a:extLst>
        </xdr:cNvPr>
        <xdr:cNvCxnSpPr>
          <a:stCxn id="5" idx="3"/>
          <a:endCxn id="34" idx="1"/>
        </xdr:cNvCxnSpPr>
      </xdr:nvCxnSpPr>
      <xdr:spPr>
        <a:xfrm flipV="1">
          <a:off x="3678382" y="2439547"/>
          <a:ext cx="1207674" cy="102858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569027</xdr:colOff>
      <xdr:row>16</xdr:row>
      <xdr:rowOff>136071</xdr:rowOff>
    </xdr:from>
    <xdr:to>
      <xdr:col>10</xdr:col>
      <xdr:colOff>272638</xdr:colOff>
      <xdr:row>20</xdr:row>
      <xdr:rowOff>143514</xdr:rowOff>
    </xdr:to>
    <xdr:sp macro="" textlink="">
      <xdr:nvSpPr>
        <xdr:cNvPr id="41" name="Rectangle: Rounded Corners 40">
          <a:extLst>
            <a:ext uri="{FF2B5EF4-FFF2-40B4-BE49-F238E27FC236}">
              <a16:creationId xmlns:a16="http://schemas.microsoft.com/office/drawing/2014/main" id="{C0F1236C-3396-44D8-AC0C-F20142EF62D8}"/>
            </a:ext>
          </a:extLst>
        </xdr:cNvPr>
        <xdr:cNvSpPr/>
      </xdr:nvSpPr>
      <xdr:spPr>
        <a:xfrm>
          <a:off x="4881254" y="3080162"/>
          <a:ext cx="1833748" cy="769443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 b="1">
              <a:solidFill>
                <a:sysClr val="windowText" lastClr="000000"/>
              </a:solidFill>
            </a:rPr>
            <a:t>7A - LIVRAISONS (matrice)</a:t>
          </a:r>
        </a:p>
      </xdr:txBody>
    </xdr:sp>
    <xdr:clientData/>
  </xdr:twoCellAnchor>
  <xdr:twoCellAnchor>
    <xdr:from>
      <xdr:col>6</xdr:col>
      <xdr:colOff>76200</xdr:colOff>
      <xdr:row>13</xdr:row>
      <xdr:rowOff>66675</xdr:rowOff>
    </xdr:from>
    <xdr:to>
      <xdr:col>7</xdr:col>
      <xdr:colOff>569027</xdr:colOff>
      <xdr:row>18</xdr:row>
      <xdr:rowOff>139793</xdr:rowOff>
    </xdr:to>
    <xdr:cxnSp macro="">
      <xdr:nvCxnSpPr>
        <xdr:cNvPr id="44" name="Straight Arrow Connector 43">
          <a:extLst>
            <a:ext uri="{FF2B5EF4-FFF2-40B4-BE49-F238E27FC236}">
              <a16:creationId xmlns:a16="http://schemas.microsoft.com/office/drawing/2014/main" id="{0AC54258-D2A3-4ACF-9B47-0D8F200853E8}"/>
            </a:ext>
          </a:extLst>
        </xdr:cNvPr>
        <xdr:cNvCxnSpPr>
          <a:stCxn id="3" idx="3"/>
          <a:endCxn id="41" idx="1"/>
        </xdr:cNvCxnSpPr>
      </xdr:nvCxnSpPr>
      <xdr:spPr>
        <a:xfrm>
          <a:off x="3678382" y="2439266"/>
          <a:ext cx="1202872" cy="1025618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</xdr:colOff>
      <xdr:row>18</xdr:row>
      <xdr:rowOff>139793</xdr:rowOff>
    </xdr:from>
    <xdr:to>
      <xdr:col>7</xdr:col>
      <xdr:colOff>569027</xdr:colOff>
      <xdr:row>18</xdr:row>
      <xdr:rowOff>143041</xdr:rowOff>
    </xdr:to>
    <xdr:cxnSp macro="">
      <xdr:nvCxnSpPr>
        <xdr:cNvPr id="47" name="Straight Arrow Connector 46">
          <a:extLst>
            <a:ext uri="{FF2B5EF4-FFF2-40B4-BE49-F238E27FC236}">
              <a16:creationId xmlns:a16="http://schemas.microsoft.com/office/drawing/2014/main" id="{077076E3-00EB-4538-9DFF-E008C47DC9F1}"/>
            </a:ext>
          </a:extLst>
        </xdr:cNvPr>
        <xdr:cNvCxnSpPr>
          <a:stCxn id="5" idx="3"/>
          <a:endCxn id="41" idx="1"/>
        </xdr:cNvCxnSpPr>
      </xdr:nvCxnSpPr>
      <xdr:spPr>
        <a:xfrm flipV="1">
          <a:off x="3678382" y="3464884"/>
          <a:ext cx="1202872" cy="3248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272638</xdr:colOff>
      <xdr:row>16</xdr:row>
      <xdr:rowOff>18492</xdr:rowOff>
    </xdr:from>
    <xdr:to>
      <xdr:col>11</xdr:col>
      <xdr:colOff>692728</xdr:colOff>
      <xdr:row>18</xdr:row>
      <xdr:rowOff>139793</xdr:rowOff>
    </xdr:to>
    <xdr:cxnSp macro="">
      <xdr:nvCxnSpPr>
        <xdr:cNvPr id="50" name="Straight Arrow Connector 49">
          <a:extLst>
            <a:ext uri="{FF2B5EF4-FFF2-40B4-BE49-F238E27FC236}">
              <a16:creationId xmlns:a16="http://schemas.microsoft.com/office/drawing/2014/main" id="{D8D4DA4B-A90F-4BD4-8502-685E00EFC73E}"/>
            </a:ext>
          </a:extLst>
        </xdr:cNvPr>
        <xdr:cNvCxnSpPr>
          <a:stCxn id="41" idx="3"/>
          <a:endCxn id="51" idx="1"/>
        </xdr:cNvCxnSpPr>
      </xdr:nvCxnSpPr>
      <xdr:spPr>
        <a:xfrm flipV="1">
          <a:off x="6715002" y="2962583"/>
          <a:ext cx="1130135" cy="502301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692728</xdr:colOff>
      <xdr:row>14</xdr:row>
      <xdr:rowOff>17317</xdr:rowOff>
    </xdr:from>
    <xdr:to>
      <xdr:col>14</xdr:col>
      <xdr:colOff>385208</xdr:colOff>
      <xdr:row>18</xdr:row>
      <xdr:rowOff>19667</xdr:rowOff>
    </xdr:to>
    <xdr:sp macro="" textlink="">
      <xdr:nvSpPr>
        <xdr:cNvPr id="51" name="Rectangle: Rounded Corners 5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0D96C4D-89FE-4E11-A9F4-F3C30A727B1E}"/>
            </a:ext>
          </a:extLst>
        </xdr:cNvPr>
        <xdr:cNvSpPr/>
      </xdr:nvSpPr>
      <xdr:spPr>
        <a:xfrm>
          <a:off x="7845137" y="2580408"/>
          <a:ext cx="1822616" cy="764350"/>
        </a:xfrm>
        <a:prstGeom prst="round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800" b="1"/>
            <a:t>7 - LIVRAISONS CLIENTS</a:t>
          </a:r>
        </a:p>
      </xdr:txBody>
    </xdr:sp>
    <xdr:clientData/>
  </xdr:twoCellAnchor>
  <xdr:twoCellAnchor>
    <xdr:from>
      <xdr:col>10</xdr:col>
      <xdr:colOff>277440</xdr:colOff>
      <xdr:row>13</xdr:row>
      <xdr:rowOff>66956</xdr:rowOff>
    </xdr:from>
    <xdr:to>
      <xdr:col>11</xdr:col>
      <xdr:colOff>692728</xdr:colOff>
      <xdr:row>16</xdr:row>
      <xdr:rowOff>18492</xdr:rowOff>
    </xdr:to>
    <xdr:cxnSp macro="">
      <xdr:nvCxnSpPr>
        <xdr:cNvPr id="53" name="Straight Arrow Connector 52">
          <a:extLst>
            <a:ext uri="{FF2B5EF4-FFF2-40B4-BE49-F238E27FC236}">
              <a16:creationId xmlns:a16="http://schemas.microsoft.com/office/drawing/2014/main" id="{93F03764-D030-4497-985D-288929EC22C2}"/>
            </a:ext>
          </a:extLst>
        </xdr:cNvPr>
        <xdr:cNvCxnSpPr>
          <a:stCxn id="34" idx="3"/>
          <a:endCxn id="51" idx="1"/>
        </xdr:cNvCxnSpPr>
      </xdr:nvCxnSpPr>
      <xdr:spPr>
        <a:xfrm>
          <a:off x="6719804" y="2439547"/>
          <a:ext cx="1125333" cy="523036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710044</xdr:colOff>
      <xdr:row>22</xdr:row>
      <xdr:rowOff>51952</xdr:rowOff>
    </xdr:from>
    <xdr:to>
      <xdr:col>14</xdr:col>
      <xdr:colOff>402524</xdr:colOff>
      <xdr:row>26</xdr:row>
      <xdr:rowOff>54302</xdr:rowOff>
    </xdr:to>
    <xdr:sp macro="" textlink="">
      <xdr:nvSpPr>
        <xdr:cNvPr id="58" name="Rectangle: Rounded Corners 5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CF767A2-DC29-4FA7-8CEF-E94E998D3B8C}"/>
            </a:ext>
          </a:extLst>
        </xdr:cNvPr>
        <xdr:cNvSpPr/>
      </xdr:nvSpPr>
      <xdr:spPr>
        <a:xfrm>
          <a:off x="7862453" y="4139043"/>
          <a:ext cx="1822616" cy="764350"/>
        </a:xfrm>
        <a:prstGeom prst="round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800" b="1"/>
            <a:t>8 - PRODUCTION</a:t>
          </a:r>
        </a:p>
      </xdr:txBody>
    </xdr:sp>
    <xdr:clientData/>
  </xdr:twoCellAnchor>
  <xdr:twoCellAnchor>
    <xdr:from>
      <xdr:col>3</xdr:col>
      <xdr:colOff>33621</xdr:colOff>
      <xdr:row>47</xdr:row>
      <xdr:rowOff>151865</xdr:rowOff>
    </xdr:from>
    <xdr:to>
      <xdr:col>6</xdr:col>
      <xdr:colOff>336179</xdr:colOff>
      <xdr:row>50</xdr:row>
      <xdr:rowOff>36633</xdr:rowOff>
    </xdr:to>
    <xdr:sp macro="" textlink="">
      <xdr:nvSpPr>
        <xdr:cNvPr id="59" name="Left Brace 58">
          <a:extLst>
            <a:ext uri="{FF2B5EF4-FFF2-40B4-BE49-F238E27FC236}">
              <a16:creationId xmlns:a16="http://schemas.microsoft.com/office/drawing/2014/main" id="{BF2FA320-251A-45A2-B1DF-B3433AC23BE3}"/>
            </a:ext>
          </a:extLst>
        </xdr:cNvPr>
        <xdr:cNvSpPr/>
      </xdr:nvSpPr>
      <xdr:spPr>
        <a:xfrm rot="16200000">
          <a:off x="2562133" y="7305235"/>
          <a:ext cx="355415" cy="2454088"/>
        </a:xfrm>
        <a:prstGeom prst="leftBrace">
          <a:avLst>
            <a:gd name="adj1" fmla="val 87156"/>
            <a:gd name="adj2" fmla="val 50000"/>
          </a:avLst>
        </a:prstGeom>
        <a:ln w="3810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346364</xdr:colOff>
      <xdr:row>51</xdr:row>
      <xdr:rowOff>121227</xdr:rowOff>
    </xdr:from>
    <xdr:to>
      <xdr:col>6</xdr:col>
      <xdr:colOff>38843</xdr:colOff>
      <xdr:row>56</xdr:row>
      <xdr:rowOff>106259</xdr:rowOff>
    </xdr:to>
    <xdr:sp macro="" textlink="">
      <xdr:nvSpPr>
        <xdr:cNvPr id="60" name="Rectangle: Rounded Corners 59">
          <a:extLst>
            <a:ext uri="{FF2B5EF4-FFF2-40B4-BE49-F238E27FC236}">
              <a16:creationId xmlns:a16="http://schemas.microsoft.com/office/drawing/2014/main" id="{DE66A559-A650-4E7C-A285-DA60D17ABE22}"/>
            </a:ext>
          </a:extLst>
        </xdr:cNvPr>
        <xdr:cNvSpPr/>
      </xdr:nvSpPr>
      <xdr:spPr>
        <a:xfrm>
          <a:off x="1818409" y="8936182"/>
          <a:ext cx="1822616" cy="7643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800" b="1">
              <a:solidFill>
                <a:schemeClr val="accent2"/>
              </a:solidFill>
            </a:rPr>
            <a:t>DONNÉES</a:t>
          </a:r>
        </a:p>
        <a:p>
          <a:pPr algn="ctr"/>
          <a:r>
            <a:rPr lang="fr-FR" sz="1800" b="1">
              <a:solidFill>
                <a:schemeClr val="accent2"/>
              </a:solidFill>
            </a:rPr>
            <a:t>(INPUT)</a:t>
          </a:r>
        </a:p>
      </xdr:txBody>
    </xdr:sp>
    <xdr:clientData/>
  </xdr:twoCellAnchor>
  <xdr:twoCellAnchor>
    <xdr:from>
      <xdr:col>7</xdr:col>
      <xdr:colOff>120069</xdr:colOff>
      <xdr:row>47</xdr:row>
      <xdr:rowOff>138545</xdr:rowOff>
    </xdr:from>
    <xdr:to>
      <xdr:col>10</xdr:col>
      <xdr:colOff>414634</xdr:colOff>
      <xdr:row>50</xdr:row>
      <xdr:rowOff>23313</xdr:rowOff>
    </xdr:to>
    <xdr:sp macro="" textlink="">
      <xdr:nvSpPr>
        <xdr:cNvPr id="61" name="Left Brace 60">
          <a:extLst>
            <a:ext uri="{FF2B5EF4-FFF2-40B4-BE49-F238E27FC236}">
              <a16:creationId xmlns:a16="http://schemas.microsoft.com/office/drawing/2014/main" id="{AD1E4180-DBED-45D2-AC95-D46FA1138099}"/>
            </a:ext>
          </a:extLst>
        </xdr:cNvPr>
        <xdr:cNvSpPr/>
      </xdr:nvSpPr>
      <xdr:spPr>
        <a:xfrm rot="16200000">
          <a:off x="5468467" y="7293874"/>
          <a:ext cx="352359" cy="2424702"/>
        </a:xfrm>
        <a:prstGeom prst="leftBrace">
          <a:avLst>
            <a:gd name="adj1" fmla="val 87156"/>
            <a:gd name="adj2" fmla="val 50000"/>
          </a:avLst>
        </a:prstGeom>
        <a:ln w="38100">
          <a:solidFill>
            <a:schemeClr val="bg1">
              <a:lumMod val="50000"/>
            </a:schemeClr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</xdr:col>
      <xdr:colOff>179892</xdr:colOff>
      <xdr:row>51</xdr:row>
      <xdr:rowOff>107907</xdr:rowOff>
    </xdr:from>
    <xdr:to>
      <xdr:col>10</xdr:col>
      <xdr:colOff>366156</xdr:colOff>
      <xdr:row>56</xdr:row>
      <xdr:rowOff>92939</xdr:rowOff>
    </xdr:to>
    <xdr:sp macro="" textlink="">
      <xdr:nvSpPr>
        <xdr:cNvPr id="62" name="Rectangle: Rounded Corners 61">
          <a:extLst>
            <a:ext uri="{FF2B5EF4-FFF2-40B4-BE49-F238E27FC236}">
              <a16:creationId xmlns:a16="http://schemas.microsoft.com/office/drawing/2014/main" id="{8AF2DEF0-C589-46ED-B302-397C8963FAEB}"/>
            </a:ext>
          </a:extLst>
        </xdr:cNvPr>
        <xdr:cNvSpPr/>
      </xdr:nvSpPr>
      <xdr:spPr>
        <a:xfrm>
          <a:off x="4492119" y="8922862"/>
          <a:ext cx="2316401" cy="7643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800" b="1">
              <a:solidFill>
                <a:schemeClr val="bg1">
                  <a:lumMod val="50000"/>
                </a:schemeClr>
              </a:solidFill>
            </a:rPr>
            <a:t>CALCULS AUTOMATIQUES</a:t>
          </a:r>
        </a:p>
      </xdr:txBody>
    </xdr:sp>
    <xdr:clientData/>
  </xdr:twoCellAnchor>
  <xdr:twoCellAnchor>
    <xdr:from>
      <xdr:col>11</xdr:col>
      <xdr:colOff>227137</xdr:colOff>
      <xdr:row>47</xdr:row>
      <xdr:rowOff>139211</xdr:rowOff>
    </xdr:from>
    <xdr:to>
      <xdr:col>14</xdr:col>
      <xdr:colOff>518038</xdr:colOff>
      <xdr:row>50</xdr:row>
      <xdr:rowOff>29475</xdr:rowOff>
    </xdr:to>
    <xdr:sp macro="" textlink="">
      <xdr:nvSpPr>
        <xdr:cNvPr id="63" name="Left Brace 62">
          <a:extLst>
            <a:ext uri="{FF2B5EF4-FFF2-40B4-BE49-F238E27FC236}">
              <a16:creationId xmlns:a16="http://schemas.microsoft.com/office/drawing/2014/main" id="{9706D205-4419-44FA-ADE3-2D046166F0C7}"/>
            </a:ext>
          </a:extLst>
        </xdr:cNvPr>
        <xdr:cNvSpPr/>
      </xdr:nvSpPr>
      <xdr:spPr>
        <a:xfrm rot="16200000">
          <a:off x="8411137" y="7299120"/>
          <a:ext cx="357855" cy="2421037"/>
        </a:xfrm>
        <a:prstGeom prst="leftBrace">
          <a:avLst>
            <a:gd name="adj1" fmla="val 87156"/>
            <a:gd name="adj2" fmla="val 50000"/>
          </a:avLst>
        </a:prstGeom>
        <a:ln w="38100">
          <a:solidFill>
            <a:srgbClr val="00B05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291290</xdr:colOff>
      <xdr:row>51</xdr:row>
      <xdr:rowOff>114069</xdr:rowOff>
    </xdr:from>
    <xdr:to>
      <xdr:col>14</xdr:col>
      <xdr:colOff>469560</xdr:colOff>
      <xdr:row>56</xdr:row>
      <xdr:rowOff>99101</xdr:rowOff>
    </xdr:to>
    <xdr:sp macro="" textlink="">
      <xdr:nvSpPr>
        <xdr:cNvPr id="64" name="Rectangle: Rounded Corners 63">
          <a:extLst>
            <a:ext uri="{FF2B5EF4-FFF2-40B4-BE49-F238E27FC236}">
              <a16:creationId xmlns:a16="http://schemas.microsoft.com/office/drawing/2014/main" id="{0D32EC9E-3512-4F59-BBA6-3519A69E654C}"/>
            </a:ext>
          </a:extLst>
        </xdr:cNvPr>
        <xdr:cNvSpPr/>
      </xdr:nvSpPr>
      <xdr:spPr>
        <a:xfrm>
          <a:off x="7443699" y="8929024"/>
          <a:ext cx="2308406" cy="7643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800" b="1">
              <a:solidFill>
                <a:srgbClr val="00B050"/>
              </a:solidFill>
            </a:rPr>
            <a:t>RÉSULTATS</a:t>
          </a:r>
        </a:p>
        <a:p>
          <a:pPr algn="ctr"/>
          <a:r>
            <a:rPr lang="fr-FR" sz="1800" b="1">
              <a:solidFill>
                <a:srgbClr val="00B050"/>
              </a:solidFill>
            </a:rPr>
            <a:t>(OUTPUT)</a:t>
          </a:r>
        </a:p>
      </xdr:txBody>
    </xdr:sp>
    <xdr:clientData/>
  </xdr:twoCellAnchor>
  <xdr:twoCellAnchor>
    <xdr:from>
      <xdr:col>6</xdr:col>
      <xdr:colOff>53068</xdr:colOff>
      <xdr:row>24</xdr:row>
      <xdr:rowOff>46264</xdr:rowOff>
    </xdr:from>
    <xdr:to>
      <xdr:col>11</xdr:col>
      <xdr:colOff>710044</xdr:colOff>
      <xdr:row>24</xdr:row>
      <xdr:rowOff>53127</xdr:rowOff>
    </xdr:to>
    <xdr:cxnSp macro="">
      <xdr:nvCxnSpPr>
        <xdr:cNvPr id="65" name="Straight Arrow Connector 64">
          <a:extLst>
            <a:ext uri="{FF2B5EF4-FFF2-40B4-BE49-F238E27FC236}">
              <a16:creationId xmlns:a16="http://schemas.microsoft.com/office/drawing/2014/main" id="{9098CF2B-EDC9-43BA-B6C2-F4B059230085}"/>
            </a:ext>
          </a:extLst>
        </xdr:cNvPr>
        <xdr:cNvCxnSpPr>
          <a:stCxn id="12" idx="3"/>
          <a:endCxn id="58" idx="1"/>
        </xdr:cNvCxnSpPr>
      </xdr:nvCxnSpPr>
      <xdr:spPr>
        <a:xfrm>
          <a:off x="3655250" y="4514355"/>
          <a:ext cx="4207203" cy="6863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272638</xdr:colOff>
      <xdr:row>18</xdr:row>
      <xdr:rowOff>139793</xdr:rowOff>
    </xdr:from>
    <xdr:to>
      <xdr:col>11</xdr:col>
      <xdr:colOff>710044</xdr:colOff>
      <xdr:row>24</xdr:row>
      <xdr:rowOff>53127</xdr:rowOff>
    </xdr:to>
    <xdr:cxnSp macro="">
      <xdr:nvCxnSpPr>
        <xdr:cNvPr id="68" name="Straight Arrow Connector 67">
          <a:extLst>
            <a:ext uri="{FF2B5EF4-FFF2-40B4-BE49-F238E27FC236}">
              <a16:creationId xmlns:a16="http://schemas.microsoft.com/office/drawing/2014/main" id="{A8249E1A-9A01-4B21-A8A3-6812D7378517}"/>
            </a:ext>
          </a:extLst>
        </xdr:cNvPr>
        <xdr:cNvCxnSpPr>
          <a:stCxn id="41" idx="3"/>
          <a:endCxn id="58" idx="1"/>
        </xdr:cNvCxnSpPr>
      </xdr:nvCxnSpPr>
      <xdr:spPr>
        <a:xfrm>
          <a:off x="6715002" y="3464884"/>
          <a:ext cx="1147451" cy="1056334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658090</xdr:colOff>
      <xdr:row>31</xdr:row>
      <xdr:rowOff>34638</xdr:rowOff>
    </xdr:from>
    <xdr:to>
      <xdr:col>14</xdr:col>
      <xdr:colOff>350570</xdr:colOff>
      <xdr:row>36</xdr:row>
      <xdr:rowOff>19670</xdr:rowOff>
    </xdr:to>
    <xdr:sp macro="" textlink="">
      <xdr:nvSpPr>
        <xdr:cNvPr id="76" name="Rectangle: Rounded Corners 7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21819D5-685C-4DEB-8704-49F86004DCDB}"/>
            </a:ext>
          </a:extLst>
        </xdr:cNvPr>
        <xdr:cNvSpPr/>
      </xdr:nvSpPr>
      <xdr:spPr>
        <a:xfrm>
          <a:off x="7810499" y="5732320"/>
          <a:ext cx="1822616" cy="764350"/>
        </a:xfrm>
        <a:prstGeom prst="round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800" b="1"/>
            <a:t>9 - CHARGE DE TRAVAIL</a:t>
          </a:r>
        </a:p>
      </xdr:txBody>
    </xdr:sp>
    <xdr:clientData/>
  </xdr:twoCellAnchor>
  <xdr:twoCellAnchor>
    <xdr:from>
      <xdr:col>7</xdr:col>
      <xdr:colOff>588819</xdr:colOff>
      <xdr:row>26</xdr:row>
      <xdr:rowOff>121228</xdr:rowOff>
    </xdr:from>
    <xdr:to>
      <xdr:col>10</xdr:col>
      <xdr:colOff>292430</xdr:colOff>
      <xdr:row>31</xdr:row>
      <xdr:rowOff>42080</xdr:rowOff>
    </xdr:to>
    <xdr:sp macro="" textlink="">
      <xdr:nvSpPr>
        <xdr:cNvPr id="77" name="Rectangle: Rounded Corners 76">
          <a:extLst>
            <a:ext uri="{FF2B5EF4-FFF2-40B4-BE49-F238E27FC236}">
              <a16:creationId xmlns:a16="http://schemas.microsoft.com/office/drawing/2014/main" id="{6929913A-3481-4A62-9B51-AAE3322C5B85}"/>
            </a:ext>
          </a:extLst>
        </xdr:cNvPr>
        <xdr:cNvSpPr/>
      </xdr:nvSpPr>
      <xdr:spPr>
        <a:xfrm>
          <a:off x="4901046" y="4970319"/>
          <a:ext cx="1833748" cy="769443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 b="1">
              <a:solidFill>
                <a:sysClr val="windowText" lastClr="000000"/>
              </a:solidFill>
            </a:rPr>
            <a:t>8A - TEMPS DE PRODUCTION</a:t>
          </a:r>
        </a:p>
      </xdr:txBody>
    </xdr:sp>
    <xdr:clientData/>
  </xdr:twoCellAnchor>
  <xdr:twoCellAnchor>
    <xdr:from>
      <xdr:col>10</xdr:col>
      <xdr:colOff>292430</xdr:colOff>
      <xdr:row>24</xdr:row>
      <xdr:rowOff>53127</xdr:rowOff>
    </xdr:from>
    <xdr:to>
      <xdr:col>11</xdr:col>
      <xdr:colOff>710044</xdr:colOff>
      <xdr:row>28</xdr:row>
      <xdr:rowOff>124950</xdr:rowOff>
    </xdr:to>
    <xdr:cxnSp macro="">
      <xdr:nvCxnSpPr>
        <xdr:cNvPr id="78" name="Straight Arrow Connector 77">
          <a:extLst>
            <a:ext uri="{FF2B5EF4-FFF2-40B4-BE49-F238E27FC236}">
              <a16:creationId xmlns:a16="http://schemas.microsoft.com/office/drawing/2014/main" id="{79AB5B21-7181-493D-A181-E1D4CD8A7D9F}"/>
            </a:ext>
          </a:extLst>
        </xdr:cNvPr>
        <xdr:cNvCxnSpPr>
          <a:stCxn id="58" idx="1"/>
          <a:endCxn id="77" idx="3"/>
        </xdr:cNvCxnSpPr>
      </xdr:nvCxnSpPr>
      <xdr:spPr>
        <a:xfrm flipH="1">
          <a:off x="6734794" y="4521218"/>
          <a:ext cx="1127659" cy="833823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46266</xdr:colOff>
      <xdr:row>28</xdr:row>
      <xdr:rowOff>124950</xdr:rowOff>
    </xdr:from>
    <xdr:to>
      <xdr:col>7</xdr:col>
      <xdr:colOff>588819</xdr:colOff>
      <xdr:row>29</xdr:row>
      <xdr:rowOff>150421</xdr:rowOff>
    </xdr:to>
    <xdr:cxnSp macro="">
      <xdr:nvCxnSpPr>
        <xdr:cNvPr id="83" name="Straight Arrow Connector 82">
          <a:extLst>
            <a:ext uri="{FF2B5EF4-FFF2-40B4-BE49-F238E27FC236}">
              <a16:creationId xmlns:a16="http://schemas.microsoft.com/office/drawing/2014/main" id="{F04EF42C-61DC-4820-A99B-0BD5B5AF15F6}"/>
            </a:ext>
          </a:extLst>
        </xdr:cNvPr>
        <xdr:cNvCxnSpPr>
          <a:stCxn id="14" idx="3"/>
          <a:endCxn id="77" idx="1"/>
        </xdr:cNvCxnSpPr>
      </xdr:nvCxnSpPr>
      <xdr:spPr>
        <a:xfrm flipV="1">
          <a:off x="3648448" y="5355041"/>
          <a:ext cx="1252598" cy="18133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292430</xdr:colOff>
      <xdr:row>28</xdr:row>
      <xdr:rowOff>124950</xdr:rowOff>
    </xdr:from>
    <xdr:to>
      <xdr:col>11</xdr:col>
      <xdr:colOff>658090</xdr:colOff>
      <xdr:row>33</xdr:row>
      <xdr:rowOff>105086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62A013E4-1424-401C-A349-2EA331932DD3}"/>
            </a:ext>
          </a:extLst>
        </xdr:cNvPr>
        <xdr:cNvCxnSpPr>
          <a:stCxn id="77" idx="3"/>
          <a:endCxn id="76" idx="1"/>
        </xdr:cNvCxnSpPr>
      </xdr:nvCxnSpPr>
      <xdr:spPr>
        <a:xfrm>
          <a:off x="6734794" y="5355041"/>
          <a:ext cx="1075705" cy="759454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286244</xdr:colOff>
      <xdr:row>33</xdr:row>
      <xdr:rowOff>105086</xdr:rowOff>
    </xdr:from>
    <xdr:to>
      <xdr:col>11</xdr:col>
      <xdr:colOff>658090</xdr:colOff>
      <xdr:row>36</xdr:row>
      <xdr:rowOff>46362</xdr:rowOff>
    </xdr:to>
    <xdr:cxnSp macro="">
      <xdr:nvCxnSpPr>
        <xdr:cNvPr id="89" name="Straight Arrow Connector 88">
          <a:extLst>
            <a:ext uri="{FF2B5EF4-FFF2-40B4-BE49-F238E27FC236}">
              <a16:creationId xmlns:a16="http://schemas.microsoft.com/office/drawing/2014/main" id="{42ED23DD-3C50-4E70-BB11-DE0E7ABD075A}"/>
            </a:ext>
          </a:extLst>
        </xdr:cNvPr>
        <xdr:cNvCxnSpPr>
          <a:stCxn id="24" idx="3"/>
          <a:endCxn id="76" idx="1"/>
        </xdr:cNvCxnSpPr>
      </xdr:nvCxnSpPr>
      <xdr:spPr>
        <a:xfrm flipV="1">
          <a:off x="6728608" y="6114495"/>
          <a:ext cx="1081891" cy="408867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434340</xdr:colOff>
      <xdr:row>5</xdr:row>
      <xdr:rowOff>38100</xdr:rowOff>
    </xdr:from>
    <xdr:to>
      <xdr:col>17</xdr:col>
      <xdr:colOff>236220</xdr:colOff>
      <xdr:row>39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20903CD-8D95-16B4-E0CF-BB1C2DF987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200024</xdr:colOff>
      <xdr:row>4</xdr:row>
      <xdr:rowOff>76199</xdr:rowOff>
    </xdr:from>
    <xdr:to>
      <xdr:col>20</xdr:col>
      <xdr:colOff>5862</xdr:colOff>
      <xdr:row>19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B380EAC-2BB6-4370-AB6C-41A3758A85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44</xdr:row>
      <xdr:rowOff>90487</xdr:rowOff>
    </xdr:from>
    <xdr:to>
      <xdr:col>23</xdr:col>
      <xdr:colOff>123825</xdr:colOff>
      <xdr:row>69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D3D623-A4B1-44DA-A2A2-066DA8DFB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3</xdr:row>
      <xdr:rowOff>147636</xdr:rowOff>
    </xdr:from>
    <xdr:to>
      <xdr:col>22</xdr:col>
      <xdr:colOff>548640</xdr:colOff>
      <xdr:row>18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82EAC95-F30A-49A2-87FC-74280BC05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390524</xdr:colOff>
      <xdr:row>4</xdr:row>
      <xdr:rowOff>14286</xdr:rowOff>
    </xdr:from>
    <xdr:to>
      <xdr:col>50</xdr:col>
      <xdr:colOff>525780</xdr:colOff>
      <xdr:row>29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0A7110-CAAC-478C-9415-D7A02479B2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209549</xdr:colOff>
      <xdr:row>3</xdr:row>
      <xdr:rowOff>57149</xdr:rowOff>
    </xdr:from>
    <xdr:to>
      <xdr:col>15</xdr:col>
      <xdr:colOff>409574</xdr:colOff>
      <xdr:row>45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2C05685-BE3F-4D5B-B4B6-F578C0DA81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3</xdr:row>
      <xdr:rowOff>152400</xdr:rowOff>
    </xdr:from>
    <xdr:to>
      <xdr:col>12</xdr:col>
      <xdr:colOff>181708</xdr:colOff>
      <xdr:row>18</xdr:row>
      <xdr:rowOff>23446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A001877-EF23-4BFD-81E3-68CEAD8589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US" refreshedDate="44842.591082291663" createdVersion="6" refreshedVersion="8" minRefreshableVersion="3" recordCount="87" xr:uid="{5F7BD699-7233-4B74-8B10-E3787025E773}">
  <cacheSource type="worksheet">
    <worksheetSource ref="B5:F39" sheet="2 - Commandes clients"/>
  </cacheSource>
  <cacheFields count="5">
    <cacheField name="Code Client" numFmtId="0">
      <sharedItems containsString="0" containsBlank="1" containsNumber="1" containsInteger="1" minValue="101270" maxValue="347590"/>
    </cacheField>
    <cacheField name="Code produit" numFmtId="0">
      <sharedItems containsBlank="1" count="39">
        <s v="38.709.000"/>
        <s v="38.710.000"/>
        <s v="36.036.000"/>
        <s v="38.711.000"/>
        <s v="38.712.000"/>
        <s v="36.009.000"/>
        <s v="36.010.000"/>
        <s v="38.461.000"/>
        <s v="35.1185.0MB"/>
        <s v="35.1186.0MB"/>
        <s v="35.1364.0MB"/>
        <s v="35.1363.0MB"/>
        <s v="35.177.000"/>
        <s v="35.176.000"/>
        <s v="35.180.000"/>
        <s v="36.073.000"/>
        <s v="35.086.000"/>
        <s v="35.083.000"/>
        <s v="36.060.000"/>
        <s v="35.1046.AMB"/>
        <s v="38.164.000"/>
        <s v="35.738.0MB"/>
        <s v="35.367.000"/>
        <s v="36.042.000"/>
        <s v="36.163.000"/>
        <s v="36.190.0RC"/>
        <s v="35.374.000"/>
        <s v="38.149.000"/>
        <s v="36.138.000"/>
        <s v="36.137.000"/>
        <s v="36.064.000"/>
        <s v="36.048.000"/>
        <s v="36.157.000"/>
        <s v="36.194.0RC"/>
        <m/>
        <s v="R05" u="1"/>
        <s v="E01" u="1"/>
        <s v="M18" u="1"/>
        <s v="V42" u="1"/>
      </sharedItems>
    </cacheField>
    <cacheField name="Description produit" numFmtId="0">
      <sharedItems count="39">
        <s v="PEUG.508'11 5P MECC A.D C/ATP"/>
        <s v="PEUG.508'11 5P MECC A.S C/ATP"/>
        <s v="FIAT DOBLO'ALZACRIST.MAN.S"/>
        <s v="PEUG.508'11 MECCAN P.D C/ATP"/>
        <s v="PEUG 508'11 MECCAN P.S C/ATP"/>
        <s v="CINQUECENTO,600 ALZACR.MAN.D"/>
        <s v="CINQUECENTO,600 ALZACR.MAN.S"/>
        <s v="REN.ESPACE IV MECCAN.P.D"/>
        <s v="MERCEDES VITO ALZAC.ELETTR.D"/>
        <s v="MERCEDES VITO ALZAC.ELETTR.S"/>
        <s v="DOBLO'06-09 CR.ATERM.ALZ.EL.AS"/>
        <s v="DOBLO'06-09 CR.ATERM.ALZ.EL.AD"/>
        <s v="ALFA 156 ALZACR.ELETTR.POST.D"/>
        <s v="ALFA 156 ALZACR.ELETTR.A.S"/>
        <s v="ALFA 166 ALZACRIST.ELETTR.P.S"/>
        <s v="156'97 ALZACR.MANUALE P.D"/>
        <s v="NUOVA 600 ALZACR.ELETTR.ANT.S"/>
        <s v="CINQUECENTO ALZACR.ELETTR.D"/>
        <s v="VW POLO'94 2P ALZACR.MANUALE S"/>
        <s v="FIORINO,NEMO'07 ALZ.E.S CMF"/>
        <s v="F.GR.PUNTO 3/5P MECCANISMO P.S"/>
        <s v="F.GR.PUNTO 5P ALZACR.EL.PS"/>
        <s v="FREELANDER'00 ALZ.EL.LUNOTTO"/>
        <s v="DUCATO'94 ALZACRIST.MAN.A.S"/>
        <s v="SKODA FABIA'99 ALZ.MAN.PD"/>
        <s v="MEGANE 4P ALZACR.MAN.P.S"/>
        <s v="PEUG.306 5P ALZACR.EL.POST.D"/>
        <s v="MERCEDES W203'01-03 MECCAN.PD"/>
        <s v="SUPER5 5P ALZACR.MAN.ANT.S"/>
        <s v="SUPER5 5P ALZACR.MAN.ANT.D"/>
        <s v="SUPER5 3P ALZACR.MAN.ANT.S"/>
        <s v="CITR.BERLINGO 07/96 ALZ.MAN.S."/>
        <s v="TRAFIC'01,VIVARO ALZACR.MAN.D"/>
        <s v="IV.DAILY'99,MASTER ALZACR.M.AS"/>
        <e v="#N/A"/>
        <s v="Vélo électrique" u="1"/>
        <s v="Vélo route" u="1"/>
        <s v="Vélo ville" u="1"/>
        <s v="Vélo montagne" u="1"/>
      </sharedItems>
    </cacheField>
    <cacheField name="Quantité" numFmtId="0">
      <sharedItems containsString="0" containsBlank="1" containsNumber="1" containsInteger="1" minValue="48" maxValue="650"/>
    </cacheField>
    <cacheField name="Date envoi" numFmtId="14">
      <sharedItems containsNonDate="0" containsDate="1" containsString="0" containsBlank="1" minDate="2021-06-01T00:00:00" maxDate="2022-10-30T00:00:00" count="25">
        <d v="2022-10-29T00:00:00"/>
        <m/>
        <d v="2021-06-24T00:00:00" u="1"/>
        <d v="2021-06-17T00:00:00" u="1"/>
        <d v="2021-06-10T00:00:00" u="1"/>
        <d v="2021-06-29T00:00:00" u="1"/>
        <d v="2021-06-03T00:00:00" u="1"/>
        <d v="2021-06-22T00:00:00" u="1"/>
        <d v="2021-06-15T00:00:00" u="1"/>
        <d v="2021-06-08T00:00:00" u="1"/>
        <d v="2021-06-01T00:00:00" u="1"/>
        <d v="2021-06-25T00:00:00" u="1"/>
        <d v="2021-06-18T00:00:00" u="1"/>
        <d v="2021-06-11T00:00:00" u="1"/>
        <d v="2021-06-30T00:00:00" u="1"/>
        <d v="2021-06-04T00:00:00" u="1"/>
        <d v="2021-06-23T00:00:00" u="1"/>
        <d v="2021-06-16T00:00:00" u="1"/>
        <d v="2021-06-09T00:00:00" u="1"/>
        <d v="2021-06-28T00:00:00" u="1"/>
        <d v="2021-06-02T00:00:00" u="1"/>
        <d v="2021-06-21T00:00:00" u="1"/>
        <d v="2021-06-14T00:00:00" u="1"/>
        <d v="2021-06-07T00:00:00" u="1"/>
        <d v="2021-06-12T00:00:0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7">
  <r>
    <n v="181000"/>
    <x v="0"/>
    <x v="0"/>
    <n v="200"/>
    <x v="0"/>
  </r>
  <r>
    <n v="181010"/>
    <x v="1"/>
    <x v="1"/>
    <n v="350"/>
    <x v="0"/>
  </r>
  <r>
    <n v="213510"/>
    <x v="2"/>
    <x v="2"/>
    <n v="238"/>
    <x v="0"/>
  </r>
  <r>
    <n v="181020"/>
    <x v="3"/>
    <x v="3"/>
    <n v="650"/>
    <x v="0"/>
  </r>
  <r>
    <n v="181030"/>
    <x v="4"/>
    <x v="4"/>
    <n v="650"/>
    <x v="0"/>
  </r>
  <r>
    <n v="217000"/>
    <x v="5"/>
    <x v="5"/>
    <n v="100"/>
    <x v="0"/>
  </r>
  <r>
    <n v="217010"/>
    <x v="6"/>
    <x v="6"/>
    <n v="300"/>
    <x v="0"/>
  </r>
  <r>
    <n v="155320"/>
    <x v="7"/>
    <x v="7"/>
    <n v="400"/>
    <x v="0"/>
  </r>
  <r>
    <n v="143100"/>
    <x v="8"/>
    <x v="8"/>
    <n v="171"/>
    <x v="0"/>
  </r>
  <r>
    <n v="143110"/>
    <x v="9"/>
    <x v="9"/>
    <n v="100"/>
    <x v="0"/>
  </r>
  <r>
    <n v="113550"/>
    <x v="10"/>
    <x v="10"/>
    <n v="200"/>
    <x v="0"/>
  </r>
  <r>
    <n v="113540"/>
    <x v="11"/>
    <x v="11"/>
    <n v="200"/>
    <x v="0"/>
  </r>
  <r>
    <n v="101280"/>
    <x v="12"/>
    <x v="12"/>
    <n v="50"/>
    <x v="0"/>
  </r>
  <r>
    <n v="101270"/>
    <x v="13"/>
    <x v="13"/>
    <n v="50"/>
    <x v="0"/>
  </r>
  <r>
    <n v="101330"/>
    <x v="14"/>
    <x v="14"/>
    <n v="50"/>
    <x v="0"/>
  </r>
  <r>
    <n v="201580"/>
    <x v="15"/>
    <x v="15"/>
    <n v="50"/>
    <x v="0"/>
  </r>
  <r>
    <n v="117210"/>
    <x v="16"/>
    <x v="16"/>
    <n v="200"/>
    <x v="0"/>
  </r>
  <r>
    <n v="117020"/>
    <x v="17"/>
    <x v="17"/>
    <n v="50"/>
    <x v="0"/>
  </r>
  <r>
    <n v="347590"/>
    <x v="18"/>
    <x v="18"/>
    <n v="49"/>
    <x v="0"/>
  </r>
  <r>
    <n v="105070"/>
    <x v="19"/>
    <x v="19"/>
    <n v="300"/>
    <x v="0"/>
  </r>
  <r>
    <n v="118230"/>
    <x v="20"/>
    <x v="20"/>
    <n v="250"/>
    <x v="0"/>
  </r>
  <r>
    <n v="118190"/>
    <x v="21"/>
    <x v="21"/>
    <n v="48"/>
    <x v="0"/>
  </r>
  <r>
    <n v="138990"/>
    <x v="22"/>
    <x v="22"/>
    <n v="197"/>
    <x v="0"/>
  </r>
  <r>
    <n v="325080"/>
    <x v="23"/>
    <x v="23"/>
    <n v="60"/>
    <x v="0"/>
  </r>
  <r>
    <n v="341520"/>
    <x v="24"/>
    <x v="24"/>
    <n v="140"/>
    <x v="0"/>
  </r>
  <r>
    <n v="345370"/>
    <x v="25"/>
    <x v="25"/>
    <n v="50"/>
    <x v="0"/>
  </r>
  <r>
    <n v="144200"/>
    <x v="26"/>
    <x v="26"/>
    <n v="50"/>
    <x v="0"/>
  </r>
  <r>
    <n v="174640"/>
    <x v="27"/>
    <x v="27"/>
    <n v="50"/>
    <x v="0"/>
  </r>
  <r>
    <n v="345070"/>
    <x v="28"/>
    <x v="28"/>
    <n v="250"/>
    <x v="0"/>
  </r>
  <r>
    <n v="345060"/>
    <x v="29"/>
    <x v="29"/>
    <n v="100"/>
    <x v="0"/>
  </r>
  <r>
    <n v="345050"/>
    <x v="30"/>
    <x v="30"/>
    <n v="58"/>
    <x v="0"/>
  </r>
  <r>
    <n v="341350"/>
    <x v="31"/>
    <x v="31"/>
    <n v="417"/>
    <x v="0"/>
  </r>
  <r>
    <n v="345700"/>
    <x v="32"/>
    <x v="32"/>
    <n v="50"/>
    <x v="0"/>
  </r>
  <r>
    <n v="326210"/>
    <x v="33"/>
    <x v="33"/>
    <n v="150"/>
    <x v="0"/>
  </r>
  <r>
    <m/>
    <x v="34"/>
    <x v="34"/>
    <m/>
    <x v="1"/>
  </r>
  <r>
    <m/>
    <x v="34"/>
    <x v="34"/>
    <m/>
    <x v="1"/>
  </r>
  <r>
    <m/>
    <x v="34"/>
    <x v="34"/>
    <m/>
    <x v="1"/>
  </r>
  <r>
    <m/>
    <x v="34"/>
    <x v="34"/>
    <m/>
    <x v="1"/>
  </r>
  <r>
    <m/>
    <x v="34"/>
    <x v="34"/>
    <m/>
    <x v="1"/>
  </r>
  <r>
    <m/>
    <x v="34"/>
    <x v="34"/>
    <m/>
    <x v="1"/>
  </r>
  <r>
    <m/>
    <x v="34"/>
    <x v="34"/>
    <m/>
    <x v="1"/>
  </r>
  <r>
    <m/>
    <x v="34"/>
    <x v="34"/>
    <m/>
    <x v="1"/>
  </r>
  <r>
    <m/>
    <x v="34"/>
    <x v="34"/>
    <m/>
    <x v="1"/>
  </r>
  <r>
    <m/>
    <x v="34"/>
    <x v="34"/>
    <m/>
    <x v="1"/>
  </r>
  <r>
    <m/>
    <x v="34"/>
    <x v="34"/>
    <m/>
    <x v="1"/>
  </r>
  <r>
    <m/>
    <x v="34"/>
    <x v="34"/>
    <m/>
    <x v="1"/>
  </r>
  <r>
    <m/>
    <x v="34"/>
    <x v="34"/>
    <m/>
    <x v="1"/>
  </r>
  <r>
    <m/>
    <x v="34"/>
    <x v="34"/>
    <m/>
    <x v="1"/>
  </r>
  <r>
    <m/>
    <x v="34"/>
    <x v="34"/>
    <m/>
    <x v="1"/>
  </r>
  <r>
    <m/>
    <x v="34"/>
    <x v="34"/>
    <m/>
    <x v="1"/>
  </r>
  <r>
    <m/>
    <x v="34"/>
    <x v="34"/>
    <m/>
    <x v="1"/>
  </r>
  <r>
    <m/>
    <x v="34"/>
    <x v="34"/>
    <m/>
    <x v="1"/>
  </r>
  <r>
    <m/>
    <x v="34"/>
    <x v="34"/>
    <m/>
    <x v="1"/>
  </r>
  <r>
    <m/>
    <x v="34"/>
    <x v="34"/>
    <m/>
    <x v="1"/>
  </r>
  <r>
    <m/>
    <x v="34"/>
    <x v="34"/>
    <m/>
    <x v="1"/>
  </r>
  <r>
    <m/>
    <x v="34"/>
    <x v="34"/>
    <m/>
    <x v="1"/>
  </r>
  <r>
    <m/>
    <x v="34"/>
    <x v="34"/>
    <m/>
    <x v="1"/>
  </r>
  <r>
    <m/>
    <x v="34"/>
    <x v="34"/>
    <m/>
    <x v="1"/>
  </r>
  <r>
    <m/>
    <x v="34"/>
    <x v="34"/>
    <m/>
    <x v="1"/>
  </r>
  <r>
    <m/>
    <x v="34"/>
    <x v="34"/>
    <m/>
    <x v="1"/>
  </r>
  <r>
    <m/>
    <x v="34"/>
    <x v="34"/>
    <m/>
    <x v="1"/>
  </r>
  <r>
    <m/>
    <x v="34"/>
    <x v="34"/>
    <m/>
    <x v="1"/>
  </r>
  <r>
    <m/>
    <x v="34"/>
    <x v="34"/>
    <m/>
    <x v="1"/>
  </r>
  <r>
    <m/>
    <x v="34"/>
    <x v="34"/>
    <m/>
    <x v="1"/>
  </r>
  <r>
    <m/>
    <x v="34"/>
    <x v="34"/>
    <m/>
    <x v="1"/>
  </r>
  <r>
    <m/>
    <x v="34"/>
    <x v="34"/>
    <m/>
    <x v="1"/>
  </r>
  <r>
    <m/>
    <x v="34"/>
    <x v="34"/>
    <m/>
    <x v="1"/>
  </r>
  <r>
    <m/>
    <x v="34"/>
    <x v="34"/>
    <m/>
    <x v="1"/>
  </r>
  <r>
    <m/>
    <x v="34"/>
    <x v="34"/>
    <m/>
    <x v="1"/>
  </r>
  <r>
    <m/>
    <x v="34"/>
    <x v="34"/>
    <m/>
    <x v="1"/>
  </r>
  <r>
    <m/>
    <x v="34"/>
    <x v="34"/>
    <m/>
    <x v="1"/>
  </r>
  <r>
    <m/>
    <x v="34"/>
    <x v="34"/>
    <m/>
    <x v="1"/>
  </r>
  <r>
    <m/>
    <x v="34"/>
    <x v="34"/>
    <m/>
    <x v="1"/>
  </r>
  <r>
    <m/>
    <x v="34"/>
    <x v="34"/>
    <m/>
    <x v="1"/>
  </r>
  <r>
    <m/>
    <x v="34"/>
    <x v="34"/>
    <m/>
    <x v="1"/>
  </r>
  <r>
    <m/>
    <x v="34"/>
    <x v="34"/>
    <m/>
    <x v="1"/>
  </r>
  <r>
    <m/>
    <x v="34"/>
    <x v="34"/>
    <m/>
    <x v="1"/>
  </r>
  <r>
    <m/>
    <x v="34"/>
    <x v="34"/>
    <m/>
    <x v="1"/>
  </r>
  <r>
    <m/>
    <x v="34"/>
    <x v="34"/>
    <m/>
    <x v="1"/>
  </r>
  <r>
    <m/>
    <x v="34"/>
    <x v="34"/>
    <m/>
    <x v="1"/>
  </r>
  <r>
    <m/>
    <x v="34"/>
    <x v="34"/>
    <m/>
    <x v="1"/>
  </r>
  <r>
    <m/>
    <x v="34"/>
    <x v="34"/>
    <m/>
    <x v="1"/>
  </r>
  <r>
    <m/>
    <x v="34"/>
    <x v="34"/>
    <m/>
    <x v="1"/>
  </r>
  <r>
    <m/>
    <x v="34"/>
    <x v="34"/>
    <m/>
    <x v="1"/>
  </r>
  <r>
    <m/>
    <x v="34"/>
    <x v="34"/>
    <m/>
    <x v="1"/>
  </r>
  <r>
    <m/>
    <x v="34"/>
    <x v="34"/>
    <m/>
    <x v="1"/>
  </r>
  <r>
    <m/>
    <x v="34"/>
    <x v="34"/>
    <m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8131943-C602-4686-A0F6-CB22F26531B6}" name="Commandes clients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multipleFieldFilters="0" chartFormat="8" rowHeaderCaption="Client" colHeaderCaption="Date d'envoi">
  <location ref="B5:AK9" firstHeaderRow="1" firstDataRow="3" firstDataCol="1"/>
  <pivotFields count="5">
    <pivotField compact="0" outline="0" subtotalTop="0" showAll="0" defaultSubtotal="0"/>
    <pivotField axis="axisCol" compact="0" outline="0" showAll="0" defaultSubtotal="0">
      <items count="39">
        <item h="1" m="1" x="36"/>
        <item h="1" m="1" x="37"/>
        <item h="1" m="1" x="35"/>
        <item m="1" x="38"/>
        <item x="3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axis="axisCol" compact="0" outline="0" showAll="0" defaultSubtotal="0">
      <items count="39">
        <item m="1" x="35"/>
        <item m="1" x="38"/>
        <item m="1" x="36"/>
        <item m="1" x="37"/>
        <item x="3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dataField="1" compact="0" outline="0" showAll="0" defaultSubtotal="0"/>
    <pivotField axis="axisRow" compact="0" outline="0" showAll="0" defaultSubtotal="0">
      <items count="25">
        <item h="1" m="1" x="10"/>
        <item h="1" m="1" x="20"/>
        <item h="1" m="1" x="6"/>
        <item h="1" m="1" x="15"/>
        <item h="1" m="1" x="23"/>
        <item h="1" m="1" x="9"/>
        <item h="1" m="1" x="18"/>
        <item h="1" m="1" x="4"/>
        <item h="1" m="1" x="13"/>
        <item h="1" m="1" x="24"/>
        <item h="1" m="1" x="22"/>
        <item h="1" m="1" x="8"/>
        <item h="1" m="1" x="17"/>
        <item h="1" m="1" x="3"/>
        <item h="1" m="1" x="12"/>
        <item h="1" m="1" x="21"/>
        <item h="1" m="1" x="7"/>
        <item h="1" m="1" x="16"/>
        <item h="1" m="1" x="2"/>
        <item h="1" m="1" x="11"/>
        <item h="1" m="1" x="19"/>
        <item h="1" m="1" x="5"/>
        <item h="1" m="1" x="14"/>
        <item h="1" x="1"/>
        <item x="0"/>
      </items>
    </pivotField>
  </pivotFields>
  <rowFields count="1">
    <field x="4"/>
  </rowFields>
  <rowItems count="2">
    <i>
      <x v="24"/>
    </i>
    <i t="grand">
      <x/>
    </i>
  </rowItems>
  <colFields count="2">
    <field x="1"/>
    <field x="2"/>
  </colFields>
  <colItems count="35">
    <i>
      <x v="5"/>
      <x v="5"/>
    </i>
    <i>
      <x v="6"/>
      <x v="6"/>
    </i>
    <i>
      <x v="7"/>
      <x v="7"/>
    </i>
    <i>
      <x v="8"/>
      <x v="8"/>
    </i>
    <i>
      <x v="9"/>
      <x v="9"/>
    </i>
    <i>
      <x v="10"/>
      <x v="10"/>
    </i>
    <i>
      <x v="11"/>
      <x v="11"/>
    </i>
    <i>
      <x v="12"/>
      <x v="12"/>
    </i>
    <i>
      <x v="13"/>
      <x v="13"/>
    </i>
    <i>
      <x v="14"/>
      <x v="14"/>
    </i>
    <i>
      <x v="15"/>
      <x v="15"/>
    </i>
    <i>
      <x v="16"/>
      <x v="16"/>
    </i>
    <i>
      <x v="17"/>
      <x v="17"/>
    </i>
    <i>
      <x v="18"/>
      <x v="18"/>
    </i>
    <i>
      <x v="19"/>
      <x v="19"/>
    </i>
    <i>
      <x v="20"/>
      <x v="20"/>
    </i>
    <i>
      <x v="21"/>
      <x v="21"/>
    </i>
    <i>
      <x v="22"/>
      <x v="22"/>
    </i>
    <i>
      <x v="23"/>
      <x v="23"/>
    </i>
    <i>
      <x v="24"/>
      <x v="24"/>
    </i>
    <i>
      <x v="25"/>
      <x v="25"/>
    </i>
    <i>
      <x v="26"/>
      <x v="26"/>
    </i>
    <i>
      <x v="27"/>
      <x v="27"/>
    </i>
    <i>
      <x v="28"/>
      <x v="28"/>
    </i>
    <i>
      <x v="29"/>
      <x v="29"/>
    </i>
    <i>
      <x v="30"/>
      <x v="30"/>
    </i>
    <i>
      <x v="31"/>
      <x v="31"/>
    </i>
    <i>
      <x v="32"/>
      <x v="32"/>
    </i>
    <i>
      <x v="33"/>
      <x v="33"/>
    </i>
    <i>
      <x v="34"/>
      <x v="34"/>
    </i>
    <i>
      <x v="35"/>
      <x v="35"/>
    </i>
    <i>
      <x v="36"/>
      <x v="36"/>
    </i>
    <i>
      <x v="37"/>
      <x v="37"/>
    </i>
    <i>
      <x v="38"/>
      <x v="38"/>
    </i>
    <i t="grand">
      <x/>
    </i>
  </colItems>
  <dataFields count="1">
    <dataField name="Commandes" fld="3" baseField="0" baseItem="0"/>
  </dataFields>
  <formats count="13">
    <format dxfId="22">
      <pivotArea dataOnly="0" labelOnly="1" fieldPosition="0">
        <references count="1">
          <reference field="4" count="0"/>
        </references>
      </pivotArea>
    </format>
    <format dxfId="21">
      <pivotArea dataOnly="0" labelOnly="1" grandCol="1" outline="0" fieldPosition="0"/>
    </format>
    <format dxfId="20">
      <pivotArea dataOnly="0" labelOnly="1" fieldPosition="0">
        <references count="1">
          <reference field="4" count="0"/>
        </references>
      </pivotArea>
    </format>
    <format dxfId="19">
      <pivotArea dataOnly="0" labelOnly="1" grandCol="1" outline="0" fieldPosition="0"/>
    </format>
    <format dxfId="18">
      <pivotArea dataOnly="0" labelOnly="1" outline="0" fieldPosition="0">
        <references count="1">
          <reference field="4" count="0"/>
        </references>
      </pivotArea>
    </format>
    <format dxfId="17">
      <pivotArea field="1" type="button" dataOnly="0" labelOnly="1" outline="0" axis="axisCol" fieldPosition="0"/>
    </format>
    <format dxfId="16">
      <pivotArea field="2" type="button" dataOnly="0" labelOnly="1" outline="0" axis="axisCol" fieldPosition="1"/>
    </format>
    <format dxfId="15">
      <pivotArea type="topRight" dataOnly="0" labelOnly="1" outline="0" fieldPosition="0"/>
    </format>
    <format dxfId="14">
      <pivotArea field="1" type="button" dataOnly="0" labelOnly="1" outline="0" axis="axisCol" fieldPosition="0"/>
    </format>
    <format dxfId="13">
      <pivotArea field="2" type="button" dataOnly="0" labelOnly="1" outline="0" axis="axisCol" fieldPosition="1"/>
    </format>
    <format dxfId="12">
      <pivotArea type="topRight" dataOnly="0" labelOnly="1" outline="0" fieldPosition="0"/>
    </format>
    <format dxfId="11">
      <pivotArea outline="0" fieldPosition="0">
        <references count="1">
          <reference field="4" count="0" selected="0"/>
        </references>
      </pivotArea>
    </format>
    <format dxfId="10">
      <pivotArea dataOnly="0" labelOnly="1" outline="0" fieldPosition="0">
        <references count="1"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1EDE0-E76F-45E3-B760-9026F0120BA8}">
  <sheetPr codeName="Sheet3"/>
  <dimension ref="B1:R57"/>
  <sheetViews>
    <sheetView topLeftCell="A17" zoomScaleNormal="100" workbookViewId="0"/>
  </sheetViews>
  <sheetFormatPr baseColWidth="10" defaultColWidth="9.109375" defaultRowHeight="13.2" x14ac:dyDescent="0.25"/>
  <cols>
    <col min="1" max="2" width="5.6640625" style="55" customWidth="1"/>
    <col min="3" max="17" width="10.6640625" style="55" customWidth="1"/>
    <col min="18" max="18" width="5.6640625" style="55" customWidth="1"/>
    <col min="19" max="20" width="10.6640625" style="55" customWidth="1"/>
    <col min="21" max="16384" width="9.109375" style="55"/>
  </cols>
  <sheetData>
    <row r="1" spans="2:18" ht="13.8" thickBot="1" x14ac:dyDescent="0.3"/>
    <row r="2" spans="2:18" ht="14.4" x14ac:dyDescent="0.3">
      <c r="B2" s="56"/>
      <c r="C2" s="57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9"/>
    </row>
    <row r="3" spans="2:18" ht="23.4" x14ac:dyDescent="0.45">
      <c r="B3" s="60"/>
      <c r="C3" s="151" t="s">
        <v>35</v>
      </c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61"/>
    </row>
    <row r="4" spans="2:18" ht="14.4" x14ac:dyDescent="0.3">
      <c r="B4" s="62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1"/>
    </row>
    <row r="5" spans="2:18" ht="14.4" x14ac:dyDescent="0.3">
      <c r="B5" s="62"/>
      <c r="C5" s="67" t="s">
        <v>21</v>
      </c>
      <c r="D5" s="152" t="s">
        <v>32</v>
      </c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61"/>
    </row>
    <row r="6" spans="2:18" ht="14.4" x14ac:dyDescent="0.3">
      <c r="B6" s="62"/>
      <c r="C6" s="67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61"/>
    </row>
    <row r="7" spans="2:18" ht="14.4" x14ac:dyDescent="0.3">
      <c r="B7" s="62"/>
      <c r="C7" s="63"/>
      <c r="D7" s="63" t="s">
        <v>33</v>
      </c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1"/>
    </row>
    <row r="8" spans="2:18" ht="14.4" x14ac:dyDescent="0.3">
      <c r="B8" s="62"/>
      <c r="C8" s="63"/>
      <c r="D8" s="63" t="s">
        <v>34</v>
      </c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1"/>
    </row>
    <row r="9" spans="2:18" ht="14.4" x14ac:dyDescent="0.3">
      <c r="B9" s="62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1"/>
    </row>
    <row r="10" spans="2:18" ht="14.4" x14ac:dyDescent="0.3">
      <c r="B10" s="62"/>
      <c r="C10" s="67" t="s">
        <v>23</v>
      </c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1"/>
    </row>
    <row r="11" spans="2:18" ht="14.4" x14ac:dyDescent="0.3">
      <c r="B11" s="62"/>
      <c r="C11" s="64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1"/>
    </row>
    <row r="12" spans="2:18" ht="14.4" x14ac:dyDescent="0.3">
      <c r="B12" s="62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1"/>
    </row>
    <row r="13" spans="2:18" ht="14.4" x14ac:dyDescent="0.3">
      <c r="B13" s="62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1"/>
    </row>
    <row r="14" spans="2:18" ht="14.4" x14ac:dyDescent="0.3">
      <c r="B14" s="62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1"/>
    </row>
    <row r="15" spans="2:18" ht="14.4" x14ac:dyDescent="0.3"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1"/>
    </row>
    <row r="16" spans="2:18" ht="14.4" x14ac:dyDescent="0.3">
      <c r="B16" s="62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1"/>
    </row>
    <row r="17" spans="2:18" ht="14.4" x14ac:dyDescent="0.3">
      <c r="B17" s="62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1"/>
    </row>
    <row r="18" spans="2:18" ht="14.4" x14ac:dyDescent="0.3">
      <c r="B18" s="62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1"/>
    </row>
    <row r="19" spans="2:18" ht="14.4" x14ac:dyDescent="0.3">
      <c r="B19" s="62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1"/>
    </row>
    <row r="20" spans="2:18" ht="14.4" x14ac:dyDescent="0.3">
      <c r="B20" s="62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1"/>
    </row>
    <row r="21" spans="2:18" ht="14.4" x14ac:dyDescent="0.3">
      <c r="B21" s="62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1"/>
    </row>
    <row r="22" spans="2:18" ht="14.4" x14ac:dyDescent="0.3">
      <c r="B22" s="62"/>
      <c r="C22" s="63"/>
      <c r="D22" s="63"/>
      <c r="E22" s="63"/>
      <c r="F22" s="63"/>
      <c r="G22" s="63"/>
      <c r="H22" s="63"/>
      <c r="I22" s="63"/>
      <c r="K22" s="63"/>
      <c r="L22" s="63"/>
      <c r="M22" s="63"/>
      <c r="N22" s="63"/>
      <c r="O22" s="63"/>
      <c r="P22" s="63"/>
      <c r="Q22" s="63"/>
      <c r="R22" s="61"/>
    </row>
    <row r="23" spans="2:18" ht="14.4" x14ac:dyDescent="0.3">
      <c r="B23" s="62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1"/>
    </row>
    <row r="24" spans="2:18" ht="14.4" x14ac:dyDescent="0.3">
      <c r="B24" s="62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1"/>
    </row>
    <row r="25" spans="2:18" ht="14.4" x14ac:dyDescent="0.3">
      <c r="B25" s="62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1"/>
    </row>
    <row r="26" spans="2:18" ht="14.4" x14ac:dyDescent="0.3">
      <c r="B26" s="62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1"/>
    </row>
    <row r="27" spans="2:18" ht="14.4" x14ac:dyDescent="0.3">
      <c r="B27" s="62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1"/>
    </row>
    <row r="28" spans="2:18" ht="14.4" x14ac:dyDescent="0.3">
      <c r="B28" s="62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1"/>
    </row>
    <row r="29" spans="2:18" ht="14.4" x14ac:dyDescent="0.3">
      <c r="B29" s="62"/>
      <c r="R29" s="61"/>
    </row>
    <row r="30" spans="2:18" ht="14.4" x14ac:dyDescent="0.3">
      <c r="B30" s="62"/>
      <c r="R30" s="61"/>
    </row>
    <row r="31" spans="2:18" ht="14.4" x14ac:dyDescent="0.3">
      <c r="B31" s="62"/>
      <c r="R31" s="61"/>
    </row>
    <row r="32" spans="2:18" ht="14.4" x14ac:dyDescent="0.3">
      <c r="B32" s="62"/>
      <c r="R32" s="61"/>
    </row>
    <row r="33" spans="2:18" ht="14.4" x14ac:dyDescent="0.3">
      <c r="B33" s="62"/>
      <c r="R33" s="61"/>
    </row>
    <row r="34" spans="2:18" ht="14.4" x14ac:dyDescent="0.3">
      <c r="B34" s="62"/>
      <c r="R34" s="61"/>
    </row>
    <row r="35" spans="2:18" ht="14.4" x14ac:dyDescent="0.3">
      <c r="B35" s="62"/>
      <c r="R35" s="61"/>
    </row>
    <row r="36" spans="2:18" ht="14.4" x14ac:dyDescent="0.3">
      <c r="B36" s="62"/>
      <c r="R36" s="61"/>
    </row>
    <row r="37" spans="2:18" ht="14.4" x14ac:dyDescent="0.3">
      <c r="B37" s="62"/>
      <c r="R37" s="61"/>
    </row>
    <row r="38" spans="2:18" ht="14.4" x14ac:dyDescent="0.3">
      <c r="B38" s="62"/>
      <c r="R38" s="61"/>
    </row>
    <row r="39" spans="2:18" ht="14.4" x14ac:dyDescent="0.3">
      <c r="B39" s="62"/>
      <c r="R39" s="61"/>
    </row>
    <row r="40" spans="2:18" ht="14.4" x14ac:dyDescent="0.3">
      <c r="B40" s="62"/>
      <c r="R40" s="61"/>
    </row>
    <row r="41" spans="2:18" ht="14.4" x14ac:dyDescent="0.3">
      <c r="B41" s="62"/>
      <c r="R41" s="61"/>
    </row>
    <row r="42" spans="2:18" ht="14.4" x14ac:dyDescent="0.3">
      <c r="B42" s="62"/>
      <c r="R42" s="61"/>
    </row>
    <row r="43" spans="2:18" ht="14.4" x14ac:dyDescent="0.3">
      <c r="B43" s="62"/>
      <c r="R43" s="61"/>
    </row>
    <row r="44" spans="2:18" ht="14.4" x14ac:dyDescent="0.3">
      <c r="B44" s="62"/>
      <c r="R44" s="61"/>
    </row>
    <row r="45" spans="2:18" ht="14.4" x14ac:dyDescent="0.3">
      <c r="B45" s="62"/>
      <c r="R45" s="61"/>
    </row>
    <row r="46" spans="2:18" ht="14.4" x14ac:dyDescent="0.3">
      <c r="B46" s="62"/>
      <c r="R46" s="61"/>
    </row>
    <row r="47" spans="2:18" ht="14.4" x14ac:dyDescent="0.3">
      <c r="B47" s="62"/>
      <c r="R47" s="61"/>
    </row>
    <row r="48" spans="2:18" ht="14.4" x14ac:dyDescent="0.3">
      <c r="B48" s="62"/>
      <c r="R48" s="61"/>
    </row>
    <row r="49" spans="2:18" ht="14.4" x14ac:dyDescent="0.3">
      <c r="B49" s="62"/>
      <c r="R49" s="61"/>
    </row>
    <row r="50" spans="2:18" ht="14.4" x14ac:dyDescent="0.3">
      <c r="B50" s="62"/>
      <c r="R50" s="61"/>
    </row>
    <row r="51" spans="2:18" ht="14.4" x14ac:dyDescent="0.3">
      <c r="B51" s="62"/>
      <c r="R51" s="61"/>
    </row>
    <row r="52" spans="2:18" ht="14.4" x14ac:dyDescent="0.3">
      <c r="B52" s="62"/>
      <c r="R52" s="61"/>
    </row>
    <row r="53" spans="2:18" ht="14.4" x14ac:dyDescent="0.3">
      <c r="B53" s="62"/>
      <c r="R53" s="61"/>
    </row>
    <row r="54" spans="2:18" ht="14.4" x14ac:dyDescent="0.3">
      <c r="B54" s="62"/>
      <c r="R54" s="61"/>
    </row>
    <row r="55" spans="2:18" ht="14.4" x14ac:dyDescent="0.3">
      <c r="B55" s="62"/>
      <c r="R55" s="61"/>
    </row>
    <row r="56" spans="2:18" ht="14.4" x14ac:dyDescent="0.3">
      <c r="B56" s="62"/>
      <c r="R56" s="61"/>
    </row>
    <row r="57" spans="2:18" ht="15" thickBot="1" x14ac:dyDescent="0.35">
      <c r="B57" s="65"/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66"/>
    </row>
  </sheetData>
  <mergeCells count="2">
    <mergeCell ref="C3:Q3"/>
    <mergeCell ref="D5:Q6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9B331-4724-4E81-BCDE-A9741C44FEB6}">
  <sheetPr codeName="Sheet12">
    <tabColor theme="0" tint="-0.34998626667073579"/>
  </sheetPr>
  <dimension ref="B1:N38"/>
  <sheetViews>
    <sheetView zoomScaleNormal="100" workbookViewId="0">
      <selection activeCell="Q11" sqref="Q11"/>
    </sheetView>
  </sheetViews>
  <sheetFormatPr baseColWidth="10" defaultColWidth="9.109375" defaultRowHeight="13.2" x14ac:dyDescent="0.25"/>
  <cols>
    <col min="1" max="1" width="3.6640625" style="1" customWidth="1"/>
    <col min="2" max="2" width="12.6640625" style="8" customWidth="1"/>
    <col min="3" max="11" width="10.6640625" style="1" customWidth="1"/>
    <col min="12" max="16384" width="9.109375" style="1"/>
  </cols>
  <sheetData>
    <row r="1" spans="2:14" ht="13.8" thickBot="1" x14ac:dyDescent="0.3"/>
    <row r="2" spans="2:14" x14ac:dyDescent="0.25">
      <c r="B2" s="154" t="s">
        <v>43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5"/>
    </row>
    <row r="3" spans="2:14" ht="13.8" thickBot="1" x14ac:dyDescent="0.3">
      <c r="B3" s="156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7"/>
    </row>
    <row r="4" spans="2:14" ht="13.8" thickBot="1" x14ac:dyDescent="0.3"/>
    <row r="5" spans="2:14" s="19" customFormat="1" ht="24.9" customHeight="1" thickBot="1" x14ac:dyDescent="0.3">
      <c r="B5" s="10"/>
      <c r="C5" s="171" t="s">
        <v>12</v>
      </c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3"/>
    </row>
    <row r="6" spans="2:14" s="14" customFormat="1" ht="52.8" x14ac:dyDescent="0.25">
      <c r="B6" s="39" t="s">
        <v>13</v>
      </c>
      <c r="C6" s="30" t="str">
        <f>+'4 - Processus'!D7</f>
        <v>Insertion vis / Staffa</v>
      </c>
      <c r="D6" s="31" t="str">
        <f>+'4 - Processus'!E7</f>
        <v>Soudure Ecrou / Staffa</v>
      </c>
      <c r="E6" s="31" t="str">
        <f>+'4 - Processus'!F7</f>
        <v>Soudure tompon /guide</v>
      </c>
      <c r="F6" s="31" t="str">
        <f>+'4 - Processus'!G7</f>
        <v>Soudure guide / Staffa</v>
      </c>
      <c r="G6" s="31" t="str">
        <f>+'4 - Processus'!H7</f>
        <v>insertion vis ; Ecrou / Guide</v>
      </c>
      <c r="H6" s="31" t="e">
        <f>+'4 - Processus'!#REF!</f>
        <v>#REF!</v>
      </c>
      <c r="I6" s="31" t="str">
        <f>+'4 - Processus'!I7</f>
        <v>Montage porte poulie+ gomme</v>
      </c>
      <c r="J6" s="31" t="str">
        <f>+'4 - Processus'!J7</f>
        <v>Montage porte poulie</v>
      </c>
      <c r="K6" s="31" t="str">
        <f>+'4 - Processus'!K7</f>
        <v>Spalmatrice (X2)</v>
      </c>
      <c r="L6" s="31" t="str">
        <f>+'4 - Processus'!O7</f>
        <v>Collage Gaine (X1)</v>
      </c>
      <c r="M6" s="31" t="str">
        <f>+'4 - Processus'!W7</f>
        <v>Assm Final (1 Guide) Electrique</v>
      </c>
      <c r="N6" s="33" t="str">
        <f>+'4 - Processus'!X7</f>
        <v>Assm Final (2 Guides) Electrique</v>
      </c>
    </row>
    <row r="7" spans="2:14" x14ac:dyDescent="0.25">
      <c r="B7" s="28">
        <f>+'6 - Calendrier'!B7</f>
        <v>44837</v>
      </c>
      <c r="C7" s="103">
        <f>+IF('6 - Calendrier'!C7&lt;&gt;"",VLOOKUP(C$6,'5 - Régime de travail'!$B$6:$I$17,8,0),0)</f>
        <v>450</v>
      </c>
      <c r="D7" s="120">
        <f>+IF('6 - Calendrier'!D7&lt;&gt;"",VLOOKUP(D$6,'5 - Régime de travail'!$B$6:$I$17,8,0),0)</f>
        <v>450</v>
      </c>
      <c r="E7" s="120">
        <f>+IF('6 - Calendrier'!E7&lt;&gt;"",VLOOKUP(E$6,'5 - Régime de travail'!$B$6:$I$17,8,0),0)</f>
        <v>450</v>
      </c>
      <c r="F7" s="120">
        <f>+IF('6 - Calendrier'!F7&lt;&gt;"",VLOOKUP(F$6,'5 - Régime de travail'!$B$6:$I$17,8,0),0)</f>
        <v>450</v>
      </c>
      <c r="G7" s="120">
        <f>+IF('6 - Calendrier'!G7&lt;&gt;"",VLOOKUP(G$6,'5 - Régime de travail'!$B$6:$I$17,8,0),0)</f>
        <v>450</v>
      </c>
      <c r="H7" s="120" t="e">
        <f>+IF('6 - Calendrier'!H7&lt;&gt;"",VLOOKUP(H$6,'5 - Régime de travail'!$B$6:$I$17,8,0),0)</f>
        <v>#REF!</v>
      </c>
      <c r="I7" s="120">
        <f>+IF('6 - Calendrier'!I7&lt;&gt;"",VLOOKUP(I$6,'5 - Régime de travail'!$B$6:$I$17,8,0),0)</f>
        <v>450</v>
      </c>
      <c r="J7" s="120">
        <f>+IF('6 - Calendrier'!J7&lt;&gt;"",VLOOKUP(J$6,'5 - Régime de travail'!$B$6:$I$17,8,0),0)</f>
        <v>450</v>
      </c>
      <c r="K7" s="120">
        <f>+IF('6 - Calendrier'!K7&lt;&gt;"",VLOOKUP(K$6,'5 - Régime de travail'!$B$6:$I$17,8,0),0)</f>
        <v>450</v>
      </c>
      <c r="L7" s="120">
        <f>+IF('6 - Calendrier'!U7&lt;&gt;"",VLOOKUP(L$6,'5 - Régime de travail'!$B$6:$I$17,8,0),0)</f>
        <v>450</v>
      </c>
      <c r="M7" s="120" t="e">
        <f>+IF('6 - Calendrier'!V7&lt;&gt;"",VLOOKUP(M$6,'5 - Régime de travail'!$B$6:$I$17,8,0),0)</f>
        <v>#N/A</v>
      </c>
      <c r="N7" s="121" t="e">
        <f>+IF('6 - Calendrier'!W7&lt;&gt;"",VLOOKUP(N$6,'5 - Régime de travail'!$B$6:$I$17,8,0),0)</f>
        <v>#N/A</v>
      </c>
    </row>
    <row r="8" spans="2:14" x14ac:dyDescent="0.25">
      <c r="B8" s="28">
        <f>+'6 - Calendrier'!B8</f>
        <v>44838</v>
      </c>
      <c r="C8" s="103">
        <f>+IF('6 - Calendrier'!C8&lt;&gt;"",VLOOKUP(C$6,'5 - Régime de travail'!$B$6:$I$17,8,0),0)</f>
        <v>450</v>
      </c>
      <c r="D8" s="104">
        <f>+IF('6 - Calendrier'!D8&lt;&gt;"",VLOOKUP(D$6,'5 - Régime de travail'!$B$6:$I$17,8,0),0)</f>
        <v>450</v>
      </c>
      <c r="E8" s="104">
        <f>+IF('6 - Calendrier'!E8&lt;&gt;"",VLOOKUP(E$6,'5 - Régime de travail'!$B$6:$I$17,8,0),0)</f>
        <v>450</v>
      </c>
      <c r="F8" s="104">
        <f>+IF('6 - Calendrier'!F8&lt;&gt;"",VLOOKUP(F$6,'5 - Régime de travail'!$B$6:$I$17,8,0),0)</f>
        <v>450</v>
      </c>
      <c r="G8" s="104">
        <f>+IF('6 - Calendrier'!G8&lt;&gt;"",VLOOKUP(G$6,'5 - Régime de travail'!$B$6:$I$17,8,0),0)</f>
        <v>450</v>
      </c>
      <c r="H8" s="104" t="e">
        <f>+IF('6 - Calendrier'!H8&lt;&gt;"",VLOOKUP(H$6,'5 - Régime de travail'!$B$6:$I$17,8,0),0)</f>
        <v>#REF!</v>
      </c>
      <c r="I8" s="104">
        <f>+IF('6 - Calendrier'!I8&lt;&gt;"",VLOOKUP(I$6,'5 - Régime de travail'!$B$6:$I$17,8,0),0)</f>
        <v>450</v>
      </c>
      <c r="J8" s="104">
        <f>+IF('6 - Calendrier'!J8&lt;&gt;"",VLOOKUP(J$6,'5 - Régime de travail'!$B$6:$I$17,8,0),0)</f>
        <v>450</v>
      </c>
      <c r="K8" s="104">
        <f>+IF('6 - Calendrier'!K8&lt;&gt;"",VLOOKUP(K$6,'5 - Régime de travail'!$B$6:$I$17,8,0),0)</f>
        <v>450</v>
      </c>
      <c r="L8" s="104">
        <f>+IF('6 - Calendrier'!U8&lt;&gt;"",VLOOKUP(L$6,'5 - Régime de travail'!$B$6:$I$17,8,0),0)</f>
        <v>450</v>
      </c>
      <c r="M8" s="104" t="e">
        <f>+IF('6 - Calendrier'!V8&lt;&gt;"",VLOOKUP(M$6,'5 - Régime de travail'!$B$6:$I$17,8,0),0)</f>
        <v>#N/A</v>
      </c>
      <c r="N8" s="105" t="e">
        <f>+IF('6 - Calendrier'!W8&lt;&gt;"",VLOOKUP(N$6,'5 - Régime de travail'!$B$6:$I$17,8,0),0)</f>
        <v>#N/A</v>
      </c>
    </row>
    <row r="9" spans="2:14" x14ac:dyDescent="0.25">
      <c r="B9" s="28">
        <f>+'6 - Calendrier'!B9</f>
        <v>44839</v>
      </c>
      <c r="C9" s="103">
        <f>+IF('6 - Calendrier'!C9&lt;&gt;"",VLOOKUP(C$6,'5 - Régime de travail'!$B$6:$I$17,8,0),0)</f>
        <v>450</v>
      </c>
      <c r="D9" s="104">
        <f>+IF('6 - Calendrier'!D9&lt;&gt;"",VLOOKUP(D$6,'5 - Régime de travail'!$B$6:$I$17,8,0),0)</f>
        <v>450</v>
      </c>
      <c r="E9" s="104">
        <f>+IF('6 - Calendrier'!E9&lt;&gt;"",VLOOKUP(E$6,'5 - Régime de travail'!$B$6:$I$17,8,0),0)</f>
        <v>450</v>
      </c>
      <c r="F9" s="104">
        <f>+IF('6 - Calendrier'!F9&lt;&gt;"",VLOOKUP(F$6,'5 - Régime de travail'!$B$6:$I$17,8,0),0)</f>
        <v>450</v>
      </c>
      <c r="G9" s="104">
        <f>+IF('6 - Calendrier'!G9&lt;&gt;"",VLOOKUP(G$6,'5 - Régime de travail'!$B$6:$I$17,8,0),0)</f>
        <v>450</v>
      </c>
      <c r="H9" s="104" t="e">
        <f>+IF('6 - Calendrier'!H9&lt;&gt;"",VLOOKUP(H$6,'5 - Régime de travail'!$B$6:$I$17,8,0),0)</f>
        <v>#REF!</v>
      </c>
      <c r="I9" s="104">
        <f>+IF('6 - Calendrier'!I9&lt;&gt;"",VLOOKUP(I$6,'5 - Régime de travail'!$B$6:$I$17,8,0),0)</f>
        <v>450</v>
      </c>
      <c r="J9" s="104">
        <f>+IF('6 - Calendrier'!J9&lt;&gt;"",VLOOKUP(J$6,'5 - Régime de travail'!$B$6:$I$17,8,0),0)</f>
        <v>450</v>
      </c>
      <c r="K9" s="104">
        <f>+IF('6 - Calendrier'!K9&lt;&gt;"",VLOOKUP(K$6,'5 - Régime de travail'!$B$6:$I$17,8,0),0)</f>
        <v>450</v>
      </c>
      <c r="L9" s="104">
        <f>+IF('6 - Calendrier'!U9&lt;&gt;"",VLOOKUP(L$6,'5 - Régime de travail'!$B$6:$I$17,8,0),0)</f>
        <v>450</v>
      </c>
      <c r="M9" s="104" t="e">
        <f>+IF('6 - Calendrier'!V9&lt;&gt;"",VLOOKUP(M$6,'5 - Régime de travail'!$B$6:$I$17,8,0),0)</f>
        <v>#N/A</v>
      </c>
      <c r="N9" s="105" t="e">
        <f>+IF('6 - Calendrier'!W9&lt;&gt;"",VLOOKUP(N$6,'5 - Régime de travail'!$B$6:$I$17,8,0),0)</f>
        <v>#N/A</v>
      </c>
    </row>
    <row r="10" spans="2:14" x14ac:dyDescent="0.25">
      <c r="B10" s="28">
        <f>+'6 - Calendrier'!B10</f>
        <v>44840</v>
      </c>
      <c r="C10" s="103">
        <f>+IF('6 - Calendrier'!C10&lt;&gt;"",VLOOKUP(C$6,'5 - Régime de travail'!$B$6:$I$17,8,0),0)</f>
        <v>450</v>
      </c>
      <c r="D10" s="104">
        <f>+IF('6 - Calendrier'!D10&lt;&gt;"",VLOOKUP(D$6,'5 - Régime de travail'!$B$6:$I$17,8,0),0)</f>
        <v>450</v>
      </c>
      <c r="E10" s="104">
        <f>+IF('6 - Calendrier'!E10&lt;&gt;"",VLOOKUP(E$6,'5 - Régime de travail'!$B$6:$I$17,8,0),0)</f>
        <v>450</v>
      </c>
      <c r="F10" s="104">
        <f>+IF('6 - Calendrier'!F10&lt;&gt;"",VLOOKUP(F$6,'5 - Régime de travail'!$B$6:$I$17,8,0),0)</f>
        <v>450</v>
      </c>
      <c r="G10" s="104">
        <f>+IF('6 - Calendrier'!G10&lt;&gt;"",VLOOKUP(G$6,'5 - Régime de travail'!$B$6:$I$17,8,0),0)</f>
        <v>450</v>
      </c>
      <c r="H10" s="104" t="e">
        <f>+IF('6 - Calendrier'!H10&lt;&gt;"",VLOOKUP(H$6,'5 - Régime de travail'!$B$6:$I$17,8,0),0)</f>
        <v>#REF!</v>
      </c>
      <c r="I10" s="104">
        <f>+IF('6 - Calendrier'!I10&lt;&gt;"",VLOOKUP(I$6,'5 - Régime de travail'!$B$6:$I$17,8,0),0)</f>
        <v>450</v>
      </c>
      <c r="J10" s="104">
        <f>+IF('6 - Calendrier'!J10&lt;&gt;"",VLOOKUP(J$6,'5 - Régime de travail'!$B$6:$I$17,8,0),0)</f>
        <v>450</v>
      </c>
      <c r="K10" s="104">
        <f>+IF('6 - Calendrier'!K10&lt;&gt;"",VLOOKUP(K$6,'5 - Régime de travail'!$B$6:$I$17,8,0),0)</f>
        <v>450</v>
      </c>
      <c r="L10" s="104">
        <f>+IF('6 - Calendrier'!U10&lt;&gt;"",VLOOKUP(L$6,'5 - Régime de travail'!$B$6:$I$17,8,0),0)</f>
        <v>450</v>
      </c>
      <c r="M10" s="104" t="e">
        <f>+IF('6 - Calendrier'!V10&lt;&gt;"",VLOOKUP(M$6,'5 - Régime de travail'!$B$6:$I$17,8,0),0)</f>
        <v>#N/A</v>
      </c>
      <c r="N10" s="105" t="e">
        <f>+IF('6 - Calendrier'!W10&lt;&gt;"",VLOOKUP(N$6,'5 - Régime de travail'!$B$6:$I$17,8,0),0)</f>
        <v>#N/A</v>
      </c>
    </row>
    <row r="11" spans="2:14" x14ac:dyDescent="0.25">
      <c r="B11" s="28">
        <f>+'6 - Calendrier'!B11</f>
        <v>44841</v>
      </c>
      <c r="C11" s="103">
        <f>+IF('6 - Calendrier'!C11&lt;&gt;"",VLOOKUP(C$6,'5 - Régime de travail'!$B$6:$I$17,8,0),0)</f>
        <v>0</v>
      </c>
      <c r="D11" s="104">
        <f>+IF('6 - Calendrier'!D11&lt;&gt;"",VLOOKUP(D$6,'5 - Régime de travail'!$B$6:$I$17,8,0),0)</f>
        <v>0</v>
      </c>
      <c r="E11" s="104">
        <f>+IF('6 - Calendrier'!E11&lt;&gt;"",VLOOKUP(E$6,'5 - Régime de travail'!$B$6:$I$17,8,0),0)</f>
        <v>0</v>
      </c>
      <c r="F11" s="104">
        <f>+IF('6 - Calendrier'!F11&lt;&gt;"",VLOOKUP(F$6,'5 - Régime de travail'!$B$6:$I$17,8,0),0)</f>
        <v>0</v>
      </c>
      <c r="G11" s="104">
        <f>+IF('6 - Calendrier'!G11&lt;&gt;"",VLOOKUP(G$6,'5 - Régime de travail'!$B$6:$I$17,8,0),0)</f>
        <v>0</v>
      </c>
      <c r="H11" s="104">
        <f>+IF('6 - Calendrier'!H11&lt;&gt;"",VLOOKUP(H$6,'5 - Régime de travail'!$B$6:$I$17,8,0),0)</f>
        <v>0</v>
      </c>
      <c r="I11" s="104">
        <f>+IF('6 - Calendrier'!I11&lt;&gt;"",VLOOKUP(I$6,'5 - Régime de travail'!$B$6:$I$17,8,0),0)</f>
        <v>0</v>
      </c>
      <c r="J11" s="104">
        <f>+IF('6 - Calendrier'!J11&lt;&gt;"",VLOOKUP(J$6,'5 - Régime de travail'!$B$6:$I$17,8,0),0)</f>
        <v>0</v>
      </c>
      <c r="K11" s="104">
        <f>+IF('6 - Calendrier'!K11&lt;&gt;"",VLOOKUP(K$6,'5 - Régime de travail'!$B$6:$I$17,8,0),0)</f>
        <v>0</v>
      </c>
      <c r="L11" s="104">
        <f>+IF('6 - Calendrier'!U11&lt;&gt;"",VLOOKUP(L$6,'5 - Régime de travail'!$B$6:$I$17,8,0),0)</f>
        <v>0</v>
      </c>
      <c r="M11" s="104">
        <f>+IF('6 - Calendrier'!V11&lt;&gt;"",VLOOKUP(M$6,'5 - Régime de travail'!$B$6:$I$17,8,0),0)</f>
        <v>0</v>
      </c>
      <c r="N11" s="105">
        <f>+IF('6 - Calendrier'!W11&lt;&gt;"",VLOOKUP(N$6,'5 - Régime de travail'!$B$6:$I$17,8,0),0)</f>
        <v>0</v>
      </c>
    </row>
    <row r="12" spans="2:14" x14ac:dyDescent="0.25">
      <c r="B12" s="28">
        <f>+'6 - Calendrier'!B12</f>
        <v>44842</v>
      </c>
      <c r="C12" s="103">
        <f>+IF('6 - Calendrier'!C12&lt;&gt;"",VLOOKUP(C$6,'5 - Régime de travail'!$B$6:$I$17,8,0),0)</f>
        <v>0</v>
      </c>
      <c r="D12" s="104">
        <f>+IF('6 - Calendrier'!D12&lt;&gt;"",VLOOKUP(D$6,'5 - Régime de travail'!$B$6:$I$17,8,0),0)</f>
        <v>0</v>
      </c>
      <c r="E12" s="104">
        <f>+IF('6 - Calendrier'!E12&lt;&gt;"",VLOOKUP(E$6,'5 - Régime de travail'!$B$6:$I$17,8,0),0)</f>
        <v>0</v>
      </c>
      <c r="F12" s="104">
        <f>+IF('6 - Calendrier'!F12&lt;&gt;"",VLOOKUP(F$6,'5 - Régime de travail'!$B$6:$I$17,8,0),0)</f>
        <v>0</v>
      </c>
      <c r="G12" s="104">
        <f>+IF('6 - Calendrier'!G12&lt;&gt;"",VLOOKUP(G$6,'5 - Régime de travail'!$B$6:$I$17,8,0),0)</f>
        <v>0</v>
      </c>
      <c r="H12" s="104">
        <f>+IF('6 - Calendrier'!H12&lt;&gt;"",VLOOKUP(H$6,'5 - Régime de travail'!$B$6:$I$17,8,0),0)</f>
        <v>0</v>
      </c>
      <c r="I12" s="104">
        <f>+IF('6 - Calendrier'!I12&lt;&gt;"",VLOOKUP(I$6,'5 - Régime de travail'!$B$6:$I$17,8,0),0)</f>
        <v>0</v>
      </c>
      <c r="J12" s="104">
        <f>+IF('6 - Calendrier'!J12&lt;&gt;"",VLOOKUP(J$6,'5 - Régime de travail'!$B$6:$I$17,8,0),0)</f>
        <v>0</v>
      </c>
      <c r="K12" s="104">
        <f>+IF('6 - Calendrier'!K12&lt;&gt;"",VLOOKUP(K$6,'5 - Régime de travail'!$B$6:$I$17,8,0),0)</f>
        <v>0</v>
      </c>
      <c r="L12" s="104">
        <f>+IF('6 - Calendrier'!U12&lt;&gt;"",VLOOKUP(L$6,'5 - Régime de travail'!$B$6:$I$17,8,0),0)</f>
        <v>0</v>
      </c>
      <c r="M12" s="104">
        <f>+IF('6 - Calendrier'!V12&lt;&gt;"",VLOOKUP(M$6,'5 - Régime de travail'!$B$6:$I$17,8,0),0)</f>
        <v>0</v>
      </c>
      <c r="N12" s="105">
        <f>+IF('6 - Calendrier'!W12&lt;&gt;"",VLOOKUP(N$6,'5 - Régime de travail'!$B$6:$I$17,8,0),0)</f>
        <v>0</v>
      </c>
    </row>
    <row r="13" spans="2:14" x14ac:dyDescent="0.25">
      <c r="B13" s="28">
        <f>+'6 - Calendrier'!B13</f>
        <v>44843</v>
      </c>
      <c r="C13" s="103">
        <f>+IF('6 - Calendrier'!C13&lt;&gt;"",VLOOKUP(C$6,'5 - Régime de travail'!$B$6:$I$17,8,0),0)</f>
        <v>450</v>
      </c>
      <c r="D13" s="104">
        <f>+IF('6 - Calendrier'!D13&lt;&gt;"",VLOOKUP(D$6,'5 - Régime de travail'!$B$6:$I$17,8,0),0)</f>
        <v>450</v>
      </c>
      <c r="E13" s="104">
        <f>+IF('6 - Calendrier'!E13&lt;&gt;"",VLOOKUP(E$6,'5 - Régime de travail'!$B$6:$I$17,8,0),0)</f>
        <v>450</v>
      </c>
      <c r="F13" s="104">
        <f>+IF('6 - Calendrier'!F13&lt;&gt;"",VLOOKUP(F$6,'5 - Régime de travail'!$B$6:$I$17,8,0),0)</f>
        <v>450</v>
      </c>
      <c r="G13" s="104">
        <f>+IF('6 - Calendrier'!G13&lt;&gt;"",VLOOKUP(G$6,'5 - Régime de travail'!$B$6:$I$17,8,0),0)</f>
        <v>450</v>
      </c>
      <c r="H13" s="104" t="e">
        <f>+IF('6 - Calendrier'!H13&lt;&gt;"",VLOOKUP(H$6,'5 - Régime de travail'!$B$6:$I$17,8,0),0)</f>
        <v>#REF!</v>
      </c>
      <c r="I13" s="104">
        <f>+IF('6 - Calendrier'!I13&lt;&gt;"",VLOOKUP(I$6,'5 - Régime de travail'!$B$6:$I$17,8,0),0)</f>
        <v>450</v>
      </c>
      <c r="J13" s="104">
        <f>+IF('6 - Calendrier'!J13&lt;&gt;"",VLOOKUP(J$6,'5 - Régime de travail'!$B$6:$I$17,8,0),0)</f>
        <v>450</v>
      </c>
      <c r="K13" s="104">
        <f>+IF('6 - Calendrier'!K13&lt;&gt;"",VLOOKUP(K$6,'5 - Régime de travail'!$B$6:$I$17,8,0),0)</f>
        <v>450</v>
      </c>
      <c r="L13" s="104">
        <f>+IF('6 - Calendrier'!U13&lt;&gt;"",VLOOKUP(L$6,'5 - Régime de travail'!$B$6:$I$17,8,0),0)</f>
        <v>450</v>
      </c>
      <c r="M13" s="104" t="e">
        <f>+IF('6 - Calendrier'!V13&lt;&gt;"",VLOOKUP(M$6,'5 - Régime de travail'!$B$6:$I$17,8,0),0)</f>
        <v>#N/A</v>
      </c>
      <c r="N13" s="105" t="e">
        <f>+IF('6 - Calendrier'!W13&lt;&gt;"",VLOOKUP(N$6,'5 - Régime de travail'!$B$6:$I$17,8,0),0)</f>
        <v>#N/A</v>
      </c>
    </row>
    <row r="14" spans="2:14" x14ac:dyDescent="0.25">
      <c r="B14" s="28">
        <f>+'6 - Calendrier'!B14</f>
        <v>44844</v>
      </c>
      <c r="C14" s="103">
        <f>+IF('6 - Calendrier'!C14&lt;&gt;"",VLOOKUP(C$6,'5 - Régime de travail'!$B$6:$I$17,8,0),0)</f>
        <v>450</v>
      </c>
      <c r="D14" s="104">
        <f>+IF('6 - Calendrier'!D14&lt;&gt;"",VLOOKUP(D$6,'5 - Régime de travail'!$B$6:$I$17,8,0),0)</f>
        <v>450</v>
      </c>
      <c r="E14" s="104">
        <f>+IF('6 - Calendrier'!E14&lt;&gt;"",VLOOKUP(E$6,'5 - Régime de travail'!$B$6:$I$17,8,0),0)</f>
        <v>450</v>
      </c>
      <c r="F14" s="104">
        <f>+IF('6 - Calendrier'!F14&lt;&gt;"",VLOOKUP(F$6,'5 - Régime de travail'!$B$6:$I$17,8,0),0)</f>
        <v>450</v>
      </c>
      <c r="G14" s="104">
        <f>+IF('6 - Calendrier'!G14&lt;&gt;"",VLOOKUP(G$6,'5 - Régime de travail'!$B$6:$I$17,8,0),0)</f>
        <v>450</v>
      </c>
      <c r="H14" s="104" t="e">
        <f>+IF('6 - Calendrier'!H14&lt;&gt;"",VLOOKUP(H$6,'5 - Régime de travail'!$B$6:$I$17,8,0),0)</f>
        <v>#REF!</v>
      </c>
      <c r="I14" s="104">
        <f>+IF('6 - Calendrier'!I14&lt;&gt;"",VLOOKUP(I$6,'5 - Régime de travail'!$B$6:$I$17,8,0),0)</f>
        <v>450</v>
      </c>
      <c r="J14" s="104">
        <f>+IF('6 - Calendrier'!J14&lt;&gt;"",VLOOKUP(J$6,'5 - Régime de travail'!$B$6:$I$17,8,0),0)</f>
        <v>450</v>
      </c>
      <c r="K14" s="104">
        <f>+IF('6 - Calendrier'!K14&lt;&gt;"",VLOOKUP(K$6,'5 - Régime de travail'!$B$6:$I$17,8,0),0)</f>
        <v>450</v>
      </c>
      <c r="L14" s="104">
        <f>+IF('6 - Calendrier'!U14&lt;&gt;"",VLOOKUP(L$6,'5 - Régime de travail'!$B$6:$I$17,8,0),0)</f>
        <v>450</v>
      </c>
      <c r="M14" s="104" t="e">
        <f>+IF('6 - Calendrier'!V14&lt;&gt;"",VLOOKUP(M$6,'5 - Régime de travail'!$B$6:$I$17,8,0),0)</f>
        <v>#N/A</v>
      </c>
      <c r="N14" s="105" t="e">
        <f>+IF('6 - Calendrier'!W14&lt;&gt;"",VLOOKUP(N$6,'5 - Régime de travail'!$B$6:$I$17,8,0),0)</f>
        <v>#N/A</v>
      </c>
    </row>
    <row r="15" spans="2:14" x14ac:dyDescent="0.25">
      <c r="B15" s="28">
        <f>+'6 - Calendrier'!B15</f>
        <v>44845</v>
      </c>
      <c r="C15" s="103">
        <f>+IF('6 - Calendrier'!C15&lt;&gt;"",VLOOKUP(C$6,'5 - Régime de travail'!$B$6:$I$17,8,0),0)</f>
        <v>450</v>
      </c>
      <c r="D15" s="104">
        <f>+IF('6 - Calendrier'!D15&lt;&gt;"",VLOOKUP(D$6,'5 - Régime de travail'!$B$6:$I$17,8,0),0)</f>
        <v>450</v>
      </c>
      <c r="E15" s="104">
        <f>+IF('6 - Calendrier'!E15&lt;&gt;"",VLOOKUP(E$6,'5 - Régime de travail'!$B$6:$I$17,8,0),0)</f>
        <v>450</v>
      </c>
      <c r="F15" s="104">
        <f>+IF('6 - Calendrier'!F15&lt;&gt;"",VLOOKUP(F$6,'5 - Régime de travail'!$B$6:$I$17,8,0),0)</f>
        <v>450</v>
      </c>
      <c r="G15" s="104">
        <f>+IF('6 - Calendrier'!G15&lt;&gt;"",VLOOKUP(G$6,'5 - Régime de travail'!$B$6:$I$17,8,0),0)</f>
        <v>450</v>
      </c>
      <c r="H15" s="104" t="e">
        <f>+IF('6 - Calendrier'!H15&lt;&gt;"",VLOOKUP(H$6,'5 - Régime de travail'!$B$6:$I$17,8,0),0)</f>
        <v>#REF!</v>
      </c>
      <c r="I15" s="104">
        <f>+IF('6 - Calendrier'!I15&lt;&gt;"",VLOOKUP(I$6,'5 - Régime de travail'!$B$6:$I$17,8,0),0)</f>
        <v>450</v>
      </c>
      <c r="J15" s="104">
        <f>+IF('6 - Calendrier'!J15&lt;&gt;"",VLOOKUP(J$6,'5 - Régime de travail'!$B$6:$I$17,8,0),0)</f>
        <v>450</v>
      </c>
      <c r="K15" s="104">
        <f>+IF('6 - Calendrier'!K15&lt;&gt;"",VLOOKUP(K$6,'5 - Régime de travail'!$B$6:$I$17,8,0),0)</f>
        <v>450</v>
      </c>
      <c r="L15" s="104">
        <f>+IF('6 - Calendrier'!U15&lt;&gt;"",VLOOKUP(L$6,'5 - Régime de travail'!$B$6:$I$17,8,0),0)</f>
        <v>450</v>
      </c>
      <c r="M15" s="104" t="e">
        <f>+IF('6 - Calendrier'!V15&lt;&gt;"",VLOOKUP(M$6,'5 - Régime de travail'!$B$6:$I$17,8,0),0)</f>
        <v>#N/A</v>
      </c>
      <c r="N15" s="105" t="e">
        <f>+IF('6 - Calendrier'!W15&lt;&gt;"",VLOOKUP(N$6,'5 - Régime de travail'!$B$6:$I$17,8,0),0)</f>
        <v>#N/A</v>
      </c>
    </row>
    <row r="16" spans="2:14" x14ac:dyDescent="0.25">
      <c r="B16" s="28">
        <f>+'6 - Calendrier'!B16</f>
        <v>44846</v>
      </c>
      <c r="C16" s="103">
        <f>+IF('6 - Calendrier'!C16&lt;&gt;"",VLOOKUP(C$6,'5 - Régime de travail'!$B$6:$I$17,8,0),0)</f>
        <v>450</v>
      </c>
      <c r="D16" s="104">
        <f>+IF('6 - Calendrier'!D16&lt;&gt;"",VLOOKUP(D$6,'5 - Régime de travail'!$B$6:$I$17,8,0),0)</f>
        <v>450</v>
      </c>
      <c r="E16" s="104">
        <f>+IF('6 - Calendrier'!E16&lt;&gt;"",VLOOKUP(E$6,'5 - Régime de travail'!$B$6:$I$17,8,0),0)</f>
        <v>450</v>
      </c>
      <c r="F16" s="104">
        <f>+IF('6 - Calendrier'!F16&lt;&gt;"",VLOOKUP(F$6,'5 - Régime de travail'!$B$6:$I$17,8,0),0)</f>
        <v>450</v>
      </c>
      <c r="G16" s="104">
        <f>+IF('6 - Calendrier'!G16&lt;&gt;"",VLOOKUP(G$6,'5 - Régime de travail'!$B$6:$I$17,8,0),0)</f>
        <v>450</v>
      </c>
      <c r="H16" s="104" t="e">
        <f>+IF('6 - Calendrier'!H16&lt;&gt;"",VLOOKUP(H$6,'5 - Régime de travail'!$B$6:$I$17,8,0),0)</f>
        <v>#REF!</v>
      </c>
      <c r="I16" s="104">
        <f>+IF('6 - Calendrier'!I16&lt;&gt;"",VLOOKUP(I$6,'5 - Régime de travail'!$B$6:$I$17,8,0),0)</f>
        <v>450</v>
      </c>
      <c r="J16" s="104">
        <f>+IF('6 - Calendrier'!J16&lt;&gt;"",VLOOKUP(J$6,'5 - Régime de travail'!$B$6:$I$17,8,0),0)</f>
        <v>450</v>
      </c>
      <c r="K16" s="104">
        <f>+IF('6 - Calendrier'!K16&lt;&gt;"",VLOOKUP(K$6,'5 - Régime de travail'!$B$6:$I$17,8,0),0)</f>
        <v>450</v>
      </c>
      <c r="L16" s="104">
        <f>+IF('6 - Calendrier'!U16&lt;&gt;"",VLOOKUP(L$6,'5 - Régime de travail'!$B$6:$I$17,8,0),0)</f>
        <v>450</v>
      </c>
      <c r="M16" s="104" t="e">
        <f>+IF('6 - Calendrier'!V16&lt;&gt;"",VLOOKUP(M$6,'5 - Régime de travail'!$B$6:$I$17,8,0),0)</f>
        <v>#N/A</v>
      </c>
      <c r="N16" s="105" t="e">
        <f>+IF('6 - Calendrier'!W16&lt;&gt;"",VLOOKUP(N$6,'5 - Régime de travail'!$B$6:$I$17,8,0),0)</f>
        <v>#N/A</v>
      </c>
    </row>
    <row r="17" spans="2:14" x14ac:dyDescent="0.25">
      <c r="B17" s="28">
        <f>+'6 - Calendrier'!B17</f>
        <v>44847</v>
      </c>
      <c r="C17" s="103">
        <f>+IF('6 - Calendrier'!C17&lt;&gt;"",VLOOKUP(C$6,'5 - Régime de travail'!$B$6:$I$17,8,0),0)</f>
        <v>450</v>
      </c>
      <c r="D17" s="104">
        <f>+IF('6 - Calendrier'!D17&lt;&gt;"",VLOOKUP(D$6,'5 - Régime de travail'!$B$6:$I$17,8,0),0)</f>
        <v>450</v>
      </c>
      <c r="E17" s="104">
        <f>+IF('6 - Calendrier'!E17&lt;&gt;"",VLOOKUP(E$6,'5 - Régime de travail'!$B$6:$I$17,8,0),0)</f>
        <v>450</v>
      </c>
      <c r="F17" s="104">
        <f>+IF('6 - Calendrier'!F17&lt;&gt;"",VLOOKUP(F$6,'5 - Régime de travail'!$B$6:$I$17,8,0),0)</f>
        <v>450</v>
      </c>
      <c r="G17" s="104">
        <f>+IF('6 - Calendrier'!G17&lt;&gt;"",VLOOKUP(G$6,'5 - Régime de travail'!$B$6:$I$17,8,0),0)</f>
        <v>450</v>
      </c>
      <c r="H17" s="104" t="e">
        <f>+IF('6 - Calendrier'!H17&lt;&gt;"",VLOOKUP(H$6,'5 - Régime de travail'!$B$6:$I$17,8,0),0)</f>
        <v>#REF!</v>
      </c>
      <c r="I17" s="104">
        <f>+IF('6 - Calendrier'!I17&lt;&gt;"",VLOOKUP(I$6,'5 - Régime de travail'!$B$6:$I$17,8,0),0)</f>
        <v>450</v>
      </c>
      <c r="J17" s="104">
        <f>+IF('6 - Calendrier'!J17&lt;&gt;"",VLOOKUP(J$6,'5 - Régime de travail'!$B$6:$I$17,8,0),0)</f>
        <v>450</v>
      </c>
      <c r="K17" s="104">
        <f>+IF('6 - Calendrier'!K17&lt;&gt;"",VLOOKUP(K$6,'5 - Régime de travail'!$B$6:$I$17,8,0),0)</f>
        <v>450</v>
      </c>
      <c r="L17" s="104">
        <f>+IF('6 - Calendrier'!U17&lt;&gt;"",VLOOKUP(L$6,'5 - Régime de travail'!$B$6:$I$17,8,0),0)</f>
        <v>450</v>
      </c>
      <c r="M17" s="104" t="e">
        <f>+IF('6 - Calendrier'!V17&lt;&gt;"",VLOOKUP(M$6,'5 - Régime de travail'!$B$6:$I$17,8,0),0)</f>
        <v>#N/A</v>
      </c>
      <c r="N17" s="105" t="e">
        <f>+IF('6 - Calendrier'!W17&lt;&gt;"",VLOOKUP(N$6,'5 - Régime de travail'!$B$6:$I$17,8,0),0)</f>
        <v>#N/A</v>
      </c>
    </row>
    <row r="18" spans="2:14" x14ac:dyDescent="0.25">
      <c r="B18" s="28">
        <f>+'6 - Calendrier'!B18</f>
        <v>44848</v>
      </c>
      <c r="C18" s="103">
        <f>+IF('6 - Calendrier'!C18&lt;&gt;"",VLOOKUP(C$6,'5 - Régime de travail'!$B$6:$I$17,8,0),0)</f>
        <v>0</v>
      </c>
      <c r="D18" s="104">
        <f>+IF('6 - Calendrier'!D18&lt;&gt;"",VLOOKUP(D$6,'5 - Régime de travail'!$B$6:$I$17,8,0),0)</f>
        <v>0</v>
      </c>
      <c r="E18" s="104">
        <f>+IF('6 - Calendrier'!E18&lt;&gt;"",VLOOKUP(E$6,'5 - Régime de travail'!$B$6:$I$17,8,0),0)</f>
        <v>0</v>
      </c>
      <c r="F18" s="104">
        <f>+IF('6 - Calendrier'!F18&lt;&gt;"",VLOOKUP(F$6,'5 - Régime de travail'!$B$6:$I$17,8,0),0)</f>
        <v>0</v>
      </c>
      <c r="G18" s="104">
        <f>+IF('6 - Calendrier'!G18&lt;&gt;"",VLOOKUP(G$6,'5 - Régime de travail'!$B$6:$I$17,8,0),0)</f>
        <v>0</v>
      </c>
      <c r="H18" s="104">
        <f>+IF('6 - Calendrier'!H18&lt;&gt;"",VLOOKUP(H$6,'5 - Régime de travail'!$B$6:$I$17,8,0),0)</f>
        <v>0</v>
      </c>
      <c r="I18" s="104">
        <f>+IF('6 - Calendrier'!I18&lt;&gt;"",VLOOKUP(I$6,'5 - Régime de travail'!$B$6:$I$17,8,0),0)</f>
        <v>0</v>
      </c>
      <c r="J18" s="104">
        <f>+IF('6 - Calendrier'!J18&lt;&gt;"",VLOOKUP(J$6,'5 - Régime de travail'!$B$6:$I$17,8,0),0)</f>
        <v>0</v>
      </c>
      <c r="K18" s="104">
        <f>+IF('6 - Calendrier'!K18&lt;&gt;"",VLOOKUP(K$6,'5 - Régime de travail'!$B$6:$I$17,8,0),0)</f>
        <v>0</v>
      </c>
      <c r="L18" s="104">
        <f>+IF('6 - Calendrier'!U18&lt;&gt;"",VLOOKUP(L$6,'5 - Régime de travail'!$B$6:$I$17,8,0),0)</f>
        <v>0</v>
      </c>
      <c r="M18" s="104">
        <f>+IF('6 - Calendrier'!V18&lt;&gt;"",VLOOKUP(M$6,'5 - Régime de travail'!$B$6:$I$17,8,0),0)</f>
        <v>0</v>
      </c>
      <c r="N18" s="105">
        <f>+IF('6 - Calendrier'!W18&lt;&gt;"",VLOOKUP(N$6,'5 - Régime de travail'!$B$6:$I$17,8,0),0)</f>
        <v>0</v>
      </c>
    </row>
    <row r="19" spans="2:14" x14ac:dyDescent="0.25">
      <c r="B19" s="28">
        <f>+'6 - Calendrier'!B19</f>
        <v>44849</v>
      </c>
      <c r="C19" s="122">
        <f>+IF('6 - Calendrier'!C19&lt;&gt;"",VLOOKUP(C$6,'5 - Régime de travail'!$B$6:$I$17,8,0),0)</f>
        <v>0</v>
      </c>
      <c r="D19" s="112">
        <f>+IF('6 - Calendrier'!D19&lt;&gt;"",VLOOKUP(D$6,'5 - Régime de travail'!$B$6:$I$17,8,0),0)</f>
        <v>0</v>
      </c>
      <c r="E19" s="112">
        <f>+IF('6 - Calendrier'!E19&lt;&gt;"",VLOOKUP(E$6,'5 - Régime de travail'!$B$6:$I$17,8,0),0)</f>
        <v>0</v>
      </c>
      <c r="F19" s="112">
        <f>+IF('6 - Calendrier'!F19&lt;&gt;"",VLOOKUP(F$6,'5 - Régime de travail'!$B$6:$I$17,8,0),0)</f>
        <v>0</v>
      </c>
      <c r="G19" s="112">
        <f>+IF('6 - Calendrier'!G19&lt;&gt;"",VLOOKUP(G$6,'5 - Régime de travail'!$B$6:$I$17,8,0),0)</f>
        <v>0</v>
      </c>
      <c r="H19" s="112">
        <f>+IF('6 - Calendrier'!H19&lt;&gt;"",VLOOKUP(H$6,'5 - Régime de travail'!$B$6:$I$17,8,0),0)</f>
        <v>0</v>
      </c>
      <c r="I19" s="112">
        <f>+IF('6 - Calendrier'!I19&lt;&gt;"",VLOOKUP(I$6,'5 - Régime de travail'!$B$6:$I$17,8,0),0)</f>
        <v>0</v>
      </c>
      <c r="J19" s="112">
        <f>+IF('6 - Calendrier'!J19&lt;&gt;"",VLOOKUP(J$6,'5 - Régime de travail'!$B$6:$I$17,8,0),0)</f>
        <v>0</v>
      </c>
      <c r="K19" s="112">
        <f>+IF('6 - Calendrier'!K19&lt;&gt;"",VLOOKUP(K$6,'5 - Régime de travail'!$B$6:$I$17,8,0),0)</f>
        <v>0</v>
      </c>
      <c r="L19" s="112">
        <f>+IF('6 - Calendrier'!U19&lt;&gt;"",VLOOKUP(L$6,'5 - Régime de travail'!$B$6:$I$17,8,0),0)</f>
        <v>0</v>
      </c>
      <c r="M19" s="112">
        <f>+IF('6 - Calendrier'!V19&lt;&gt;"",VLOOKUP(M$6,'5 - Régime de travail'!$B$6:$I$17,8,0),0)</f>
        <v>0</v>
      </c>
      <c r="N19" s="113">
        <f>+IF('6 - Calendrier'!W19&lt;&gt;"",VLOOKUP(N$6,'5 - Régime de travail'!$B$6:$I$17,8,0),0)</f>
        <v>0</v>
      </c>
    </row>
    <row r="20" spans="2:14" x14ac:dyDescent="0.25">
      <c r="B20" s="28">
        <f>+'6 - Calendrier'!B20</f>
        <v>44850</v>
      </c>
      <c r="C20" s="122">
        <f>+IF('6 - Calendrier'!C20&lt;&gt;"",VLOOKUP(C$6,'5 - Régime de travail'!$B$6:$I$17,8,0),0)</f>
        <v>450</v>
      </c>
      <c r="D20" s="112">
        <f>+IF('6 - Calendrier'!D20&lt;&gt;"",VLOOKUP(D$6,'5 - Régime de travail'!$B$6:$I$17,8,0),0)</f>
        <v>450</v>
      </c>
      <c r="E20" s="112">
        <f>+IF('6 - Calendrier'!E20&lt;&gt;"",VLOOKUP(E$6,'5 - Régime de travail'!$B$6:$I$17,8,0),0)</f>
        <v>450</v>
      </c>
      <c r="F20" s="112">
        <f>+IF('6 - Calendrier'!F20&lt;&gt;"",VLOOKUP(F$6,'5 - Régime de travail'!$B$6:$I$17,8,0),0)</f>
        <v>450</v>
      </c>
      <c r="G20" s="112">
        <f>+IF('6 - Calendrier'!G20&lt;&gt;"",VLOOKUP(G$6,'5 - Régime de travail'!$B$6:$I$17,8,0),0)</f>
        <v>450</v>
      </c>
      <c r="H20" s="112" t="e">
        <f>+IF('6 - Calendrier'!H20&lt;&gt;"",VLOOKUP(H$6,'5 - Régime de travail'!$B$6:$I$17,8,0),0)</f>
        <v>#REF!</v>
      </c>
      <c r="I20" s="112">
        <f>+IF('6 - Calendrier'!I20&lt;&gt;"",VLOOKUP(I$6,'5 - Régime de travail'!$B$6:$I$17,8,0),0)</f>
        <v>450</v>
      </c>
      <c r="J20" s="112">
        <f>+IF('6 - Calendrier'!J20&lt;&gt;"",VLOOKUP(J$6,'5 - Régime de travail'!$B$6:$I$17,8,0),0)</f>
        <v>450</v>
      </c>
      <c r="K20" s="112">
        <f>+IF('6 - Calendrier'!K20&lt;&gt;"",VLOOKUP(K$6,'5 - Régime de travail'!$B$6:$I$17,8,0),0)</f>
        <v>450</v>
      </c>
      <c r="L20" s="112">
        <f>+IF('6 - Calendrier'!U20&lt;&gt;"",VLOOKUP(L$6,'5 - Régime de travail'!$B$6:$I$17,8,0),0)</f>
        <v>450</v>
      </c>
      <c r="M20" s="112" t="e">
        <f>+IF('6 - Calendrier'!V20&lt;&gt;"",VLOOKUP(M$6,'5 - Régime de travail'!$B$6:$I$17,8,0),0)</f>
        <v>#N/A</v>
      </c>
      <c r="N20" s="113" t="e">
        <f>+IF('6 - Calendrier'!W20&lt;&gt;"",VLOOKUP(N$6,'5 - Régime de travail'!$B$6:$I$17,8,0),0)</f>
        <v>#N/A</v>
      </c>
    </row>
    <row r="21" spans="2:14" x14ac:dyDescent="0.25">
      <c r="B21" s="28">
        <f>+'6 - Calendrier'!B21</f>
        <v>44851</v>
      </c>
      <c r="C21" s="122">
        <f>+IF('6 - Calendrier'!C21&lt;&gt;"",VLOOKUP(C$6,'5 - Régime de travail'!$B$6:$I$17,8,0),0)</f>
        <v>450</v>
      </c>
      <c r="D21" s="112">
        <f>+IF('6 - Calendrier'!D21&lt;&gt;"",VLOOKUP(D$6,'5 - Régime de travail'!$B$6:$I$17,8,0),0)</f>
        <v>450</v>
      </c>
      <c r="E21" s="112">
        <f>+IF('6 - Calendrier'!E21&lt;&gt;"",VLOOKUP(E$6,'5 - Régime de travail'!$B$6:$I$17,8,0),0)</f>
        <v>450</v>
      </c>
      <c r="F21" s="112">
        <f>+IF('6 - Calendrier'!F21&lt;&gt;"",VLOOKUP(F$6,'5 - Régime de travail'!$B$6:$I$17,8,0),0)</f>
        <v>450</v>
      </c>
      <c r="G21" s="112">
        <f>+IF('6 - Calendrier'!G21&lt;&gt;"",VLOOKUP(G$6,'5 - Régime de travail'!$B$6:$I$17,8,0),0)</f>
        <v>450</v>
      </c>
      <c r="H21" s="112" t="e">
        <f>+IF('6 - Calendrier'!H21&lt;&gt;"",VLOOKUP(H$6,'5 - Régime de travail'!$B$6:$I$17,8,0),0)</f>
        <v>#REF!</v>
      </c>
      <c r="I21" s="112">
        <f>+IF('6 - Calendrier'!I21&lt;&gt;"",VLOOKUP(I$6,'5 - Régime de travail'!$B$6:$I$17,8,0),0)</f>
        <v>450</v>
      </c>
      <c r="J21" s="112">
        <f>+IF('6 - Calendrier'!J21&lt;&gt;"",VLOOKUP(J$6,'5 - Régime de travail'!$B$6:$I$17,8,0),0)</f>
        <v>450</v>
      </c>
      <c r="K21" s="112">
        <f>+IF('6 - Calendrier'!K21&lt;&gt;"",VLOOKUP(K$6,'5 - Régime de travail'!$B$6:$I$17,8,0),0)</f>
        <v>450</v>
      </c>
      <c r="L21" s="112">
        <f>+IF('6 - Calendrier'!U21&lt;&gt;"",VLOOKUP(L$6,'5 - Régime de travail'!$B$6:$I$17,8,0),0)</f>
        <v>450</v>
      </c>
      <c r="M21" s="112" t="e">
        <f>+IF('6 - Calendrier'!V21&lt;&gt;"",VLOOKUP(M$6,'5 - Régime de travail'!$B$6:$I$17,8,0),0)</f>
        <v>#N/A</v>
      </c>
      <c r="N21" s="113" t="e">
        <f>+IF('6 - Calendrier'!W21&lt;&gt;"",VLOOKUP(N$6,'5 - Régime de travail'!$B$6:$I$17,8,0),0)</f>
        <v>#N/A</v>
      </c>
    </row>
    <row r="22" spans="2:14" x14ac:dyDescent="0.25">
      <c r="B22" s="28">
        <f>+'6 - Calendrier'!B22</f>
        <v>44852</v>
      </c>
      <c r="C22" s="122">
        <f>+IF('6 - Calendrier'!C22&lt;&gt;"",VLOOKUP(C$6,'5 - Régime de travail'!$B$6:$I$17,8,0),0)</f>
        <v>450</v>
      </c>
      <c r="D22" s="112">
        <f>+IF('6 - Calendrier'!D22&lt;&gt;"",VLOOKUP(D$6,'5 - Régime de travail'!$B$6:$I$17,8,0),0)</f>
        <v>450</v>
      </c>
      <c r="E22" s="112">
        <f>+IF('6 - Calendrier'!E22&lt;&gt;"",VLOOKUP(E$6,'5 - Régime de travail'!$B$6:$I$17,8,0),0)</f>
        <v>450</v>
      </c>
      <c r="F22" s="112">
        <f>+IF('6 - Calendrier'!F22&lt;&gt;"",VLOOKUP(F$6,'5 - Régime de travail'!$B$6:$I$17,8,0),0)</f>
        <v>450</v>
      </c>
      <c r="G22" s="112">
        <f>+IF('6 - Calendrier'!G22&lt;&gt;"",VLOOKUP(G$6,'5 - Régime de travail'!$B$6:$I$17,8,0),0)</f>
        <v>450</v>
      </c>
      <c r="H22" s="112" t="e">
        <f>+IF('6 - Calendrier'!H22&lt;&gt;"",VLOOKUP(H$6,'5 - Régime de travail'!$B$6:$I$17,8,0),0)</f>
        <v>#REF!</v>
      </c>
      <c r="I22" s="112">
        <f>+IF('6 - Calendrier'!I22&lt;&gt;"",VLOOKUP(I$6,'5 - Régime de travail'!$B$6:$I$17,8,0),0)</f>
        <v>450</v>
      </c>
      <c r="J22" s="112">
        <f>+IF('6 - Calendrier'!J22&lt;&gt;"",VLOOKUP(J$6,'5 - Régime de travail'!$B$6:$I$17,8,0),0)</f>
        <v>450</v>
      </c>
      <c r="K22" s="112">
        <f>+IF('6 - Calendrier'!K22&lt;&gt;"",VLOOKUP(K$6,'5 - Régime de travail'!$B$6:$I$17,8,0),0)</f>
        <v>450</v>
      </c>
      <c r="L22" s="112">
        <f>+IF('6 - Calendrier'!U22&lt;&gt;"",VLOOKUP(L$6,'5 - Régime de travail'!$B$6:$I$17,8,0),0)</f>
        <v>450</v>
      </c>
      <c r="M22" s="112" t="e">
        <f>+IF('6 - Calendrier'!V22&lt;&gt;"",VLOOKUP(M$6,'5 - Régime de travail'!$B$6:$I$17,8,0),0)</f>
        <v>#N/A</v>
      </c>
      <c r="N22" s="113" t="e">
        <f>+IF('6 - Calendrier'!W22&lt;&gt;"",VLOOKUP(N$6,'5 - Régime de travail'!$B$6:$I$17,8,0),0)</f>
        <v>#N/A</v>
      </c>
    </row>
    <row r="23" spans="2:14" x14ac:dyDescent="0.25">
      <c r="B23" s="28">
        <f>+'6 - Calendrier'!B23</f>
        <v>44853</v>
      </c>
      <c r="C23" s="122">
        <f>+IF('6 - Calendrier'!C23&lt;&gt;"",VLOOKUP(C$6,'5 - Régime de travail'!$B$6:$I$17,8,0),0)</f>
        <v>450</v>
      </c>
      <c r="D23" s="112">
        <f>+IF('6 - Calendrier'!D23&lt;&gt;"",VLOOKUP(D$6,'5 - Régime de travail'!$B$6:$I$17,8,0),0)</f>
        <v>450</v>
      </c>
      <c r="E23" s="112">
        <f>+IF('6 - Calendrier'!E23&lt;&gt;"",VLOOKUP(E$6,'5 - Régime de travail'!$B$6:$I$17,8,0),0)</f>
        <v>450</v>
      </c>
      <c r="F23" s="112">
        <f>+IF('6 - Calendrier'!F23&lt;&gt;"",VLOOKUP(F$6,'5 - Régime de travail'!$B$6:$I$17,8,0),0)</f>
        <v>450</v>
      </c>
      <c r="G23" s="112">
        <f>+IF('6 - Calendrier'!G23&lt;&gt;"",VLOOKUP(G$6,'5 - Régime de travail'!$B$6:$I$17,8,0),0)</f>
        <v>450</v>
      </c>
      <c r="H23" s="112" t="e">
        <f>+IF('6 - Calendrier'!H23&lt;&gt;"",VLOOKUP(H$6,'5 - Régime de travail'!$B$6:$I$17,8,0),0)</f>
        <v>#REF!</v>
      </c>
      <c r="I23" s="112">
        <f>+IF('6 - Calendrier'!I23&lt;&gt;"",VLOOKUP(I$6,'5 - Régime de travail'!$B$6:$I$17,8,0),0)</f>
        <v>450</v>
      </c>
      <c r="J23" s="112">
        <f>+IF('6 - Calendrier'!J23&lt;&gt;"",VLOOKUP(J$6,'5 - Régime de travail'!$B$6:$I$17,8,0),0)</f>
        <v>450</v>
      </c>
      <c r="K23" s="112">
        <f>+IF('6 - Calendrier'!K23&lt;&gt;"",VLOOKUP(K$6,'5 - Régime de travail'!$B$6:$I$17,8,0),0)</f>
        <v>450</v>
      </c>
      <c r="L23" s="112">
        <f>+IF('6 - Calendrier'!U23&lt;&gt;"",VLOOKUP(L$6,'5 - Régime de travail'!$B$6:$I$17,8,0),0)</f>
        <v>450</v>
      </c>
      <c r="M23" s="112" t="e">
        <f>+IF('6 - Calendrier'!V23&lt;&gt;"",VLOOKUP(M$6,'5 - Régime de travail'!$B$6:$I$17,8,0),0)</f>
        <v>#N/A</v>
      </c>
      <c r="N23" s="113" t="e">
        <f>+IF('6 - Calendrier'!W23&lt;&gt;"",VLOOKUP(N$6,'5 - Régime de travail'!$B$6:$I$17,8,0),0)</f>
        <v>#N/A</v>
      </c>
    </row>
    <row r="24" spans="2:14" x14ac:dyDescent="0.25">
      <c r="B24" s="28">
        <f>+'6 - Calendrier'!B24</f>
        <v>44854</v>
      </c>
      <c r="C24" s="122">
        <f>+IF('6 - Calendrier'!C24&lt;&gt;"",VLOOKUP(C$6,'5 - Régime de travail'!$B$6:$I$17,8,0),0)</f>
        <v>450</v>
      </c>
      <c r="D24" s="112">
        <f>+IF('6 - Calendrier'!D24&lt;&gt;"",VLOOKUP(D$6,'5 - Régime de travail'!$B$6:$I$17,8,0),0)</f>
        <v>450</v>
      </c>
      <c r="E24" s="112">
        <f>+IF('6 - Calendrier'!E24&lt;&gt;"",VLOOKUP(E$6,'5 - Régime de travail'!$B$6:$I$17,8,0),0)</f>
        <v>450</v>
      </c>
      <c r="F24" s="112">
        <f>+IF('6 - Calendrier'!F24&lt;&gt;"",VLOOKUP(F$6,'5 - Régime de travail'!$B$6:$I$17,8,0),0)</f>
        <v>450</v>
      </c>
      <c r="G24" s="112">
        <f>+IF('6 - Calendrier'!G24&lt;&gt;"",VLOOKUP(G$6,'5 - Régime de travail'!$B$6:$I$17,8,0),0)</f>
        <v>450</v>
      </c>
      <c r="H24" s="112" t="e">
        <f>+IF('6 - Calendrier'!H24&lt;&gt;"",VLOOKUP(H$6,'5 - Régime de travail'!$B$6:$I$17,8,0),0)</f>
        <v>#REF!</v>
      </c>
      <c r="I24" s="112">
        <f>+IF('6 - Calendrier'!I24&lt;&gt;"",VLOOKUP(I$6,'5 - Régime de travail'!$B$6:$I$17,8,0),0)</f>
        <v>450</v>
      </c>
      <c r="J24" s="112">
        <f>+IF('6 - Calendrier'!J24&lt;&gt;"",VLOOKUP(J$6,'5 - Régime de travail'!$B$6:$I$17,8,0),0)</f>
        <v>450</v>
      </c>
      <c r="K24" s="112">
        <f>+IF('6 - Calendrier'!K24&lt;&gt;"",VLOOKUP(K$6,'5 - Régime de travail'!$B$6:$I$17,8,0),0)</f>
        <v>450</v>
      </c>
      <c r="L24" s="112">
        <f>+IF('6 - Calendrier'!U24&lt;&gt;"",VLOOKUP(L$6,'5 - Régime de travail'!$B$6:$I$17,8,0),0)</f>
        <v>450</v>
      </c>
      <c r="M24" s="112" t="e">
        <f>+IF('6 - Calendrier'!V24&lt;&gt;"",VLOOKUP(M$6,'5 - Régime de travail'!$B$6:$I$17,8,0),0)</f>
        <v>#N/A</v>
      </c>
      <c r="N24" s="113" t="e">
        <f>+IF('6 - Calendrier'!W24&lt;&gt;"",VLOOKUP(N$6,'5 - Régime de travail'!$B$6:$I$17,8,0),0)</f>
        <v>#N/A</v>
      </c>
    </row>
    <row r="25" spans="2:14" x14ac:dyDescent="0.25">
      <c r="B25" s="28">
        <f>+'6 - Calendrier'!B25</f>
        <v>44855</v>
      </c>
      <c r="C25" s="103">
        <f>+IF('6 - Calendrier'!C25&lt;&gt;"",VLOOKUP(C$6,'5 - Régime de travail'!$B$6:$I$17,8,0),0)</f>
        <v>0</v>
      </c>
      <c r="D25" s="104">
        <f>+IF('6 - Calendrier'!D25&lt;&gt;"",VLOOKUP(D$6,'5 - Régime de travail'!$B$6:$I$17,8,0),0)</f>
        <v>0</v>
      </c>
      <c r="E25" s="104">
        <f>+IF('6 - Calendrier'!E25&lt;&gt;"",VLOOKUP(E$6,'5 - Régime de travail'!$B$6:$I$17,8,0),0)</f>
        <v>0</v>
      </c>
      <c r="F25" s="104">
        <f>+IF('6 - Calendrier'!F25&lt;&gt;"",VLOOKUP(F$6,'5 - Régime de travail'!$B$6:$I$17,8,0),0)</f>
        <v>0</v>
      </c>
      <c r="G25" s="104">
        <f>+IF('6 - Calendrier'!G25&lt;&gt;"",VLOOKUP(G$6,'5 - Régime de travail'!$B$6:$I$17,8,0),0)</f>
        <v>0</v>
      </c>
      <c r="H25" s="104">
        <f>+IF('6 - Calendrier'!H25&lt;&gt;"",VLOOKUP(H$6,'5 - Régime de travail'!$B$6:$I$17,8,0),0)</f>
        <v>0</v>
      </c>
      <c r="I25" s="104">
        <f>+IF('6 - Calendrier'!I25&lt;&gt;"",VLOOKUP(I$6,'5 - Régime de travail'!$B$6:$I$17,8,0),0)</f>
        <v>0</v>
      </c>
      <c r="J25" s="104">
        <f>+IF('6 - Calendrier'!J25&lt;&gt;"",VLOOKUP(J$6,'5 - Régime de travail'!$B$6:$I$17,8,0),0)</f>
        <v>0</v>
      </c>
      <c r="K25" s="104">
        <f>+IF('6 - Calendrier'!K25&lt;&gt;"",VLOOKUP(K$6,'5 - Régime de travail'!$B$6:$I$17,8,0),0)</f>
        <v>0</v>
      </c>
      <c r="L25" s="104">
        <f>+IF('6 - Calendrier'!U25&lt;&gt;"",VLOOKUP(L$6,'5 - Régime de travail'!$B$6:$I$17,8,0),0)</f>
        <v>0</v>
      </c>
      <c r="M25" s="104">
        <f>+IF('6 - Calendrier'!V25&lt;&gt;"",VLOOKUP(M$6,'5 - Régime de travail'!$B$6:$I$17,8,0),0)</f>
        <v>0</v>
      </c>
      <c r="N25" s="105">
        <f>+IF('6 - Calendrier'!W25&lt;&gt;"",VLOOKUP(N$6,'5 - Régime de travail'!$B$6:$I$17,8,0),0)</f>
        <v>0</v>
      </c>
    </row>
    <row r="26" spans="2:14" x14ac:dyDescent="0.25">
      <c r="B26" s="28">
        <f>+'6 - Calendrier'!B26</f>
        <v>44856</v>
      </c>
      <c r="C26" s="122">
        <f>+IF('6 - Calendrier'!C26&lt;&gt;"",VLOOKUP(C$6,'5 - Régime de travail'!$B$6:$I$17,8,0),0)</f>
        <v>0</v>
      </c>
      <c r="D26" s="112">
        <f>+IF('6 - Calendrier'!D26&lt;&gt;"",VLOOKUP(D$6,'5 - Régime de travail'!$B$6:$I$17,8,0),0)</f>
        <v>0</v>
      </c>
      <c r="E26" s="112">
        <f>+IF('6 - Calendrier'!E26&lt;&gt;"",VLOOKUP(E$6,'5 - Régime de travail'!$B$6:$I$17,8,0),0)</f>
        <v>0</v>
      </c>
      <c r="F26" s="112">
        <f>+IF('6 - Calendrier'!F26&lt;&gt;"",VLOOKUP(F$6,'5 - Régime de travail'!$B$6:$I$17,8,0),0)</f>
        <v>0</v>
      </c>
      <c r="G26" s="112">
        <f>+IF('6 - Calendrier'!G26&lt;&gt;"",VLOOKUP(G$6,'5 - Régime de travail'!$B$6:$I$17,8,0),0)</f>
        <v>0</v>
      </c>
      <c r="H26" s="112">
        <f>+IF('6 - Calendrier'!H26&lt;&gt;"",VLOOKUP(H$6,'5 - Régime de travail'!$B$6:$I$17,8,0),0)</f>
        <v>0</v>
      </c>
      <c r="I26" s="112">
        <f>+IF('6 - Calendrier'!I26&lt;&gt;"",VLOOKUP(I$6,'5 - Régime de travail'!$B$6:$I$17,8,0),0)</f>
        <v>0</v>
      </c>
      <c r="J26" s="112">
        <f>+IF('6 - Calendrier'!J26&lt;&gt;"",VLOOKUP(J$6,'5 - Régime de travail'!$B$6:$I$17,8,0),0)</f>
        <v>0</v>
      </c>
      <c r="K26" s="112">
        <f>+IF('6 - Calendrier'!K26&lt;&gt;"",VLOOKUP(K$6,'5 - Régime de travail'!$B$6:$I$17,8,0),0)</f>
        <v>0</v>
      </c>
      <c r="L26" s="112">
        <f>+IF('6 - Calendrier'!U26&lt;&gt;"",VLOOKUP(L$6,'5 - Régime de travail'!$B$6:$I$17,8,0),0)</f>
        <v>0</v>
      </c>
      <c r="M26" s="112">
        <f>+IF('6 - Calendrier'!V26&lt;&gt;"",VLOOKUP(M$6,'5 - Régime de travail'!$B$6:$I$17,8,0),0)</f>
        <v>0</v>
      </c>
      <c r="N26" s="113">
        <f>+IF('6 - Calendrier'!W26&lt;&gt;"",VLOOKUP(N$6,'5 - Régime de travail'!$B$6:$I$17,8,0),0)</f>
        <v>0</v>
      </c>
    </row>
    <row r="27" spans="2:14" x14ac:dyDescent="0.25">
      <c r="B27" s="28">
        <f>+'6 - Calendrier'!B27</f>
        <v>44857</v>
      </c>
      <c r="C27" s="122">
        <f>+IF('6 - Calendrier'!C27&lt;&gt;"",VLOOKUP(C$6,'5 - Régime de travail'!$B$6:$I$17,8,0),0)</f>
        <v>450</v>
      </c>
      <c r="D27" s="112">
        <f>+IF('6 - Calendrier'!D27&lt;&gt;"",VLOOKUP(D$6,'5 - Régime de travail'!$B$6:$I$17,8,0),0)</f>
        <v>450</v>
      </c>
      <c r="E27" s="112">
        <f>+IF('6 - Calendrier'!E27&lt;&gt;"",VLOOKUP(E$6,'5 - Régime de travail'!$B$6:$I$17,8,0),0)</f>
        <v>450</v>
      </c>
      <c r="F27" s="112">
        <f>+IF('6 - Calendrier'!F27&lt;&gt;"",VLOOKUP(F$6,'5 - Régime de travail'!$B$6:$I$17,8,0),0)</f>
        <v>450</v>
      </c>
      <c r="G27" s="112">
        <f>+IF('6 - Calendrier'!G27&lt;&gt;"",VLOOKUP(G$6,'5 - Régime de travail'!$B$6:$I$17,8,0),0)</f>
        <v>450</v>
      </c>
      <c r="H27" s="112" t="e">
        <f>+IF('6 - Calendrier'!H27&lt;&gt;"",VLOOKUP(H$6,'5 - Régime de travail'!$B$6:$I$17,8,0),0)</f>
        <v>#REF!</v>
      </c>
      <c r="I27" s="112">
        <f>+IF('6 - Calendrier'!I27&lt;&gt;"",VLOOKUP(I$6,'5 - Régime de travail'!$B$6:$I$17,8,0),0)</f>
        <v>450</v>
      </c>
      <c r="J27" s="112">
        <f>+IF('6 - Calendrier'!J27&lt;&gt;"",VLOOKUP(J$6,'5 - Régime de travail'!$B$6:$I$17,8,0),0)</f>
        <v>450</v>
      </c>
      <c r="K27" s="112">
        <f>+IF('6 - Calendrier'!K27&lt;&gt;"",VLOOKUP(K$6,'5 - Régime de travail'!$B$6:$I$17,8,0),0)</f>
        <v>450</v>
      </c>
      <c r="L27" s="112">
        <f>+IF('6 - Calendrier'!U27&lt;&gt;"",VLOOKUP(L$6,'5 - Régime de travail'!$B$6:$I$17,8,0),0)</f>
        <v>450</v>
      </c>
      <c r="M27" s="112" t="e">
        <f>+IF('6 - Calendrier'!V27&lt;&gt;"",VLOOKUP(M$6,'5 - Régime de travail'!$B$6:$I$17,8,0),0)</f>
        <v>#N/A</v>
      </c>
      <c r="N27" s="113" t="e">
        <f>+IF('6 - Calendrier'!W27&lt;&gt;"",VLOOKUP(N$6,'5 - Régime de travail'!$B$6:$I$17,8,0),0)</f>
        <v>#N/A</v>
      </c>
    </row>
    <row r="28" spans="2:14" x14ac:dyDescent="0.25">
      <c r="B28" s="28">
        <f>+'6 - Calendrier'!B28</f>
        <v>44858</v>
      </c>
      <c r="C28" s="122">
        <f>+IF('6 - Calendrier'!C28&lt;&gt;"",VLOOKUP(C$6,'5 - Régime de travail'!$B$6:$I$17,8,0),0)</f>
        <v>450</v>
      </c>
      <c r="D28" s="112">
        <f>+IF('6 - Calendrier'!D28&lt;&gt;"",VLOOKUP(D$6,'5 - Régime de travail'!$B$6:$I$17,8,0),0)</f>
        <v>450</v>
      </c>
      <c r="E28" s="112">
        <f>+IF('6 - Calendrier'!E28&lt;&gt;"",VLOOKUP(E$6,'5 - Régime de travail'!$B$6:$I$17,8,0),0)</f>
        <v>450</v>
      </c>
      <c r="F28" s="112">
        <f>+IF('6 - Calendrier'!F28&lt;&gt;"",VLOOKUP(F$6,'5 - Régime de travail'!$B$6:$I$17,8,0),0)</f>
        <v>450</v>
      </c>
      <c r="G28" s="112">
        <f>+IF('6 - Calendrier'!G28&lt;&gt;"",VLOOKUP(G$6,'5 - Régime de travail'!$B$6:$I$17,8,0),0)</f>
        <v>450</v>
      </c>
      <c r="H28" s="112" t="e">
        <f>+IF('6 - Calendrier'!H28&lt;&gt;"",VLOOKUP(H$6,'5 - Régime de travail'!$B$6:$I$17,8,0),0)</f>
        <v>#REF!</v>
      </c>
      <c r="I28" s="112">
        <f>+IF('6 - Calendrier'!I28&lt;&gt;"",VLOOKUP(I$6,'5 - Régime de travail'!$B$6:$I$17,8,0),0)</f>
        <v>450</v>
      </c>
      <c r="J28" s="112">
        <f>+IF('6 - Calendrier'!J28&lt;&gt;"",VLOOKUP(J$6,'5 - Régime de travail'!$B$6:$I$17,8,0),0)</f>
        <v>450</v>
      </c>
      <c r="K28" s="112">
        <f>+IF('6 - Calendrier'!K28&lt;&gt;"",VLOOKUP(K$6,'5 - Régime de travail'!$B$6:$I$17,8,0),0)</f>
        <v>450</v>
      </c>
      <c r="L28" s="112">
        <f>+IF('6 - Calendrier'!U28&lt;&gt;"",VLOOKUP(L$6,'5 - Régime de travail'!$B$6:$I$17,8,0),0)</f>
        <v>450</v>
      </c>
      <c r="M28" s="112" t="e">
        <f>+IF('6 - Calendrier'!V28&lt;&gt;"",VLOOKUP(M$6,'5 - Régime de travail'!$B$6:$I$17,8,0),0)</f>
        <v>#N/A</v>
      </c>
      <c r="N28" s="113" t="e">
        <f>+IF('6 - Calendrier'!W28&lt;&gt;"",VLOOKUP(N$6,'5 - Régime de travail'!$B$6:$I$17,8,0),0)</f>
        <v>#N/A</v>
      </c>
    </row>
    <row r="29" spans="2:14" x14ac:dyDescent="0.25">
      <c r="B29" s="28">
        <f>+'6 - Calendrier'!B29</f>
        <v>44859</v>
      </c>
      <c r="C29" s="122">
        <f>+IF('6 - Calendrier'!C29&lt;&gt;"",VLOOKUP(C$6,'5 - Régime de travail'!$B$6:$I$17,8,0),0)</f>
        <v>450</v>
      </c>
      <c r="D29" s="112">
        <f>+IF('6 - Calendrier'!D29&lt;&gt;"",VLOOKUP(D$6,'5 - Régime de travail'!$B$6:$I$17,8,0),0)</f>
        <v>450</v>
      </c>
      <c r="E29" s="112">
        <f>+IF('6 - Calendrier'!E29&lt;&gt;"",VLOOKUP(E$6,'5 - Régime de travail'!$B$6:$I$17,8,0),0)</f>
        <v>450</v>
      </c>
      <c r="F29" s="112">
        <f>+IF('6 - Calendrier'!F29&lt;&gt;"",VLOOKUP(F$6,'5 - Régime de travail'!$B$6:$I$17,8,0),0)</f>
        <v>450</v>
      </c>
      <c r="G29" s="112">
        <f>+IF('6 - Calendrier'!G29&lt;&gt;"",VLOOKUP(G$6,'5 - Régime de travail'!$B$6:$I$17,8,0),0)</f>
        <v>450</v>
      </c>
      <c r="H29" s="112" t="e">
        <f>+IF('6 - Calendrier'!H29&lt;&gt;"",VLOOKUP(H$6,'5 - Régime de travail'!$B$6:$I$17,8,0),0)</f>
        <v>#REF!</v>
      </c>
      <c r="I29" s="112">
        <f>+IF('6 - Calendrier'!I29&lt;&gt;"",VLOOKUP(I$6,'5 - Régime de travail'!$B$6:$I$17,8,0),0)</f>
        <v>450</v>
      </c>
      <c r="J29" s="112">
        <f>+IF('6 - Calendrier'!J29&lt;&gt;"",VLOOKUP(J$6,'5 - Régime de travail'!$B$6:$I$17,8,0),0)</f>
        <v>450</v>
      </c>
      <c r="K29" s="112">
        <f>+IF('6 - Calendrier'!K29&lt;&gt;"",VLOOKUP(K$6,'5 - Régime de travail'!$B$6:$I$17,8,0),0)</f>
        <v>450</v>
      </c>
      <c r="L29" s="112">
        <f>+IF('6 - Calendrier'!U29&lt;&gt;"",VLOOKUP(L$6,'5 - Régime de travail'!$B$6:$I$17,8,0),0)</f>
        <v>450</v>
      </c>
      <c r="M29" s="112" t="e">
        <f>+IF('6 - Calendrier'!V29&lt;&gt;"",VLOOKUP(M$6,'5 - Régime de travail'!$B$6:$I$17,8,0),0)</f>
        <v>#N/A</v>
      </c>
      <c r="N29" s="113" t="e">
        <f>+IF('6 - Calendrier'!W29&lt;&gt;"",VLOOKUP(N$6,'5 - Régime de travail'!$B$6:$I$17,8,0),0)</f>
        <v>#N/A</v>
      </c>
    </row>
    <row r="30" spans="2:14" x14ac:dyDescent="0.25">
      <c r="B30" s="28">
        <f>+'6 - Calendrier'!B30</f>
        <v>44860</v>
      </c>
      <c r="C30" s="122">
        <f>+IF('6 - Calendrier'!C30&lt;&gt;"",VLOOKUP(C$6,'5 - Régime de travail'!$B$6:$I$17,8,0),0)</f>
        <v>450</v>
      </c>
      <c r="D30" s="112">
        <f>+IF('6 - Calendrier'!D30&lt;&gt;"",VLOOKUP(D$6,'5 - Régime de travail'!$B$6:$I$17,8,0),0)</f>
        <v>450</v>
      </c>
      <c r="E30" s="112">
        <f>+IF('6 - Calendrier'!E30&lt;&gt;"",VLOOKUP(E$6,'5 - Régime de travail'!$B$6:$I$17,8,0),0)</f>
        <v>450</v>
      </c>
      <c r="F30" s="112">
        <f>+IF('6 - Calendrier'!F30&lt;&gt;"",VLOOKUP(F$6,'5 - Régime de travail'!$B$6:$I$17,8,0),0)</f>
        <v>450</v>
      </c>
      <c r="G30" s="112">
        <f>+IF('6 - Calendrier'!G30&lt;&gt;"",VLOOKUP(G$6,'5 - Régime de travail'!$B$6:$I$17,8,0),0)</f>
        <v>450</v>
      </c>
      <c r="H30" s="112" t="e">
        <f>+IF('6 - Calendrier'!H30&lt;&gt;"",VLOOKUP(H$6,'5 - Régime de travail'!$B$6:$I$17,8,0),0)</f>
        <v>#REF!</v>
      </c>
      <c r="I30" s="112">
        <f>+IF('6 - Calendrier'!I30&lt;&gt;"",VLOOKUP(I$6,'5 - Régime de travail'!$B$6:$I$17,8,0),0)</f>
        <v>450</v>
      </c>
      <c r="J30" s="112">
        <f>+IF('6 - Calendrier'!J30&lt;&gt;"",VLOOKUP(J$6,'5 - Régime de travail'!$B$6:$I$17,8,0),0)</f>
        <v>450</v>
      </c>
      <c r="K30" s="112">
        <f>+IF('6 - Calendrier'!K30&lt;&gt;"",VLOOKUP(K$6,'5 - Régime de travail'!$B$6:$I$17,8,0),0)</f>
        <v>450</v>
      </c>
      <c r="L30" s="112">
        <f>+IF('6 - Calendrier'!U30&lt;&gt;"",VLOOKUP(L$6,'5 - Régime de travail'!$B$6:$I$17,8,0),0)</f>
        <v>450</v>
      </c>
      <c r="M30" s="112" t="e">
        <f>+IF('6 - Calendrier'!V30&lt;&gt;"",VLOOKUP(M$6,'5 - Régime de travail'!$B$6:$I$17,8,0),0)</f>
        <v>#N/A</v>
      </c>
      <c r="N30" s="113" t="e">
        <f>+IF('6 - Calendrier'!W30&lt;&gt;"",VLOOKUP(N$6,'5 - Régime de travail'!$B$6:$I$17,8,0),0)</f>
        <v>#N/A</v>
      </c>
    </row>
    <row r="31" spans="2:14" x14ac:dyDescent="0.25">
      <c r="B31" s="28">
        <f>+'6 - Calendrier'!B31</f>
        <v>44861</v>
      </c>
      <c r="C31" s="122">
        <f>+IF('6 - Calendrier'!C31&lt;&gt;"",VLOOKUP(C$6,'5 - Régime de travail'!$B$6:$I$17,8,0),0)</f>
        <v>450</v>
      </c>
      <c r="D31" s="112">
        <f>+IF('6 - Calendrier'!D31&lt;&gt;"",VLOOKUP(D$6,'5 - Régime de travail'!$B$6:$I$17,8,0),0)</f>
        <v>450</v>
      </c>
      <c r="E31" s="112">
        <f>+IF('6 - Calendrier'!E31&lt;&gt;"",VLOOKUP(E$6,'5 - Régime de travail'!$B$6:$I$17,8,0),0)</f>
        <v>0</v>
      </c>
      <c r="F31" s="112">
        <f>+IF('6 - Calendrier'!F31&lt;&gt;"",VLOOKUP(F$6,'5 - Régime de travail'!$B$6:$I$17,8,0),0)</f>
        <v>450</v>
      </c>
      <c r="G31" s="112">
        <f>+IF('6 - Calendrier'!G31&lt;&gt;"",VLOOKUP(G$6,'5 - Régime de travail'!$B$6:$I$17,8,0),0)</f>
        <v>450</v>
      </c>
      <c r="H31" s="112" t="e">
        <f>+IF('6 - Calendrier'!H31&lt;&gt;"",VLOOKUP(H$6,'5 - Régime de travail'!$B$6:$I$17,8,0),0)</f>
        <v>#REF!</v>
      </c>
      <c r="I31" s="112">
        <f>+IF('6 - Calendrier'!I31&lt;&gt;"",VLOOKUP(I$6,'5 - Régime de travail'!$B$6:$I$17,8,0),0)</f>
        <v>450</v>
      </c>
      <c r="J31" s="112">
        <f>+IF('6 - Calendrier'!J31&lt;&gt;"",VLOOKUP(J$6,'5 - Régime de travail'!$B$6:$I$17,8,0),0)</f>
        <v>450</v>
      </c>
      <c r="K31" s="112">
        <f>+IF('6 - Calendrier'!K31&lt;&gt;"",VLOOKUP(K$6,'5 - Régime de travail'!$B$6:$I$17,8,0),0)</f>
        <v>450</v>
      </c>
      <c r="L31" s="112">
        <f>+IF('6 - Calendrier'!U31&lt;&gt;"",VLOOKUP(L$6,'5 - Régime de travail'!$B$6:$I$17,8,0),0)</f>
        <v>450</v>
      </c>
      <c r="M31" s="112" t="e">
        <f>+IF('6 - Calendrier'!V31&lt;&gt;"",VLOOKUP(M$6,'5 - Régime de travail'!$B$6:$I$17,8,0),0)</f>
        <v>#N/A</v>
      </c>
      <c r="N31" s="113" t="e">
        <f>+IF('6 - Calendrier'!W31&lt;&gt;"",VLOOKUP(N$6,'5 - Régime de travail'!$B$6:$I$17,8,0),0)</f>
        <v>#N/A</v>
      </c>
    </row>
    <row r="32" spans="2:14" x14ac:dyDescent="0.25">
      <c r="B32" s="28">
        <f>+'6 - Calendrier'!B32</f>
        <v>44862</v>
      </c>
      <c r="C32" s="103">
        <f>+IF('6 - Calendrier'!C32&lt;&gt;"",VLOOKUP(C$6,'5 - Régime de travail'!$B$6:$I$17,8,0),0)</f>
        <v>0</v>
      </c>
      <c r="D32" s="104">
        <f>+IF('6 - Calendrier'!D32&lt;&gt;"",VLOOKUP(D$6,'5 - Régime de travail'!$B$6:$I$17,8,0),0)</f>
        <v>0</v>
      </c>
      <c r="E32" s="104">
        <f>+IF('6 - Calendrier'!E32&lt;&gt;"",VLOOKUP(E$6,'5 - Régime de travail'!$B$6:$I$17,8,0),0)</f>
        <v>0</v>
      </c>
      <c r="F32" s="104">
        <f>+IF('6 - Calendrier'!F32&lt;&gt;"",VLOOKUP(F$6,'5 - Régime de travail'!$B$6:$I$17,8,0),0)</f>
        <v>0</v>
      </c>
      <c r="G32" s="104">
        <f>+IF('6 - Calendrier'!G32&lt;&gt;"",VLOOKUP(G$6,'5 - Régime de travail'!$B$6:$I$17,8,0),0)</f>
        <v>0</v>
      </c>
      <c r="H32" s="104">
        <f>+IF('6 - Calendrier'!H32&lt;&gt;"",VLOOKUP(H$6,'5 - Régime de travail'!$B$6:$I$17,8,0),0)</f>
        <v>0</v>
      </c>
      <c r="I32" s="104">
        <f>+IF('6 - Calendrier'!I32&lt;&gt;"",VLOOKUP(I$6,'5 - Régime de travail'!$B$6:$I$17,8,0),0)</f>
        <v>0</v>
      </c>
      <c r="J32" s="104">
        <f>+IF('6 - Calendrier'!J32&lt;&gt;"",VLOOKUP(J$6,'5 - Régime de travail'!$B$6:$I$17,8,0),0)</f>
        <v>0</v>
      </c>
      <c r="K32" s="104">
        <f>+IF('6 - Calendrier'!K32&lt;&gt;"",VLOOKUP(K$6,'5 - Régime de travail'!$B$6:$I$17,8,0),0)</f>
        <v>0</v>
      </c>
      <c r="L32" s="104">
        <f>+IF('6 - Calendrier'!U32&lt;&gt;"",VLOOKUP(L$6,'5 - Régime de travail'!$B$6:$I$17,8,0),0)</f>
        <v>0</v>
      </c>
      <c r="M32" s="104">
        <f>+IF('6 - Calendrier'!V32&lt;&gt;"",VLOOKUP(M$6,'5 - Régime de travail'!$B$6:$I$17,8,0),0)</f>
        <v>0</v>
      </c>
      <c r="N32" s="105">
        <f>+IF('6 - Calendrier'!W32&lt;&gt;"",VLOOKUP(N$6,'5 - Régime de travail'!$B$6:$I$17,8,0),0)</f>
        <v>0</v>
      </c>
    </row>
    <row r="33" spans="2:14" x14ac:dyDescent="0.25">
      <c r="B33" s="28">
        <f>+'6 - Calendrier'!B33</f>
        <v>44863</v>
      </c>
      <c r="C33" s="122">
        <f>+IF('6 - Calendrier'!C33&lt;&gt;"",VLOOKUP(C$6,'5 - Régime de travail'!$B$6:$I$17,8,0),0)</f>
        <v>0</v>
      </c>
      <c r="D33" s="112">
        <f>+IF('6 - Calendrier'!D33&lt;&gt;"",VLOOKUP(D$6,'5 - Régime de travail'!$B$6:$I$17,8,0),0)</f>
        <v>0</v>
      </c>
      <c r="E33" s="112">
        <f>+IF('6 - Calendrier'!E33&lt;&gt;"",VLOOKUP(E$6,'5 - Régime de travail'!$B$6:$I$17,8,0),0)</f>
        <v>0</v>
      </c>
      <c r="F33" s="112">
        <f>+IF('6 - Calendrier'!F33&lt;&gt;"",VLOOKUP(F$6,'5 - Régime de travail'!$B$6:$I$17,8,0),0)</f>
        <v>0</v>
      </c>
      <c r="G33" s="112">
        <f>+IF('6 - Calendrier'!G33&lt;&gt;"",VLOOKUP(G$6,'5 - Régime de travail'!$B$6:$I$17,8,0),0)</f>
        <v>0</v>
      </c>
      <c r="H33" s="112">
        <f>+IF('6 - Calendrier'!H33&lt;&gt;"",VLOOKUP(H$6,'5 - Régime de travail'!$B$6:$I$17,8,0),0)</f>
        <v>0</v>
      </c>
      <c r="I33" s="112">
        <f>+IF('6 - Calendrier'!I33&lt;&gt;"",VLOOKUP(I$6,'5 - Régime de travail'!$B$6:$I$17,8,0),0)</f>
        <v>0</v>
      </c>
      <c r="J33" s="112">
        <f>+IF('6 - Calendrier'!J33&lt;&gt;"",VLOOKUP(J$6,'5 - Régime de travail'!$B$6:$I$17,8,0),0)</f>
        <v>0</v>
      </c>
      <c r="K33" s="112">
        <f>+IF('6 - Calendrier'!K33&lt;&gt;"",VLOOKUP(K$6,'5 - Régime de travail'!$B$6:$I$17,8,0),0)</f>
        <v>0</v>
      </c>
      <c r="L33" s="112">
        <f>+IF('6 - Calendrier'!U33&lt;&gt;"",VLOOKUP(L$6,'5 - Régime de travail'!$B$6:$I$17,8,0),0)</f>
        <v>0</v>
      </c>
      <c r="M33" s="112">
        <f>+IF('6 - Calendrier'!V33&lt;&gt;"",VLOOKUP(M$6,'5 - Régime de travail'!$B$6:$I$17,8,0),0)</f>
        <v>0</v>
      </c>
      <c r="N33" s="113">
        <f>+IF('6 - Calendrier'!W33&lt;&gt;"",VLOOKUP(N$6,'5 - Régime de travail'!$B$6:$I$17,8,0),0)</f>
        <v>0</v>
      </c>
    </row>
    <row r="34" spans="2:14" x14ac:dyDescent="0.25">
      <c r="B34" s="28">
        <f>+'6 - Calendrier'!B34</f>
        <v>44864</v>
      </c>
      <c r="C34" s="122">
        <f>+IF('6 - Calendrier'!C34&lt;&gt;"",VLOOKUP(C$6,'5 - Régime de travail'!$B$6:$I$17,8,0),0)</f>
        <v>450</v>
      </c>
      <c r="D34" s="112">
        <f>+IF('6 - Calendrier'!D34&lt;&gt;"",VLOOKUP(D$6,'5 - Régime de travail'!$B$6:$I$17,8,0),0)</f>
        <v>450</v>
      </c>
      <c r="E34" s="112">
        <f>+IF('6 - Calendrier'!E34&lt;&gt;"",VLOOKUP(E$6,'5 - Régime de travail'!$B$6:$I$17,8,0),0)</f>
        <v>450</v>
      </c>
      <c r="F34" s="112">
        <f>+IF('6 - Calendrier'!F34&lt;&gt;"",VLOOKUP(F$6,'5 - Régime de travail'!$B$6:$I$17,8,0),0)</f>
        <v>450</v>
      </c>
      <c r="G34" s="112">
        <f>+IF('6 - Calendrier'!G34&lt;&gt;"",VLOOKUP(G$6,'5 - Régime de travail'!$B$6:$I$17,8,0),0)</f>
        <v>450</v>
      </c>
      <c r="H34" s="112" t="e">
        <f>+IF('6 - Calendrier'!H34&lt;&gt;"",VLOOKUP(H$6,'5 - Régime de travail'!$B$6:$I$17,8,0),0)</f>
        <v>#REF!</v>
      </c>
      <c r="I34" s="112">
        <f>+IF('6 - Calendrier'!I34&lt;&gt;"",VLOOKUP(I$6,'5 - Régime de travail'!$B$6:$I$17,8,0),0)</f>
        <v>450</v>
      </c>
      <c r="J34" s="112">
        <f>+IF('6 - Calendrier'!J34&lt;&gt;"",VLOOKUP(J$6,'5 - Régime de travail'!$B$6:$I$17,8,0),0)</f>
        <v>450</v>
      </c>
      <c r="K34" s="112">
        <f>+IF('6 - Calendrier'!K34&lt;&gt;"",VLOOKUP(K$6,'5 - Régime de travail'!$B$6:$I$17,8,0),0)</f>
        <v>450</v>
      </c>
      <c r="L34" s="112">
        <f>+IF('6 - Calendrier'!U34&lt;&gt;"",VLOOKUP(L$6,'5 - Régime de travail'!$B$6:$I$17,8,0),0)</f>
        <v>450</v>
      </c>
      <c r="M34" s="112" t="e">
        <f>+IF('6 - Calendrier'!V34&lt;&gt;"",VLOOKUP(M$6,'5 - Régime de travail'!$B$6:$I$17,8,0),0)</f>
        <v>#N/A</v>
      </c>
      <c r="N34" s="113" t="e">
        <f>+IF('6 - Calendrier'!W34&lt;&gt;"",VLOOKUP(N$6,'5 - Régime de travail'!$B$6:$I$17,8,0),0)</f>
        <v>#N/A</v>
      </c>
    </row>
    <row r="35" spans="2:14" x14ac:dyDescent="0.25">
      <c r="B35" s="28">
        <f>+'6 - Calendrier'!B35</f>
        <v>44865</v>
      </c>
      <c r="C35" s="122">
        <f>+IF('6 - Calendrier'!C35&lt;&gt;"",VLOOKUP(C$6,'5 - Régime de travail'!$B$6:$I$17,8,0),0)</f>
        <v>450</v>
      </c>
      <c r="D35" s="112">
        <f>+IF('6 - Calendrier'!D35&lt;&gt;"",VLOOKUP(D$6,'5 - Régime de travail'!$B$6:$I$17,8,0),0)</f>
        <v>450</v>
      </c>
      <c r="E35" s="112">
        <f>+IF('6 - Calendrier'!E35&lt;&gt;"",VLOOKUP(E$6,'5 - Régime de travail'!$B$6:$I$17,8,0),0)</f>
        <v>450</v>
      </c>
      <c r="F35" s="112">
        <f>+IF('6 - Calendrier'!F35&lt;&gt;"",VLOOKUP(F$6,'5 - Régime de travail'!$B$6:$I$17,8,0),0)</f>
        <v>450</v>
      </c>
      <c r="G35" s="112">
        <f>+IF('6 - Calendrier'!G35&lt;&gt;"",VLOOKUP(G$6,'5 - Régime de travail'!$B$6:$I$17,8,0),0)</f>
        <v>450</v>
      </c>
      <c r="H35" s="112" t="e">
        <f>+IF('6 - Calendrier'!H35&lt;&gt;"",VLOOKUP(H$6,'5 - Régime de travail'!$B$6:$I$17,8,0),0)</f>
        <v>#REF!</v>
      </c>
      <c r="I35" s="112">
        <f>+IF('6 - Calendrier'!I35&lt;&gt;"",VLOOKUP(I$6,'5 - Régime de travail'!$B$6:$I$17,8,0),0)</f>
        <v>450</v>
      </c>
      <c r="J35" s="112">
        <f>+IF('6 - Calendrier'!J35&lt;&gt;"",VLOOKUP(J$6,'5 - Régime de travail'!$B$6:$I$17,8,0),0)</f>
        <v>450</v>
      </c>
      <c r="K35" s="112">
        <f>+IF('6 - Calendrier'!K35&lt;&gt;"",VLOOKUP(K$6,'5 - Régime de travail'!$B$6:$I$17,8,0),0)</f>
        <v>450</v>
      </c>
      <c r="L35" s="112">
        <f>+IF('6 - Calendrier'!U35&lt;&gt;"",VLOOKUP(L$6,'5 - Régime de travail'!$B$6:$I$17,8,0),0)</f>
        <v>450</v>
      </c>
      <c r="M35" s="112" t="e">
        <f>+IF('6 - Calendrier'!V35&lt;&gt;"",VLOOKUP(M$6,'5 - Régime de travail'!$B$6:$I$17,8,0),0)</f>
        <v>#N/A</v>
      </c>
      <c r="N35" s="113" t="e">
        <f>+IF('6 - Calendrier'!W35&lt;&gt;"",VLOOKUP(N$6,'5 - Régime de travail'!$B$6:$I$17,8,0),0)</f>
        <v>#N/A</v>
      </c>
    </row>
    <row r="36" spans="2:14" x14ac:dyDescent="0.25">
      <c r="B36" s="28">
        <f>+'6 - Calendrier'!B36</f>
        <v>44866</v>
      </c>
      <c r="C36" s="122">
        <f>+IF('6 - Calendrier'!C36&lt;&gt;"",VLOOKUP(C$6,'5 - Régime de travail'!$B$6:$I$17,8,0),0)</f>
        <v>450</v>
      </c>
      <c r="D36" s="112">
        <f>+IF('6 - Calendrier'!D36&lt;&gt;"",VLOOKUP(D$6,'5 - Régime de travail'!$B$6:$I$17,8,0),0)</f>
        <v>450</v>
      </c>
      <c r="E36" s="112">
        <f>+IF('6 - Calendrier'!E36&lt;&gt;"",VLOOKUP(E$6,'5 - Régime de travail'!$B$6:$I$17,8,0),0)</f>
        <v>450</v>
      </c>
      <c r="F36" s="112">
        <f>+IF('6 - Calendrier'!F36&lt;&gt;"",VLOOKUP(F$6,'5 - Régime de travail'!$B$6:$I$17,8,0),0)</f>
        <v>450</v>
      </c>
      <c r="G36" s="112">
        <f>+IF('6 - Calendrier'!G36&lt;&gt;"",VLOOKUP(G$6,'5 - Régime de travail'!$B$6:$I$17,8,0),0)</f>
        <v>450</v>
      </c>
      <c r="H36" s="112" t="e">
        <f>+IF('6 - Calendrier'!H36&lt;&gt;"",VLOOKUP(H$6,'5 - Régime de travail'!$B$6:$I$17,8,0),0)</f>
        <v>#REF!</v>
      </c>
      <c r="I36" s="112">
        <f>+IF('6 - Calendrier'!I36&lt;&gt;"",VLOOKUP(I$6,'5 - Régime de travail'!$B$6:$I$17,8,0),0)</f>
        <v>450</v>
      </c>
      <c r="J36" s="112">
        <f>+IF('6 - Calendrier'!J36&lt;&gt;"",VLOOKUP(J$6,'5 - Régime de travail'!$B$6:$I$17,8,0),0)</f>
        <v>450</v>
      </c>
      <c r="K36" s="112">
        <f>+IF('6 - Calendrier'!K36&lt;&gt;"",VLOOKUP(K$6,'5 - Régime de travail'!$B$6:$I$17,8,0),0)</f>
        <v>450</v>
      </c>
      <c r="L36" s="112">
        <f>+IF('6 - Calendrier'!U36&lt;&gt;"",VLOOKUP(L$6,'5 - Régime de travail'!$B$6:$I$17,8,0),0)</f>
        <v>450</v>
      </c>
      <c r="M36" s="112" t="e">
        <f>+IF('6 - Calendrier'!V36&lt;&gt;"",VLOOKUP(M$6,'5 - Régime de travail'!$B$6:$I$17,8,0),0)</f>
        <v>#N/A</v>
      </c>
      <c r="N36" s="113" t="e">
        <f>+IF('6 - Calendrier'!W36&lt;&gt;"",VLOOKUP(N$6,'5 - Régime de travail'!$B$6:$I$17,8,0),0)</f>
        <v>#N/A</v>
      </c>
    </row>
    <row r="37" spans="2:14" ht="13.8" thickBot="1" x14ac:dyDescent="0.3">
      <c r="B37" s="40">
        <f>+'6 - Calendrier'!B37</f>
        <v>44867</v>
      </c>
      <c r="C37" s="122">
        <f>+IF('6 - Calendrier'!C37&lt;&gt;"",VLOOKUP(C$6,'5 - Régime de travail'!$B$6:$I$17,8,0),0)</f>
        <v>450</v>
      </c>
      <c r="D37" s="114">
        <f>+IF('6 - Calendrier'!D37&lt;&gt;"",VLOOKUP(D$6,'5 - Régime de travail'!$B$6:$I$17,8,0),0)</f>
        <v>450</v>
      </c>
      <c r="E37" s="114">
        <f>+IF('6 - Calendrier'!E37&lt;&gt;"",VLOOKUP(E$6,'5 - Régime de travail'!$B$6:$I$17,8,0),0)</f>
        <v>450</v>
      </c>
      <c r="F37" s="114">
        <f>+IF('6 - Calendrier'!F37&lt;&gt;"",VLOOKUP(F$6,'5 - Régime de travail'!$B$6:$I$17,8,0),0)</f>
        <v>450</v>
      </c>
      <c r="G37" s="114">
        <f>+IF('6 - Calendrier'!G37&lt;&gt;"",VLOOKUP(G$6,'5 - Régime de travail'!$B$6:$I$17,8,0),0)</f>
        <v>450</v>
      </c>
      <c r="H37" s="114" t="e">
        <f>+IF('6 - Calendrier'!H37&lt;&gt;"",VLOOKUP(H$6,'5 - Régime de travail'!$B$6:$I$17,8,0),0)</f>
        <v>#REF!</v>
      </c>
      <c r="I37" s="114">
        <f>+IF('6 - Calendrier'!I37&lt;&gt;"",VLOOKUP(I$6,'5 - Régime de travail'!$B$6:$I$17,8,0),0)</f>
        <v>450</v>
      </c>
      <c r="J37" s="114">
        <f>+IF('6 - Calendrier'!J37&lt;&gt;"",VLOOKUP(J$6,'5 - Régime de travail'!$B$6:$I$17,8,0),0)</f>
        <v>450</v>
      </c>
      <c r="K37" s="114">
        <f>+IF('6 - Calendrier'!K37&lt;&gt;"",VLOOKUP(K$6,'5 - Régime de travail'!$B$6:$I$17,8,0),0)</f>
        <v>450</v>
      </c>
      <c r="L37" s="114">
        <f>+IF('6 - Calendrier'!U37&lt;&gt;"",VLOOKUP(L$6,'5 - Régime de travail'!$B$6:$I$17,8,0),0)</f>
        <v>450</v>
      </c>
      <c r="M37" s="114" t="e">
        <f>+IF('6 - Calendrier'!V37&lt;&gt;"",VLOOKUP(M$6,'5 - Régime de travail'!$B$6:$I$17,8,0),0)</f>
        <v>#N/A</v>
      </c>
      <c r="N37" s="115" t="e">
        <f>+IF('6 - Calendrier'!W37&lt;&gt;"",VLOOKUP(N$6,'5 - Régime de travail'!$B$6:$I$17,8,0),0)</f>
        <v>#N/A</v>
      </c>
    </row>
    <row r="38" spans="2:14" s="97" customFormat="1" ht="13.8" thickBot="1" x14ac:dyDescent="0.3">
      <c r="B38" s="98" t="s">
        <v>5</v>
      </c>
      <c r="C38" s="123">
        <f>+SUM(C7:C37)</f>
        <v>10350</v>
      </c>
      <c r="D38" s="123">
        <f t="shared" ref="D38:N38" si="0">+SUM(D7:D37)</f>
        <v>10350</v>
      </c>
      <c r="E38" s="123">
        <f t="shared" si="0"/>
        <v>9900</v>
      </c>
      <c r="F38" s="123">
        <f t="shared" si="0"/>
        <v>10350</v>
      </c>
      <c r="G38" s="123">
        <f t="shared" si="0"/>
        <v>10350</v>
      </c>
      <c r="H38" s="123" t="e">
        <f t="shared" si="0"/>
        <v>#REF!</v>
      </c>
      <c r="I38" s="123">
        <f t="shared" si="0"/>
        <v>10350</v>
      </c>
      <c r="J38" s="123">
        <f t="shared" si="0"/>
        <v>10350</v>
      </c>
      <c r="K38" s="123">
        <f t="shared" si="0"/>
        <v>10350</v>
      </c>
      <c r="L38" s="123">
        <f t="shared" si="0"/>
        <v>10350</v>
      </c>
      <c r="M38" s="123" t="e">
        <f t="shared" si="0"/>
        <v>#N/A</v>
      </c>
      <c r="N38" s="124" t="e">
        <f t="shared" si="0"/>
        <v>#N/A</v>
      </c>
    </row>
  </sheetData>
  <mergeCells count="2">
    <mergeCell ref="B2:N3"/>
    <mergeCell ref="C5:N5"/>
  </mergeCells>
  <conditionalFormatting sqref="C7:N38">
    <cfRule type="cellIs" dxfId="7" priority="1" operator="equal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B919F-0729-4D73-B950-04A4BBA822EC}">
  <sheetPr codeName="Sheet13">
    <tabColor rgb="FF00B050"/>
  </sheetPr>
  <dimension ref="B1:AV39"/>
  <sheetViews>
    <sheetView tabSelected="1" zoomScaleNormal="100" workbookViewId="0">
      <selection activeCell="H34" sqref="H34"/>
    </sheetView>
  </sheetViews>
  <sheetFormatPr baseColWidth="10" defaultColWidth="9.109375" defaultRowHeight="13.2" x14ac:dyDescent="0.25"/>
  <cols>
    <col min="1" max="1" width="3.6640625" style="1" customWidth="1"/>
    <col min="2" max="2" width="12.6640625" style="8" customWidth="1"/>
    <col min="3" max="11" width="10.6640625" style="1" customWidth="1"/>
    <col min="12" max="12" width="9.109375" style="1"/>
    <col min="13" max="13" width="12.33203125" style="1" customWidth="1"/>
    <col min="14" max="16384" width="9.109375" style="1"/>
  </cols>
  <sheetData>
    <row r="1" spans="2:48" ht="13.8" thickBot="1" x14ac:dyDescent="0.3"/>
    <row r="2" spans="2:48" ht="12.75" customHeight="1" x14ac:dyDescent="0.25">
      <c r="B2" s="154" t="s">
        <v>22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5"/>
    </row>
    <row r="3" spans="2:48" ht="13.5" customHeight="1" thickBot="1" x14ac:dyDescent="0.3">
      <c r="B3" s="156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7"/>
    </row>
    <row r="4" spans="2:48" ht="13.8" thickBot="1" x14ac:dyDescent="0.3"/>
    <row r="5" spans="2:48" s="19" customFormat="1" ht="24.9" customHeight="1" thickBot="1" x14ac:dyDescent="0.3">
      <c r="B5" s="10"/>
      <c r="C5" s="176" t="s">
        <v>15</v>
      </c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8"/>
    </row>
    <row r="6" spans="2:48" s="14" customFormat="1" ht="26.4" x14ac:dyDescent="0.25">
      <c r="B6" s="174" t="s">
        <v>13</v>
      </c>
      <c r="C6" s="15" t="str">
        <f>+' 1 - Produits'!B6</f>
        <v>38.709.000</v>
      </c>
      <c r="D6" s="15" t="str">
        <f>+' 1 - Produits'!B7</f>
        <v>38.710.000</v>
      </c>
      <c r="E6" s="15" t="str">
        <f>+' 1 - Produits'!B8</f>
        <v>36.036.000</v>
      </c>
      <c r="F6" s="15" t="str">
        <f>+' 1 - Produits'!B9</f>
        <v>38.711.000</v>
      </c>
      <c r="G6" s="15" t="str">
        <f>+' 1 - Produits'!B10</f>
        <v>38.712.000</v>
      </c>
      <c r="H6" s="15" t="str">
        <f>+' 1 - Produits'!B11</f>
        <v>36.009.000</v>
      </c>
      <c r="I6" s="15" t="str">
        <f>+' 1 - Produits'!B12</f>
        <v>36.010.000</v>
      </c>
      <c r="J6" s="15" t="str">
        <f>+' 1 - Produits'!B13</f>
        <v>38.461.000</v>
      </c>
      <c r="K6" s="15" t="str">
        <f>+' 1 - Produits'!B14</f>
        <v>35.1185.0MB</v>
      </c>
      <c r="L6" s="15" t="str">
        <f>+' 1 - Produits'!B15</f>
        <v>35.1186.0MB</v>
      </c>
      <c r="M6" s="15" t="str">
        <f>+' 1 - Produits'!B16</f>
        <v>35.1364.0MB</v>
      </c>
      <c r="N6" s="15" t="str">
        <f>+' 1 - Produits'!B17</f>
        <v>35.1363.0MB</v>
      </c>
      <c r="O6" s="15" t="str">
        <f>+' 1 - Produits'!B18</f>
        <v>35.177.000</v>
      </c>
      <c r="P6" s="15" t="str">
        <f>+' 1 - Produits'!B19</f>
        <v>35.176.000</v>
      </c>
      <c r="Q6" s="15" t="str">
        <f>+' 1 - Produits'!B20</f>
        <v>35.180.000</v>
      </c>
      <c r="R6" s="15" t="str">
        <f>+' 1 - Produits'!B21</f>
        <v>36.073.000</v>
      </c>
      <c r="S6" s="15" t="str">
        <f>+' 1 - Produits'!B22</f>
        <v>35.086.000</v>
      </c>
      <c r="T6" s="15" t="str">
        <f>+' 1 - Produits'!B23</f>
        <v>35.083.000</v>
      </c>
      <c r="U6" s="15" t="str">
        <f>+' 1 - Produits'!B24</f>
        <v>36.060.000</v>
      </c>
      <c r="V6" s="15" t="str">
        <f>+' 1 - Produits'!B25</f>
        <v>35.1046.AMB</v>
      </c>
      <c r="W6" s="15" t="str">
        <f>+' 1 - Produits'!B26</f>
        <v>38.164.000</v>
      </c>
      <c r="X6" s="15" t="str">
        <f>+' 1 - Produits'!B27</f>
        <v>35.738.0MB</v>
      </c>
      <c r="Y6" s="15" t="str">
        <f>+' 1 - Produits'!B28</f>
        <v>35.367.000</v>
      </c>
      <c r="Z6" s="15" t="str">
        <f>+' 1 - Produits'!B29</f>
        <v>36.042.000</v>
      </c>
      <c r="AA6" s="15" t="str">
        <f>+' 1 - Produits'!B30</f>
        <v>36.163.000</v>
      </c>
      <c r="AB6" s="15" t="str">
        <f>+' 1 - Produits'!B31</f>
        <v>36.190.0RC</v>
      </c>
      <c r="AC6" s="15" t="str">
        <f>+' 1 - Produits'!B32</f>
        <v>35.374.000</v>
      </c>
      <c r="AD6" s="15" t="str">
        <f>+' 1 - Produits'!B33</f>
        <v>38.149.000</v>
      </c>
      <c r="AE6" s="15" t="str">
        <f>+' 1 - Produits'!B34</f>
        <v>36.138.000</v>
      </c>
      <c r="AF6" s="15" t="str">
        <f>+' 1 - Produits'!B35</f>
        <v>36.137.000</v>
      </c>
      <c r="AG6" s="15" t="str">
        <f>+' 1 - Produits'!B36</f>
        <v>36.064.000</v>
      </c>
      <c r="AH6" s="15" t="str">
        <f>+' 1 - Produits'!B37</f>
        <v>36.048.000</v>
      </c>
      <c r="AI6" s="15" t="str">
        <f>+' 1 - Produits'!B38</f>
        <v>36.157.000</v>
      </c>
      <c r="AJ6" s="15" t="str">
        <f>+' 1 - Produits'!B39</f>
        <v>36.194.0RC</v>
      </c>
      <c r="AK6" s="15"/>
    </row>
    <row r="7" spans="2:48" s="14" customFormat="1" ht="40.799999999999997" x14ac:dyDescent="0.25">
      <c r="B7" s="175"/>
      <c r="C7" s="150" t="str">
        <f>+' 1 - Produits'!C6</f>
        <v xml:space="preserve"> MECC A.D C/ATP</v>
      </c>
      <c r="D7" s="150" t="str">
        <f>+' 1 - Produits'!C7</f>
        <v xml:space="preserve"> 5P MECC A.S C/ATP</v>
      </c>
      <c r="E7" s="150" t="str">
        <f>+' 1 - Produits'!C8</f>
        <v>ZACRIST.MAN.S</v>
      </c>
      <c r="F7" s="150" t="str">
        <f>+' 1 - Produits'!C9</f>
        <v>bxatri.508'11 M3CCxaN 9.m C/xaT9</v>
      </c>
      <c r="G7" s="150" t="str">
        <f>+' 1 - Produits'!C10</f>
        <v>bxatri 508'11 M3CCxaN 9.S C/xaT9</v>
      </c>
      <c r="H7" s="150" t="str">
        <f>+' 1 - Produits'!C11</f>
        <v>CINQU3C3NTO,600 xaLZxaCR.MxaN.m</v>
      </c>
      <c r="I7" s="150" t="str">
        <f>+' 1 - Produits'!C12</f>
        <v>CINQU3C3NTO,600 xaLZxaCR.MxaN.S</v>
      </c>
      <c r="J7" s="150" t="str">
        <f>+' 1 - Produits'!C13</f>
        <v>R3N.3S9xaC3 Izy M3CCxaN.9.m</v>
      </c>
      <c r="K7" s="150" t="str">
        <f>+' 1 - Produits'!C14</f>
        <v>M3RC3m3S zyITO xaLZxaC.3L3TTR.m</v>
      </c>
      <c r="L7" s="150" t="str">
        <f>+' 1 - Produits'!C15</f>
        <v>M3RC3m3S zyITO xaLZxaC.3L3TTR.S</v>
      </c>
      <c r="M7" s="150" t="str">
        <f>+' 1 - Produits'!C16</f>
        <v>mOBLO'06-09 CR.xaT3RM.xaLZ.3L.xaS</v>
      </c>
      <c r="N7" s="150" t="str">
        <f>+' 1 - Produits'!C17</f>
        <v>mOBLO'06-09 CR.xaT3RM.xaLZ.3L.xam</v>
      </c>
      <c r="O7" s="150" t="str">
        <f>+' 1 - Produits'!C18</f>
        <v>xaLFxa 156 xaLZxaCR.3L3TTR.9OST.m</v>
      </c>
      <c r="P7" s="150" t="str">
        <f>+' 1 - Produits'!C19</f>
        <v>xaLFxa 156 xaLZxaCR.3L3TTR.xa.S</v>
      </c>
      <c r="Q7" s="150" t="str">
        <f>+' 1 - Produits'!C20</f>
        <v>xaLFxa 166 xaLZxaCRIST.3L3TTR.9.S</v>
      </c>
      <c r="R7" s="150" t="str">
        <f>+' 1 - Produits'!C21</f>
        <v>156'97 xaLZxaCR.MxaNUxaL3 9.m</v>
      </c>
      <c r="S7" s="150" t="str">
        <f>+' 1 - Produits'!C22</f>
        <v>NUOzyxa 600 xaLZxaCR.3L3TTR.xaNT.S</v>
      </c>
      <c r="T7" s="150" t="str">
        <f>+' 1 - Produits'!C23</f>
        <v>CINQU3C3NTO xaLZxaCR.3L3TTR.m</v>
      </c>
      <c r="U7" s="150" t="str">
        <f>+' 1 - Produits'!C24</f>
        <v>zyW 9OLO'94 29 xaLZxaCR.MxaNUxaL3 S</v>
      </c>
      <c r="V7" s="150" t="str">
        <f>+' 1 - Produits'!C25</f>
        <v>N3MO'07 xaLZ.3.S CMF</v>
      </c>
      <c r="W7" s="150" t="str">
        <f>+' 1 - Produits'!C26</f>
        <v>F.GR.9UNTO 3/59 M3CCxaNISMO 9.S</v>
      </c>
      <c r="X7" s="150" t="str">
        <f>+' 1 - Produits'!C27</f>
        <v>F.GR.9UNTO 59 xaLZxaCR.3L.9S</v>
      </c>
      <c r="Y7" s="150" t="str">
        <f>+' 1 - Produits'!C28</f>
        <v>FR33LxaNm3R'00 xaLZ.3L.LUNOTTO</v>
      </c>
      <c r="Z7" s="150" t="str">
        <f>+' 1 - Produits'!C29</f>
        <v>mUCxaTO'94 xaLZxaCRIST.MxaN.xa.S</v>
      </c>
      <c r="AA7" s="150" t="str">
        <f>+' 1 - Produits'!C30</f>
        <v>SKOmxa FxaBIxa'99 xaLZ.MxaN.9m</v>
      </c>
      <c r="AB7" s="150" t="str">
        <f>+' 1 - Produits'!C31</f>
        <v>M3GxaN3 49 xaLZxaCR.MxaN.9.S</v>
      </c>
      <c r="AC7" s="150" t="str">
        <f>+' 1 - Produits'!C32</f>
        <v>bxatri.306 59 xaLZxaCR.3L.9OST.m</v>
      </c>
      <c r="AD7" s="150" t="str">
        <f>+' 1 - Produits'!C33</f>
        <v>M3RC3m3S W203'01-03 M3CCxaN.9m</v>
      </c>
      <c r="AE7" s="150" t="str">
        <f>+' 1 - Produits'!C34</f>
        <v>SU93R5 59 xaLZxaCR.MxaN.xaNT.S</v>
      </c>
      <c r="AF7" s="150" t="str">
        <f>+' 1 - Produits'!C35</f>
        <v>SU93R5 59 xaLZxaCR.MxaN.xaNT.m</v>
      </c>
      <c r="AG7" s="150" t="str">
        <f>+' 1 - Produits'!C36</f>
        <v>SU93R5 39 xaLZxaCR.MxaN.xaNT.S</v>
      </c>
      <c r="AH7" s="150" t="str">
        <f>+' 1 - Produits'!C37</f>
        <v>CITR.B3RLINGO 07/96 xaLZ.MxaN.S.</v>
      </c>
      <c r="AI7" s="150" t="str">
        <f>+' 1 - Produits'!C38</f>
        <v>TRxaFIC'01,zyIzyxaRO xaLZxaCR.MxaN.m</v>
      </c>
      <c r="AJ7" s="150" t="str">
        <f>+' 1 - Produits'!C39</f>
        <v>Izy.mxaILY'99,MxaST3R xaLZxaCR.M.xaS</v>
      </c>
      <c r="AK7" s="150"/>
    </row>
    <row r="8" spans="2:48" x14ac:dyDescent="0.25">
      <c r="B8" s="45">
        <f>+'6 - Calendrier'!B7</f>
        <v>44837</v>
      </c>
      <c r="C8" s="120">
        <f ca="1">+SUMIF('2B - calc commandes'!$B:$C,'7A - calc livraisons'!C7,'2B - calc commandes'!$C:$C)</f>
        <v>0</v>
      </c>
      <c r="D8" s="120">
        <f ca="1">+SUMIF('2B - calc commandes'!$B:$C,'7A - calc livraisons'!D7,'2B - calc commandes'!$C:$C)</f>
        <v>0</v>
      </c>
      <c r="E8" s="120">
        <f ca="1">+SUMIF('2B - calc commandes'!$B:$C,'7A - calc livraisons'!E7,'2B - calc commandes'!$C:$C)</f>
        <v>0</v>
      </c>
      <c r="F8" s="120">
        <f ca="1">+SUMIF('2B - calc commandes'!$B:$C,'7A - calc livraisons'!F7,'2B - calc commandes'!$C:$C)</f>
        <v>0</v>
      </c>
      <c r="G8" s="120">
        <f ca="1">+SUMIF('2B - calc commandes'!$B:$C,'7A - calc livraisons'!G7,'2B - calc commandes'!$C:$C)</f>
        <v>0</v>
      </c>
      <c r="H8" s="120">
        <f ca="1">+SUMIF('2B - calc commandes'!$B:$C,'7A - calc livraisons'!H7,'2B - calc commandes'!$C:$C)</f>
        <v>0</v>
      </c>
      <c r="I8" s="120">
        <f ca="1">+SUMIF('2B - calc commandes'!$B:$C,'7A - calc livraisons'!I7,'2B - calc commandes'!$C:$C)</f>
        <v>0</v>
      </c>
      <c r="J8" s="120">
        <f ca="1">+SUMIF('2B - calc commandes'!$B:$C,'7A - calc livraisons'!J7,'2B - calc commandes'!$C:$C)</f>
        <v>0</v>
      </c>
      <c r="K8" s="120">
        <f ca="1">+SUMIF('2B - calc commandes'!$B:$C,'7A - calc livraisons'!K7,'2B - calc commandes'!$C:$C)</f>
        <v>0</v>
      </c>
      <c r="L8" s="120">
        <f ca="1">+SUMIF('2B - calc commandes'!$B:$C,'7A - calc livraisons'!L7,'2B - calc commandes'!$C:$C)</f>
        <v>0</v>
      </c>
      <c r="M8" s="120">
        <f ca="1">+SUMIF('2B - calc commandes'!$B:$C,'7A - calc livraisons'!M7,'2B - calc commandes'!$C:$C)</f>
        <v>0</v>
      </c>
      <c r="N8" s="120">
        <f ca="1">+SUMIF('2B - calc commandes'!$B:$C,'7A - calc livraisons'!N7,'2B - calc commandes'!$C:$C)</f>
        <v>0</v>
      </c>
      <c r="O8" s="120">
        <f ca="1">+SUMIF('2B - calc commandes'!$B:$C,'7A - calc livraisons'!O7,'2B - calc commandes'!$C:$C)</f>
        <v>0</v>
      </c>
      <c r="P8" s="120">
        <f ca="1">+SUMIF('2B - calc commandes'!$B:$C,'7A - calc livraisons'!P7,'2B - calc commandes'!$C:$C)</f>
        <v>0</v>
      </c>
      <c r="Q8" s="120">
        <f ca="1">+SUMIF('2B - calc commandes'!$B:$C,'7A - calc livraisons'!Q7,'2B - calc commandes'!$C:$C)</f>
        <v>0</v>
      </c>
      <c r="R8" s="120">
        <f ca="1">+SUMIF('2B - calc commandes'!$B:$C,'7A - calc livraisons'!R7,'2B - calc commandes'!$C:$C)</f>
        <v>0</v>
      </c>
      <c r="S8" s="120">
        <f ca="1">+SUMIF('2B - calc commandes'!$B:$C,'7A - calc livraisons'!S7,'2B - calc commandes'!$C:$C)</f>
        <v>0</v>
      </c>
      <c r="T8" s="120">
        <f ca="1">+SUMIF('2B - calc commandes'!$B:$C,'7A - calc livraisons'!T7,'2B - calc commandes'!$C:$C)</f>
        <v>0</v>
      </c>
      <c r="U8" s="120">
        <f ca="1">+SUMIF('2B - calc commandes'!$B:$C,'7A - calc livraisons'!U7,'2B - calc commandes'!$C:$C)</f>
        <v>0</v>
      </c>
      <c r="V8" s="120">
        <f ca="1">+SUMIF('2B - calc commandes'!$B:$C,'7A - calc livraisons'!V7,'2B - calc commandes'!$C:$C)</f>
        <v>0</v>
      </c>
      <c r="W8" s="120">
        <f ca="1">+SUMIF('2B - calc commandes'!$B:$C,'7A - calc livraisons'!W7,'2B - calc commandes'!$C:$C)</f>
        <v>0</v>
      </c>
      <c r="X8" s="120">
        <f ca="1">+SUMIF('2B - calc commandes'!$B:$C,'7A - calc livraisons'!X7,'2B - calc commandes'!$C:$C)</f>
        <v>0</v>
      </c>
      <c r="Y8" s="120">
        <f ca="1">+SUMIF('2B - calc commandes'!$B:$C,'7A - calc livraisons'!Y7,'2B - calc commandes'!$C:$C)</f>
        <v>0</v>
      </c>
      <c r="Z8" s="120">
        <f ca="1">+SUMIF('2B - calc commandes'!$B:$C,'7A - calc livraisons'!Z7,'2B - calc commandes'!$C:$C)</f>
        <v>0</v>
      </c>
      <c r="AA8" s="120">
        <f ca="1">+SUMIF('2B - calc commandes'!$B:$C,'7A - calc livraisons'!AA7,'2B - calc commandes'!$C:$C)</f>
        <v>0</v>
      </c>
      <c r="AB8" s="120">
        <f ca="1">+SUMIF('2B - calc commandes'!$B:$C,'7A - calc livraisons'!AB7,'2B - calc commandes'!$C:$C)</f>
        <v>0</v>
      </c>
      <c r="AC8" s="120">
        <f ca="1">+SUMIF('2B - calc commandes'!$B:$C,'7A - calc livraisons'!AC7,'2B - calc commandes'!$C:$C)</f>
        <v>0</v>
      </c>
      <c r="AD8" s="120">
        <f ca="1">+SUMIF('2B - calc commandes'!$B:$C,'7A - calc livraisons'!AD7,'2B - calc commandes'!$C:$C)</f>
        <v>0</v>
      </c>
      <c r="AE8" s="120">
        <f ca="1">+SUMIF('2B - calc commandes'!$B:$C,'7A - calc livraisons'!AE7,'2B - calc commandes'!$C:$C)</f>
        <v>0</v>
      </c>
      <c r="AF8" s="120">
        <f ca="1">+SUMIF('2B - calc commandes'!$B:$C,'7A - calc livraisons'!AF7,'2B - calc commandes'!$C:$C)</f>
        <v>0</v>
      </c>
      <c r="AG8" s="120">
        <f ca="1">+SUMIF('2B - calc commandes'!$B:$C,'7A - calc livraisons'!AG7,'2B - calc commandes'!$C:$C)</f>
        <v>0</v>
      </c>
      <c r="AH8" s="120">
        <f ca="1">+SUMIF('2B - calc commandes'!$B:$C,'7A - calc livraisons'!AH7,'2B - calc commandes'!$C:$C)</f>
        <v>0</v>
      </c>
      <c r="AI8" s="120">
        <f ca="1">+SUMIF('2B - calc commandes'!$B:$C,'7A - calc livraisons'!AI7,'2B - calc commandes'!$C:$C)</f>
        <v>0</v>
      </c>
      <c r="AJ8" s="120">
        <f ca="1">+SUMIF('2B - calc commandes'!$B:$C,'7A - calc livraisons'!AJ7,'2B - calc commandes'!$C:$C)</f>
        <v>0</v>
      </c>
      <c r="AK8" s="121">
        <f ca="1">+SUMIF('2B - calc commandes'!$B:$C,'7A - calc livraisons'!N7,'2B - calc commandes'!$C:$C)</f>
        <v>0</v>
      </c>
    </row>
    <row r="9" spans="2:48" x14ac:dyDescent="0.25">
      <c r="B9" s="45">
        <f>+'6 - Calendrier'!B8</f>
        <v>44838</v>
      </c>
      <c r="C9" s="104">
        <f ca="1">+SUMIF('2B - calc commandes'!$B:$C,'7A - calc livraisons'!C8,'2B - calc commandes'!$C:$C)</f>
        <v>0</v>
      </c>
      <c r="D9" s="104">
        <f ca="1">+SUMIF('2B - calc commandes'!$B:$C,'7A - calc livraisons'!D8,'2B - calc commandes'!$C:$C)</f>
        <v>0</v>
      </c>
      <c r="E9" s="104">
        <f ca="1">+SUMIF('2B - calc commandes'!$B:$C,'7A - calc livraisons'!E8,'2B - calc commandes'!$C:$C)</f>
        <v>0</v>
      </c>
      <c r="F9" s="104">
        <f ca="1">+SUMIF('2B - calc commandes'!$B:$C,'7A - calc livraisons'!F8,'2B - calc commandes'!$C:$C)</f>
        <v>0</v>
      </c>
      <c r="G9" s="104">
        <f ca="1">+SUMIF('2B - calc commandes'!$B:$C,'7A - calc livraisons'!G8,'2B - calc commandes'!$C:$C)</f>
        <v>0</v>
      </c>
      <c r="H9" s="104">
        <f ca="1">+SUMIF('2B - calc commandes'!$B:$C,'7A - calc livraisons'!H8,'2B - calc commandes'!$C:$C)</f>
        <v>0</v>
      </c>
      <c r="I9" s="104">
        <f ca="1">+SUMIF('2B - calc commandes'!$B:$C,'7A - calc livraisons'!I8,'2B - calc commandes'!$C:$C)</f>
        <v>0</v>
      </c>
      <c r="J9" s="104">
        <f ca="1">+SUMIF('2B - calc commandes'!$B:$C,'7A - calc livraisons'!J8,'2B - calc commandes'!$C:$C)</f>
        <v>0</v>
      </c>
      <c r="K9" s="104">
        <f ca="1">+SUMIF('2B - calc commandes'!$B:$C,'7A - calc livraisons'!K8,'2B - calc commandes'!$C:$C)</f>
        <v>0</v>
      </c>
      <c r="L9" s="120">
        <f ca="1">+SUMIF('2B - calc commandes'!$B:$C,'7A - calc livraisons'!L8,'2B - calc commandes'!$C:$C)</f>
        <v>0</v>
      </c>
      <c r="M9" s="120">
        <f ca="1">+SUMIF('2B - calc commandes'!$B:$C,'7A - calc livraisons'!M8,'2B - calc commandes'!$C:$C)</f>
        <v>0</v>
      </c>
      <c r="N9" s="120">
        <f ca="1">+SUMIF('2B - calc commandes'!$B:$C,'7A - calc livraisons'!N8,'2B - calc commandes'!$C:$C)</f>
        <v>0</v>
      </c>
      <c r="O9" s="120">
        <f ca="1">+SUMIF('2B - calc commandes'!$B:$C,'7A - calc livraisons'!O8,'2B - calc commandes'!$C:$C)</f>
        <v>0</v>
      </c>
      <c r="P9" s="120">
        <f ca="1">+SUMIF('2B - calc commandes'!$B:$C,'7A - calc livraisons'!P8,'2B - calc commandes'!$C:$C)</f>
        <v>0</v>
      </c>
      <c r="Q9" s="120">
        <f ca="1">+SUMIF('2B - calc commandes'!$B:$C,'7A - calc livraisons'!Q8,'2B - calc commandes'!$C:$C)</f>
        <v>0</v>
      </c>
      <c r="R9" s="120">
        <f ca="1">+SUMIF('2B - calc commandes'!$B:$C,'7A - calc livraisons'!R8,'2B - calc commandes'!$C:$C)</f>
        <v>0</v>
      </c>
      <c r="S9" s="120">
        <f ca="1">+SUMIF('2B - calc commandes'!$B:$C,'7A - calc livraisons'!S8,'2B - calc commandes'!$C:$C)</f>
        <v>0</v>
      </c>
      <c r="T9" s="120">
        <f ca="1">+SUMIF('2B - calc commandes'!$B:$C,'7A - calc livraisons'!T8,'2B - calc commandes'!$C:$C)</f>
        <v>0</v>
      </c>
      <c r="U9" s="120">
        <f ca="1">+SUMIF('2B - calc commandes'!$B:$C,'7A - calc livraisons'!U8,'2B - calc commandes'!$C:$C)</f>
        <v>0</v>
      </c>
      <c r="V9" s="120">
        <f ca="1">+SUMIF('2B - calc commandes'!$B:$C,'7A - calc livraisons'!V8,'2B - calc commandes'!$C:$C)</f>
        <v>0</v>
      </c>
      <c r="W9" s="120">
        <f ca="1">+SUMIF('2B - calc commandes'!$B:$C,'7A - calc livraisons'!W8,'2B - calc commandes'!$C:$C)</f>
        <v>0</v>
      </c>
      <c r="X9" s="120">
        <f ca="1">+SUMIF('2B - calc commandes'!$B:$C,'7A - calc livraisons'!X8,'2B - calc commandes'!$C:$C)</f>
        <v>0</v>
      </c>
      <c r="Y9" s="120">
        <f ca="1">+SUMIF('2B - calc commandes'!$B:$C,'7A - calc livraisons'!Y8,'2B - calc commandes'!$C:$C)</f>
        <v>0</v>
      </c>
      <c r="Z9" s="120">
        <f ca="1">+SUMIF('2B - calc commandes'!$B:$C,'7A - calc livraisons'!Z8,'2B - calc commandes'!$C:$C)</f>
        <v>0</v>
      </c>
      <c r="AA9" s="120">
        <f ca="1">+SUMIF('2B - calc commandes'!$B:$C,'7A - calc livraisons'!AA8,'2B - calc commandes'!$C:$C)</f>
        <v>0</v>
      </c>
      <c r="AB9" s="120">
        <f ca="1">+SUMIF('2B - calc commandes'!$B:$C,'7A - calc livraisons'!AB8,'2B - calc commandes'!$C:$C)</f>
        <v>0</v>
      </c>
      <c r="AC9" s="120">
        <f ca="1">+SUMIF('2B - calc commandes'!$B:$C,'7A - calc livraisons'!AC8,'2B - calc commandes'!$C:$C)</f>
        <v>0</v>
      </c>
      <c r="AD9" s="120">
        <f ca="1">+SUMIF('2B - calc commandes'!$B:$C,'7A - calc livraisons'!AD8,'2B - calc commandes'!$C:$C)</f>
        <v>0</v>
      </c>
      <c r="AE9" s="120">
        <f ca="1">+SUMIF('2B - calc commandes'!$B:$C,'7A - calc livraisons'!AE8,'2B - calc commandes'!$C:$C)</f>
        <v>0</v>
      </c>
      <c r="AF9" s="120">
        <f ca="1">+SUMIF('2B - calc commandes'!$B:$C,'7A - calc livraisons'!AF8,'2B - calc commandes'!$C:$C)</f>
        <v>0</v>
      </c>
      <c r="AG9" s="120">
        <f ca="1">+SUMIF('2B - calc commandes'!$B:$C,'7A - calc livraisons'!AG8,'2B - calc commandes'!$C:$C)</f>
        <v>0</v>
      </c>
      <c r="AH9" s="120">
        <f ca="1">+SUMIF('2B - calc commandes'!$B:$C,'7A - calc livraisons'!AH8,'2B - calc commandes'!$C:$C)</f>
        <v>0</v>
      </c>
      <c r="AI9" s="120">
        <f ca="1">+SUMIF('2B - calc commandes'!$B:$C,'7A - calc livraisons'!AI8,'2B - calc commandes'!$C:$C)</f>
        <v>0</v>
      </c>
      <c r="AJ9" s="120">
        <f ca="1">+SUMIF('2B - calc commandes'!$B:$C,'7A - calc livraisons'!AJ8,'2B - calc commandes'!$C:$C)</f>
        <v>0</v>
      </c>
      <c r="AK9" s="105">
        <f ca="1">+SUMIF('2B - calc commandes'!$B:$C,'7A - calc livraisons'!N8,'2B - calc commandes'!$C:$C)</f>
        <v>0</v>
      </c>
    </row>
    <row r="10" spans="2:48" x14ac:dyDescent="0.25">
      <c r="B10" s="45">
        <f>+'6 - Calendrier'!B9</f>
        <v>44839</v>
      </c>
      <c r="C10" s="104">
        <f ca="1">+SUMIF('2B - calc commandes'!$B:$C,'7A - calc livraisons'!C9,'2B - calc commandes'!$C:$C)</f>
        <v>0</v>
      </c>
      <c r="D10" s="104">
        <f ca="1">+SUMIF('2B - calc commandes'!$B:$C,'7A - calc livraisons'!D9,'2B - calc commandes'!$C:$C)</f>
        <v>0</v>
      </c>
      <c r="E10" s="104">
        <f ca="1">+SUMIF('2B - calc commandes'!$B:$C,'7A - calc livraisons'!E9,'2B - calc commandes'!$C:$C)</f>
        <v>0</v>
      </c>
      <c r="F10" s="104">
        <f ca="1">+SUMIF('2B - calc commandes'!$B:$C,'7A - calc livraisons'!F9,'2B - calc commandes'!$C:$C)</f>
        <v>0</v>
      </c>
      <c r="G10" s="104">
        <f ca="1">+SUMIF('2B - calc commandes'!$B:$C,'7A - calc livraisons'!G9,'2B - calc commandes'!$C:$C)</f>
        <v>0</v>
      </c>
      <c r="H10" s="104">
        <f ca="1">+SUMIF('2B - calc commandes'!$B:$C,'7A - calc livraisons'!H9,'2B - calc commandes'!$C:$C)</f>
        <v>0</v>
      </c>
      <c r="I10" s="104">
        <f ca="1">+SUMIF('2B - calc commandes'!$B:$C,'7A - calc livraisons'!I9,'2B - calc commandes'!$C:$C)</f>
        <v>0</v>
      </c>
      <c r="J10" s="104">
        <f ca="1">+SUMIF('2B - calc commandes'!$B:$C,'7A - calc livraisons'!J9,'2B - calc commandes'!$C:$C)</f>
        <v>0</v>
      </c>
      <c r="K10" s="104">
        <f ca="1">+SUMIF('2B - calc commandes'!$B:$C,'7A - calc livraisons'!K9,'2B - calc commandes'!$C:$C)</f>
        <v>0</v>
      </c>
      <c r="L10" s="120">
        <f ca="1">+SUMIF('2B - calc commandes'!$B:$C,'7A - calc livraisons'!L9,'2B - calc commandes'!$C:$C)</f>
        <v>0</v>
      </c>
      <c r="M10" s="120">
        <f ca="1">+SUMIF('2B - calc commandes'!$B:$C,'7A - calc livraisons'!M9,'2B - calc commandes'!$C:$C)</f>
        <v>0</v>
      </c>
      <c r="N10" s="120">
        <f ca="1">+SUMIF('2B - calc commandes'!$B:$C,'7A - calc livraisons'!N9,'2B - calc commandes'!$C:$C)</f>
        <v>0</v>
      </c>
      <c r="O10" s="120">
        <f ca="1">+SUMIF('2B - calc commandes'!$B:$C,'7A - calc livraisons'!O9,'2B - calc commandes'!$C:$C)</f>
        <v>0</v>
      </c>
      <c r="P10" s="120">
        <f ca="1">+SUMIF('2B - calc commandes'!$B:$C,'7A - calc livraisons'!P9,'2B - calc commandes'!$C:$C)</f>
        <v>0</v>
      </c>
      <c r="Q10" s="120">
        <f ca="1">+SUMIF('2B - calc commandes'!$B:$C,'7A - calc livraisons'!Q9,'2B - calc commandes'!$C:$C)</f>
        <v>0</v>
      </c>
      <c r="R10" s="120">
        <f ca="1">+SUMIF('2B - calc commandes'!$B:$C,'7A - calc livraisons'!R9,'2B - calc commandes'!$C:$C)</f>
        <v>0</v>
      </c>
      <c r="S10" s="120">
        <f ca="1">+SUMIF('2B - calc commandes'!$B:$C,'7A - calc livraisons'!S9,'2B - calc commandes'!$C:$C)</f>
        <v>0</v>
      </c>
      <c r="T10" s="120">
        <f ca="1">+SUMIF('2B - calc commandes'!$B:$C,'7A - calc livraisons'!T9,'2B - calc commandes'!$C:$C)</f>
        <v>0</v>
      </c>
      <c r="U10" s="120">
        <f ca="1">+SUMIF('2B - calc commandes'!$B:$C,'7A - calc livraisons'!U9,'2B - calc commandes'!$C:$C)</f>
        <v>0</v>
      </c>
      <c r="V10" s="120">
        <f ca="1">+SUMIF('2B - calc commandes'!$B:$C,'7A - calc livraisons'!V9,'2B - calc commandes'!$C:$C)</f>
        <v>0</v>
      </c>
      <c r="W10" s="120">
        <f ca="1">+SUMIF('2B - calc commandes'!$B:$C,'7A - calc livraisons'!W9,'2B - calc commandes'!$C:$C)</f>
        <v>0</v>
      </c>
      <c r="X10" s="120">
        <f ca="1">+SUMIF('2B - calc commandes'!$B:$C,'7A - calc livraisons'!X9,'2B - calc commandes'!$C:$C)</f>
        <v>0</v>
      </c>
      <c r="Y10" s="120">
        <f ca="1">+SUMIF('2B - calc commandes'!$B:$C,'7A - calc livraisons'!Y9,'2B - calc commandes'!$C:$C)</f>
        <v>0</v>
      </c>
      <c r="Z10" s="120">
        <f ca="1">+SUMIF('2B - calc commandes'!$B:$C,'7A - calc livraisons'!Z9,'2B - calc commandes'!$C:$C)</f>
        <v>0</v>
      </c>
      <c r="AA10" s="120">
        <f ca="1">+SUMIF('2B - calc commandes'!$B:$C,'7A - calc livraisons'!AA9,'2B - calc commandes'!$C:$C)</f>
        <v>0</v>
      </c>
      <c r="AB10" s="120">
        <f ca="1">+SUMIF('2B - calc commandes'!$B:$C,'7A - calc livraisons'!AB9,'2B - calc commandes'!$C:$C)</f>
        <v>0</v>
      </c>
      <c r="AC10" s="120">
        <f ca="1">+SUMIF('2B - calc commandes'!$B:$C,'7A - calc livraisons'!AC9,'2B - calc commandes'!$C:$C)</f>
        <v>0</v>
      </c>
      <c r="AD10" s="120">
        <f ca="1">+SUMIF('2B - calc commandes'!$B:$C,'7A - calc livraisons'!AD9,'2B - calc commandes'!$C:$C)</f>
        <v>0</v>
      </c>
      <c r="AE10" s="120">
        <f ca="1">+SUMIF('2B - calc commandes'!$B:$C,'7A - calc livraisons'!AE9,'2B - calc commandes'!$C:$C)</f>
        <v>0</v>
      </c>
      <c r="AF10" s="120">
        <f ca="1">+SUMIF('2B - calc commandes'!$B:$C,'7A - calc livraisons'!AF9,'2B - calc commandes'!$C:$C)</f>
        <v>0</v>
      </c>
      <c r="AG10" s="120">
        <f ca="1">+SUMIF('2B - calc commandes'!$B:$C,'7A - calc livraisons'!AG9,'2B - calc commandes'!$C:$C)</f>
        <v>0</v>
      </c>
      <c r="AH10" s="120">
        <f ca="1">+SUMIF('2B - calc commandes'!$B:$C,'7A - calc livraisons'!AH9,'2B - calc commandes'!$C:$C)</f>
        <v>0</v>
      </c>
      <c r="AI10" s="120">
        <f ca="1">+SUMIF('2B - calc commandes'!$B:$C,'7A - calc livraisons'!AI9,'2B - calc commandes'!$C:$C)</f>
        <v>0</v>
      </c>
      <c r="AJ10" s="120">
        <f ca="1">+SUMIF('2B - calc commandes'!$B:$C,'7A - calc livraisons'!AJ9,'2B - calc commandes'!$C:$C)</f>
        <v>0</v>
      </c>
      <c r="AK10" s="105">
        <f ca="1">+SUMIF('2B - calc commandes'!$B:$C,'7A - calc livraisons'!N9,'2B - calc commandes'!$C:$C)</f>
        <v>0</v>
      </c>
    </row>
    <row r="11" spans="2:48" x14ac:dyDescent="0.25">
      <c r="B11" s="45">
        <f>+'6 - Calendrier'!B10</f>
        <v>44840</v>
      </c>
      <c r="C11" s="104">
        <f ca="1">+SUMIF('2B - calc commandes'!$B:$C,'7A - calc livraisons'!C10,'2B - calc commandes'!$C:$C)</f>
        <v>0</v>
      </c>
      <c r="D11" s="104">
        <f ca="1">+SUMIF('2B - calc commandes'!$B:$C,'7A - calc livraisons'!D10,'2B - calc commandes'!$C:$C)</f>
        <v>0</v>
      </c>
      <c r="E11" s="104">
        <f ca="1">+SUMIF('2B - calc commandes'!$B:$C,'7A - calc livraisons'!E10,'2B - calc commandes'!$C:$C)</f>
        <v>0</v>
      </c>
      <c r="F11" s="104">
        <f ca="1">+SUMIF('2B - calc commandes'!$B:$C,'7A - calc livraisons'!F10,'2B - calc commandes'!$C:$C)</f>
        <v>0</v>
      </c>
      <c r="G11" s="104">
        <f ca="1">+SUMIF('2B - calc commandes'!$B:$C,'7A - calc livraisons'!G10,'2B - calc commandes'!$C:$C)</f>
        <v>0</v>
      </c>
      <c r="H11" s="104">
        <f ca="1">+SUMIF('2B - calc commandes'!$B:$C,'7A - calc livraisons'!H10,'2B - calc commandes'!$C:$C)</f>
        <v>0</v>
      </c>
      <c r="I11" s="104">
        <f ca="1">+SUMIF('2B - calc commandes'!$B:$C,'7A - calc livraisons'!I10,'2B - calc commandes'!$C:$C)</f>
        <v>0</v>
      </c>
      <c r="J11" s="104">
        <f ca="1">+SUMIF('2B - calc commandes'!$B:$C,'7A - calc livraisons'!J10,'2B - calc commandes'!$C:$C)</f>
        <v>0</v>
      </c>
      <c r="K11" s="104">
        <f ca="1">+SUMIF('2B - calc commandes'!$B:$C,'7A - calc livraisons'!K10,'2B - calc commandes'!$C:$C)</f>
        <v>0</v>
      </c>
      <c r="L11" s="120">
        <f ca="1">+SUMIF('2B - calc commandes'!$B:$C,'7A - calc livraisons'!L10,'2B - calc commandes'!$C:$C)</f>
        <v>0</v>
      </c>
      <c r="M11" s="120">
        <f ca="1">+SUMIF('2B - calc commandes'!$B:$C,'7A - calc livraisons'!M10,'2B - calc commandes'!$C:$C)</f>
        <v>0</v>
      </c>
      <c r="N11" s="120">
        <f ca="1">+SUMIF('2B - calc commandes'!$B:$C,'7A - calc livraisons'!N10,'2B - calc commandes'!$C:$C)</f>
        <v>0</v>
      </c>
      <c r="O11" s="120">
        <f ca="1">+SUMIF('2B - calc commandes'!$B:$C,'7A - calc livraisons'!O10,'2B - calc commandes'!$C:$C)</f>
        <v>0</v>
      </c>
      <c r="P11" s="120">
        <f ca="1">+SUMIF('2B - calc commandes'!$B:$C,'7A - calc livraisons'!P10,'2B - calc commandes'!$C:$C)</f>
        <v>0</v>
      </c>
      <c r="Q11" s="120">
        <f ca="1">+SUMIF('2B - calc commandes'!$B:$C,'7A - calc livraisons'!Q10,'2B - calc commandes'!$C:$C)</f>
        <v>0</v>
      </c>
      <c r="R11" s="120">
        <f ca="1">+SUMIF('2B - calc commandes'!$B:$C,'7A - calc livraisons'!R10,'2B - calc commandes'!$C:$C)</f>
        <v>0</v>
      </c>
      <c r="S11" s="120">
        <f ca="1">+SUMIF('2B - calc commandes'!$B:$C,'7A - calc livraisons'!S10,'2B - calc commandes'!$C:$C)</f>
        <v>0</v>
      </c>
      <c r="T11" s="120">
        <f ca="1">+SUMIF('2B - calc commandes'!$B:$C,'7A - calc livraisons'!T10,'2B - calc commandes'!$C:$C)</f>
        <v>0</v>
      </c>
      <c r="U11" s="120">
        <f ca="1">+SUMIF('2B - calc commandes'!$B:$C,'7A - calc livraisons'!U10,'2B - calc commandes'!$C:$C)</f>
        <v>0</v>
      </c>
      <c r="V11" s="120">
        <f ca="1">+SUMIF('2B - calc commandes'!$B:$C,'7A - calc livraisons'!V10,'2B - calc commandes'!$C:$C)</f>
        <v>0</v>
      </c>
      <c r="W11" s="120">
        <f ca="1">+SUMIF('2B - calc commandes'!$B:$C,'7A - calc livraisons'!W10,'2B - calc commandes'!$C:$C)</f>
        <v>0</v>
      </c>
      <c r="X11" s="120">
        <f ca="1">+SUMIF('2B - calc commandes'!$B:$C,'7A - calc livraisons'!X10,'2B - calc commandes'!$C:$C)</f>
        <v>0</v>
      </c>
      <c r="Y11" s="120">
        <f ca="1">+SUMIF('2B - calc commandes'!$B:$C,'7A - calc livraisons'!Y10,'2B - calc commandes'!$C:$C)</f>
        <v>0</v>
      </c>
      <c r="Z11" s="120">
        <f ca="1">+SUMIF('2B - calc commandes'!$B:$C,'7A - calc livraisons'!Z10,'2B - calc commandes'!$C:$C)</f>
        <v>0</v>
      </c>
      <c r="AA11" s="120">
        <f ca="1">+SUMIF('2B - calc commandes'!$B:$C,'7A - calc livraisons'!AA10,'2B - calc commandes'!$C:$C)</f>
        <v>0</v>
      </c>
      <c r="AB11" s="120">
        <f ca="1">+SUMIF('2B - calc commandes'!$B:$C,'7A - calc livraisons'!AB10,'2B - calc commandes'!$C:$C)</f>
        <v>0</v>
      </c>
      <c r="AC11" s="120">
        <f ca="1">+SUMIF('2B - calc commandes'!$B:$C,'7A - calc livraisons'!AC10,'2B - calc commandes'!$C:$C)</f>
        <v>0</v>
      </c>
      <c r="AD11" s="120">
        <f ca="1">+SUMIF('2B - calc commandes'!$B:$C,'7A - calc livraisons'!AD10,'2B - calc commandes'!$C:$C)</f>
        <v>0</v>
      </c>
      <c r="AE11" s="120">
        <f ca="1">+SUMIF('2B - calc commandes'!$B:$C,'7A - calc livraisons'!AE10,'2B - calc commandes'!$C:$C)</f>
        <v>0</v>
      </c>
      <c r="AF11" s="120">
        <f ca="1">+SUMIF('2B - calc commandes'!$B:$C,'7A - calc livraisons'!AF10,'2B - calc commandes'!$C:$C)</f>
        <v>0</v>
      </c>
      <c r="AG11" s="120">
        <f ca="1">+SUMIF('2B - calc commandes'!$B:$C,'7A - calc livraisons'!AG10,'2B - calc commandes'!$C:$C)</f>
        <v>0</v>
      </c>
      <c r="AH11" s="120">
        <f ca="1">+SUMIF('2B - calc commandes'!$B:$C,'7A - calc livraisons'!AH10,'2B - calc commandes'!$C:$C)</f>
        <v>0</v>
      </c>
      <c r="AI11" s="120">
        <f ca="1">+SUMIF('2B - calc commandes'!$B:$C,'7A - calc livraisons'!AI10,'2B - calc commandes'!$C:$C)</f>
        <v>0</v>
      </c>
      <c r="AJ11" s="120">
        <f ca="1">+SUMIF('2B - calc commandes'!$B:$C,'7A - calc livraisons'!AJ10,'2B - calc commandes'!$C:$C)</f>
        <v>0</v>
      </c>
      <c r="AK11" s="105">
        <f ca="1">+SUMIF('2B - calc commandes'!$B:$C,'7A - calc livraisons'!N10,'2B - calc commandes'!$C:$C)</f>
        <v>0</v>
      </c>
    </row>
    <row r="12" spans="2:48" x14ac:dyDescent="0.25">
      <c r="B12" s="45">
        <f>+'6 - Calendrier'!B11</f>
        <v>44841</v>
      </c>
      <c r="C12" s="104">
        <f ca="1">+SUMIF('2B - calc commandes'!$B:$C,'7A - calc livraisons'!C11,'2B - calc commandes'!$C:$C)</f>
        <v>0</v>
      </c>
      <c r="D12" s="104">
        <f ca="1">+SUMIF('2B - calc commandes'!$B:$C,'7A - calc livraisons'!D11,'2B - calc commandes'!$C:$C)</f>
        <v>0</v>
      </c>
      <c r="E12" s="104">
        <f ca="1">+SUMIF('2B - calc commandes'!$B:$C,'7A - calc livraisons'!E11,'2B - calc commandes'!$C:$C)</f>
        <v>0</v>
      </c>
      <c r="F12" s="104">
        <f ca="1">+SUMIF('2B - calc commandes'!$B:$C,'7A - calc livraisons'!F11,'2B - calc commandes'!$C:$C)</f>
        <v>0</v>
      </c>
      <c r="G12" s="104">
        <f ca="1">+SUMIF('2B - calc commandes'!$B:$C,'7A - calc livraisons'!G11,'2B - calc commandes'!$C:$C)</f>
        <v>0</v>
      </c>
      <c r="H12" s="104">
        <f ca="1">+SUMIF('2B - calc commandes'!$B:$C,'7A - calc livraisons'!H11,'2B - calc commandes'!$C:$C)</f>
        <v>0</v>
      </c>
      <c r="I12" s="104">
        <f ca="1">+SUMIF('2B - calc commandes'!$B:$C,'7A - calc livraisons'!I11,'2B - calc commandes'!$C:$C)</f>
        <v>0</v>
      </c>
      <c r="J12" s="104">
        <f ca="1">+SUMIF('2B - calc commandes'!$B:$C,'7A - calc livraisons'!J11,'2B - calc commandes'!$C:$C)</f>
        <v>0</v>
      </c>
      <c r="K12" s="104">
        <f ca="1">+SUMIF('2B - calc commandes'!$B:$C,'7A - calc livraisons'!K11,'2B - calc commandes'!$C:$C)</f>
        <v>0</v>
      </c>
      <c r="L12" s="120">
        <f ca="1">+SUMIF('2B - calc commandes'!$B:$C,'7A - calc livraisons'!L11,'2B - calc commandes'!$C:$C)</f>
        <v>0</v>
      </c>
      <c r="M12" s="120">
        <f ca="1">+SUMIF('2B - calc commandes'!$B:$C,'7A - calc livraisons'!M11,'2B - calc commandes'!$C:$C)</f>
        <v>0</v>
      </c>
      <c r="N12" s="120">
        <f ca="1">+SUMIF('2B - calc commandes'!$B:$C,'7A - calc livraisons'!N11,'2B - calc commandes'!$C:$C)</f>
        <v>0</v>
      </c>
      <c r="O12" s="120">
        <f ca="1">+SUMIF('2B - calc commandes'!$B:$C,'7A - calc livraisons'!O11,'2B - calc commandes'!$C:$C)</f>
        <v>0</v>
      </c>
      <c r="P12" s="120">
        <f ca="1">+SUMIF('2B - calc commandes'!$B:$C,'7A - calc livraisons'!P11,'2B - calc commandes'!$C:$C)</f>
        <v>0</v>
      </c>
      <c r="Q12" s="120">
        <f ca="1">+SUMIF('2B - calc commandes'!$B:$C,'7A - calc livraisons'!Q11,'2B - calc commandes'!$C:$C)</f>
        <v>0</v>
      </c>
      <c r="R12" s="120">
        <f ca="1">+SUMIF('2B - calc commandes'!$B:$C,'7A - calc livraisons'!R11,'2B - calc commandes'!$C:$C)</f>
        <v>0</v>
      </c>
      <c r="S12" s="120">
        <f ca="1">+SUMIF('2B - calc commandes'!$B:$C,'7A - calc livraisons'!S11,'2B - calc commandes'!$C:$C)</f>
        <v>0</v>
      </c>
      <c r="T12" s="120">
        <f ca="1">+SUMIF('2B - calc commandes'!$B:$C,'7A - calc livraisons'!T11,'2B - calc commandes'!$C:$C)</f>
        <v>0</v>
      </c>
      <c r="U12" s="120">
        <f ca="1">+SUMIF('2B - calc commandes'!$B:$C,'7A - calc livraisons'!U11,'2B - calc commandes'!$C:$C)</f>
        <v>0</v>
      </c>
      <c r="V12" s="120">
        <f ca="1">+SUMIF('2B - calc commandes'!$B:$C,'7A - calc livraisons'!V11,'2B - calc commandes'!$C:$C)</f>
        <v>0</v>
      </c>
      <c r="W12" s="120">
        <f ca="1">+SUMIF('2B - calc commandes'!$B:$C,'7A - calc livraisons'!W11,'2B - calc commandes'!$C:$C)</f>
        <v>0</v>
      </c>
      <c r="X12" s="120">
        <f ca="1">+SUMIF('2B - calc commandes'!$B:$C,'7A - calc livraisons'!X11,'2B - calc commandes'!$C:$C)</f>
        <v>0</v>
      </c>
      <c r="Y12" s="120">
        <f ca="1">+SUMIF('2B - calc commandes'!$B:$C,'7A - calc livraisons'!Y11,'2B - calc commandes'!$C:$C)</f>
        <v>0</v>
      </c>
      <c r="Z12" s="120">
        <f ca="1">+SUMIF('2B - calc commandes'!$B:$C,'7A - calc livraisons'!Z11,'2B - calc commandes'!$C:$C)</f>
        <v>0</v>
      </c>
      <c r="AA12" s="120">
        <f ca="1">+SUMIF('2B - calc commandes'!$B:$C,'7A - calc livraisons'!AA11,'2B - calc commandes'!$C:$C)</f>
        <v>0</v>
      </c>
      <c r="AB12" s="120">
        <f ca="1">+SUMIF('2B - calc commandes'!$B:$C,'7A - calc livraisons'!AB11,'2B - calc commandes'!$C:$C)</f>
        <v>0</v>
      </c>
      <c r="AC12" s="120">
        <f ca="1">+SUMIF('2B - calc commandes'!$B:$C,'7A - calc livraisons'!AC11,'2B - calc commandes'!$C:$C)</f>
        <v>0</v>
      </c>
      <c r="AD12" s="120">
        <f ca="1">+SUMIF('2B - calc commandes'!$B:$C,'7A - calc livraisons'!AD11,'2B - calc commandes'!$C:$C)</f>
        <v>0</v>
      </c>
      <c r="AE12" s="120">
        <f ca="1">+SUMIF('2B - calc commandes'!$B:$C,'7A - calc livraisons'!AE11,'2B - calc commandes'!$C:$C)</f>
        <v>0</v>
      </c>
      <c r="AF12" s="120">
        <f ca="1">+SUMIF('2B - calc commandes'!$B:$C,'7A - calc livraisons'!AF11,'2B - calc commandes'!$C:$C)</f>
        <v>0</v>
      </c>
      <c r="AG12" s="120">
        <f ca="1">+SUMIF('2B - calc commandes'!$B:$C,'7A - calc livraisons'!AG11,'2B - calc commandes'!$C:$C)</f>
        <v>0</v>
      </c>
      <c r="AH12" s="120">
        <f ca="1">+SUMIF('2B - calc commandes'!$B:$C,'7A - calc livraisons'!AH11,'2B - calc commandes'!$C:$C)</f>
        <v>0</v>
      </c>
      <c r="AI12" s="120">
        <f ca="1">+SUMIF('2B - calc commandes'!$B:$C,'7A - calc livraisons'!AI11,'2B - calc commandes'!$C:$C)</f>
        <v>0</v>
      </c>
      <c r="AJ12" s="120">
        <f ca="1">+SUMIF('2B - calc commandes'!$B:$C,'7A - calc livraisons'!AJ11,'2B - calc commandes'!$C:$C)</f>
        <v>0</v>
      </c>
      <c r="AK12" s="105">
        <f ca="1">+SUMIF('2B - calc commandes'!$B:$C,'7A - calc livraisons'!N11,'2B - calc commandes'!$C:$C)</f>
        <v>0</v>
      </c>
    </row>
    <row r="13" spans="2:48" x14ac:dyDescent="0.25">
      <c r="B13" s="45">
        <f>+'6 - Calendrier'!B12</f>
        <v>44842</v>
      </c>
      <c r="C13" s="104">
        <f ca="1">+SUMIF('2B - calc commandes'!$B:$C,'7A - calc livraisons'!C12,'2B - calc commandes'!$C:$C)</f>
        <v>0</v>
      </c>
      <c r="D13" s="104">
        <f ca="1">+SUMIF('2B - calc commandes'!$B:$C,'7A - calc livraisons'!D12,'2B - calc commandes'!$C:$C)</f>
        <v>0</v>
      </c>
      <c r="E13" s="104">
        <f ca="1">+SUMIF('2B - calc commandes'!$B:$C,'7A - calc livraisons'!E12,'2B - calc commandes'!$C:$C)</f>
        <v>0</v>
      </c>
      <c r="F13" s="104">
        <f ca="1">+SUMIF('2B - calc commandes'!$B:$C,'7A - calc livraisons'!F12,'2B - calc commandes'!$C:$C)</f>
        <v>0</v>
      </c>
      <c r="G13" s="104">
        <f ca="1">+SUMIF('2B - calc commandes'!$B:$C,'7A - calc livraisons'!G12,'2B - calc commandes'!$C:$C)</f>
        <v>0</v>
      </c>
      <c r="H13" s="104">
        <f ca="1">+SUMIF('2B - calc commandes'!$B:$C,'7A - calc livraisons'!H12,'2B - calc commandes'!$C:$C)</f>
        <v>0</v>
      </c>
      <c r="I13" s="104">
        <f ca="1">+SUMIF('2B - calc commandes'!$B:$C,'7A - calc livraisons'!I12,'2B - calc commandes'!$C:$C)</f>
        <v>0</v>
      </c>
      <c r="J13" s="104">
        <f ca="1">+SUMIF('2B - calc commandes'!$B:$C,'7A - calc livraisons'!J12,'2B - calc commandes'!$C:$C)</f>
        <v>0</v>
      </c>
      <c r="K13" s="104">
        <f ca="1">+SUMIF('2B - calc commandes'!$B:$C,'7A - calc livraisons'!K12,'2B - calc commandes'!$C:$C)</f>
        <v>0</v>
      </c>
      <c r="L13" s="120">
        <f ca="1">+SUMIF('2B - calc commandes'!$B:$C,'7A - calc livraisons'!L12,'2B - calc commandes'!$C:$C)</f>
        <v>0</v>
      </c>
      <c r="M13" s="120">
        <f ca="1">+SUMIF('2B - calc commandes'!$B:$C,'7A - calc livraisons'!M12,'2B - calc commandes'!$C:$C)</f>
        <v>0</v>
      </c>
      <c r="N13" s="120">
        <f ca="1">+SUMIF('2B - calc commandes'!$B:$C,'7A - calc livraisons'!N12,'2B - calc commandes'!$C:$C)</f>
        <v>0</v>
      </c>
      <c r="O13" s="120">
        <f ca="1">+SUMIF('2B - calc commandes'!$B:$C,'7A - calc livraisons'!O12,'2B - calc commandes'!$C:$C)</f>
        <v>0</v>
      </c>
      <c r="P13" s="120">
        <f ca="1">+SUMIF('2B - calc commandes'!$B:$C,'7A - calc livraisons'!P12,'2B - calc commandes'!$C:$C)</f>
        <v>0</v>
      </c>
      <c r="Q13" s="120">
        <f ca="1">+SUMIF('2B - calc commandes'!$B:$C,'7A - calc livraisons'!Q12,'2B - calc commandes'!$C:$C)</f>
        <v>0</v>
      </c>
      <c r="R13" s="120">
        <f ca="1">+SUMIF('2B - calc commandes'!$B:$C,'7A - calc livraisons'!R12,'2B - calc commandes'!$C:$C)</f>
        <v>0</v>
      </c>
      <c r="S13" s="120">
        <f ca="1">+SUMIF('2B - calc commandes'!$B:$C,'7A - calc livraisons'!S12,'2B - calc commandes'!$C:$C)</f>
        <v>0</v>
      </c>
      <c r="T13" s="120">
        <f ca="1">+SUMIF('2B - calc commandes'!$B:$C,'7A - calc livraisons'!T12,'2B - calc commandes'!$C:$C)</f>
        <v>0</v>
      </c>
      <c r="U13" s="120">
        <f ca="1">+SUMIF('2B - calc commandes'!$B:$C,'7A - calc livraisons'!U12,'2B - calc commandes'!$C:$C)</f>
        <v>0</v>
      </c>
      <c r="V13" s="120">
        <f ca="1">+SUMIF('2B - calc commandes'!$B:$C,'7A - calc livraisons'!V12,'2B - calc commandes'!$C:$C)</f>
        <v>0</v>
      </c>
      <c r="W13" s="120">
        <f ca="1">+SUMIF('2B - calc commandes'!$B:$C,'7A - calc livraisons'!W12,'2B - calc commandes'!$C:$C)</f>
        <v>0</v>
      </c>
      <c r="X13" s="120">
        <f ca="1">+SUMIF('2B - calc commandes'!$B:$C,'7A - calc livraisons'!X12,'2B - calc commandes'!$C:$C)</f>
        <v>0</v>
      </c>
      <c r="Y13" s="120">
        <f ca="1">+SUMIF('2B - calc commandes'!$B:$C,'7A - calc livraisons'!Y12,'2B - calc commandes'!$C:$C)</f>
        <v>0</v>
      </c>
      <c r="Z13" s="120">
        <f ca="1">+SUMIF('2B - calc commandes'!$B:$C,'7A - calc livraisons'!Z12,'2B - calc commandes'!$C:$C)</f>
        <v>0</v>
      </c>
      <c r="AA13" s="120">
        <f ca="1">+SUMIF('2B - calc commandes'!$B:$C,'7A - calc livraisons'!AA12,'2B - calc commandes'!$C:$C)</f>
        <v>0</v>
      </c>
      <c r="AB13" s="120">
        <f ca="1">+SUMIF('2B - calc commandes'!$B:$C,'7A - calc livraisons'!AB12,'2B - calc commandes'!$C:$C)</f>
        <v>0</v>
      </c>
      <c r="AC13" s="120">
        <f ca="1">+SUMIF('2B - calc commandes'!$B:$C,'7A - calc livraisons'!AC12,'2B - calc commandes'!$C:$C)</f>
        <v>0</v>
      </c>
      <c r="AD13" s="120">
        <f ca="1">+SUMIF('2B - calc commandes'!$B:$C,'7A - calc livraisons'!AD12,'2B - calc commandes'!$C:$C)</f>
        <v>0</v>
      </c>
      <c r="AE13" s="120">
        <f ca="1">+SUMIF('2B - calc commandes'!$B:$C,'7A - calc livraisons'!AE12,'2B - calc commandes'!$C:$C)</f>
        <v>0</v>
      </c>
      <c r="AF13" s="120">
        <f ca="1">+SUMIF('2B - calc commandes'!$B:$C,'7A - calc livraisons'!AF12,'2B - calc commandes'!$C:$C)</f>
        <v>0</v>
      </c>
      <c r="AG13" s="120">
        <f ca="1">+SUMIF('2B - calc commandes'!$B:$C,'7A - calc livraisons'!AG12,'2B - calc commandes'!$C:$C)</f>
        <v>0</v>
      </c>
      <c r="AH13" s="120">
        <f ca="1">+SUMIF('2B - calc commandes'!$B:$C,'7A - calc livraisons'!AH12,'2B - calc commandes'!$C:$C)</f>
        <v>0</v>
      </c>
      <c r="AI13" s="120">
        <f ca="1">+SUMIF('2B - calc commandes'!$B:$C,'7A - calc livraisons'!AI12,'2B - calc commandes'!$C:$C)</f>
        <v>0</v>
      </c>
      <c r="AJ13" s="120">
        <f ca="1">+SUMIF('2B - calc commandes'!$B:$C,'7A - calc livraisons'!AJ12,'2B - calc commandes'!$C:$C)</f>
        <v>0</v>
      </c>
      <c r="AK13" s="105">
        <f ca="1">+SUMIF('2B - calc commandes'!$B:$C,'7A - calc livraisons'!N12,'2B - calc commandes'!$C:$C)</f>
        <v>0</v>
      </c>
    </row>
    <row r="14" spans="2:48" x14ac:dyDescent="0.25">
      <c r="B14" s="45">
        <f>+'6 - Calendrier'!B13</f>
        <v>44843</v>
      </c>
      <c r="C14" s="104">
        <f ca="1">+SUMIF('2B - calc commandes'!$B:$C,'7A - calc livraisons'!C13,'2B - calc commandes'!$C:$C)</f>
        <v>0</v>
      </c>
      <c r="D14" s="104">
        <f ca="1">+SUMIF('2B - calc commandes'!$B:$C,'7A - calc livraisons'!D13,'2B - calc commandes'!$C:$C)</f>
        <v>0</v>
      </c>
      <c r="E14" s="104">
        <f ca="1">+SUMIF('2B - calc commandes'!$B:$C,'7A - calc livraisons'!E13,'2B - calc commandes'!$C:$C)</f>
        <v>0</v>
      </c>
      <c r="F14" s="104">
        <f ca="1">+SUMIF('2B - calc commandes'!$B:$C,'7A - calc livraisons'!F13,'2B - calc commandes'!$C:$C)</f>
        <v>0</v>
      </c>
      <c r="G14" s="104">
        <f ca="1">+SUMIF('2B - calc commandes'!$B:$C,'7A - calc livraisons'!G13,'2B - calc commandes'!$C:$C)</f>
        <v>0</v>
      </c>
      <c r="H14" s="104">
        <f ca="1">+SUMIF('2B - calc commandes'!$B:$C,'7A - calc livraisons'!H13,'2B - calc commandes'!$C:$C)</f>
        <v>0</v>
      </c>
      <c r="I14" s="104">
        <f ca="1">+SUMIF('2B - calc commandes'!$B:$C,'7A - calc livraisons'!I13,'2B - calc commandes'!$C:$C)</f>
        <v>0</v>
      </c>
      <c r="J14" s="104">
        <f ca="1">+SUMIF('2B - calc commandes'!$B:$C,'7A - calc livraisons'!J13,'2B - calc commandes'!$C:$C)</f>
        <v>0</v>
      </c>
      <c r="K14" s="104">
        <f ca="1">+SUMIF('2B - calc commandes'!$B:$C,'7A - calc livraisons'!K13,'2B - calc commandes'!$C:$C)</f>
        <v>0</v>
      </c>
      <c r="L14" s="120">
        <f ca="1">+SUMIF('2B - calc commandes'!$B:$C,'7A - calc livraisons'!L13,'2B - calc commandes'!$C:$C)</f>
        <v>0</v>
      </c>
      <c r="M14" s="120">
        <f ca="1">+SUMIF('2B - calc commandes'!$B:$C,'7A - calc livraisons'!M13,'2B - calc commandes'!$C:$C)</f>
        <v>0</v>
      </c>
      <c r="N14" s="120">
        <f ca="1">+SUMIF('2B - calc commandes'!$B:$C,'7A - calc livraisons'!N13,'2B - calc commandes'!$C:$C)</f>
        <v>0</v>
      </c>
      <c r="O14" s="120">
        <f ca="1">+SUMIF('2B - calc commandes'!$B:$C,'7A - calc livraisons'!O13,'2B - calc commandes'!$C:$C)</f>
        <v>0</v>
      </c>
      <c r="P14" s="120">
        <f ca="1">+SUMIF('2B - calc commandes'!$B:$C,'7A - calc livraisons'!P13,'2B - calc commandes'!$C:$C)</f>
        <v>0</v>
      </c>
      <c r="Q14" s="120">
        <f ca="1">+SUMIF('2B - calc commandes'!$B:$C,'7A - calc livraisons'!Q13,'2B - calc commandes'!$C:$C)</f>
        <v>0</v>
      </c>
      <c r="R14" s="120">
        <f ca="1">+SUMIF('2B - calc commandes'!$B:$C,'7A - calc livraisons'!R13,'2B - calc commandes'!$C:$C)</f>
        <v>0</v>
      </c>
      <c r="S14" s="120">
        <f ca="1">+SUMIF('2B - calc commandes'!$B:$C,'7A - calc livraisons'!S13,'2B - calc commandes'!$C:$C)</f>
        <v>0</v>
      </c>
      <c r="T14" s="120">
        <f ca="1">+SUMIF('2B - calc commandes'!$B:$C,'7A - calc livraisons'!T13,'2B - calc commandes'!$C:$C)</f>
        <v>0</v>
      </c>
      <c r="U14" s="120">
        <f ca="1">+SUMIF('2B - calc commandes'!$B:$C,'7A - calc livraisons'!U13,'2B - calc commandes'!$C:$C)</f>
        <v>0</v>
      </c>
      <c r="V14" s="120">
        <f ca="1">+SUMIF('2B - calc commandes'!$B:$C,'7A - calc livraisons'!V13,'2B - calc commandes'!$C:$C)</f>
        <v>0</v>
      </c>
      <c r="W14" s="120">
        <f ca="1">+SUMIF('2B - calc commandes'!$B:$C,'7A - calc livraisons'!W13,'2B - calc commandes'!$C:$C)</f>
        <v>0</v>
      </c>
      <c r="X14" s="120">
        <f ca="1">+SUMIF('2B - calc commandes'!$B:$C,'7A - calc livraisons'!X13,'2B - calc commandes'!$C:$C)</f>
        <v>0</v>
      </c>
      <c r="Y14" s="120">
        <f ca="1">+SUMIF('2B - calc commandes'!$B:$C,'7A - calc livraisons'!Y13,'2B - calc commandes'!$C:$C)</f>
        <v>0</v>
      </c>
      <c r="Z14" s="120">
        <f ca="1">+SUMIF('2B - calc commandes'!$B:$C,'7A - calc livraisons'!Z13,'2B - calc commandes'!$C:$C)</f>
        <v>0</v>
      </c>
      <c r="AA14" s="120">
        <f ca="1">+SUMIF('2B - calc commandes'!$B:$C,'7A - calc livraisons'!AA13,'2B - calc commandes'!$C:$C)</f>
        <v>0</v>
      </c>
      <c r="AB14" s="120">
        <f ca="1">+SUMIF('2B - calc commandes'!$B:$C,'7A - calc livraisons'!AB13,'2B - calc commandes'!$C:$C)</f>
        <v>0</v>
      </c>
      <c r="AC14" s="120">
        <f ca="1">+SUMIF('2B - calc commandes'!$B:$C,'7A - calc livraisons'!AC13,'2B - calc commandes'!$C:$C)</f>
        <v>0</v>
      </c>
      <c r="AD14" s="120">
        <f ca="1">+SUMIF('2B - calc commandes'!$B:$C,'7A - calc livraisons'!AD13,'2B - calc commandes'!$C:$C)</f>
        <v>0</v>
      </c>
      <c r="AE14" s="120">
        <f ca="1">+SUMIF('2B - calc commandes'!$B:$C,'7A - calc livraisons'!AE13,'2B - calc commandes'!$C:$C)</f>
        <v>0</v>
      </c>
      <c r="AF14" s="120">
        <f ca="1">+SUMIF('2B - calc commandes'!$B:$C,'7A - calc livraisons'!AF13,'2B - calc commandes'!$C:$C)</f>
        <v>0</v>
      </c>
      <c r="AG14" s="120">
        <f ca="1">+SUMIF('2B - calc commandes'!$B:$C,'7A - calc livraisons'!AG13,'2B - calc commandes'!$C:$C)</f>
        <v>0</v>
      </c>
      <c r="AH14" s="120">
        <f ca="1">+SUMIF('2B - calc commandes'!$B:$C,'7A - calc livraisons'!AH13,'2B - calc commandes'!$C:$C)</f>
        <v>0</v>
      </c>
      <c r="AI14" s="120">
        <f ca="1">+SUMIF('2B - calc commandes'!$B:$C,'7A - calc livraisons'!AI13,'2B - calc commandes'!$C:$C)</f>
        <v>0</v>
      </c>
      <c r="AJ14" s="120">
        <f ca="1">+SUMIF('2B - calc commandes'!$B:$C,'7A - calc livraisons'!AJ13,'2B - calc commandes'!$C:$C)</f>
        <v>0</v>
      </c>
      <c r="AK14" s="105">
        <f ca="1">+SUMIF('2B - calc commandes'!$B:$C,'7A - calc livraisons'!N13,'2B - calc commandes'!$C:$C)</f>
        <v>0</v>
      </c>
    </row>
    <row r="15" spans="2:48" x14ac:dyDescent="0.25">
      <c r="B15" s="45">
        <f>+'6 - Calendrier'!B14</f>
        <v>44844</v>
      </c>
      <c r="C15" s="104">
        <f ca="1">+SUMIF('2B - calc commandes'!$B:$C,'7A - calc livraisons'!C14,'2B - calc commandes'!$C:$C)</f>
        <v>0</v>
      </c>
      <c r="D15" s="104">
        <f ca="1">+SUMIF('2B - calc commandes'!$B:$C,'7A - calc livraisons'!D14,'2B - calc commandes'!$C:$C)</f>
        <v>0</v>
      </c>
      <c r="E15" s="104">
        <f ca="1">+SUMIF('2B - calc commandes'!$B:$C,'7A - calc livraisons'!E14,'2B - calc commandes'!$C:$C)</f>
        <v>0</v>
      </c>
      <c r="F15" s="104">
        <f ca="1">+SUMIF('2B - calc commandes'!$B:$C,'7A - calc livraisons'!F14,'2B - calc commandes'!$C:$C)</f>
        <v>0</v>
      </c>
      <c r="G15" s="104">
        <f ca="1">+SUMIF('2B - calc commandes'!$B:$C,'7A - calc livraisons'!G14,'2B - calc commandes'!$C:$C)</f>
        <v>0</v>
      </c>
      <c r="H15" s="104">
        <f ca="1">+SUMIF('2B - calc commandes'!$B:$C,'7A - calc livraisons'!H14,'2B - calc commandes'!$C:$C)</f>
        <v>0</v>
      </c>
      <c r="I15" s="104">
        <f ca="1">+SUMIF('2B - calc commandes'!$B:$C,'7A - calc livraisons'!I14,'2B - calc commandes'!$C:$C)</f>
        <v>0</v>
      </c>
      <c r="J15" s="104">
        <f ca="1">+SUMIF('2B - calc commandes'!$B:$C,'7A - calc livraisons'!J14,'2B - calc commandes'!$C:$C)</f>
        <v>0</v>
      </c>
      <c r="K15" s="104">
        <f ca="1">+SUMIF('2B - calc commandes'!$B:$C,'7A - calc livraisons'!K14,'2B - calc commandes'!$C:$C)</f>
        <v>0</v>
      </c>
      <c r="L15" s="120">
        <f ca="1">+SUMIF('2B - calc commandes'!$B:$C,'7A - calc livraisons'!L14,'2B - calc commandes'!$C:$C)</f>
        <v>0</v>
      </c>
      <c r="M15" s="120">
        <f ca="1">+SUMIF('2B - calc commandes'!$B:$C,'7A - calc livraisons'!M14,'2B - calc commandes'!$C:$C)</f>
        <v>0</v>
      </c>
      <c r="N15" s="120">
        <f ca="1">+SUMIF('2B - calc commandes'!$B:$C,'7A - calc livraisons'!N14,'2B - calc commandes'!$C:$C)</f>
        <v>0</v>
      </c>
      <c r="O15" s="120">
        <f ca="1">+SUMIF('2B - calc commandes'!$B:$C,'7A - calc livraisons'!O14,'2B - calc commandes'!$C:$C)</f>
        <v>0</v>
      </c>
      <c r="P15" s="120">
        <f ca="1">+SUMIF('2B - calc commandes'!$B:$C,'7A - calc livraisons'!P14,'2B - calc commandes'!$C:$C)</f>
        <v>0</v>
      </c>
      <c r="Q15" s="120">
        <f ca="1">+SUMIF('2B - calc commandes'!$B:$C,'7A - calc livraisons'!Q14,'2B - calc commandes'!$C:$C)</f>
        <v>0</v>
      </c>
      <c r="R15" s="120">
        <f ca="1">+SUMIF('2B - calc commandes'!$B:$C,'7A - calc livraisons'!R14,'2B - calc commandes'!$C:$C)</f>
        <v>0</v>
      </c>
      <c r="S15" s="120">
        <f ca="1">+SUMIF('2B - calc commandes'!$B:$C,'7A - calc livraisons'!S14,'2B - calc commandes'!$C:$C)</f>
        <v>0</v>
      </c>
      <c r="T15" s="120">
        <f ca="1">+SUMIF('2B - calc commandes'!$B:$C,'7A - calc livraisons'!T14,'2B - calc commandes'!$C:$C)</f>
        <v>0</v>
      </c>
      <c r="U15" s="120">
        <f ca="1">+SUMIF('2B - calc commandes'!$B:$C,'7A - calc livraisons'!U14,'2B - calc commandes'!$C:$C)</f>
        <v>0</v>
      </c>
      <c r="V15" s="120">
        <f ca="1">+SUMIF('2B - calc commandes'!$B:$C,'7A - calc livraisons'!V14,'2B - calc commandes'!$C:$C)</f>
        <v>0</v>
      </c>
      <c r="W15" s="120">
        <f ca="1">+SUMIF('2B - calc commandes'!$B:$C,'7A - calc livraisons'!W14,'2B - calc commandes'!$C:$C)</f>
        <v>0</v>
      </c>
      <c r="X15" s="120">
        <f ca="1">+SUMIF('2B - calc commandes'!$B:$C,'7A - calc livraisons'!X14,'2B - calc commandes'!$C:$C)</f>
        <v>0</v>
      </c>
      <c r="Y15" s="120">
        <f ca="1">+SUMIF('2B - calc commandes'!$B:$C,'7A - calc livraisons'!Y14,'2B - calc commandes'!$C:$C)</f>
        <v>0</v>
      </c>
      <c r="Z15" s="120">
        <f ca="1">+SUMIF('2B - calc commandes'!$B:$C,'7A - calc livraisons'!Z14,'2B - calc commandes'!$C:$C)</f>
        <v>0</v>
      </c>
      <c r="AA15" s="120">
        <f ca="1">+SUMIF('2B - calc commandes'!$B:$C,'7A - calc livraisons'!AA14,'2B - calc commandes'!$C:$C)</f>
        <v>0</v>
      </c>
      <c r="AB15" s="120">
        <f ca="1">+SUMIF('2B - calc commandes'!$B:$C,'7A - calc livraisons'!AB14,'2B - calc commandes'!$C:$C)</f>
        <v>0</v>
      </c>
      <c r="AC15" s="120">
        <f ca="1">+SUMIF('2B - calc commandes'!$B:$C,'7A - calc livraisons'!AC14,'2B - calc commandes'!$C:$C)</f>
        <v>0</v>
      </c>
      <c r="AD15" s="120">
        <f ca="1">+SUMIF('2B - calc commandes'!$B:$C,'7A - calc livraisons'!AD14,'2B - calc commandes'!$C:$C)</f>
        <v>0</v>
      </c>
      <c r="AE15" s="120">
        <f ca="1">+SUMIF('2B - calc commandes'!$B:$C,'7A - calc livraisons'!AE14,'2B - calc commandes'!$C:$C)</f>
        <v>0</v>
      </c>
      <c r="AF15" s="120">
        <f ca="1">+SUMIF('2B - calc commandes'!$B:$C,'7A - calc livraisons'!AF14,'2B - calc commandes'!$C:$C)</f>
        <v>0</v>
      </c>
      <c r="AG15" s="120">
        <f ca="1">+SUMIF('2B - calc commandes'!$B:$C,'7A - calc livraisons'!AG14,'2B - calc commandes'!$C:$C)</f>
        <v>0</v>
      </c>
      <c r="AH15" s="120">
        <f ca="1">+SUMIF('2B - calc commandes'!$B:$C,'7A - calc livraisons'!AH14,'2B - calc commandes'!$C:$C)</f>
        <v>0</v>
      </c>
      <c r="AI15" s="120">
        <f ca="1">+SUMIF('2B - calc commandes'!$B:$C,'7A - calc livraisons'!AI14,'2B - calc commandes'!$C:$C)</f>
        <v>0</v>
      </c>
      <c r="AJ15" s="120">
        <f ca="1">+SUMIF('2B - calc commandes'!$B:$C,'7A - calc livraisons'!AJ14,'2B - calc commandes'!$C:$C)</f>
        <v>0</v>
      </c>
      <c r="AK15" s="105">
        <f ca="1">+SUMIF('2B - calc commandes'!$B:$C,'7A - calc livraisons'!N14,'2B - calc commandes'!$C:$C)</f>
        <v>0</v>
      </c>
    </row>
    <row r="16" spans="2:48" x14ac:dyDescent="0.25">
      <c r="B16" s="45">
        <f>+'6 - Calendrier'!B15</f>
        <v>44845</v>
      </c>
      <c r="C16" s="104">
        <f ca="1">+SUMIF('2B - calc commandes'!$B:$C,'7A - calc livraisons'!C15,'2B - calc commandes'!$C:$C)</f>
        <v>0</v>
      </c>
      <c r="D16" s="104">
        <f ca="1">+SUMIF('2B - calc commandes'!$B:$C,'7A - calc livraisons'!D15,'2B - calc commandes'!$C:$C)</f>
        <v>0</v>
      </c>
      <c r="E16" s="104">
        <f ca="1">+SUMIF('2B - calc commandes'!$B:$C,'7A - calc livraisons'!E15,'2B - calc commandes'!$C:$C)</f>
        <v>0</v>
      </c>
      <c r="F16" s="104">
        <f ca="1">+SUMIF('2B - calc commandes'!$B:$C,'7A - calc livraisons'!F15,'2B - calc commandes'!$C:$C)</f>
        <v>0</v>
      </c>
      <c r="G16" s="104">
        <f ca="1">+SUMIF('2B - calc commandes'!$B:$C,'7A - calc livraisons'!G15,'2B - calc commandes'!$C:$C)</f>
        <v>0</v>
      </c>
      <c r="H16" s="104">
        <f ca="1">+SUMIF('2B - calc commandes'!$B:$C,'7A - calc livraisons'!H15,'2B - calc commandes'!$C:$C)</f>
        <v>0</v>
      </c>
      <c r="I16" s="104">
        <f ca="1">+SUMIF('2B - calc commandes'!$B:$C,'7A - calc livraisons'!I15,'2B - calc commandes'!$C:$C)</f>
        <v>0</v>
      </c>
      <c r="J16" s="104">
        <f ca="1">+SUMIF('2B - calc commandes'!$B:$C,'7A - calc livraisons'!J15,'2B - calc commandes'!$C:$C)</f>
        <v>0</v>
      </c>
      <c r="K16" s="104">
        <f ca="1">+SUMIF('2B - calc commandes'!$B:$C,'7A - calc livraisons'!K15,'2B - calc commandes'!$C:$C)</f>
        <v>0</v>
      </c>
      <c r="L16" s="120">
        <f ca="1">+SUMIF('2B - calc commandes'!$B:$C,'7A - calc livraisons'!L15,'2B - calc commandes'!$C:$C)</f>
        <v>0</v>
      </c>
      <c r="M16" s="120">
        <f ca="1">+SUMIF('2B - calc commandes'!$B:$C,'7A - calc livraisons'!M15,'2B - calc commandes'!$C:$C)</f>
        <v>0</v>
      </c>
      <c r="N16" s="120">
        <f ca="1">+SUMIF('2B - calc commandes'!$B:$C,'7A - calc livraisons'!N15,'2B - calc commandes'!$C:$C)</f>
        <v>0</v>
      </c>
      <c r="O16" s="120">
        <f ca="1">+SUMIF('2B - calc commandes'!$B:$C,'7A - calc livraisons'!O15,'2B - calc commandes'!$C:$C)</f>
        <v>0</v>
      </c>
      <c r="P16" s="120">
        <f ca="1">+SUMIF('2B - calc commandes'!$B:$C,'7A - calc livraisons'!P15,'2B - calc commandes'!$C:$C)</f>
        <v>0</v>
      </c>
      <c r="Q16" s="120">
        <f ca="1">+SUMIF('2B - calc commandes'!$B:$C,'7A - calc livraisons'!Q15,'2B - calc commandes'!$C:$C)</f>
        <v>0</v>
      </c>
      <c r="R16" s="120">
        <f ca="1">+SUMIF('2B - calc commandes'!$B:$C,'7A - calc livraisons'!R15,'2B - calc commandes'!$C:$C)</f>
        <v>0</v>
      </c>
      <c r="S16" s="120">
        <f ca="1">+SUMIF('2B - calc commandes'!$B:$C,'7A - calc livraisons'!S15,'2B - calc commandes'!$C:$C)</f>
        <v>0</v>
      </c>
      <c r="T16" s="120">
        <f ca="1">+SUMIF('2B - calc commandes'!$B:$C,'7A - calc livraisons'!T15,'2B - calc commandes'!$C:$C)</f>
        <v>0</v>
      </c>
      <c r="U16" s="120">
        <f ca="1">+SUMIF('2B - calc commandes'!$B:$C,'7A - calc livraisons'!U15,'2B - calc commandes'!$C:$C)</f>
        <v>0</v>
      </c>
      <c r="V16" s="120">
        <f ca="1">+SUMIF('2B - calc commandes'!$B:$C,'7A - calc livraisons'!V15,'2B - calc commandes'!$C:$C)</f>
        <v>0</v>
      </c>
      <c r="W16" s="120">
        <f ca="1">+SUMIF('2B - calc commandes'!$B:$C,'7A - calc livraisons'!W15,'2B - calc commandes'!$C:$C)</f>
        <v>0</v>
      </c>
      <c r="X16" s="120">
        <f ca="1">+SUMIF('2B - calc commandes'!$B:$C,'7A - calc livraisons'!X15,'2B - calc commandes'!$C:$C)</f>
        <v>0</v>
      </c>
      <c r="Y16" s="120">
        <f ca="1">+SUMIF('2B - calc commandes'!$B:$C,'7A - calc livraisons'!Y15,'2B - calc commandes'!$C:$C)</f>
        <v>0</v>
      </c>
      <c r="Z16" s="120">
        <f ca="1">+SUMIF('2B - calc commandes'!$B:$C,'7A - calc livraisons'!Z15,'2B - calc commandes'!$C:$C)</f>
        <v>0</v>
      </c>
      <c r="AA16" s="120">
        <f ca="1">+SUMIF('2B - calc commandes'!$B:$C,'7A - calc livraisons'!AA15,'2B - calc commandes'!$C:$C)</f>
        <v>0</v>
      </c>
      <c r="AB16" s="120">
        <f ca="1">+SUMIF('2B - calc commandes'!$B:$C,'7A - calc livraisons'!AB15,'2B - calc commandes'!$C:$C)</f>
        <v>0</v>
      </c>
      <c r="AC16" s="120">
        <f ca="1">+SUMIF('2B - calc commandes'!$B:$C,'7A - calc livraisons'!AC15,'2B - calc commandes'!$C:$C)</f>
        <v>0</v>
      </c>
      <c r="AD16" s="120">
        <f ca="1">+SUMIF('2B - calc commandes'!$B:$C,'7A - calc livraisons'!AD15,'2B - calc commandes'!$C:$C)</f>
        <v>0</v>
      </c>
      <c r="AE16" s="120">
        <f ca="1">+SUMIF('2B - calc commandes'!$B:$C,'7A - calc livraisons'!AE15,'2B - calc commandes'!$C:$C)</f>
        <v>0</v>
      </c>
      <c r="AF16" s="120">
        <f ca="1">+SUMIF('2B - calc commandes'!$B:$C,'7A - calc livraisons'!AF15,'2B - calc commandes'!$C:$C)</f>
        <v>0</v>
      </c>
      <c r="AG16" s="120">
        <f ca="1">+SUMIF('2B - calc commandes'!$B:$C,'7A - calc livraisons'!AG15,'2B - calc commandes'!$C:$C)</f>
        <v>0</v>
      </c>
      <c r="AH16" s="120">
        <f ca="1">+SUMIF('2B - calc commandes'!$B:$C,'7A - calc livraisons'!AH15,'2B - calc commandes'!$C:$C)</f>
        <v>0</v>
      </c>
      <c r="AI16" s="120">
        <f ca="1">+SUMIF('2B - calc commandes'!$B:$C,'7A - calc livraisons'!AI15,'2B - calc commandes'!$C:$C)</f>
        <v>0</v>
      </c>
      <c r="AJ16" s="120">
        <f ca="1">+SUMIF('2B - calc commandes'!$B:$C,'7A - calc livraisons'!AJ15,'2B - calc commandes'!$C:$C)</f>
        <v>0</v>
      </c>
      <c r="AK16" s="105">
        <f ca="1">+SUMIF('2B - calc commandes'!$B:$C,'7A - calc livraisons'!N15,'2B - calc commandes'!$C:$C)</f>
        <v>0</v>
      </c>
    </row>
    <row r="17" spans="2:37" x14ac:dyDescent="0.25">
      <c r="B17" s="45">
        <f>+'6 - Calendrier'!B16</f>
        <v>44846</v>
      </c>
      <c r="C17" s="104">
        <f ca="1">+SUMIF('2B - calc commandes'!$B:$C,'7A - calc livraisons'!C16,'2B - calc commandes'!$C:$C)</f>
        <v>0</v>
      </c>
      <c r="D17" s="104">
        <f ca="1">+SUMIF('2B - calc commandes'!$B:$C,'7A - calc livraisons'!D16,'2B - calc commandes'!$C:$C)</f>
        <v>0</v>
      </c>
      <c r="E17" s="104">
        <f ca="1">+SUMIF('2B - calc commandes'!$B:$C,'7A - calc livraisons'!E16,'2B - calc commandes'!$C:$C)</f>
        <v>0</v>
      </c>
      <c r="F17" s="104">
        <f ca="1">+SUMIF('2B - calc commandes'!$B:$C,'7A - calc livraisons'!F16,'2B - calc commandes'!$C:$C)</f>
        <v>0</v>
      </c>
      <c r="G17" s="104">
        <f ca="1">+SUMIF('2B - calc commandes'!$B:$C,'7A - calc livraisons'!G16,'2B - calc commandes'!$C:$C)</f>
        <v>0</v>
      </c>
      <c r="H17" s="104">
        <f ca="1">+SUMIF('2B - calc commandes'!$B:$C,'7A - calc livraisons'!H16,'2B - calc commandes'!$C:$C)</f>
        <v>0</v>
      </c>
      <c r="I17" s="104">
        <f ca="1">+SUMIF('2B - calc commandes'!$B:$C,'7A - calc livraisons'!I16,'2B - calc commandes'!$C:$C)</f>
        <v>0</v>
      </c>
      <c r="J17" s="104">
        <f ca="1">+SUMIF('2B - calc commandes'!$B:$C,'7A - calc livraisons'!J16,'2B - calc commandes'!$C:$C)</f>
        <v>0</v>
      </c>
      <c r="K17" s="104">
        <f ca="1">+SUMIF('2B - calc commandes'!$B:$C,'7A - calc livraisons'!K16,'2B - calc commandes'!$C:$C)</f>
        <v>0</v>
      </c>
      <c r="L17" s="120">
        <f ca="1">+SUMIF('2B - calc commandes'!$B:$C,'7A - calc livraisons'!L16,'2B - calc commandes'!$C:$C)</f>
        <v>0</v>
      </c>
      <c r="M17" s="120">
        <f ca="1">+SUMIF('2B - calc commandes'!$B:$C,'7A - calc livraisons'!M16,'2B - calc commandes'!$C:$C)</f>
        <v>0</v>
      </c>
      <c r="N17" s="120">
        <f ca="1">+SUMIF('2B - calc commandes'!$B:$C,'7A - calc livraisons'!N16,'2B - calc commandes'!$C:$C)</f>
        <v>0</v>
      </c>
      <c r="O17" s="120">
        <f ca="1">+SUMIF('2B - calc commandes'!$B:$C,'7A - calc livraisons'!O16,'2B - calc commandes'!$C:$C)</f>
        <v>0</v>
      </c>
      <c r="P17" s="120">
        <f ca="1">+SUMIF('2B - calc commandes'!$B:$C,'7A - calc livraisons'!P16,'2B - calc commandes'!$C:$C)</f>
        <v>0</v>
      </c>
      <c r="Q17" s="120">
        <f ca="1">+SUMIF('2B - calc commandes'!$B:$C,'7A - calc livraisons'!Q16,'2B - calc commandes'!$C:$C)</f>
        <v>0</v>
      </c>
      <c r="R17" s="120">
        <f ca="1">+SUMIF('2B - calc commandes'!$B:$C,'7A - calc livraisons'!R16,'2B - calc commandes'!$C:$C)</f>
        <v>0</v>
      </c>
      <c r="S17" s="120">
        <f ca="1">+SUMIF('2B - calc commandes'!$B:$C,'7A - calc livraisons'!S16,'2B - calc commandes'!$C:$C)</f>
        <v>0</v>
      </c>
      <c r="T17" s="120">
        <f ca="1">+SUMIF('2B - calc commandes'!$B:$C,'7A - calc livraisons'!T16,'2B - calc commandes'!$C:$C)</f>
        <v>0</v>
      </c>
      <c r="U17" s="120">
        <f ca="1">+SUMIF('2B - calc commandes'!$B:$C,'7A - calc livraisons'!U16,'2B - calc commandes'!$C:$C)</f>
        <v>0</v>
      </c>
      <c r="V17" s="120">
        <f ca="1">+SUMIF('2B - calc commandes'!$B:$C,'7A - calc livraisons'!V16,'2B - calc commandes'!$C:$C)</f>
        <v>0</v>
      </c>
      <c r="W17" s="120">
        <f ca="1">+SUMIF('2B - calc commandes'!$B:$C,'7A - calc livraisons'!W16,'2B - calc commandes'!$C:$C)</f>
        <v>0</v>
      </c>
      <c r="X17" s="120">
        <f ca="1">+SUMIF('2B - calc commandes'!$B:$C,'7A - calc livraisons'!X16,'2B - calc commandes'!$C:$C)</f>
        <v>0</v>
      </c>
      <c r="Y17" s="120">
        <f ca="1">+SUMIF('2B - calc commandes'!$B:$C,'7A - calc livraisons'!Y16,'2B - calc commandes'!$C:$C)</f>
        <v>0</v>
      </c>
      <c r="Z17" s="120">
        <f ca="1">+SUMIF('2B - calc commandes'!$B:$C,'7A - calc livraisons'!Z16,'2B - calc commandes'!$C:$C)</f>
        <v>0</v>
      </c>
      <c r="AA17" s="120">
        <f ca="1">+SUMIF('2B - calc commandes'!$B:$C,'7A - calc livraisons'!AA16,'2B - calc commandes'!$C:$C)</f>
        <v>0</v>
      </c>
      <c r="AB17" s="120">
        <f ca="1">+SUMIF('2B - calc commandes'!$B:$C,'7A - calc livraisons'!AB16,'2B - calc commandes'!$C:$C)</f>
        <v>0</v>
      </c>
      <c r="AC17" s="120">
        <f ca="1">+SUMIF('2B - calc commandes'!$B:$C,'7A - calc livraisons'!AC16,'2B - calc commandes'!$C:$C)</f>
        <v>0</v>
      </c>
      <c r="AD17" s="120">
        <f ca="1">+SUMIF('2B - calc commandes'!$B:$C,'7A - calc livraisons'!AD16,'2B - calc commandes'!$C:$C)</f>
        <v>0</v>
      </c>
      <c r="AE17" s="120">
        <f ca="1">+SUMIF('2B - calc commandes'!$B:$C,'7A - calc livraisons'!AE16,'2B - calc commandes'!$C:$C)</f>
        <v>0</v>
      </c>
      <c r="AF17" s="120">
        <f ca="1">+SUMIF('2B - calc commandes'!$B:$C,'7A - calc livraisons'!AF16,'2B - calc commandes'!$C:$C)</f>
        <v>0</v>
      </c>
      <c r="AG17" s="120">
        <f ca="1">+SUMIF('2B - calc commandes'!$B:$C,'7A - calc livraisons'!AG16,'2B - calc commandes'!$C:$C)</f>
        <v>0</v>
      </c>
      <c r="AH17" s="120">
        <f ca="1">+SUMIF('2B - calc commandes'!$B:$C,'7A - calc livraisons'!AH16,'2B - calc commandes'!$C:$C)</f>
        <v>0</v>
      </c>
      <c r="AI17" s="120">
        <f ca="1">+SUMIF('2B - calc commandes'!$B:$C,'7A - calc livraisons'!AI16,'2B - calc commandes'!$C:$C)</f>
        <v>0</v>
      </c>
      <c r="AJ17" s="120">
        <f ca="1">+SUMIF('2B - calc commandes'!$B:$C,'7A - calc livraisons'!AJ16,'2B - calc commandes'!$C:$C)</f>
        <v>0</v>
      </c>
      <c r="AK17" s="105">
        <f ca="1">+SUMIF('2B - calc commandes'!$B:$C,'7A - calc livraisons'!N16,'2B - calc commandes'!$C:$C)</f>
        <v>0</v>
      </c>
    </row>
    <row r="18" spans="2:37" x14ac:dyDescent="0.25">
      <c r="B18" s="45">
        <f>+'6 - Calendrier'!B17</f>
        <v>44847</v>
      </c>
      <c r="C18" s="104">
        <f ca="1">+SUMIF('2B - calc commandes'!$B:$C,'7A - calc livraisons'!C17,'2B - calc commandes'!$C:$C)</f>
        <v>0</v>
      </c>
      <c r="D18" s="104">
        <f ca="1">+SUMIF('2B - calc commandes'!$B:$C,'7A - calc livraisons'!D17,'2B - calc commandes'!$C:$C)</f>
        <v>0</v>
      </c>
      <c r="E18" s="104">
        <f ca="1">+SUMIF('2B - calc commandes'!$B:$C,'7A - calc livraisons'!E17,'2B - calc commandes'!$C:$C)</f>
        <v>0</v>
      </c>
      <c r="F18" s="104">
        <f ca="1">+SUMIF('2B - calc commandes'!$B:$C,'7A - calc livraisons'!F17,'2B - calc commandes'!$C:$C)</f>
        <v>0</v>
      </c>
      <c r="G18" s="104">
        <f ca="1">+SUMIF('2B - calc commandes'!$B:$C,'7A - calc livraisons'!G17,'2B - calc commandes'!$C:$C)</f>
        <v>0</v>
      </c>
      <c r="H18" s="104">
        <f ca="1">+SUMIF('2B - calc commandes'!$B:$C,'7A - calc livraisons'!H17,'2B - calc commandes'!$C:$C)</f>
        <v>0</v>
      </c>
      <c r="I18" s="104">
        <f ca="1">+SUMIF('2B - calc commandes'!$B:$C,'7A - calc livraisons'!I17,'2B - calc commandes'!$C:$C)</f>
        <v>0</v>
      </c>
      <c r="J18" s="104">
        <f ca="1">+SUMIF('2B - calc commandes'!$B:$C,'7A - calc livraisons'!J17,'2B - calc commandes'!$C:$C)</f>
        <v>0</v>
      </c>
      <c r="K18" s="104">
        <f ca="1">+SUMIF('2B - calc commandes'!$B:$C,'7A - calc livraisons'!K17,'2B - calc commandes'!$C:$C)</f>
        <v>0</v>
      </c>
      <c r="L18" s="120">
        <f ca="1">+SUMIF('2B - calc commandes'!$B:$C,'7A - calc livraisons'!L17,'2B - calc commandes'!$C:$C)</f>
        <v>0</v>
      </c>
      <c r="M18" s="120">
        <f ca="1">+SUMIF('2B - calc commandes'!$B:$C,'7A - calc livraisons'!M17,'2B - calc commandes'!$C:$C)</f>
        <v>0</v>
      </c>
      <c r="N18" s="120">
        <f ca="1">+SUMIF('2B - calc commandes'!$B:$C,'7A - calc livraisons'!N17,'2B - calc commandes'!$C:$C)</f>
        <v>0</v>
      </c>
      <c r="O18" s="120">
        <f ca="1">+SUMIF('2B - calc commandes'!$B:$C,'7A - calc livraisons'!O17,'2B - calc commandes'!$C:$C)</f>
        <v>0</v>
      </c>
      <c r="P18" s="120">
        <f ca="1">+SUMIF('2B - calc commandes'!$B:$C,'7A - calc livraisons'!P17,'2B - calc commandes'!$C:$C)</f>
        <v>0</v>
      </c>
      <c r="Q18" s="120">
        <f ca="1">+SUMIF('2B - calc commandes'!$B:$C,'7A - calc livraisons'!Q17,'2B - calc commandes'!$C:$C)</f>
        <v>0</v>
      </c>
      <c r="R18" s="120">
        <f ca="1">+SUMIF('2B - calc commandes'!$B:$C,'7A - calc livraisons'!R17,'2B - calc commandes'!$C:$C)</f>
        <v>0</v>
      </c>
      <c r="S18" s="120">
        <f ca="1">+SUMIF('2B - calc commandes'!$B:$C,'7A - calc livraisons'!S17,'2B - calc commandes'!$C:$C)</f>
        <v>0</v>
      </c>
      <c r="T18" s="120">
        <f ca="1">+SUMIF('2B - calc commandes'!$B:$C,'7A - calc livraisons'!T17,'2B - calc commandes'!$C:$C)</f>
        <v>0</v>
      </c>
      <c r="U18" s="120">
        <f ca="1">+SUMIF('2B - calc commandes'!$B:$C,'7A - calc livraisons'!U17,'2B - calc commandes'!$C:$C)</f>
        <v>0</v>
      </c>
      <c r="V18" s="120">
        <f ca="1">+SUMIF('2B - calc commandes'!$B:$C,'7A - calc livraisons'!V17,'2B - calc commandes'!$C:$C)</f>
        <v>0</v>
      </c>
      <c r="W18" s="120">
        <f ca="1">+SUMIF('2B - calc commandes'!$B:$C,'7A - calc livraisons'!W17,'2B - calc commandes'!$C:$C)</f>
        <v>0</v>
      </c>
      <c r="X18" s="120">
        <f ca="1">+SUMIF('2B - calc commandes'!$B:$C,'7A - calc livraisons'!X17,'2B - calc commandes'!$C:$C)</f>
        <v>0</v>
      </c>
      <c r="Y18" s="120">
        <f ca="1">+SUMIF('2B - calc commandes'!$B:$C,'7A - calc livraisons'!Y17,'2B - calc commandes'!$C:$C)</f>
        <v>0</v>
      </c>
      <c r="Z18" s="120">
        <f ca="1">+SUMIF('2B - calc commandes'!$B:$C,'7A - calc livraisons'!Z17,'2B - calc commandes'!$C:$C)</f>
        <v>0</v>
      </c>
      <c r="AA18" s="120">
        <f ca="1">+SUMIF('2B - calc commandes'!$B:$C,'7A - calc livraisons'!AA17,'2B - calc commandes'!$C:$C)</f>
        <v>0</v>
      </c>
      <c r="AB18" s="120">
        <f ca="1">+SUMIF('2B - calc commandes'!$B:$C,'7A - calc livraisons'!AB17,'2B - calc commandes'!$C:$C)</f>
        <v>0</v>
      </c>
      <c r="AC18" s="120">
        <f ca="1">+SUMIF('2B - calc commandes'!$B:$C,'7A - calc livraisons'!AC17,'2B - calc commandes'!$C:$C)</f>
        <v>0</v>
      </c>
      <c r="AD18" s="120">
        <f ca="1">+SUMIF('2B - calc commandes'!$B:$C,'7A - calc livraisons'!AD17,'2B - calc commandes'!$C:$C)</f>
        <v>0</v>
      </c>
      <c r="AE18" s="120">
        <f ca="1">+SUMIF('2B - calc commandes'!$B:$C,'7A - calc livraisons'!AE17,'2B - calc commandes'!$C:$C)</f>
        <v>0</v>
      </c>
      <c r="AF18" s="120">
        <f ca="1">+SUMIF('2B - calc commandes'!$B:$C,'7A - calc livraisons'!AF17,'2B - calc commandes'!$C:$C)</f>
        <v>0</v>
      </c>
      <c r="AG18" s="120">
        <f ca="1">+SUMIF('2B - calc commandes'!$B:$C,'7A - calc livraisons'!AG17,'2B - calc commandes'!$C:$C)</f>
        <v>0</v>
      </c>
      <c r="AH18" s="120">
        <f ca="1">+SUMIF('2B - calc commandes'!$B:$C,'7A - calc livraisons'!AH17,'2B - calc commandes'!$C:$C)</f>
        <v>0</v>
      </c>
      <c r="AI18" s="120">
        <f ca="1">+SUMIF('2B - calc commandes'!$B:$C,'7A - calc livraisons'!AI17,'2B - calc commandes'!$C:$C)</f>
        <v>0</v>
      </c>
      <c r="AJ18" s="120">
        <f ca="1">+SUMIF('2B - calc commandes'!$B:$C,'7A - calc livraisons'!AJ17,'2B - calc commandes'!$C:$C)</f>
        <v>0</v>
      </c>
      <c r="AK18" s="105">
        <f ca="1">+SUMIF('2B - calc commandes'!$B:$C,'7A - calc livraisons'!N17,'2B - calc commandes'!$C:$C)</f>
        <v>0</v>
      </c>
    </row>
    <row r="19" spans="2:37" x14ac:dyDescent="0.25">
      <c r="B19" s="45">
        <f>+'6 - Calendrier'!B18</f>
        <v>44848</v>
      </c>
      <c r="C19" s="104">
        <f ca="1">+SUMIF('2B - calc commandes'!$B:$C,'7A - calc livraisons'!C18,'2B - calc commandes'!$C:$C)</f>
        <v>0</v>
      </c>
      <c r="D19" s="104">
        <f ca="1">+SUMIF('2B - calc commandes'!$B:$C,'7A - calc livraisons'!D18,'2B - calc commandes'!$C:$C)</f>
        <v>0</v>
      </c>
      <c r="E19" s="104">
        <f ca="1">+SUMIF('2B - calc commandes'!$B:$C,'7A - calc livraisons'!E18,'2B - calc commandes'!$C:$C)</f>
        <v>0</v>
      </c>
      <c r="F19" s="104">
        <f ca="1">+SUMIF('2B - calc commandes'!$B:$C,'7A - calc livraisons'!F18,'2B - calc commandes'!$C:$C)</f>
        <v>0</v>
      </c>
      <c r="G19" s="104">
        <f ca="1">+SUMIF('2B - calc commandes'!$B:$C,'7A - calc livraisons'!G18,'2B - calc commandes'!$C:$C)</f>
        <v>0</v>
      </c>
      <c r="H19" s="104">
        <f ca="1">+SUMIF('2B - calc commandes'!$B:$C,'7A - calc livraisons'!H18,'2B - calc commandes'!$C:$C)</f>
        <v>0</v>
      </c>
      <c r="I19" s="104">
        <f ca="1">+SUMIF('2B - calc commandes'!$B:$C,'7A - calc livraisons'!I18,'2B - calc commandes'!$C:$C)</f>
        <v>0</v>
      </c>
      <c r="J19" s="104">
        <f ca="1">+SUMIF('2B - calc commandes'!$B:$C,'7A - calc livraisons'!J18,'2B - calc commandes'!$C:$C)</f>
        <v>0</v>
      </c>
      <c r="K19" s="104">
        <f ca="1">+SUMIF('2B - calc commandes'!$B:$C,'7A - calc livraisons'!K18,'2B - calc commandes'!$C:$C)</f>
        <v>0</v>
      </c>
      <c r="L19" s="120">
        <f ca="1">+SUMIF('2B - calc commandes'!$B:$C,'7A - calc livraisons'!L18,'2B - calc commandes'!$C:$C)</f>
        <v>0</v>
      </c>
      <c r="M19" s="120">
        <f ca="1">+SUMIF('2B - calc commandes'!$B:$C,'7A - calc livraisons'!M18,'2B - calc commandes'!$C:$C)</f>
        <v>0</v>
      </c>
      <c r="N19" s="120">
        <f ca="1">+SUMIF('2B - calc commandes'!$B:$C,'7A - calc livraisons'!N18,'2B - calc commandes'!$C:$C)</f>
        <v>0</v>
      </c>
      <c r="O19" s="120">
        <f ca="1">+SUMIF('2B - calc commandes'!$B:$C,'7A - calc livraisons'!O18,'2B - calc commandes'!$C:$C)</f>
        <v>0</v>
      </c>
      <c r="P19" s="120">
        <f ca="1">+SUMIF('2B - calc commandes'!$B:$C,'7A - calc livraisons'!P18,'2B - calc commandes'!$C:$C)</f>
        <v>0</v>
      </c>
      <c r="Q19" s="120">
        <f ca="1">+SUMIF('2B - calc commandes'!$B:$C,'7A - calc livraisons'!Q18,'2B - calc commandes'!$C:$C)</f>
        <v>0</v>
      </c>
      <c r="R19" s="120">
        <f ca="1">+SUMIF('2B - calc commandes'!$B:$C,'7A - calc livraisons'!R18,'2B - calc commandes'!$C:$C)</f>
        <v>0</v>
      </c>
      <c r="S19" s="120">
        <f ca="1">+SUMIF('2B - calc commandes'!$B:$C,'7A - calc livraisons'!S18,'2B - calc commandes'!$C:$C)</f>
        <v>0</v>
      </c>
      <c r="T19" s="120">
        <f ca="1">+SUMIF('2B - calc commandes'!$B:$C,'7A - calc livraisons'!T18,'2B - calc commandes'!$C:$C)</f>
        <v>0</v>
      </c>
      <c r="U19" s="120">
        <f ca="1">+SUMIF('2B - calc commandes'!$B:$C,'7A - calc livraisons'!U18,'2B - calc commandes'!$C:$C)</f>
        <v>0</v>
      </c>
      <c r="V19" s="120">
        <f ca="1">+SUMIF('2B - calc commandes'!$B:$C,'7A - calc livraisons'!V18,'2B - calc commandes'!$C:$C)</f>
        <v>0</v>
      </c>
      <c r="W19" s="120">
        <f ca="1">+SUMIF('2B - calc commandes'!$B:$C,'7A - calc livraisons'!W18,'2B - calc commandes'!$C:$C)</f>
        <v>0</v>
      </c>
      <c r="X19" s="120">
        <f ca="1">+SUMIF('2B - calc commandes'!$B:$C,'7A - calc livraisons'!X18,'2B - calc commandes'!$C:$C)</f>
        <v>0</v>
      </c>
      <c r="Y19" s="120">
        <f ca="1">+SUMIF('2B - calc commandes'!$B:$C,'7A - calc livraisons'!Y18,'2B - calc commandes'!$C:$C)</f>
        <v>0</v>
      </c>
      <c r="Z19" s="120">
        <f ca="1">+SUMIF('2B - calc commandes'!$B:$C,'7A - calc livraisons'!Z18,'2B - calc commandes'!$C:$C)</f>
        <v>0</v>
      </c>
      <c r="AA19" s="120">
        <f ca="1">+SUMIF('2B - calc commandes'!$B:$C,'7A - calc livraisons'!AA18,'2B - calc commandes'!$C:$C)</f>
        <v>0</v>
      </c>
      <c r="AB19" s="120">
        <f ca="1">+SUMIF('2B - calc commandes'!$B:$C,'7A - calc livraisons'!AB18,'2B - calc commandes'!$C:$C)</f>
        <v>0</v>
      </c>
      <c r="AC19" s="120">
        <f ca="1">+SUMIF('2B - calc commandes'!$B:$C,'7A - calc livraisons'!AC18,'2B - calc commandes'!$C:$C)</f>
        <v>0</v>
      </c>
      <c r="AD19" s="120">
        <f ca="1">+SUMIF('2B - calc commandes'!$B:$C,'7A - calc livraisons'!AD18,'2B - calc commandes'!$C:$C)</f>
        <v>0</v>
      </c>
      <c r="AE19" s="120">
        <f ca="1">+SUMIF('2B - calc commandes'!$B:$C,'7A - calc livraisons'!AE18,'2B - calc commandes'!$C:$C)</f>
        <v>0</v>
      </c>
      <c r="AF19" s="120">
        <f ca="1">+SUMIF('2B - calc commandes'!$B:$C,'7A - calc livraisons'!AF18,'2B - calc commandes'!$C:$C)</f>
        <v>0</v>
      </c>
      <c r="AG19" s="120">
        <f ca="1">+SUMIF('2B - calc commandes'!$B:$C,'7A - calc livraisons'!AG18,'2B - calc commandes'!$C:$C)</f>
        <v>0</v>
      </c>
      <c r="AH19" s="120">
        <f ca="1">+SUMIF('2B - calc commandes'!$B:$C,'7A - calc livraisons'!AH18,'2B - calc commandes'!$C:$C)</f>
        <v>0</v>
      </c>
      <c r="AI19" s="120">
        <f ca="1">+SUMIF('2B - calc commandes'!$B:$C,'7A - calc livraisons'!AI18,'2B - calc commandes'!$C:$C)</f>
        <v>0</v>
      </c>
      <c r="AJ19" s="120">
        <f ca="1">+SUMIF('2B - calc commandes'!$B:$C,'7A - calc livraisons'!AJ18,'2B - calc commandes'!$C:$C)</f>
        <v>0</v>
      </c>
      <c r="AK19" s="105">
        <f ca="1">+SUMIF('2B - calc commandes'!$B:$C,'7A - calc livraisons'!N18,'2B - calc commandes'!$C:$C)</f>
        <v>0</v>
      </c>
    </row>
    <row r="20" spans="2:37" x14ac:dyDescent="0.25">
      <c r="B20" s="45">
        <f>+'6 - Calendrier'!B19</f>
        <v>44849</v>
      </c>
      <c r="C20" s="104">
        <f ca="1">+SUMIF('2B - calc commandes'!$B:$C,'7A - calc livraisons'!C19,'2B - calc commandes'!$C:$C)</f>
        <v>0</v>
      </c>
      <c r="D20" s="104">
        <f ca="1">+SUMIF('2B - calc commandes'!$B:$C,'7A - calc livraisons'!D19,'2B - calc commandes'!$C:$C)</f>
        <v>0</v>
      </c>
      <c r="E20" s="104">
        <f ca="1">+SUMIF('2B - calc commandes'!$B:$C,'7A - calc livraisons'!E19,'2B - calc commandes'!$C:$C)</f>
        <v>0</v>
      </c>
      <c r="F20" s="104">
        <f ca="1">+SUMIF('2B - calc commandes'!$B:$C,'7A - calc livraisons'!F19,'2B - calc commandes'!$C:$C)</f>
        <v>0</v>
      </c>
      <c r="G20" s="104">
        <f ca="1">+SUMIF('2B - calc commandes'!$B:$C,'7A - calc livraisons'!G19,'2B - calc commandes'!$C:$C)</f>
        <v>0</v>
      </c>
      <c r="H20" s="104">
        <f ca="1">+SUMIF('2B - calc commandes'!$B:$C,'7A - calc livraisons'!H19,'2B - calc commandes'!$C:$C)</f>
        <v>0</v>
      </c>
      <c r="I20" s="104">
        <f ca="1">+SUMIF('2B - calc commandes'!$B:$C,'7A - calc livraisons'!I19,'2B - calc commandes'!$C:$C)</f>
        <v>0</v>
      </c>
      <c r="J20" s="104">
        <f ca="1">+SUMIF('2B - calc commandes'!$B:$C,'7A - calc livraisons'!J19,'2B - calc commandes'!$C:$C)</f>
        <v>0</v>
      </c>
      <c r="K20" s="104">
        <f ca="1">+SUMIF('2B - calc commandes'!$B:$C,'7A - calc livraisons'!K19,'2B - calc commandes'!$C:$C)</f>
        <v>0</v>
      </c>
      <c r="L20" s="120">
        <f ca="1">+SUMIF('2B - calc commandes'!$B:$C,'7A - calc livraisons'!L19,'2B - calc commandes'!$C:$C)</f>
        <v>0</v>
      </c>
      <c r="M20" s="120">
        <f ca="1">+SUMIF('2B - calc commandes'!$B:$C,'7A - calc livraisons'!M19,'2B - calc commandes'!$C:$C)</f>
        <v>0</v>
      </c>
      <c r="N20" s="120">
        <f ca="1">+SUMIF('2B - calc commandes'!$B:$C,'7A - calc livraisons'!N19,'2B - calc commandes'!$C:$C)</f>
        <v>0</v>
      </c>
      <c r="O20" s="120">
        <f ca="1">+SUMIF('2B - calc commandes'!$B:$C,'7A - calc livraisons'!O19,'2B - calc commandes'!$C:$C)</f>
        <v>0</v>
      </c>
      <c r="P20" s="120">
        <f ca="1">+SUMIF('2B - calc commandes'!$B:$C,'7A - calc livraisons'!P19,'2B - calc commandes'!$C:$C)</f>
        <v>0</v>
      </c>
      <c r="Q20" s="120">
        <f ca="1">+SUMIF('2B - calc commandes'!$B:$C,'7A - calc livraisons'!Q19,'2B - calc commandes'!$C:$C)</f>
        <v>0</v>
      </c>
      <c r="R20" s="120">
        <f ca="1">+SUMIF('2B - calc commandes'!$B:$C,'7A - calc livraisons'!R19,'2B - calc commandes'!$C:$C)</f>
        <v>0</v>
      </c>
      <c r="S20" s="120">
        <f ca="1">+SUMIF('2B - calc commandes'!$B:$C,'7A - calc livraisons'!S19,'2B - calc commandes'!$C:$C)</f>
        <v>0</v>
      </c>
      <c r="T20" s="120">
        <f ca="1">+SUMIF('2B - calc commandes'!$B:$C,'7A - calc livraisons'!T19,'2B - calc commandes'!$C:$C)</f>
        <v>0</v>
      </c>
      <c r="U20" s="120">
        <f ca="1">+SUMIF('2B - calc commandes'!$B:$C,'7A - calc livraisons'!U19,'2B - calc commandes'!$C:$C)</f>
        <v>0</v>
      </c>
      <c r="V20" s="120">
        <f ca="1">+SUMIF('2B - calc commandes'!$B:$C,'7A - calc livraisons'!V19,'2B - calc commandes'!$C:$C)</f>
        <v>0</v>
      </c>
      <c r="W20" s="120">
        <f ca="1">+SUMIF('2B - calc commandes'!$B:$C,'7A - calc livraisons'!W19,'2B - calc commandes'!$C:$C)</f>
        <v>0</v>
      </c>
      <c r="X20" s="120">
        <f ca="1">+SUMIF('2B - calc commandes'!$B:$C,'7A - calc livraisons'!X19,'2B - calc commandes'!$C:$C)</f>
        <v>0</v>
      </c>
      <c r="Y20" s="120">
        <f ca="1">+SUMIF('2B - calc commandes'!$B:$C,'7A - calc livraisons'!Y19,'2B - calc commandes'!$C:$C)</f>
        <v>0</v>
      </c>
      <c r="Z20" s="120">
        <f ca="1">+SUMIF('2B - calc commandes'!$B:$C,'7A - calc livraisons'!Z19,'2B - calc commandes'!$C:$C)</f>
        <v>0</v>
      </c>
      <c r="AA20" s="120">
        <f ca="1">+SUMIF('2B - calc commandes'!$B:$C,'7A - calc livraisons'!AA19,'2B - calc commandes'!$C:$C)</f>
        <v>0</v>
      </c>
      <c r="AB20" s="120">
        <f ca="1">+SUMIF('2B - calc commandes'!$B:$C,'7A - calc livraisons'!AB19,'2B - calc commandes'!$C:$C)</f>
        <v>0</v>
      </c>
      <c r="AC20" s="120">
        <f ca="1">+SUMIF('2B - calc commandes'!$B:$C,'7A - calc livraisons'!AC19,'2B - calc commandes'!$C:$C)</f>
        <v>0</v>
      </c>
      <c r="AD20" s="120">
        <f ca="1">+SUMIF('2B - calc commandes'!$B:$C,'7A - calc livraisons'!AD19,'2B - calc commandes'!$C:$C)</f>
        <v>0</v>
      </c>
      <c r="AE20" s="120">
        <f ca="1">+SUMIF('2B - calc commandes'!$B:$C,'7A - calc livraisons'!AE19,'2B - calc commandes'!$C:$C)</f>
        <v>0</v>
      </c>
      <c r="AF20" s="120">
        <f ca="1">+SUMIF('2B - calc commandes'!$B:$C,'7A - calc livraisons'!AF19,'2B - calc commandes'!$C:$C)</f>
        <v>0</v>
      </c>
      <c r="AG20" s="120">
        <f ca="1">+SUMIF('2B - calc commandes'!$B:$C,'7A - calc livraisons'!AG19,'2B - calc commandes'!$C:$C)</f>
        <v>0</v>
      </c>
      <c r="AH20" s="120">
        <f ca="1">+SUMIF('2B - calc commandes'!$B:$C,'7A - calc livraisons'!AH19,'2B - calc commandes'!$C:$C)</f>
        <v>0</v>
      </c>
      <c r="AI20" s="120">
        <f ca="1">+SUMIF('2B - calc commandes'!$B:$C,'7A - calc livraisons'!AI19,'2B - calc commandes'!$C:$C)</f>
        <v>0</v>
      </c>
      <c r="AJ20" s="120">
        <f ca="1">+SUMIF('2B - calc commandes'!$B:$C,'7A - calc livraisons'!AJ19,'2B - calc commandes'!$C:$C)</f>
        <v>0</v>
      </c>
      <c r="AK20" s="105">
        <f ca="1">+SUMIF('2B - calc commandes'!$B:$C,'7A - calc livraisons'!N19,'2B - calc commandes'!$C:$C)</f>
        <v>0</v>
      </c>
    </row>
    <row r="21" spans="2:37" x14ac:dyDescent="0.25">
      <c r="B21" s="45">
        <f>+'6 - Calendrier'!B20</f>
        <v>44850</v>
      </c>
      <c r="C21" s="104">
        <f ca="1">+SUMIF('2B - calc commandes'!$B:$C,'7A - calc livraisons'!C20,'2B - calc commandes'!$C:$C)</f>
        <v>0</v>
      </c>
      <c r="D21" s="104">
        <f ca="1">+SUMIF('2B - calc commandes'!$B:$C,'7A - calc livraisons'!D20,'2B - calc commandes'!$C:$C)</f>
        <v>0</v>
      </c>
      <c r="E21" s="104">
        <f ca="1">+SUMIF('2B - calc commandes'!$B:$C,'7A - calc livraisons'!E20,'2B - calc commandes'!$C:$C)</f>
        <v>0</v>
      </c>
      <c r="F21" s="104">
        <f ca="1">+SUMIF('2B - calc commandes'!$B:$C,'7A - calc livraisons'!F20,'2B - calc commandes'!$C:$C)</f>
        <v>0</v>
      </c>
      <c r="G21" s="104">
        <f ca="1">+SUMIF('2B - calc commandes'!$B:$C,'7A - calc livraisons'!G20,'2B - calc commandes'!$C:$C)</f>
        <v>0</v>
      </c>
      <c r="H21" s="104">
        <f ca="1">+SUMIF('2B - calc commandes'!$B:$C,'7A - calc livraisons'!H20,'2B - calc commandes'!$C:$C)</f>
        <v>0</v>
      </c>
      <c r="I21" s="104">
        <f ca="1">+SUMIF('2B - calc commandes'!$B:$C,'7A - calc livraisons'!I20,'2B - calc commandes'!$C:$C)</f>
        <v>0</v>
      </c>
      <c r="J21" s="104">
        <f ca="1">+SUMIF('2B - calc commandes'!$B:$C,'7A - calc livraisons'!J20,'2B - calc commandes'!$C:$C)</f>
        <v>0</v>
      </c>
      <c r="K21" s="104">
        <f ca="1">+SUMIF('2B - calc commandes'!$B:$C,'7A - calc livraisons'!K20,'2B - calc commandes'!$C:$C)</f>
        <v>0</v>
      </c>
      <c r="L21" s="120">
        <f ca="1">+SUMIF('2B - calc commandes'!$B:$C,'7A - calc livraisons'!L20,'2B - calc commandes'!$C:$C)</f>
        <v>0</v>
      </c>
      <c r="M21" s="120">
        <f ca="1">+SUMIF('2B - calc commandes'!$B:$C,'7A - calc livraisons'!M20,'2B - calc commandes'!$C:$C)</f>
        <v>0</v>
      </c>
      <c r="N21" s="120">
        <f ca="1">+SUMIF('2B - calc commandes'!$B:$C,'7A - calc livraisons'!N20,'2B - calc commandes'!$C:$C)</f>
        <v>0</v>
      </c>
      <c r="O21" s="120">
        <f ca="1">+SUMIF('2B - calc commandes'!$B:$C,'7A - calc livraisons'!O20,'2B - calc commandes'!$C:$C)</f>
        <v>0</v>
      </c>
      <c r="P21" s="120">
        <f ca="1">+SUMIF('2B - calc commandes'!$B:$C,'7A - calc livraisons'!P20,'2B - calc commandes'!$C:$C)</f>
        <v>0</v>
      </c>
      <c r="Q21" s="120">
        <f ca="1">+SUMIF('2B - calc commandes'!$B:$C,'7A - calc livraisons'!Q20,'2B - calc commandes'!$C:$C)</f>
        <v>0</v>
      </c>
      <c r="R21" s="120">
        <f ca="1">+SUMIF('2B - calc commandes'!$B:$C,'7A - calc livraisons'!R20,'2B - calc commandes'!$C:$C)</f>
        <v>0</v>
      </c>
      <c r="S21" s="120">
        <f ca="1">+SUMIF('2B - calc commandes'!$B:$C,'7A - calc livraisons'!S20,'2B - calc commandes'!$C:$C)</f>
        <v>0</v>
      </c>
      <c r="T21" s="120">
        <f ca="1">+SUMIF('2B - calc commandes'!$B:$C,'7A - calc livraisons'!T20,'2B - calc commandes'!$C:$C)</f>
        <v>0</v>
      </c>
      <c r="U21" s="120">
        <f ca="1">+SUMIF('2B - calc commandes'!$B:$C,'7A - calc livraisons'!U20,'2B - calc commandes'!$C:$C)</f>
        <v>0</v>
      </c>
      <c r="V21" s="120">
        <f ca="1">+SUMIF('2B - calc commandes'!$B:$C,'7A - calc livraisons'!V20,'2B - calc commandes'!$C:$C)</f>
        <v>0</v>
      </c>
      <c r="W21" s="120">
        <f ca="1">+SUMIF('2B - calc commandes'!$B:$C,'7A - calc livraisons'!W20,'2B - calc commandes'!$C:$C)</f>
        <v>0</v>
      </c>
      <c r="X21" s="120">
        <f ca="1">+SUMIF('2B - calc commandes'!$B:$C,'7A - calc livraisons'!X20,'2B - calc commandes'!$C:$C)</f>
        <v>0</v>
      </c>
      <c r="Y21" s="120">
        <f ca="1">+SUMIF('2B - calc commandes'!$B:$C,'7A - calc livraisons'!Y20,'2B - calc commandes'!$C:$C)</f>
        <v>0</v>
      </c>
      <c r="Z21" s="120">
        <f ca="1">+SUMIF('2B - calc commandes'!$B:$C,'7A - calc livraisons'!Z20,'2B - calc commandes'!$C:$C)</f>
        <v>0</v>
      </c>
      <c r="AA21" s="120">
        <f ca="1">+SUMIF('2B - calc commandes'!$B:$C,'7A - calc livraisons'!AA20,'2B - calc commandes'!$C:$C)</f>
        <v>0</v>
      </c>
      <c r="AB21" s="120">
        <f ca="1">+SUMIF('2B - calc commandes'!$B:$C,'7A - calc livraisons'!AB20,'2B - calc commandes'!$C:$C)</f>
        <v>0</v>
      </c>
      <c r="AC21" s="120">
        <f ca="1">+SUMIF('2B - calc commandes'!$B:$C,'7A - calc livraisons'!AC20,'2B - calc commandes'!$C:$C)</f>
        <v>0</v>
      </c>
      <c r="AD21" s="120">
        <f ca="1">+SUMIF('2B - calc commandes'!$B:$C,'7A - calc livraisons'!AD20,'2B - calc commandes'!$C:$C)</f>
        <v>0</v>
      </c>
      <c r="AE21" s="120">
        <f ca="1">+SUMIF('2B - calc commandes'!$B:$C,'7A - calc livraisons'!AE20,'2B - calc commandes'!$C:$C)</f>
        <v>0</v>
      </c>
      <c r="AF21" s="120">
        <f ca="1">+SUMIF('2B - calc commandes'!$B:$C,'7A - calc livraisons'!AF20,'2B - calc commandes'!$C:$C)</f>
        <v>0</v>
      </c>
      <c r="AG21" s="120">
        <f ca="1">+SUMIF('2B - calc commandes'!$B:$C,'7A - calc livraisons'!AG20,'2B - calc commandes'!$C:$C)</f>
        <v>0</v>
      </c>
      <c r="AH21" s="120">
        <f ca="1">+SUMIF('2B - calc commandes'!$B:$C,'7A - calc livraisons'!AH20,'2B - calc commandes'!$C:$C)</f>
        <v>0</v>
      </c>
      <c r="AI21" s="120">
        <f ca="1">+SUMIF('2B - calc commandes'!$B:$C,'7A - calc livraisons'!AI20,'2B - calc commandes'!$C:$C)</f>
        <v>0</v>
      </c>
      <c r="AJ21" s="120">
        <f ca="1">+SUMIF('2B - calc commandes'!$B:$C,'7A - calc livraisons'!AJ20,'2B - calc commandes'!$C:$C)</f>
        <v>0</v>
      </c>
      <c r="AK21" s="105">
        <f ca="1">+SUMIF('2B - calc commandes'!$B:$C,'7A - calc livraisons'!N20,'2B - calc commandes'!$C:$C)</f>
        <v>0</v>
      </c>
    </row>
    <row r="22" spans="2:37" x14ac:dyDescent="0.25">
      <c r="B22" s="45">
        <f>+'6 - Calendrier'!B21</f>
        <v>44851</v>
      </c>
      <c r="C22" s="104">
        <f ca="1">+SUMIF('2B - calc commandes'!$B:$C,'7A - calc livraisons'!C21,'2B - calc commandes'!$C:$C)</f>
        <v>0</v>
      </c>
      <c r="D22" s="104">
        <f ca="1">+SUMIF('2B - calc commandes'!$B:$C,'7A - calc livraisons'!D21,'2B - calc commandes'!$C:$C)</f>
        <v>0</v>
      </c>
      <c r="E22" s="104">
        <f ca="1">+SUMIF('2B - calc commandes'!$B:$C,'7A - calc livraisons'!E21,'2B - calc commandes'!$C:$C)</f>
        <v>0</v>
      </c>
      <c r="F22" s="104">
        <f ca="1">+SUMIF('2B - calc commandes'!$B:$C,'7A - calc livraisons'!F21,'2B - calc commandes'!$C:$C)</f>
        <v>0</v>
      </c>
      <c r="G22" s="104">
        <f ca="1">+SUMIF('2B - calc commandes'!$B:$C,'7A - calc livraisons'!G21,'2B - calc commandes'!$C:$C)</f>
        <v>0</v>
      </c>
      <c r="H22" s="104">
        <f ca="1">+SUMIF('2B - calc commandes'!$B:$C,'7A - calc livraisons'!H21,'2B - calc commandes'!$C:$C)</f>
        <v>0</v>
      </c>
      <c r="I22" s="104">
        <f ca="1">+SUMIF('2B - calc commandes'!$B:$C,'7A - calc livraisons'!I21,'2B - calc commandes'!$C:$C)</f>
        <v>0</v>
      </c>
      <c r="J22" s="104">
        <f ca="1">+SUMIF('2B - calc commandes'!$B:$C,'7A - calc livraisons'!J21,'2B - calc commandes'!$C:$C)</f>
        <v>0</v>
      </c>
      <c r="K22" s="104">
        <f ca="1">+SUMIF('2B - calc commandes'!$B:$C,'7A - calc livraisons'!K21,'2B - calc commandes'!$C:$C)</f>
        <v>0</v>
      </c>
      <c r="L22" s="120">
        <f ca="1">+SUMIF('2B - calc commandes'!$B:$C,'7A - calc livraisons'!L21,'2B - calc commandes'!$C:$C)</f>
        <v>0</v>
      </c>
      <c r="M22" s="120">
        <f ca="1">+SUMIF('2B - calc commandes'!$B:$C,'7A - calc livraisons'!M21,'2B - calc commandes'!$C:$C)</f>
        <v>0</v>
      </c>
      <c r="N22" s="120">
        <f ca="1">+SUMIF('2B - calc commandes'!$B:$C,'7A - calc livraisons'!N21,'2B - calc commandes'!$C:$C)</f>
        <v>0</v>
      </c>
      <c r="O22" s="120">
        <f ca="1">+SUMIF('2B - calc commandes'!$B:$C,'7A - calc livraisons'!O21,'2B - calc commandes'!$C:$C)</f>
        <v>0</v>
      </c>
      <c r="P22" s="120">
        <f ca="1">+SUMIF('2B - calc commandes'!$B:$C,'7A - calc livraisons'!P21,'2B - calc commandes'!$C:$C)</f>
        <v>0</v>
      </c>
      <c r="Q22" s="120">
        <f ca="1">+SUMIF('2B - calc commandes'!$B:$C,'7A - calc livraisons'!Q21,'2B - calc commandes'!$C:$C)</f>
        <v>0</v>
      </c>
      <c r="R22" s="120">
        <f ca="1">+SUMIF('2B - calc commandes'!$B:$C,'7A - calc livraisons'!R21,'2B - calc commandes'!$C:$C)</f>
        <v>0</v>
      </c>
      <c r="S22" s="120">
        <f ca="1">+SUMIF('2B - calc commandes'!$B:$C,'7A - calc livraisons'!S21,'2B - calc commandes'!$C:$C)</f>
        <v>0</v>
      </c>
      <c r="T22" s="120">
        <f ca="1">+SUMIF('2B - calc commandes'!$B:$C,'7A - calc livraisons'!T21,'2B - calc commandes'!$C:$C)</f>
        <v>0</v>
      </c>
      <c r="U22" s="120">
        <f ca="1">+SUMIF('2B - calc commandes'!$B:$C,'7A - calc livraisons'!U21,'2B - calc commandes'!$C:$C)</f>
        <v>0</v>
      </c>
      <c r="V22" s="120">
        <f ca="1">+SUMIF('2B - calc commandes'!$B:$C,'7A - calc livraisons'!V21,'2B - calc commandes'!$C:$C)</f>
        <v>0</v>
      </c>
      <c r="W22" s="120">
        <f ca="1">+SUMIF('2B - calc commandes'!$B:$C,'7A - calc livraisons'!W21,'2B - calc commandes'!$C:$C)</f>
        <v>0</v>
      </c>
      <c r="X22" s="120">
        <f ca="1">+SUMIF('2B - calc commandes'!$B:$C,'7A - calc livraisons'!X21,'2B - calc commandes'!$C:$C)</f>
        <v>0</v>
      </c>
      <c r="Y22" s="120">
        <f ca="1">+SUMIF('2B - calc commandes'!$B:$C,'7A - calc livraisons'!Y21,'2B - calc commandes'!$C:$C)</f>
        <v>0</v>
      </c>
      <c r="Z22" s="120">
        <f ca="1">+SUMIF('2B - calc commandes'!$B:$C,'7A - calc livraisons'!Z21,'2B - calc commandes'!$C:$C)</f>
        <v>0</v>
      </c>
      <c r="AA22" s="120">
        <f ca="1">+SUMIF('2B - calc commandes'!$B:$C,'7A - calc livraisons'!AA21,'2B - calc commandes'!$C:$C)</f>
        <v>0</v>
      </c>
      <c r="AB22" s="120">
        <f ca="1">+SUMIF('2B - calc commandes'!$B:$C,'7A - calc livraisons'!AB21,'2B - calc commandes'!$C:$C)</f>
        <v>0</v>
      </c>
      <c r="AC22" s="120">
        <f ca="1">+SUMIF('2B - calc commandes'!$B:$C,'7A - calc livraisons'!AC21,'2B - calc commandes'!$C:$C)</f>
        <v>0</v>
      </c>
      <c r="AD22" s="120">
        <f ca="1">+SUMIF('2B - calc commandes'!$B:$C,'7A - calc livraisons'!AD21,'2B - calc commandes'!$C:$C)</f>
        <v>0</v>
      </c>
      <c r="AE22" s="120">
        <f ca="1">+SUMIF('2B - calc commandes'!$B:$C,'7A - calc livraisons'!AE21,'2B - calc commandes'!$C:$C)</f>
        <v>0</v>
      </c>
      <c r="AF22" s="120">
        <f ca="1">+SUMIF('2B - calc commandes'!$B:$C,'7A - calc livraisons'!AF21,'2B - calc commandes'!$C:$C)</f>
        <v>0</v>
      </c>
      <c r="AG22" s="120">
        <f ca="1">+SUMIF('2B - calc commandes'!$B:$C,'7A - calc livraisons'!AG21,'2B - calc commandes'!$C:$C)</f>
        <v>0</v>
      </c>
      <c r="AH22" s="120">
        <f ca="1">+SUMIF('2B - calc commandes'!$B:$C,'7A - calc livraisons'!AH21,'2B - calc commandes'!$C:$C)</f>
        <v>0</v>
      </c>
      <c r="AI22" s="120">
        <f ca="1">+SUMIF('2B - calc commandes'!$B:$C,'7A - calc livraisons'!AI21,'2B - calc commandes'!$C:$C)</f>
        <v>0</v>
      </c>
      <c r="AJ22" s="120">
        <f ca="1">+SUMIF('2B - calc commandes'!$B:$C,'7A - calc livraisons'!AJ21,'2B - calc commandes'!$C:$C)</f>
        <v>0</v>
      </c>
      <c r="AK22" s="105">
        <f ca="1">+SUMIF('2B - calc commandes'!$B:$C,'7A - calc livraisons'!N21,'2B - calc commandes'!$C:$C)</f>
        <v>0</v>
      </c>
    </row>
    <row r="23" spans="2:37" x14ac:dyDescent="0.25">
      <c r="B23" s="45">
        <f>+'6 - Calendrier'!B22</f>
        <v>44852</v>
      </c>
      <c r="C23" s="104">
        <f ca="1">+SUMIF('2B - calc commandes'!$B:$C,'7A - calc livraisons'!C22,'2B - calc commandes'!$C:$C)</f>
        <v>0</v>
      </c>
      <c r="D23" s="104">
        <f ca="1">+SUMIF('2B - calc commandes'!$B:$C,'7A - calc livraisons'!D22,'2B - calc commandes'!$C:$C)</f>
        <v>0</v>
      </c>
      <c r="E23" s="104">
        <f ca="1">+SUMIF('2B - calc commandes'!$B:$C,'7A - calc livraisons'!E22,'2B - calc commandes'!$C:$C)</f>
        <v>0</v>
      </c>
      <c r="F23" s="104">
        <f ca="1">+SUMIF('2B - calc commandes'!$B:$C,'7A - calc livraisons'!F22,'2B - calc commandes'!$C:$C)</f>
        <v>0</v>
      </c>
      <c r="G23" s="104">
        <f ca="1">+SUMIF('2B - calc commandes'!$B:$C,'7A - calc livraisons'!G22,'2B - calc commandes'!$C:$C)</f>
        <v>0</v>
      </c>
      <c r="H23" s="104">
        <f ca="1">+SUMIF('2B - calc commandes'!$B:$C,'7A - calc livraisons'!H22,'2B - calc commandes'!$C:$C)</f>
        <v>0</v>
      </c>
      <c r="I23" s="104">
        <f ca="1">+SUMIF('2B - calc commandes'!$B:$C,'7A - calc livraisons'!I22,'2B - calc commandes'!$C:$C)</f>
        <v>0</v>
      </c>
      <c r="J23" s="104">
        <f ca="1">+SUMIF('2B - calc commandes'!$B:$C,'7A - calc livraisons'!J22,'2B - calc commandes'!$C:$C)</f>
        <v>0</v>
      </c>
      <c r="K23" s="104">
        <f ca="1">+SUMIF('2B - calc commandes'!$B:$C,'7A - calc livraisons'!K22,'2B - calc commandes'!$C:$C)</f>
        <v>0</v>
      </c>
      <c r="L23" s="120">
        <f ca="1">+SUMIF('2B - calc commandes'!$B:$C,'7A - calc livraisons'!L22,'2B - calc commandes'!$C:$C)</f>
        <v>0</v>
      </c>
      <c r="M23" s="120">
        <f ca="1">+SUMIF('2B - calc commandes'!$B:$C,'7A - calc livraisons'!M22,'2B - calc commandes'!$C:$C)</f>
        <v>0</v>
      </c>
      <c r="N23" s="120">
        <f ca="1">+SUMIF('2B - calc commandes'!$B:$C,'7A - calc livraisons'!N22,'2B - calc commandes'!$C:$C)</f>
        <v>0</v>
      </c>
      <c r="O23" s="120">
        <f ca="1">+SUMIF('2B - calc commandes'!$B:$C,'7A - calc livraisons'!O22,'2B - calc commandes'!$C:$C)</f>
        <v>0</v>
      </c>
      <c r="P23" s="120">
        <f ca="1">+SUMIF('2B - calc commandes'!$B:$C,'7A - calc livraisons'!P22,'2B - calc commandes'!$C:$C)</f>
        <v>0</v>
      </c>
      <c r="Q23" s="120">
        <f ca="1">+SUMIF('2B - calc commandes'!$B:$C,'7A - calc livraisons'!Q22,'2B - calc commandes'!$C:$C)</f>
        <v>0</v>
      </c>
      <c r="R23" s="120">
        <f ca="1">+SUMIF('2B - calc commandes'!$B:$C,'7A - calc livraisons'!R22,'2B - calc commandes'!$C:$C)</f>
        <v>0</v>
      </c>
      <c r="S23" s="120">
        <f ca="1">+SUMIF('2B - calc commandes'!$B:$C,'7A - calc livraisons'!S22,'2B - calc commandes'!$C:$C)</f>
        <v>0</v>
      </c>
      <c r="T23" s="120">
        <f ca="1">+SUMIF('2B - calc commandes'!$B:$C,'7A - calc livraisons'!T22,'2B - calc commandes'!$C:$C)</f>
        <v>0</v>
      </c>
      <c r="U23" s="120">
        <f ca="1">+SUMIF('2B - calc commandes'!$B:$C,'7A - calc livraisons'!U22,'2B - calc commandes'!$C:$C)</f>
        <v>0</v>
      </c>
      <c r="V23" s="120">
        <f ca="1">+SUMIF('2B - calc commandes'!$B:$C,'7A - calc livraisons'!V22,'2B - calc commandes'!$C:$C)</f>
        <v>0</v>
      </c>
      <c r="W23" s="120">
        <f ca="1">+SUMIF('2B - calc commandes'!$B:$C,'7A - calc livraisons'!W22,'2B - calc commandes'!$C:$C)</f>
        <v>0</v>
      </c>
      <c r="X23" s="120">
        <f ca="1">+SUMIF('2B - calc commandes'!$B:$C,'7A - calc livraisons'!X22,'2B - calc commandes'!$C:$C)</f>
        <v>0</v>
      </c>
      <c r="Y23" s="120">
        <f ca="1">+SUMIF('2B - calc commandes'!$B:$C,'7A - calc livraisons'!Y22,'2B - calc commandes'!$C:$C)</f>
        <v>0</v>
      </c>
      <c r="Z23" s="120">
        <f ca="1">+SUMIF('2B - calc commandes'!$B:$C,'7A - calc livraisons'!Z22,'2B - calc commandes'!$C:$C)</f>
        <v>0</v>
      </c>
      <c r="AA23" s="120">
        <f ca="1">+SUMIF('2B - calc commandes'!$B:$C,'7A - calc livraisons'!AA22,'2B - calc commandes'!$C:$C)</f>
        <v>0</v>
      </c>
      <c r="AB23" s="120">
        <f ca="1">+SUMIF('2B - calc commandes'!$B:$C,'7A - calc livraisons'!AB22,'2B - calc commandes'!$C:$C)</f>
        <v>0</v>
      </c>
      <c r="AC23" s="120">
        <f ca="1">+SUMIF('2B - calc commandes'!$B:$C,'7A - calc livraisons'!AC22,'2B - calc commandes'!$C:$C)</f>
        <v>0</v>
      </c>
      <c r="AD23" s="120">
        <f ca="1">+SUMIF('2B - calc commandes'!$B:$C,'7A - calc livraisons'!AD22,'2B - calc commandes'!$C:$C)</f>
        <v>0</v>
      </c>
      <c r="AE23" s="120">
        <f ca="1">+SUMIF('2B - calc commandes'!$B:$C,'7A - calc livraisons'!AE22,'2B - calc commandes'!$C:$C)</f>
        <v>0</v>
      </c>
      <c r="AF23" s="120">
        <f ca="1">+SUMIF('2B - calc commandes'!$B:$C,'7A - calc livraisons'!AF22,'2B - calc commandes'!$C:$C)</f>
        <v>0</v>
      </c>
      <c r="AG23" s="120">
        <f ca="1">+SUMIF('2B - calc commandes'!$B:$C,'7A - calc livraisons'!AG22,'2B - calc commandes'!$C:$C)</f>
        <v>0</v>
      </c>
      <c r="AH23" s="120">
        <f ca="1">+SUMIF('2B - calc commandes'!$B:$C,'7A - calc livraisons'!AH22,'2B - calc commandes'!$C:$C)</f>
        <v>0</v>
      </c>
      <c r="AI23" s="120">
        <f ca="1">+SUMIF('2B - calc commandes'!$B:$C,'7A - calc livraisons'!AI22,'2B - calc commandes'!$C:$C)</f>
        <v>0</v>
      </c>
      <c r="AJ23" s="120">
        <f ca="1">+SUMIF('2B - calc commandes'!$B:$C,'7A - calc livraisons'!AJ22,'2B - calc commandes'!$C:$C)</f>
        <v>0</v>
      </c>
      <c r="AK23" s="105">
        <f ca="1">+SUMIF('2B - calc commandes'!$B:$C,'7A - calc livraisons'!N22,'2B - calc commandes'!$C:$C)</f>
        <v>0</v>
      </c>
    </row>
    <row r="24" spans="2:37" x14ac:dyDescent="0.25">
      <c r="B24" s="45">
        <f>+'6 - Calendrier'!B23</f>
        <v>44853</v>
      </c>
      <c r="C24" s="104">
        <f ca="1">+SUMIF('2B - calc commandes'!$B:$C,'7A - calc livraisons'!C23,'2B - calc commandes'!$C:$C)</f>
        <v>0</v>
      </c>
      <c r="D24" s="104">
        <f ca="1">+SUMIF('2B - calc commandes'!$B:$C,'7A - calc livraisons'!D23,'2B - calc commandes'!$C:$C)</f>
        <v>0</v>
      </c>
      <c r="E24" s="104">
        <f ca="1">+SUMIF('2B - calc commandes'!$B:$C,'7A - calc livraisons'!E23,'2B - calc commandes'!$C:$C)</f>
        <v>0</v>
      </c>
      <c r="F24" s="104">
        <f ca="1">+SUMIF('2B - calc commandes'!$B:$C,'7A - calc livraisons'!F23,'2B - calc commandes'!$C:$C)</f>
        <v>0</v>
      </c>
      <c r="G24" s="104">
        <f ca="1">+SUMIF('2B - calc commandes'!$B:$C,'7A - calc livraisons'!G23,'2B - calc commandes'!$C:$C)</f>
        <v>0</v>
      </c>
      <c r="H24" s="104">
        <f ca="1">+SUMIF('2B - calc commandes'!$B:$C,'7A - calc livraisons'!H23,'2B - calc commandes'!$C:$C)</f>
        <v>0</v>
      </c>
      <c r="I24" s="104">
        <f ca="1">+SUMIF('2B - calc commandes'!$B:$C,'7A - calc livraisons'!I23,'2B - calc commandes'!$C:$C)</f>
        <v>0</v>
      </c>
      <c r="J24" s="104">
        <f ca="1">+SUMIF('2B - calc commandes'!$B:$C,'7A - calc livraisons'!J23,'2B - calc commandes'!$C:$C)</f>
        <v>0</v>
      </c>
      <c r="K24" s="104">
        <f ca="1">+SUMIF('2B - calc commandes'!$B:$C,'7A - calc livraisons'!K23,'2B - calc commandes'!$C:$C)</f>
        <v>0</v>
      </c>
      <c r="L24" s="120">
        <f ca="1">+SUMIF('2B - calc commandes'!$B:$C,'7A - calc livraisons'!L23,'2B - calc commandes'!$C:$C)</f>
        <v>0</v>
      </c>
      <c r="M24" s="120">
        <f ca="1">+SUMIF('2B - calc commandes'!$B:$C,'7A - calc livraisons'!M23,'2B - calc commandes'!$C:$C)</f>
        <v>0</v>
      </c>
      <c r="N24" s="120">
        <f ca="1">+SUMIF('2B - calc commandes'!$B:$C,'7A - calc livraisons'!N23,'2B - calc commandes'!$C:$C)</f>
        <v>0</v>
      </c>
      <c r="O24" s="120">
        <f ca="1">+SUMIF('2B - calc commandes'!$B:$C,'7A - calc livraisons'!O23,'2B - calc commandes'!$C:$C)</f>
        <v>0</v>
      </c>
      <c r="P24" s="120">
        <f ca="1">+SUMIF('2B - calc commandes'!$B:$C,'7A - calc livraisons'!P23,'2B - calc commandes'!$C:$C)</f>
        <v>0</v>
      </c>
      <c r="Q24" s="120">
        <f ca="1">+SUMIF('2B - calc commandes'!$B:$C,'7A - calc livraisons'!Q23,'2B - calc commandes'!$C:$C)</f>
        <v>0</v>
      </c>
      <c r="R24" s="120">
        <f ca="1">+SUMIF('2B - calc commandes'!$B:$C,'7A - calc livraisons'!R23,'2B - calc commandes'!$C:$C)</f>
        <v>0</v>
      </c>
      <c r="S24" s="120">
        <f ca="1">+SUMIF('2B - calc commandes'!$B:$C,'7A - calc livraisons'!S23,'2B - calc commandes'!$C:$C)</f>
        <v>0</v>
      </c>
      <c r="T24" s="120">
        <f ca="1">+SUMIF('2B - calc commandes'!$B:$C,'7A - calc livraisons'!T23,'2B - calc commandes'!$C:$C)</f>
        <v>0</v>
      </c>
      <c r="U24" s="120">
        <f ca="1">+SUMIF('2B - calc commandes'!$B:$C,'7A - calc livraisons'!U23,'2B - calc commandes'!$C:$C)</f>
        <v>0</v>
      </c>
      <c r="V24" s="120">
        <f ca="1">+SUMIF('2B - calc commandes'!$B:$C,'7A - calc livraisons'!V23,'2B - calc commandes'!$C:$C)</f>
        <v>0</v>
      </c>
      <c r="W24" s="120">
        <f ca="1">+SUMIF('2B - calc commandes'!$B:$C,'7A - calc livraisons'!W23,'2B - calc commandes'!$C:$C)</f>
        <v>0</v>
      </c>
      <c r="X24" s="120">
        <f ca="1">+SUMIF('2B - calc commandes'!$B:$C,'7A - calc livraisons'!X23,'2B - calc commandes'!$C:$C)</f>
        <v>0</v>
      </c>
      <c r="Y24" s="120">
        <f ca="1">+SUMIF('2B - calc commandes'!$B:$C,'7A - calc livraisons'!Y23,'2B - calc commandes'!$C:$C)</f>
        <v>0</v>
      </c>
      <c r="Z24" s="120">
        <f ca="1">+SUMIF('2B - calc commandes'!$B:$C,'7A - calc livraisons'!Z23,'2B - calc commandes'!$C:$C)</f>
        <v>0</v>
      </c>
      <c r="AA24" s="120">
        <f ca="1">+SUMIF('2B - calc commandes'!$B:$C,'7A - calc livraisons'!AA23,'2B - calc commandes'!$C:$C)</f>
        <v>0</v>
      </c>
      <c r="AB24" s="120">
        <f ca="1">+SUMIF('2B - calc commandes'!$B:$C,'7A - calc livraisons'!AB23,'2B - calc commandes'!$C:$C)</f>
        <v>0</v>
      </c>
      <c r="AC24" s="120">
        <f ca="1">+SUMIF('2B - calc commandes'!$B:$C,'7A - calc livraisons'!AC23,'2B - calc commandes'!$C:$C)</f>
        <v>0</v>
      </c>
      <c r="AD24" s="120">
        <f ca="1">+SUMIF('2B - calc commandes'!$B:$C,'7A - calc livraisons'!AD23,'2B - calc commandes'!$C:$C)</f>
        <v>0</v>
      </c>
      <c r="AE24" s="120">
        <f ca="1">+SUMIF('2B - calc commandes'!$B:$C,'7A - calc livraisons'!AE23,'2B - calc commandes'!$C:$C)</f>
        <v>0</v>
      </c>
      <c r="AF24" s="120">
        <f ca="1">+SUMIF('2B - calc commandes'!$B:$C,'7A - calc livraisons'!AF23,'2B - calc commandes'!$C:$C)</f>
        <v>0</v>
      </c>
      <c r="AG24" s="120">
        <f ca="1">+SUMIF('2B - calc commandes'!$B:$C,'7A - calc livraisons'!AG23,'2B - calc commandes'!$C:$C)</f>
        <v>0</v>
      </c>
      <c r="AH24" s="120">
        <f ca="1">+SUMIF('2B - calc commandes'!$B:$C,'7A - calc livraisons'!AH23,'2B - calc commandes'!$C:$C)</f>
        <v>0</v>
      </c>
      <c r="AI24" s="120">
        <f ca="1">+SUMIF('2B - calc commandes'!$B:$C,'7A - calc livraisons'!AI23,'2B - calc commandes'!$C:$C)</f>
        <v>0</v>
      </c>
      <c r="AJ24" s="120">
        <f ca="1">+SUMIF('2B - calc commandes'!$B:$C,'7A - calc livraisons'!AJ23,'2B - calc commandes'!$C:$C)</f>
        <v>0</v>
      </c>
      <c r="AK24" s="105">
        <f ca="1">+SUMIF('2B - calc commandes'!$B:$C,'7A - calc livraisons'!N23,'2B - calc commandes'!$C:$C)</f>
        <v>0</v>
      </c>
    </row>
    <row r="25" spans="2:37" x14ac:dyDescent="0.25">
      <c r="B25" s="45">
        <f>+'6 - Calendrier'!B24</f>
        <v>44854</v>
      </c>
      <c r="C25" s="104">
        <f ca="1">+SUMIF('2B - calc commandes'!$B:$C,'7A - calc livraisons'!C24,'2B - calc commandes'!$C:$C)</f>
        <v>0</v>
      </c>
      <c r="D25" s="104">
        <f ca="1">+SUMIF('2B - calc commandes'!$B:$C,'7A - calc livraisons'!D24,'2B - calc commandes'!$C:$C)</f>
        <v>0</v>
      </c>
      <c r="E25" s="104">
        <f ca="1">+SUMIF('2B - calc commandes'!$B:$C,'7A - calc livraisons'!E24,'2B - calc commandes'!$C:$C)</f>
        <v>0</v>
      </c>
      <c r="F25" s="104">
        <f ca="1">+SUMIF('2B - calc commandes'!$B:$C,'7A - calc livraisons'!F24,'2B - calc commandes'!$C:$C)</f>
        <v>0</v>
      </c>
      <c r="G25" s="104">
        <f ca="1">+SUMIF('2B - calc commandes'!$B:$C,'7A - calc livraisons'!G24,'2B - calc commandes'!$C:$C)</f>
        <v>0</v>
      </c>
      <c r="H25" s="104">
        <f ca="1">+SUMIF('2B - calc commandes'!$B:$C,'7A - calc livraisons'!H24,'2B - calc commandes'!$C:$C)</f>
        <v>0</v>
      </c>
      <c r="I25" s="104">
        <f ca="1">+SUMIF('2B - calc commandes'!$B:$C,'7A - calc livraisons'!I24,'2B - calc commandes'!$C:$C)</f>
        <v>0</v>
      </c>
      <c r="J25" s="104">
        <f ca="1">+SUMIF('2B - calc commandes'!$B:$C,'7A - calc livraisons'!J24,'2B - calc commandes'!$C:$C)</f>
        <v>0</v>
      </c>
      <c r="K25" s="104">
        <f ca="1">+SUMIF('2B - calc commandes'!$B:$C,'7A - calc livraisons'!K24,'2B - calc commandes'!$C:$C)</f>
        <v>0</v>
      </c>
      <c r="L25" s="120">
        <f ca="1">+SUMIF('2B - calc commandes'!$B:$C,'7A - calc livraisons'!L24,'2B - calc commandes'!$C:$C)</f>
        <v>0</v>
      </c>
      <c r="M25" s="120">
        <f ca="1">+SUMIF('2B - calc commandes'!$B:$C,'7A - calc livraisons'!M24,'2B - calc commandes'!$C:$C)</f>
        <v>0</v>
      </c>
      <c r="N25" s="120">
        <f ca="1">+SUMIF('2B - calc commandes'!$B:$C,'7A - calc livraisons'!N24,'2B - calc commandes'!$C:$C)</f>
        <v>0</v>
      </c>
      <c r="O25" s="120">
        <f ca="1">+SUMIF('2B - calc commandes'!$B:$C,'7A - calc livraisons'!O24,'2B - calc commandes'!$C:$C)</f>
        <v>0</v>
      </c>
      <c r="P25" s="120">
        <f ca="1">+SUMIF('2B - calc commandes'!$B:$C,'7A - calc livraisons'!P24,'2B - calc commandes'!$C:$C)</f>
        <v>0</v>
      </c>
      <c r="Q25" s="120">
        <f ca="1">+SUMIF('2B - calc commandes'!$B:$C,'7A - calc livraisons'!Q24,'2B - calc commandes'!$C:$C)</f>
        <v>0</v>
      </c>
      <c r="R25" s="120">
        <f ca="1">+SUMIF('2B - calc commandes'!$B:$C,'7A - calc livraisons'!R24,'2B - calc commandes'!$C:$C)</f>
        <v>0</v>
      </c>
      <c r="S25" s="120">
        <f ca="1">+SUMIF('2B - calc commandes'!$B:$C,'7A - calc livraisons'!S24,'2B - calc commandes'!$C:$C)</f>
        <v>0</v>
      </c>
      <c r="T25" s="120">
        <f ca="1">+SUMIF('2B - calc commandes'!$B:$C,'7A - calc livraisons'!T24,'2B - calc commandes'!$C:$C)</f>
        <v>0</v>
      </c>
      <c r="U25" s="120">
        <f ca="1">+SUMIF('2B - calc commandes'!$B:$C,'7A - calc livraisons'!U24,'2B - calc commandes'!$C:$C)</f>
        <v>0</v>
      </c>
      <c r="V25" s="120">
        <f ca="1">+SUMIF('2B - calc commandes'!$B:$C,'7A - calc livraisons'!V24,'2B - calc commandes'!$C:$C)</f>
        <v>0</v>
      </c>
      <c r="W25" s="120">
        <f ca="1">+SUMIF('2B - calc commandes'!$B:$C,'7A - calc livraisons'!W24,'2B - calc commandes'!$C:$C)</f>
        <v>0</v>
      </c>
      <c r="X25" s="120">
        <f ca="1">+SUMIF('2B - calc commandes'!$B:$C,'7A - calc livraisons'!X24,'2B - calc commandes'!$C:$C)</f>
        <v>0</v>
      </c>
      <c r="Y25" s="120">
        <f ca="1">+SUMIF('2B - calc commandes'!$B:$C,'7A - calc livraisons'!Y24,'2B - calc commandes'!$C:$C)</f>
        <v>0</v>
      </c>
      <c r="Z25" s="120">
        <f ca="1">+SUMIF('2B - calc commandes'!$B:$C,'7A - calc livraisons'!Z24,'2B - calc commandes'!$C:$C)</f>
        <v>0</v>
      </c>
      <c r="AA25" s="120">
        <f ca="1">+SUMIF('2B - calc commandes'!$B:$C,'7A - calc livraisons'!AA24,'2B - calc commandes'!$C:$C)</f>
        <v>0</v>
      </c>
      <c r="AB25" s="120">
        <f ca="1">+SUMIF('2B - calc commandes'!$B:$C,'7A - calc livraisons'!AB24,'2B - calc commandes'!$C:$C)</f>
        <v>0</v>
      </c>
      <c r="AC25" s="120">
        <f ca="1">+SUMIF('2B - calc commandes'!$B:$C,'7A - calc livraisons'!AC24,'2B - calc commandes'!$C:$C)</f>
        <v>0</v>
      </c>
      <c r="AD25" s="120">
        <f ca="1">+SUMIF('2B - calc commandes'!$B:$C,'7A - calc livraisons'!AD24,'2B - calc commandes'!$C:$C)</f>
        <v>0</v>
      </c>
      <c r="AE25" s="120">
        <f ca="1">+SUMIF('2B - calc commandes'!$B:$C,'7A - calc livraisons'!AE24,'2B - calc commandes'!$C:$C)</f>
        <v>0</v>
      </c>
      <c r="AF25" s="120">
        <f ca="1">+SUMIF('2B - calc commandes'!$B:$C,'7A - calc livraisons'!AF24,'2B - calc commandes'!$C:$C)</f>
        <v>0</v>
      </c>
      <c r="AG25" s="120">
        <f ca="1">+SUMIF('2B - calc commandes'!$B:$C,'7A - calc livraisons'!AG24,'2B - calc commandes'!$C:$C)</f>
        <v>0</v>
      </c>
      <c r="AH25" s="120">
        <f ca="1">+SUMIF('2B - calc commandes'!$B:$C,'7A - calc livraisons'!AH24,'2B - calc commandes'!$C:$C)</f>
        <v>0</v>
      </c>
      <c r="AI25" s="120">
        <f ca="1">+SUMIF('2B - calc commandes'!$B:$C,'7A - calc livraisons'!AI24,'2B - calc commandes'!$C:$C)</f>
        <v>0</v>
      </c>
      <c r="AJ25" s="120">
        <f ca="1">+SUMIF('2B - calc commandes'!$B:$C,'7A - calc livraisons'!AJ24,'2B - calc commandes'!$C:$C)</f>
        <v>0</v>
      </c>
      <c r="AK25" s="105">
        <f ca="1">+SUMIF('2B - calc commandes'!$B:$C,'7A - calc livraisons'!N24,'2B - calc commandes'!$C:$C)</f>
        <v>0</v>
      </c>
    </row>
    <row r="26" spans="2:37" x14ac:dyDescent="0.25">
      <c r="B26" s="45">
        <f>+'6 - Calendrier'!B25</f>
        <v>44855</v>
      </c>
      <c r="C26" s="104">
        <f ca="1">+SUMIF('2B - calc commandes'!$B:$C,'7A - calc livraisons'!C25,'2B - calc commandes'!$C:$C)</f>
        <v>0</v>
      </c>
      <c r="D26" s="104">
        <f ca="1">+SUMIF('2B - calc commandes'!$B:$C,'7A - calc livraisons'!D25,'2B - calc commandes'!$C:$C)</f>
        <v>0</v>
      </c>
      <c r="E26" s="104">
        <f ca="1">+SUMIF('2B - calc commandes'!$B:$C,'7A - calc livraisons'!E25,'2B - calc commandes'!$C:$C)</f>
        <v>0</v>
      </c>
      <c r="F26" s="104">
        <f ca="1">+SUMIF('2B - calc commandes'!$B:$C,'7A - calc livraisons'!F25,'2B - calc commandes'!$C:$C)</f>
        <v>0</v>
      </c>
      <c r="G26" s="104">
        <f ca="1">+SUMIF('2B - calc commandes'!$B:$C,'7A - calc livraisons'!G25,'2B - calc commandes'!$C:$C)</f>
        <v>0</v>
      </c>
      <c r="H26" s="104">
        <f ca="1">+SUMIF('2B - calc commandes'!$B:$C,'7A - calc livraisons'!H25,'2B - calc commandes'!$C:$C)</f>
        <v>0</v>
      </c>
      <c r="I26" s="104">
        <f ca="1">+SUMIF('2B - calc commandes'!$B:$C,'7A - calc livraisons'!I25,'2B - calc commandes'!$C:$C)</f>
        <v>0</v>
      </c>
      <c r="J26" s="104">
        <f ca="1">+SUMIF('2B - calc commandes'!$B:$C,'7A - calc livraisons'!J25,'2B - calc commandes'!$C:$C)</f>
        <v>0</v>
      </c>
      <c r="K26" s="104">
        <f ca="1">+SUMIF('2B - calc commandes'!$B:$C,'7A - calc livraisons'!K25,'2B - calc commandes'!$C:$C)</f>
        <v>0</v>
      </c>
      <c r="L26" s="120">
        <f ca="1">+SUMIF('2B - calc commandes'!$B:$C,'7A - calc livraisons'!L25,'2B - calc commandes'!$C:$C)</f>
        <v>0</v>
      </c>
      <c r="M26" s="120">
        <f ca="1">+SUMIF('2B - calc commandes'!$B:$C,'7A - calc livraisons'!M25,'2B - calc commandes'!$C:$C)</f>
        <v>0</v>
      </c>
      <c r="N26" s="120">
        <f ca="1">+SUMIF('2B - calc commandes'!$B:$C,'7A - calc livraisons'!N25,'2B - calc commandes'!$C:$C)</f>
        <v>0</v>
      </c>
      <c r="O26" s="120">
        <f ca="1">+SUMIF('2B - calc commandes'!$B:$C,'7A - calc livraisons'!O25,'2B - calc commandes'!$C:$C)</f>
        <v>0</v>
      </c>
      <c r="P26" s="120">
        <f ca="1">+SUMIF('2B - calc commandes'!$B:$C,'7A - calc livraisons'!P25,'2B - calc commandes'!$C:$C)</f>
        <v>0</v>
      </c>
      <c r="Q26" s="120">
        <f ca="1">+SUMIF('2B - calc commandes'!$B:$C,'7A - calc livraisons'!Q25,'2B - calc commandes'!$C:$C)</f>
        <v>0</v>
      </c>
      <c r="R26" s="120">
        <f ca="1">+SUMIF('2B - calc commandes'!$B:$C,'7A - calc livraisons'!R25,'2B - calc commandes'!$C:$C)</f>
        <v>0</v>
      </c>
      <c r="S26" s="120">
        <f ca="1">+SUMIF('2B - calc commandes'!$B:$C,'7A - calc livraisons'!S25,'2B - calc commandes'!$C:$C)</f>
        <v>0</v>
      </c>
      <c r="T26" s="120">
        <f ca="1">+SUMIF('2B - calc commandes'!$B:$C,'7A - calc livraisons'!T25,'2B - calc commandes'!$C:$C)</f>
        <v>0</v>
      </c>
      <c r="U26" s="120">
        <f ca="1">+SUMIF('2B - calc commandes'!$B:$C,'7A - calc livraisons'!U25,'2B - calc commandes'!$C:$C)</f>
        <v>0</v>
      </c>
      <c r="V26" s="120">
        <f ca="1">+SUMIF('2B - calc commandes'!$B:$C,'7A - calc livraisons'!V25,'2B - calc commandes'!$C:$C)</f>
        <v>0</v>
      </c>
      <c r="W26" s="120">
        <f ca="1">+SUMIF('2B - calc commandes'!$B:$C,'7A - calc livraisons'!W25,'2B - calc commandes'!$C:$C)</f>
        <v>0</v>
      </c>
      <c r="X26" s="120">
        <f ca="1">+SUMIF('2B - calc commandes'!$B:$C,'7A - calc livraisons'!X25,'2B - calc commandes'!$C:$C)</f>
        <v>0</v>
      </c>
      <c r="Y26" s="120">
        <f ca="1">+SUMIF('2B - calc commandes'!$B:$C,'7A - calc livraisons'!Y25,'2B - calc commandes'!$C:$C)</f>
        <v>0</v>
      </c>
      <c r="Z26" s="120">
        <f ca="1">+SUMIF('2B - calc commandes'!$B:$C,'7A - calc livraisons'!Z25,'2B - calc commandes'!$C:$C)</f>
        <v>0</v>
      </c>
      <c r="AA26" s="120">
        <f ca="1">+SUMIF('2B - calc commandes'!$B:$C,'7A - calc livraisons'!AA25,'2B - calc commandes'!$C:$C)</f>
        <v>0</v>
      </c>
      <c r="AB26" s="120">
        <f ca="1">+SUMIF('2B - calc commandes'!$B:$C,'7A - calc livraisons'!AB25,'2B - calc commandes'!$C:$C)</f>
        <v>0</v>
      </c>
      <c r="AC26" s="120">
        <f ca="1">+SUMIF('2B - calc commandes'!$B:$C,'7A - calc livraisons'!AC25,'2B - calc commandes'!$C:$C)</f>
        <v>0</v>
      </c>
      <c r="AD26" s="120">
        <f ca="1">+SUMIF('2B - calc commandes'!$B:$C,'7A - calc livraisons'!AD25,'2B - calc commandes'!$C:$C)</f>
        <v>0</v>
      </c>
      <c r="AE26" s="120">
        <f ca="1">+SUMIF('2B - calc commandes'!$B:$C,'7A - calc livraisons'!AE25,'2B - calc commandes'!$C:$C)</f>
        <v>0</v>
      </c>
      <c r="AF26" s="120">
        <f ca="1">+SUMIF('2B - calc commandes'!$B:$C,'7A - calc livraisons'!AF25,'2B - calc commandes'!$C:$C)</f>
        <v>0</v>
      </c>
      <c r="AG26" s="120">
        <f ca="1">+SUMIF('2B - calc commandes'!$B:$C,'7A - calc livraisons'!AG25,'2B - calc commandes'!$C:$C)</f>
        <v>0</v>
      </c>
      <c r="AH26" s="120">
        <f ca="1">+SUMIF('2B - calc commandes'!$B:$C,'7A - calc livraisons'!AH25,'2B - calc commandes'!$C:$C)</f>
        <v>0</v>
      </c>
      <c r="AI26" s="120">
        <f ca="1">+SUMIF('2B - calc commandes'!$B:$C,'7A - calc livraisons'!AI25,'2B - calc commandes'!$C:$C)</f>
        <v>0</v>
      </c>
      <c r="AJ26" s="120">
        <f ca="1">+SUMIF('2B - calc commandes'!$B:$C,'7A - calc livraisons'!AJ25,'2B - calc commandes'!$C:$C)</f>
        <v>0</v>
      </c>
      <c r="AK26" s="105">
        <f ca="1">+SUMIF('2B - calc commandes'!$B:$C,'7A - calc livraisons'!N25,'2B - calc commandes'!$C:$C)</f>
        <v>0</v>
      </c>
    </row>
    <row r="27" spans="2:37" x14ac:dyDescent="0.25">
      <c r="B27" s="45">
        <f>+'6 - Calendrier'!B26</f>
        <v>44856</v>
      </c>
      <c r="C27" s="104">
        <f ca="1">+SUMIF('2B - calc commandes'!$B:$C,'7A - calc livraisons'!C26,'2B - calc commandes'!$C:$C)</f>
        <v>0</v>
      </c>
      <c r="D27" s="104">
        <f ca="1">+SUMIF('2B - calc commandes'!$B:$C,'7A - calc livraisons'!D26,'2B - calc commandes'!$C:$C)</f>
        <v>0</v>
      </c>
      <c r="E27" s="104">
        <f ca="1">+SUMIF('2B - calc commandes'!$B:$C,'7A - calc livraisons'!E26,'2B - calc commandes'!$C:$C)</f>
        <v>0</v>
      </c>
      <c r="F27" s="104">
        <f ca="1">+SUMIF('2B - calc commandes'!$B:$C,'7A - calc livraisons'!F26,'2B - calc commandes'!$C:$C)</f>
        <v>0</v>
      </c>
      <c r="G27" s="104">
        <f ca="1">+SUMIF('2B - calc commandes'!$B:$C,'7A - calc livraisons'!G26,'2B - calc commandes'!$C:$C)</f>
        <v>0</v>
      </c>
      <c r="H27" s="104">
        <f ca="1">+SUMIF('2B - calc commandes'!$B:$C,'7A - calc livraisons'!H26,'2B - calc commandes'!$C:$C)</f>
        <v>0</v>
      </c>
      <c r="I27" s="104">
        <f ca="1">+SUMIF('2B - calc commandes'!$B:$C,'7A - calc livraisons'!I26,'2B - calc commandes'!$C:$C)</f>
        <v>0</v>
      </c>
      <c r="J27" s="104">
        <f ca="1">+SUMIF('2B - calc commandes'!$B:$C,'7A - calc livraisons'!J26,'2B - calc commandes'!$C:$C)</f>
        <v>0</v>
      </c>
      <c r="K27" s="104">
        <f ca="1">+SUMIF('2B - calc commandes'!$B:$C,'7A - calc livraisons'!K26,'2B - calc commandes'!$C:$C)</f>
        <v>0</v>
      </c>
      <c r="L27" s="120">
        <f ca="1">+SUMIF('2B - calc commandes'!$B:$C,'7A - calc livraisons'!L26,'2B - calc commandes'!$C:$C)</f>
        <v>0</v>
      </c>
      <c r="M27" s="120">
        <f ca="1">+SUMIF('2B - calc commandes'!$B:$C,'7A - calc livraisons'!M26,'2B - calc commandes'!$C:$C)</f>
        <v>0</v>
      </c>
      <c r="N27" s="120">
        <f ca="1">+SUMIF('2B - calc commandes'!$B:$C,'7A - calc livraisons'!N26,'2B - calc commandes'!$C:$C)</f>
        <v>0</v>
      </c>
      <c r="O27" s="120">
        <f ca="1">+SUMIF('2B - calc commandes'!$B:$C,'7A - calc livraisons'!O26,'2B - calc commandes'!$C:$C)</f>
        <v>0</v>
      </c>
      <c r="P27" s="120">
        <f ca="1">+SUMIF('2B - calc commandes'!$B:$C,'7A - calc livraisons'!P26,'2B - calc commandes'!$C:$C)</f>
        <v>0</v>
      </c>
      <c r="Q27" s="120">
        <f ca="1">+SUMIF('2B - calc commandes'!$B:$C,'7A - calc livraisons'!Q26,'2B - calc commandes'!$C:$C)</f>
        <v>0</v>
      </c>
      <c r="R27" s="120">
        <f ca="1">+SUMIF('2B - calc commandes'!$B:$C,'7A - calc livraisons'!R26,'2B - calc commandes'!$C:$C)</f>
        <v>0</v>
      </c>
      <c r="S27" s="120">
        <f ca="1">+SUMIF('2B - calc commandes'!$B:$C,'7A - calc livraisons'!S26,'2B - calc commandes'!$C:$C)</f>
        <v>0</v>
      </c>
      <c r="T27" s="120">
        <f ca="1">+SUMIF('2B - calc commandes'!$B:$C,'7A - calc livraisons'!T26,'2B - calc commandes'!$C:$C)</f>
        <v>0</v>
      </c>
      <c r="U27" s="120">
        <f ca="1">+SUMIF('2B - calc commandes'!$B:$C,'7A - calc livraisons'!U26,'2B - calc commandes'!$C:$C)</f>
        <v>0</v>
      </c>
      <c r="V27" s="120">
        <f ca="1">+SUMIF('2B - calc commandes'!$B:$C,'7A - calc livraisons'!V26,'2B - calc commandes'!$C:$C)</f>
        <v>0</v>
      </c>
      <c r="W27" s="120">
        <f ca="1">+SUMIF('2B - calc commandes'!$B:$C,'7A - calc livraisons'!W26,'2B - calc commandes'!$C:$C)</f>
        <v>0</v>
      </c>
      <c r="X27" s="120">
        <f ca="1">+SUMIF('2B - calc commandes'!$B:$C,'7A - calc livraisons'!X26,'2B - calc commandes'!$C:$C)</f>
        <v>0</v>
      </c>
      <c r="Y27" s="120">
        <f ca="1">+SUMIF('2B - calc commandes'!$B:$C,'7A - calc livraisons'!Y26,'2B - calc commandes'!$C:$C)</f>
        <v>0</v>
      </c>
      <c r="Z27" s="120">
        <f ca="1">+SUMIF('2B - calc commandes'!$B:$C,'7A - calc livraisons'!Z26,'2B - calc commandes'!$C:$C)</f>
        <v>0</v>
      </c>
      <c r="AA27" s="120">
        <f ca="1">+SUMIF('2B - calc commandes'!$B:$C,'7A - calc livraisons'!AA26,'2B - calc commandes'!$C:$C)</f>
        <v>0</v>
      </c>
      <c r="AB27" s="120">
        <f ca="1">+SUMIF('2B - calc commandes'!$B:$C,'7A - calc livraisons'!AB26,'2B - calc commandes'!$C:$C)</f>
        <v>0</v>
      </c>
      <c r="AC27" s="120">
        <f ca="1">+SUMIF('2B - calc commandes'!$B:$C,'7A - calc livraisons'!AC26,'2B - calc commandes'!$C:$C)</f>
        <v>0</v>
      </c>
      <c r="AD27" s="120">
        <f ca="1">+SUMIF('2B - calc commandes'!$B:$C,'7A - calc livraisons'!AD26,'2B - calc commandes'!$C:$C)</f>
        <v>0</v>
      </c>
      <c r="AE27" s="120">
        <f ca="1">+SUMIF('2B - calc commandes'!$B:$C,'7A - calc livraisons'!AE26,'2B - calc commandes'!$C:$C)</f>
        <v>0</v>
      </c>
      <c r="AF27" s="120">
        <f ca="1">+SUMIF('2B - calc commandes'!$B:$C,'7A - calc livraisons'!AF26,'2B - calc commandes'!$C:$C)</f>
        <v>0</v>
      </c>
      <c r="AG27" s="120">
        <f ca="1">+SUMIF('2B - calc commandes'!$B:$C,'7A - calc livraisons'!AG26,'2B - calc commandes'!$C:$C)</f>
        <v>0</v>
      </c>
      <c r="AH27" s="120">
        <f ca="1">+SUMIF('2B - calc commandes'!$B:$C,'7A - calc livraisons'!AH26,'2B - calc commandes'!$C:$C)</f>
        <v>0</v>
      </c>
      <c r="AI27" s="120">
        <f ca="1">+SUMIF('2B - calc commandes'!$B:$C,'7A - calc livraisons'!AI26,'2B - calc commandes'!$C:$C)</f>
        <v>0</v>
      </c>
      <c r="AJ27" s="120">
        <f ca="1">+SUMIF('2B - calc commandes'!$B:$C,'7A - calc livraisons'!AJ26,'2B - calc commandes'!$C:$C)</f>
        <v>0</v>
      </c>
      <c r="AK27" s="105">
        <f ca="1">+SUMIF('2B - calc commandes'!$B:$C,'7A - calc livraisons'!N26,'2B - calc commandes'!$C:$C)</f>
        <v>0</v>
      </c>
    </row>
    <row r="28" spans="2:37" x14ac:dyDescent="0.25">
      <c r="B28" s="45">
        <f>+'6 - Calendrier'!B27</f>
        <v>44857</v>
      </c>
      <c r="C28" s="104">
        <f ca="1">+SUMIF('2B - calc commandes'!$B:$C,'7A - calc livraisons'!C27,'2B - calc commandes'!$C:$C)</f>
        <v>0</v>
      </c>
      <c r="D28" s="104">
        <f ca="1">+SUMIF('2B - calc commandes'!$B:$C,'7A - calc livraisons'!D27,'2B - calc commandes'!$C:$C)</f>
        <v>0</v>
      </c>
      <c r="E28" s="104">
        <f ca="1">+SUMIF('2B - calc commandes'!$B:$C,'7A - calc livraisons'!E27,'2B - calc commandes'!$C:$C)</f>
        <v>0</v>
      </c>
      <c r="F28" s="104">
        <f ca="1">+SUMIF('2B - calc commandes'!$B:$C,'7A - calc livraisons'!F27,'2B - calc commandes'!$C:$C)</f>
        <v>0</v>
      </c>
      <c r="G28" s="104">
        <f ca="1">+SUMIF('2B - calc commandes'!$B:$C,'7A - calc livraisons'!G27,'2B - calc commandes'!$C:$C)</f>
        <v>0</v>
      </c>
      <c r="H28" s="104">
        <f ca="1">+SUMIF('2B - calc commandes'!$B:$C,'7A - calc livraisons'!H27,'2B - calc commandes'!$C:$C)</f>
        <v>0</v>
      </c>
      <c r="I28" s="104">
        <f ca="1">+SUMIF('2B - calc commandes'!$B:$C,'7A - calc livraisons'!I27,'2B - calc commandes'!$C:$C)</f>
        <v>0</v>
      </c>
      <c r="J28" s="104">
        <f ca="1">+SUMIF('2B - calc commandes'!$B:$C,'7A - calc livraisons'!J27,'2B - calc commandes'!$C:$C)</f>
        <v>0</v>
      </c>
      <c r="K28" s="104">
        <f ca="1">+SUMIF('2B - calc commandes'!$B:$C,'7A - calc livraisons'!K27,'2B - calc commandes'!$C:$C)</f>
        <v>0</v>
      </c>
      <c r="L28" s="120">
        <f ca="1">+SUMIF('2B - calc commandes'!$B:$C,'7A - calc livraisons'!L27,'2B - calc commandes'!$C:$C)</f>
        <v>0</v>
      </c>
      <c r="M28" s="120">
        <f ca="1">+SUMIF('2B - calc commandes'!$B:$C,'7A - calc livraisons'!M27,'2B - calc commandes'!$C:$C)</f>
        <v>0</v>
      </c>
      <c r="N28" s="120">
        <f ca="1">+SUMIF('2B - calc commandes'!$B:$C,'7A - calc livraisons'!N27,'2B - calc commandes'!$C:$C)</f>
        <v>0</v>
      </c>
      <c r="O28" s="120">
        <f ca="1">+SUMIF('2B - calc commandes'!$B:$C,'7A - calc livraisons'!O27,'2B - calc commandes'!$C:$C)</f>
        <v>0</v>
      </c>
      <c r="P28" s="120">
        <f ca="1">+SUMIF('2B - calc commandes'!$B:$C,'7A - calc livraisons'!P27,'2B - calc commandes'!$C:$C)</f>
        <v>0</v>
      </c>
      <c r="Q28" s="120">
        <f ca="1">+SUMIF('2B - calc commandes'!$B:$C,'7A - calc livraisons'!Q27,'2B - calc commandes'!$C:$C)</f>
        <v>0</v>
      </c>
      <c r="R28" s="120">
        <f ca="1">+SUMIF('2B - calc commandes'!$B:$C,'7A - calc livraisons'!R27,'2B - calc commandes'!$C:$C)</f>
        <v>0</v>
      </c>
      <c r="S28" s="120">
        <f ca="1">+SUMIF('2B - calc commandes'!$B:$C,'7A - calc livraisons'!S27,'2B - calc commandes'!$C:$C)</f>
        <v>0</v>
      </c>
      <c r="T28" s="120">
        <f ca="1">+SUMIF('2B - calc commandes'!$B:$C,'7A - calc livraisons'!T27,'2B - calc commandes'!$C:$C)</f>
        <v>0</v>
      </c>
      <c r="U28" s="120">
        <f ca="1">+SUMIF('2B - calc commandes'!$B:$C,'7A - calc livraisons'!U27,'2B - calc commandes'!$C:$C)</f>
        <v>0</v>
      </c>
      <c r="V28" s="120">
        <f ca="1">+SUMIF('2B - calc commandes'!$B:$C,'7A - calc livraisons'!V27,'2B - calc commandes'!$C:$C)</f>
        <v>0</v>
      </c>
      <c r="W28" s="120">
        <f ca="1">+SUMIF('2B - calc commandes'!$B:$C,'7A - calc livraisons'!W27,'2B - calc commandes'!$C:$C)</f>
        <v>0</v>
      </c>
      <c r="X28" s="120">
        <f ca="1">+SUMIF('2B - calc commandes'!$B:$C,'7A - calc livraisons'!X27,'2B - calc commandes'!$C:$C)</f>
        <v>0</v>
      </c>
      <c r="Y28" s="120">
        <f ca="1">+SUMIF('2B - calc commandes'!$B:$C,'7A - calc livraisons'!Y27,'2B - calc commandes'!$C:$C)</f>
        <v>0</v>
      </c>
      <c r="Z28" s="120">
        <f ca="1">+SUMIF('2B - calc commandes'!$B:$C,'7A - calc livraisons'!Z27,'2B - calc commandes'!$C:$C)</f>
        <v>0</v>
      </c>
      <c r="AA28" s="120">
        <f ca="1">+SUMIF('2B - calc commandes'!$B:$C,'7A - calc livraisons'!AA27,'2B - calc commandes'!$C:$C)</f>
        <v>0</v>
      </c>
      <c r="AB28" s="120">
        <f ca="1">+SUMIF('2B - calc commandes'!$B:$C,'7A - calc livraisons'!AB27,'2B - calc commandes'!$C:$C)</f>
        <v>0</v>
      </c>
      <c r="AC28" s="120">
        <f ca="1">+SUMIF('2B - calc commandes'!$B:$C,'7A - calc livraisons'!AC27,'2B - calc commandes'!$C:$C)</f>
        <v>0</v>
      </c>
      <c r="AD28" s="120">
        <f ca="1">+SUMIF('2B - calc commandes'!$B:$C,'7A - calc livraisons'!AD27,'2B - calc commandes'!$C:$C)</f>
        <v>0</v>
      </c>
      <c r="AE28" s="120">
        <f ca="1">+SUMIF('2B - calc commandes'!$B:$C,'7A - calc livraisons'!AE27,'2B - calc commandes'!$C:$C)</f>
        <v>0</v>
      </c>
      <c r="AF28" s="120">
        <f ca="1">+SUMIF('2B - calc commandes'!$B:$C,'7A - calc livraisons'!AF27,'2B - calc commandes'!$C:$C)</f>
        <v>0</v>
      </c>
      <c r="AG28" s="120">
        <f ca="1">+SUMIF('2B - calc commandes'!$B:$C,'7A - calc livraisons'!AG27,'2B - calc commandes'!$C:$C)</f>
        <v>0</v>
      </c>
      <c r="AH28" s="120">
        <f ca="1">+SUMIF('2B - calc commandes'!$B:$C,'7A - calc livraisons'!AH27,'2B - calc commandes'!$C:$C)</f>
        <v>0</v>
      </c>
      <c r="AI28" s="120">
        <f ca="1">+SUMIF('2B - calc commandes'!$B:$C,'7A - calc livraisons'!AI27,'2B - calc commandes'!$C:$C)</f>
        <v>0</v>
      </c>
      <c r="AJ28" s="120">
        <f ca="1">+SUMIF('2B - calc commandes'!$B:$C,'7A - calc livraisons'!AJ27,'2B - calc commandes'!$C:$C)</f>
        <v>0</v>
      </c>
      <c r="AK28" s="105">
        <f ca="1">+SUMIF('2B - calc commandes'!$B:$C,'7A - calc livraisons'!N27,'2B - calc commandes'!$C:$C)</f>
        <v>0</v>
      </c>
    </row>
    <row r="29" spans="2:37" x14ac:dyDescent="0.25">
      <c r="B29" s="45">
        <f>+'6 - Calendrier'!B28</f>
        <v>44858</v>
      </c>
      <c r="C29" s="104">
        <f ca="1">+SUMIF('2B - calc commandes'!$B:$C,'7A - calc livraisons'!C28,'2B - calc commandes'!$C:$C)</f>
        <v>0</v>
      </c>
      <c r="D29" s="104">
        <f ca="1">+SUMIF('2B - calc commandes'!$B:$C,'7A - calc livraisons'!D28,'2B - calc commandes'!$C:$C)</f>
        <v>0</v>
      </c>
      <c r="E29" s="104">
        <f ca="1">+SUMIF('2B - calc commandes'!$B:$C,'7A - calc livraisons'!E28,'2B - calc commandes'!$C:$C)</f>
        <v>0</v>
      </c>
      <c r="F29" s="104">
        <f ca="1">+SUMIF('2B - calc commandes'!$B:$C,'7A - calc livraisons'!F28,'2B - calc commandes'!$C:$C)</f>
        <v>0</v>
      </c>
      <c r="G29" s="104">
        <f ca="1">+SUMIF('2B - calc commandes'!$B:$C,'7A - calc livraisons'!G28,'2B - calc commandes'!$C:$C)</f>
        <v>0</v>
      </c>
      <c r="H29" s="104">
        <f ca="1">+SUMIF('2B - calc commandes'!$B:$C,'7A - calc livraisons'!H28,'2B - calc commandes'!$C:$C)</f>
        <v>0</v>
      </c>
      <c r="I29" s="104">
        <f ca="1">+SUMIF('2B - calc commandes'!$B:$C,'7A - calc livraisons'!I28,'2B - calc commandes'!$C:$C)</f>
        <v>0</v>
      </c>
      <c r="J29" s="104">
        <f ca="1">+SUMIF('2B - calc commandes'!$B:$C,'7A - calc livraisons'!J28,'2B - calc commandes'!$C:$C)</f>
        <v>0</v>
      </c>
      <c r="K29" s="104">
        <f ca="1">+SUMIF('2B - calc commandes'!$B:$C,'7A - calc livraisons'!K28,'2B - calc commandes'!$C:$C)</f>
        <v>0</v>
      </c>
      <c r="L29" s="120">
        <f ca="1">+SUMIF('2B - calc commandes'!$B:$C,'7A - calc livraisons'!L28,'2B - calc commandes'!$C:$C)</f>
        <v>0</v>
      </c>
      <c r="M29" s="120">
        <f ca="1">+SUMIF('2B - calc commandes'!$B:$C,'7A - calc livraisons'!M28,'2B - calc commandes'!$C:$C)</f>
        <v>0</v>
      </c>
      <c r="N29" s="120">
        <f ca="1">+SUMIF('2B - calc commandes'!$B:$C,'7A - calc livraisons'!N28,'2B - calc commandes'!$C:$C)</f>
        <v>0</v>
      </c>
      <c r="O29" s="120">
        <f ca="1">+SUMIF('2B - calc commandes'!$B:$C,'7A - calc livraisons'!O28,'2B - calc commandes'!$C:$C)</f>
        <v>0</v>
      </c>
      <c r="P29" s="120">
        <f ca="1">+SUMIF('2B - calc commandes'!$B:$C,'7A - calc livraisons'!P28,'2B - calc commandes'!$C:$C)</f>
        <v>0</v>
      </c>
      <c r="Q29" s="120">
        <f ca="1">+SUMIF('2B - calc commandes'!$B:$C,'7A - calc livraisons'!Q28,'2B - calc commandes'!$C:$C)</f>
        <v>0</v>
      </c>
      <c r="R29" s="120">
        <f ca="1">+SUMIF('2B - calc commandes'!$B:$C,'7A - calc livraisons'!R28,'2B - calc commandes'!$C:$C)</f>
        <v>0</v>
      </c>
      <c r="S29" s="120">
        <f ca="1">+SUMIF('2B - calc commandes'!$B:$C,'7A - calc livraisons'!S28,'2B - calc commandes'!$C:$C)</f>
        <v>0</v>
      </c>
      <c r="T29" s="120">
        <f ca="1">+SUMIF('2B - calc commandes'!$B:$C,'7A - calc livraisons'!T28,'2B - calc commandes'!$C:$C)</f>
        <v>0</v>
      </c>
      <c r="U29" s="120">
        <f ca="1">+SUMIF('2B - calc commandes'!$B:$C,'7A - calc livraisons'!U28,'2B - calc commandes'!$C:$C)</f>
        <v>0</v>
      </c>
      <c r="V29" s="120">
        <f ca="1">+SUMIF('2B - calc commandes'!$B:$C,'7A - calc livraisons'!V28,'2B - calc commandes'!$C:$C)</f>
        <v>0</v>
      </c>
      <c r="W29" s="120">
        <f ca="1">+SUMIF('2B - calc commandes'!$B:$C,'7A - calc livraisons'!W28,'2B - calc commandes'!$C:$C)</f>
        <v>0</v>
      </c>
      <c r="X29" s="120">
        <f ca="1">+SUMIF('2B - calc commandes'!$B:$C,'7A - calc livraisons'!X28,'2B - calc commandes'!$C:$C)</f>
        <v>0</v>
      </c>
      <c r="Y29" s="120">
        <f ca="1">+SUMIF('2B - calc commandes'!$B:$C,'7A - calc livraisons'!Y28,'2B - calc commandes'!$C:$C)</f>
        <v>0</v>
      </c>
      <c r="Z29" s="120">
        <f ca="1">+SUMIF('2B - calc commandes'!$B:$C,'7A - calc livraisons'!Z28,'2B - calc commandes'!$C:$C)</f>
        <v>0</v>
      </c>
      <c r="AA29" s="120">
        <f ca="1">+SUMIF('2B - calc commandes'!$B:$C,'7A - calc livraisons'!AA28,'2B - calc commandes'!$C:$C)</f>
        <v>0</v>
      </c>
      <c r="AB29" s="120">
        <f ca="1">+SUMIF('2B - calc commandes'!$B:$C,'7A - calc livraisons'!AB28,'2B - calc commandes'!$C:$C)</f>
        <v>0</v>
      </c>
      <c r="AC29" s="120">
        <f ca="1">+SUMIF('2B - calc commandes'!$B:$C,'7A - calc livraisons'!AC28,'2B - calc commandes'!$C:$C)</f>
        <v>0</v>
      </c>
      <c r="AD29" s="120">
        <f ca="1">+SUMIF('2B - calc commandes'!$B:$C,'7A - calc livraisons'!AD28,'2B - calc commandes'!$C:$C)</f>
        <v>0</v>
      </c>
      <c r="AE29" s="120">
        <f ca="1">+SUMIF('2B - calc commandes'!$B:$C,'7A - calc livraisons'!AE28,'2B - calc commandes'!$C:$C)</f>
        <v>0</v>
      </c>
      <c r="AF29" s="120">
        <f ca="1">+SUMIF('2B - calc commandes'!$B:$C,'7A - calc livraisons'!AF28,'2B - calc commandes'!$C:$C)</f>
        <v>0</v>
      </c>
      <c r="AG29" s="120">
        <f ca="1">+SUMIF('2B - calc commandes'!$B:$C,'7A - calc livraisons'!AG28,'2B - calc commandes'!$C:$C)</f>
        <v>0</v>
      </c>
      <c r="AH29" s="120">
        <f ca="1">+SUMIF('2B - calc commandes'!$B:$C,'7A - calc livraisons'!AH28,'2B - calc commandes'!$C:$C)</f>
        <v>0</v>
      </c>
      <c r="AI29" s="120">
        <f ca="1">+SUMIF('2B - calc commandes'!$B:$C,'7A - calc livraisons'!AI28,'2B - calc commandes'!$C:$C)</f>
        <v>0</v>
      </c>
      <c r="AJ29" s="120">
        <f ca="1">+SUMIF('2B - calc commandes'!$B:$C,'7A - calc livraisons'!AJ28,'2B - calc commandes'!$C:$C)</f>
        <v>0</v>
      </c>
      <c r="AK29" s="105">
        <f ca="1">+SUMIF('2B - calc commandes'!$B:$C,'7A - calc livraisons'!N28,'2B - calc commandes'!$C:$C)</f>
        <v>0</v>
      </c>
    </row>
    <row r="30" spans="2:37" x14ac:dyDescent="0.25">
      <c r="B30" s="45">
        <f>+'6 - Calendrier'!B29</f>
        <v>44859</v>
      </c>
      <c r="C30" s="104">
        <f ca="1">+SUMIF('2B - calc commandes'!$B:$C,'7A - calc livraisons'!C29,'2B - calc commandes'!$C:$C)</f>
        <v>0</v>
      </c>
      <c r="D30" s="104">
        <f ca="1">+SUMIF('2B - calc commandes'!$B:$C,'7A - calc livraisons'!D29,'2B - calc commandes'!$C:$C)</f>
        <v>0</v>
      </c>
      <c r="E30" s="104">
        <f ca="1">+SUMIF('2B - calc commandes'!$B:$C,'7A - calc livraisons'!E29,'2B - calc commandes'!$C:$C)</f>
        <v>0</v>
      </c>
      <c r="F30" s="104">
        <f ca="1">+SUMIF('2B - calc commandes'!$B:$C,'7A - calc livraisons'!F29,'2B - calc commandes'!$C:$C)</f>
        <v>0</v>
      </c>
      <c r="G30" s="104">
        <f ca="1">+SUMIF('2B - calc commandes'!$B:$C,'7A - calc livraisons'!G29,'2B - calc commandes'!$C:$C)</f>
        <v>0</v>
      </c>
      <c r="H30" s="104">
        <f ca="1">+SUMIF('2B - calc commandes'!$B:$C,'7A - calc livraisons'!H29,'2B - calc commandes'!$C:$C)</f>
        <v>0</v>
      </c>
      <c r="I30" s="104">
        <f ca="1">+SUMIF('2B - calc commandes'!$B:$C,'7A - calc livraisons'!I29,'2B - calc commandes'!$C:$C)</f>
        <v>0</v>
      </c>
      <c r="J30" s="104">
        <f ca="1">+SUMIF('2B - calc commandes'!$B:$C,'7A - calc livraisons'!J29,'2B - calc commandes'!$C:$C)</f>
        <v>0</v>
      </c>
      <c r="K30" s="104">
        <f ca="1">+SUMIF('2B - calc commandes'!$B:$C,'7A - calc livraisons'!K29,'2B - calc commandes'!$C:$C)</f>
        <v>0</v>
      </c>
      <c r="L30" s="120">
        <f ca="1">+SUMIF('2B - calc commandes'!$B:$C,'7A - calc livraisons'!L29,'2B - calc commandes'!$C:$C)</f>
        <v>0</v>
      </c>
      <c r="M30" s="120">
        <f ca="1">+SUMIF('2B - calc commandes'!$B:$C,'7A - calc livraisons'!M29,'2B - calc commandes'!$C:$C)</f>
        <v>0</v>
      </c>
      <c r="N30" s="120">
        <f ca="1">+SUMIF('2B - calc commandes'!$B:$C,'7A - calc livraisons'!N29,'2B - calc commandes'!$C:$C)</f>
        <v>0</v>
      </c>
      <c r="O30" s="120">
        <f ca="1">+SUMIF('2B - calc commandes'!$B:$C,'7A - calc livraisons'!O29,'2B - calc commandes'!$C:$C)</f>
        <v>0</v>
      </c>
      <c r="P30" s="120">
        <f ca="1">+SUMIF('2B - calc commandes'!$B:$C,'7A - calc livraisons'!P29,'2B - calc commandes'!$C:$C)</f>
        <v>0</v>
      </c>
      <c r="Q30" s="120">
        <f ca="1">+SUMIF('2B - calc commandes'!$B:$C,'7A - calc livraisons'!Q29,'2B - calc commandes'!$C:$C)</f>
        <v>0</v>
      </c>
      <c r="R30" s="120">
        <f ca="1">+SUMIF('2B - calc commandes'!$B:$C,'7A - calc livraisons'!R29,'2B - calc commandes'!$C:$C)</f>
        <v>0</v>
      </c>
      <c r="S30" s="120">
        <f ca="1">+SUMIF('2B - calc commandes'!$B:$C,'7A - calc livraisons'!S29,'2B - calc commandes'!$C:$C)</f>
        <v>0</v>
      </c>
      <c r="T30" s="120">
        <f ca="1">+SUMIF('2B - calc commandes'!$B:$C,'7A - calc livraisons'!T29,'2B - calc commandes'!$C:$C)</f>
        <v>0</v>
      </c>
      <c r="U30" s="120">
        <f ca="1">+SUMIF('2B - calc commandes'!$B:$C,'7A - calc livraisons'!U29,'2B - calc commandes'!$C:$C)</f>
        <v>0</v>
      </c>
      <c r="V30" s="120">
        <f ca="1">+SUMIF('2B - calc commandes'!$B:$C,'7A - calc livraisons'!V29,'2B - calc commandes'!$C:$C)</f>
        <v>0</v>
      </c>
      <c r="W30" s="120">
        <f ca="1">+SUMIF('2B - calc commandes'!$B:$C,'7A - calc livraisons'!W29,'2B - calc commandes'!$C:$C)</f>
        <v>0</v>
      </c>
      <c r="X30" s="120">
        <f ca="1">+SUMIF('2B - calc commandes'!$B:$C,'7A - calc livraisons'!X29,'2B - calc commandes'!$C:$C)</f>
        <v>0</v>
      </c>
      <c r="Y30" s="120">
        <f ca="1">+SUMIF('2B - calc commandes'!$B:$C,'7A - calc livraisons'!Y29,'2B - calc commandes'!$C:$C)</f>
        <v>0</v>
      </c>
      <c r="Z30" s="120">
        <f ca="1">+SUMIF('2B - calc commandes'!$B:$C,'7A - calc livraisons'!Z29,'2B - calc commandes'!$C:$C)</f>
        <v>0</v>
      </c>
      <c r="AA30" s="120">
        <f ca="1">+SUMIF('2B - calc commandes'!$B:$C,'7A - calc livraisons'!AA29,'2B - calc commandes'!$C:$C)</f>
        <v>0</v>
      </c>
      <c r="AB30" s="120">
        <f ca="1">+SUMIF('2B - calc commandes'!$B:$C,'7A - calc livraisons'!AB29,'2B - calc commandes'!$C:$C)</f>
        <v>0</v>
      </c>
      <c r="AC30" s="120">
        <f ca="1">+SUMIF('2B - calc commandes'!$B:$C,'7A - calc livraisons'!AC29,'2B - calc commandes'!$C:$C)</f>
        <v>0</v>
      </c>
      <c r="AD30" s="120">
        <f ca="1">+SUMIF('2B - calc commandes'!$B:$C,'7A - calc livraisons'!AD29,'2B - calc commandes'!$C:$C)</f>
        <v>0</v>
      </c>
      <c r="AE30" s="120">
        <f ca="1">+SUMIF('2B - calc commandes'!$B:$C,'7A - calc livraisons'!AE29,'2B - calc commandes'!$C:$C)</f>
        <v>0</v>
      </c>
      <c r="AF30" s="120">
        <f ca="1">+SUMIF('2B - calc commandes'!$B:$C,'7A - calc livraisons'!AF29,'2B - calc commandes'!$C:$C)</f>
        <v>0</v>
      </c>
      <c r="AG30" s="120">
        <f ca="1">+SUMIF('2B - calc commandes'!$B:$C,'7A - calc livraisons'!AG29,'2B - calc commandes'!$C:$C)</f>
        <v>0</v>
      </c>
      <c r="AH30" s="120">
        <f ca="1">+SUMIF('2B - calc commandes'!$B:$C,'7A - calc livraisons'!AH29,'2B - calc commandes'!$C:$C)</f>
        <v>0</v>
      </c>
      <c r="AI30" s="120">
        <f ca="1">+SUMIF('2B - calc commandes'!$B:$C,'7A - calc livraisons'!AI29,'2B - calc commandes'!$C:$C)</f>
        <v>0</v>
      </c>
      <c r="AJ30" s="120">
        <f ca="1">+SUMIF('2B - calc commandes'!$B:$C,'7A - calc livraisons'!AJ29,'2B - calc commandes'!$C:$C)</f>
        <v>0</v>
      </c>
      <c r="AK30" s="105">
        <f ca="1">+SUMIF('2B - calc commandes'!$B:$C,'7A - calc livraisons'!N29,'2B - calc commandes'!$C:$C)</f>
        <v>0</v>
      </c>
    </row>
    <row r="31" spans="2:37" x14ac:dyDescent="0.25">
      <c r="B31" s="45">
        <f>+'6 - Calendrier'!B30</f>
        <v>44860</v>
      </c>
      <c r="C31" s="104">
        <f ca="1">+SUMIF('2B - calc commandes'!$B:$C,'7A - calc livraisons'!C30,'2B - calc commandes'!$C:$C)</f>
        <v>0</v>
      </c>
      <c r="D31" s="104">
        <f ca="1">+SUMIF('2B - calc commandes'!$B:$C,'7A - calc livraisons'!D30,'2B - calc commandes'!$C:$C)</f>
        <v>0</v>
      </c>
      <c r="E31" s="104">
        <f ca="1">+SUMIF('2B - calc commandes'!$B:$C,'7A - calc livraisons'!E30,'2B - calc commandes'!$C:$C)</f>
        <v>0</v>
      </c>
      <c r="F31" s="104">
        <f ca="1">+SUMIF('2B - calc commandes'!$B:$C,'7A - calc livraisons'!F30,'2B - calc commandes'!$C:$C)</f>
        <v>0</v>
      </c>
      <c r="G31" s="104">
        <f ca="1">+SUMIF('2B - calc commandes'!$B:$C,'7A - calc livraisons'!G30,'2B - calc commandes'!$C:$C)</f>
        <v>0</v>
      </c>
      <c r="H31" s="104">
        <f ca="1">+SUMIF('2B - calc commandes'!$B:$C,'7A - calc livraisons'!H30,'2B - calc commandes'!$C:$C)</f>
        <v>0</v>
      </c>
      <c r="I31" s="104">
        <f ca="1">+SUMIF('2B - calc commandes'!$B:$C,'7A - calc livraisons'!I30,'2B - calc commandes'!$C:$C)</f>
        <v>0</v>
      </c>
      <c r="J31" s="104">
        <f ca="1">+SUMIF('2B - calc commandes'!$B:$C,'7A - calc livraisons'!J30,'2B - calc commandes'!$C:$C)</f>
        <v>0</v>
      </c>
      <c r="K31" s="104">
        <f ca="1">+SUMIF('2B - calc commandes'!$B:$C,'7A - calc livraisons'!K30,'2B - calc commandes'!$C:$C)</f>
        <v>0</v>
      </c>
      <c r="L31" s="120">
        <f ca="1">+SUMIF('2B - calc commandes'!$B:$C,'7A - calc livraisons'!L30,'2B - calc commandes'!$C:$C)</f>
        <v>0</v>
      </c>
      <c r="M31" s="120">
        <f ca="1">+SUMIF('2B - calc commandes'!$B:$C,'7A - calc livraisons'!M30,'2B - calc commandes'!$C:$C)</f>
        <v>0</v>
      </c>
      <c r="N31" s="120">
        <f ca="1">+SUMIF('2B - calc commandes'!$B:$C,'7A - calc livraisons'!N30,'2B - calc commandes'!$C:$C)</f>
        <v>0</v>
      </c>
      <c r="O31" s="120">
        <f ca="1">+SUMIF('2B - calc commandes'!$B:$C,'7A - calc livraisons'!O30,'2B - calc commandes'!$C:$C)</f>
        <v>0</v>
      </c>
      <c r="P31" s="120">
        <f ca="1">+SUMIF('2B - calc commandes'!$B:$C,'7A - calc livraisons'!P30,'2B - calc commandes'!$C:$C)</f>
        <v>0</v>
      </c>
      <c r="Q31" s="120">
        <f ca="1">+SUMIF('2B - calc commandes'!$B:$C,'7A - calc livraisons'!Q30,'2B - calc commandes'!$C:$C)</f>
        <v>0</v>
      </c>
      <c r="R31" s="120">
        <f ca="1">+SUMIF('2B - calc commandes'!$B:$C,'7A - calc livraisons'!R30,'2B - calc commandes'!$C:$C)</f>
        <v>0</v>
      </c>
      <c r="S31" s="120">
        <f ca="1">+SUMIF('2B - calc commandes'!$B:$C,'7A - calc livraisons'!S30,'2B - calc commandes'!$C:$C)</f>
        <v>0</v>
      </c>
      <c r="T31" s="120">
        <f ca="1">+SUMIF('2B - calc commandes'!$B:$C,'7A - calc livraisons'!T30,'2B - calc commandes'!$C:$C)</f>
        <v>0</v>
      </c>
      <c r="U31" s="120">
        <f ca="1">+SUMIF('2B - calc commandes'!$B:$C,'7A - calc livraisons'!U30,'2B - calc commandes'!$C:$C)</f>
        <v>0</v>
      </c>
      <c r="V31" s="120">
        <f ca="1">+SUMIF('2B - calc commandes'!$B:$C,'7A - calc livraisons'!V30,'2B - calc commandes'!$C:$C)</f>
        <v>0</v>
      </c>
      <c r="W31" s="120">
        <f ca="1">+SUMIF('2B - calc commandes'!$B:$C,'7A - calc livraisons'!W30,'2B - calc commandes'!$C:$C)</f>
        <v>0</v>
      </c>
      <c r="X31" s="120">
        <f ca="1">+SUMIF('2B - calc commandes'!$B:$C,'7A - calc livraisons'!X30,'2B - calc commandes'!$C:$C)</f>
        <v>0</v>
      </c>
      <c r="Y31" s="120">
        <f ca="1">+SUMIF('2B - calc commandes'!$B:$C,'7A - calc livraisons'!Y30,'2B - calc commandes'!$C:$C)</f>
        <v>0</v>
      </c>
      <c r="Z31" s="120">
        <f ca="1">+SUMIF('2B - calc commandes'!$B:$C,'7A - calc livraisons'!Z30,'2B - calc commandes'!$C:$C)</f>
        <v>0</v>
      </c>
      <c r="AA31" s="120">
        <f ca="1">+SUMIF('2B - calc commandes'!$B:$C,'7A - calc livraisons'!AA30,'2B - calc commandes'!$C:$C)</f>
        <v>0</v>
      </c>
      <c r="AB31" s="120">
        <f ca="1">+SUMIF('2B - calc commandes'!$B:$C,'7A - calc livraisons'!AB30,'2B - calc commandes'!$C:$C)</f>
        <v>0</v>
      </c>
      <c r="AC31" s="120">
        <f ca="1">+SUMIF('2B - calc commandes'!$B:$C,'7A - calc livraisons'!AC30,'2B - calc commandes'!$C:$C)</f>
        <v>0</v>
      </c>
      <c r="AD31" s="120">
        <f ca="1">+SUMIF('2B - calc commandes'!$B:$C,'7A - calc livraisons'!AD30,'2B - calc commandes'!$C:$C)</f>
        <v>0</v>
      </c>
      <c r="AE31" s="120">
        <f ca="1">+SUMIF('2B - calc commandes'!$B:$C,'7A - calc livraisons'!AE30,'2B - calc commandes'!$C:$C)</f>
        <v>0</v>
      </c>
      <c r="AF31" s="120">
        <f ca="1">+SUMIF('2B - calc commandes'!$B:$C,'7A - calc livraisons'!AF30,'2B - calc commandes'!$C:$C)</f>
        <v>0</v>
      </c>
      <c r="AG31" s="120">
        <f ca="1">+SUMIF('2B - calc commandes'!$B:$C,'7A - calc livraisons'!AG30,'2B - calc commandes'!$C:$C)</f>
        <v>0</v>
      </c>
      <c r="AH31" s="120">
        <f ca="1">+SUMIF('2B - calc commandes'!$B:$C,'7A - calc livraisons'!AH30,'2B - calc commandes'!$C:$C)</f>
        <v>0</v>
      </c>
      <c r="AI31" s="120">
        <f ca="1">+SUMIF('2B - calc commandes'!$B:$C,'7A - calc livraisons'!AI30,'2B - calc commandes'!$C:$C)</f>
        <v>0</v>
      </c>
      <c r="AJ31" s="120">
        <f ca="1">+SUMIF('2B - calc commandes'!$B:$C,'7A - calc livraisons'!AJ30,'2B - calc commandes'!$C:$C)</f>
        <v>0</v>
      </c>
      <c r="AK31" s="105">
        <f ca="1">+SUMIF('2B - calc commandes'!$B:$C,'7A - calc livraisons'!N30,'2B - calc commandes'!$C:$C)</f>
        <v>0</v>
      </c>
    </row>
    <row r="32" spans="2:37" x14ac:dyDescent="0.25">
      <c r="B32" s="45">
        <f>+'6 - Calendrier'!B31</f>
        <v>44861</v>
      </c>
      <c r="C32" s="104">
        <f ca="1">+SUMIF('2B - calc commandes'!$B:$C,'7A - calc livraisons'!C31,'2B - calc commandes'!$C:$C)</f>
        <v>0</v>
      </c>
      <c r="D32" s="104">
        <f ca="1">+SUMIF('2B - calc commandes'!$B:$C,'7A - calc livraisons'!D31,'2B - calc commandes'!$C:$C)</f>
        <v>0</v>
      </c>
      <c r="E32" s="104">
        <f ca="1">+SUMIF('2B - calc commandes'!$B:$C,'7A - calc livraisons'!E31,'2B - calc commandes'!$C:$C)</f>
        <v>0</v>
      </c>
      <c r="F32" s="104">
        <f ca="1">+SUMIF('2B - calc commandes'!$B:$C,'7A - calc livraisons'!F31,'2B - calc commandes'!$C:$C)</f>
        <v>0</v>
      </c>
      <c r="G32" s="104">
        <f ca="1">+SUMIF('2B - calc commandes'!$B:$C,'7A - calc livraisons'!G31,'2B - calc commandes'!$C:$C)</f>
        <v>0</v>
      </c>
      <c r="H32" s="104">
        <f ca="1">+SUMIF('2B - calc commandes'!$B:$C,'7A - calc livraisons'!H31,'2B - calc commandes'!$C:$C)</f>
        <v>0</v>
      </c>
      <c r="I32" s="104">
        <f ca="1">+SUMIF('2B - calc commandes'!$B:$C,'7A - calc livraisons'!I31,'2B - calc commandes'!$C:$C)</f>
        <v>0</v>
      </c>
      <c r="J32" s="104">
        <f ca="1">+SUMIF('2B - calc commandes'!$B:$C,'7A - calc livraisons'!J31,'2B - calc commandes'!$C:$C)</f>
        <v>0</v>
      </c>
      <c r="K32" s="104">
        <f ca="1">+SUMIF('2B - calc commandes'!$B:$C,'7A - calc livraisons'!K31,'2B - calc commandes'!$C:$C)</f>
        <v>0</v>
      </c>
      <c r="L32" s="120">
        <f ca="1">+SUMIF('2B - calc commandes'!$B:$C,'7A - calc livraisons'!L31,'2B - calc commandes'!$C:$C)</f>
        <v>0</v>
      </c>
      <c r="M32" s="120">
        <f ca="1">+SUMIF('2B - calc commandes'!$B:$C,'7A - calc livraisons'!M31,'2B - calc commandes'!$C:$C)</f>
        <v>0</v>
      </c>
      <c r="N32" s="120">
        <f ca="1">+SUMIF('2B - calc commandes'!$B:$C,'7A - calc livraisons'!N31,'2B - calc commandes'!$C:$C)</f>
        <v>0</v>
      </c>
      <c r="O32" s="120">
        <f ca="1">+SUMIF('2B - calc commandes'!$B:$C,'7A - calc livraisons'!O31,'2B - calc commandes'!$C:$C)</f>
        <v>0</v>
      </c>
      <c r="P32" s="120">
        <f ca="1">+SUMIF('2B - calc commandes'!$B:$C,'7A - calc livraisons'!P31,'2B - calc commandes'!$C:$C)</f>
        <v>0</v>
      </c>
      <c r="Q32" s="120">
        <f ca="1">+SUMIF('2B - calc commandes'!$B:$C,'7A - calc livraisons'!Q31,'2B - calc commandes'!$C:$C)</f>
        <v>0</v>
      </c>
      <c r="R32" s="120">
        <f ca="1">+SUMIF('2B - calc commandes'!$B:$C,'7A - calc livraisons'!R31,'2B - calc commandes'!$C:$C)</f>
        <v>0</v>
      </c>
      <c r="S32" s="120">
        <f ca="1">+SUMIF('2B - calc commandes'!$B:$C,'7A - calc livraisons'!S31,'2B - calc commandes'!$C:$C)</f>
        <v>0</v>
      </c>
      <c r="T32" s="120">
        <f ca="1">+SUMIF('2B - calc commandes'!$B:$C,'7A - calc livraisons'!T31,'2B - calc commandes'!$C:$C)</f>
        <v>0</v>
      </c>
      <c r="U32" s="120">
        <f ca="1">+SUMIF('2B - calc commandes'!$B:$C,'7A - calc livraisons'!U31,'2B - calc commandes'!$C:$C)</f>
        <v>0</v>
      </c>
      <c r="V32" s="120">
        <f ca="1">+SUMIF('2B - calc commandes'!$B:$C,'7A - calc livraisons'!V31,'2B - calc commandes'!$C:$C)</f>
        <v>0</v>
      </c>
      <c r="W32" s="120">
        <f ca="1">+SUMIF('2B - calc commandes'!$B:$C,'7A - calc livraisons'!W31,'2B - calc commandes'!$C:$C)</f>
        <v>0</v>
      </c>
      <c r="X32" s="120">
        <f ca="1">+SUMIF('2B - calc commandes'!$B:$C,'7A - calc livraisons'!X31,'2B - calc commandes'!$C:$C)</f>
        <v>0</v>
      </c>
      <c r="Y32" s="120">
        <f ca="1">+SUMIF('2B - calc commandes'!$B:$C,'7A - calc livraisons'!Y31,'2B - calc commandes'!$C:$C)</f>
        <v>0</v>
      </c>
      <c r="Z32" s="120">
        <f ca="1">+SUMIF('2B - calc commandes'!$B:$C,'7A - calc livraisons'!Z31,'2B - calc commandes'!$C:$C)</f>
        <v>0</v>
      </c>
      <c r="AA32" s="120">
        <f ca="1">+SUMIF('2B - calc commandes'!$B:$C,'7A - calc livraisons'!AA31,'2B - calc commandes'!$C:$C)</f>
        <v>0</v>
      </c>
      <c r="AB32" s="120">
        <f ca="1">+SUMIF('2B - calc commandes'!$B:$C,'7A - calc livraisons'!AB31,'2B - calc commandes'!$C:$C)</f>
        <v>0</v>
      </c>
      <c r="AC32" s="120">
        <f ca="1">+SUMIF('2B - calc commandes'!$B:$C,'7A - calc livraisons'!AC31,'2B - calc commandes'!$C:$C)</f>
        <v>0</v>
      </c>
      <c r="AD32" s="120">
        <f ca="1">+SUMIF('2B - calc commandes'!$B:$C,'7A - calc livraisons'!AD31,'2B - calc commandes'!$C:$C)</f>
        <v>0</v>
      </c>
      <c r="AE32" s="120">
        <f ca="1">+SUMIF('2B - calc commandes'!$B:$C,'7A - calc livraisons'!AE31,'2B - calc commandes'!$C:$C)</f>
        <v>0</v>
      </c>
      <c r="AF32" s="120">
        <f ca="1">+SUMIF('2B - calc commandes'!$B:$C,'7A - calc livraisons'!AF31,'2B - calc commandes'!$C:$C)</f>
        <v>0</v>
      </c>
      <c r="AG32" s="120">
        <f ca="1">+SUMIF('2B - calc commandes'!$B:$C,'7A - calc livraisons'!AG31,'2B - calc commandes'!$C:$C)</f>
        <v>0</v>
      </c>
      <c r="AH32" s="120">
        <f ca="1">+SUMIF('2B - calc commandes'!$B:$C,'7A - calc livraisons'!AH31,'2B - calc commandes'!$C:$C)</f>
        <v>0</v>
      </c>
      <c r="AI32" s="120">
        <f ca="1">+SUMIF('2B - calc commandes'!$B:$C,'7A - calc livraisons'!AI31,'2B - calc commandes'!$C:$C)</f>
        <v>0</v>
      </c>
      <c r="AJ32" s="120">
        <f ca="1">+SUMIF('2B - calc commandes'!$B:$C,'7A - calc livraisons'!AJ31,'2B - calc commandes'!$C:$C)</f>
        <v>0</v>
      </c>
      <c r="AK32" s="105">
        <f ca="1">+SUMIF('2B - calc commandes'!$B:$C,'7A - calc livraisons'!N31,'2B - calc commandes'!$C:$C)</f>
        <v>0</v>
      </c>
    </row>
    <row r="33" spans="2:37" x14ac:dyDescent="0.25">
      <c r="B33" s="45">
        <f>+'6 - Calendrier'!B32</f>
        <v>44862</v>
      </c>
      <c r="C33" s="104">
        <f ca="1">+SUMIF('2B - calc commandes'!$B:$C,'7A - calc livraisons'!C32,'2B - calc commandes'!$C:$C)</f>
        <v>0</v>
      </c>
      <c r="D33" s="104">
        <f ca="1">+SUMIF('2B - calc commandes'!$B:$C,'7A - calc livraisons'!D32,'2B - calc commandes'!$C:$C)</f>
        <v>0</v>
      </c>
      <c r="E33" s="104">
        <f ca="1">+SUMIF('2B - calc commandes'!$B:$C,'7A - calc livraisons'!E32,'2B - calc commandes'!$C:$C)</f>
        <v>0</v>
      </c>
      <c r="F33" s="104">
        <f ca="1">+SUMIF('2B - calc commandes'!$B:$C,'7A - calc livraisons'!F32,'2B - calc commandes'!$C:$C)</f>
        <v>0</v>
      </c>
      <c r="G33" s="104">
        <f ca="1">+SUMIF('2B - calc commandes'!$B:$C,'7A - calc livraisons'!G32,'2B - calc commandes'!$C:$C)</f>
        <v>0</v>
      </c>
      <c r="H33" s="104">
        <f ca="1">+SUMIF('2B - calc commandes'!$B:$C,'7A - calc livraisons'!H32,'2B - calc commandes'!$C:$C)</f>
        <v>0</v>
      </c>
      <c r="I33" s="104">
        <f ca="1">+SUMIF('2B - calc commandes'!$B:$C,'7A - calc livraisons'!I32,'2B - calc commandes'!$C:$C)</f>
        <v>0</v>
      </c>
      <c r="J33" s="104">
        <f ca="1">+SUMIF('2B - calc commandes'!$B:$C,'7A - calc livraisons'!J32,'2B - calc commandes'!$C:$C)</f>
        <v>0</v>
      </c>
      <c r="K33" s="104">
        <f ca="1">+SUMIF('2B - calc commandes'!$B:$C,'7A - calc livraisons'!K32,'2B - calc commandes'!$C:$C)</f>
        <v>0</v>
      </c>
      <c r="L33" s="120">
        <f ca="1">+SUMIF('2B - calc commandes'!$B:$C,'7A - calc livraisons'!L32,'2B - calc commandes'!$C:$C)</f>
        <v>0</v>
      </c>
      <c r="M33" s="120">
        <f ca="1">+SUMIF('2B - calc commandes'!$B:$C,'7A - calc livraisons'!M32,'2B - calc commandes'!$C:$C)</f>
        <v>0</v>
      </c>
      <c r="N33" s="120">
        <f ca="1">+SUMIF('2B - calc commandes'!$B:$C,'7A - calc livraisons'!N32,'2B - calc commandes'!$C:$C)</f>
        <v>0</v>
      </c>
      <c r="O33" s="120">
        <f ca="1">+SUMIF('2B - calc commandes'!$B:$C,'7A - calc livraisons'!O32,'2B - calc commandes'!$C:$C)</f>
        <v>0</v>
      </c>
      <c r="P33" s="120">
        <f ca="1">+SUMIF('2B - calc commandes'!$B:$C,'7A - calc livraisons'!P32,'2B - calc commandes'!$C:$C)</f>
        <v>0</v>
      </c>
      <c r="Q33" s="120">
        <f ca="1">+SUMIF('2B - calc commandes'!$B:$C,'7A - calc livraisons'!Q32,'2B - calc commandes'!$C:$C)</f>
        <v>0</v>
      </c>
      <c r="R33" s="120">
        <f ca="1">+SUMIF('2B - calc commandes'!$B:$C,'7A - calc livraisons'!R32,'2B - calc commandes'!$C:$C)</f>
        <v>0</v>
      </c>
      <c r="S33" s="120">
        <f ca="1">+SUMIF('2B - calc commandes'!$B:$C,'7A - calc livraisons'!S32,'2B - calc commandes'!$C:$C)</f>
        <v>0</v>
      </c>
      <c r="T33" s="120">
        <f ca="1">+SUMIF('2B - calc commandes'!$B:$C,'7A - calc livraisons'!T32,'2B - calc commandes'!$C:$C)</f>
        <v>0</v>
      </c>
      <c r="U33" s="120">
        <f ca="1">+SUMIF('2B - calc commandes'!$B:$C,'7A - calc livraisons'!U32,'2B - calc commandes'!$C:$C)</f>
        <v>0</v>
      </c>
      <c r="V33" s="120">
        <f ca="1">+SUMIF('2B - calc commandes'!$B:$C,'7A - calc livraisons'!V32,'2B - calc commandes'!$C:$C)</f>
        <v>0</v>
      </c>
      <c r="W33" s="120">
        <f ca="1">+SUMIF('2B - calc commandes'!$B:$C,'7A - calc livraisons'!W32,'2B - calc commandes'!$C:$C)</f>
        <v>0</v>
      </c>
      <c r="X33" s="120">
        <f ca="1">+SUMIF('2B - calc commandes'!$B:$C,'7A - calc livraisons'!X32,'2B - calc commandes'!$C:$C)</f>
        <v>0</v>
      </c>
      <c r="Y33" s="120">
        <f ca="1">+SUMIF('2B - calc commandes'!$B:$C,'7A - calc livraisons'!Y32,'2B - calc commandes'!$C:$C)</f>
        <v>0</v>
      </c>
      <c r="Z33" s="120">
        <f ca="1">+SUMIF('2B - calc commandes'!$B:$C,'7A - calc livraisons'!Z32,'2B - calc commandes'!$C:$C)</f>
        <v>0</v>
      </c>
      <c r="AA33" s="120">
        <f ca="1">+SUMIF('2B - calc commandes'!$B:$C,'7A - calc livraisons'!AA32,'2B - calc commandes'!$C:$C)</f>
        <v>0</v>
      </c>
      <c r="AB33" s="120">
        <f ca="1">+SUMIF('2B - calc commandes'!$B:$C,'7A - calc livraisons'!AB32,'2B - calc commandes'!$C:$C)</f>
        <v>0</v>
      </c>
      <c r="AC33" s="120">
        <f ca="1">+SUMIF('2B - calc commandes'!$B:$C,'7A - calc livraisons'!AC32,'2B - calc commandes'!$C:$C)</f>
        <v>0</v>
      </c>
      <c r="AD33" s="120">
        <f ca="1">+SUMIF('2B - calc commandes'!$B:$C,'7A - calc livraisons'!AD32,'2B - calc commandes'!$C:$C)</f>
        <v>0</v>
      </c>
      <c r="AE33" s="120">
        <f ca="1">+SUMIF('2B - calc commandes'!$B:$C,'7A - calc livraisons'!AE32,'2B - calc commandes'!$C:$C)</f>
        <v>0</v>
      </c>
      <c r="AF33" s="120">
        <f ca="1">+SUMIF('2B - calc commandes'!$B:$C,'7A - calc livraisons'!AF32,'2B - calc commandes'!$C:$C)</f>
        <v>0</v>
      </c>
      <c r="AG33" s="120">
        <f ca="1">+SUMIF('2B - calc commandes'!$B:$C,'7A - calc livraisons'!AG32,'2B - calc commandes'!$C:$C)</f>
        <v>0</v>
      </c>
      <c r="AH33" s="120">
        <f ca="1">+SUMIF('2B - calc commandes'!$B:$C,'7A - calc livraisons'!AH32,'2B - calc commandes'!$C:$C)</f>
        <v>0</v>
      </c>
      <c r="AI33" s="120">
        <f ca="1">+SUMIF('2B - calc commandes'!$B:$C,'7A - calc livraisons'!AI32,'2B - calc commandes'!$C:$C)</f>
        <v>0</v>
      </c>
      <c r="AJ33" s="120">
        <f ca="1">+SUMIF('2B - calc commandes'!$B:$C,'7A - calc livraisons'!AJ32,'2B - calc commandes'!$C:$C)</f>
        <v>0</v>
      </c>
      <c r="AK33" s="105">
        <f ca="1">+SUMIF('2B - calc commandes'!$B:$C,'7A - calc livraisons'!N32,'2B - calc commandes'!$C:$C)</f>
        <v>0</v>
      </c>
    </row>
    <row r="34" spans="2:37" x14ac:dyDescent="0.25">
      <c r="B34" s="45">
        <f>+'6 - Calendrier'!B33</f>
        <v>44863</v>
      </c>
      <c r="C34" s="104">
        <f ca="1">+SUMIF('2B - calc commandes'!$B:$C,'7A - calc livraisons'!C33,'2B - calc commandes'!$C:$C)</f>
        <v>200</v>
      </c>
      <c r="D34" s="104">
        <f ca="1">+SUMIF('2B - calc commandes'!$B:$C,'7A - calc livraisons'!D33,'2B - calc commandes'!$C:$C)</f>
        <v>350</v>
      </c>
      <c r="E34" s="104">
        <f ca="1">+SUMIF('2B - calc commandes'!$B:$C,'7A - calc livraisons'!E33,'2B - calc commandes'!$C:$C)</f>
        <v>238</v>
      </c>
      <c r="F34" s="104">
        <f ca="1">+SUMIF('2B - calc commandes'!$B:$C,'7A - calc livraisons'!F33,'2B - calc commandes'!$C:$C)</f>
        <v>650</v>
      </c>
      <c r="G34" s="104">
        <f ca="1">+SUMIF('2B - calc commandes'!$B:$C,'7A - calc livraisons'!G33,'2B - calc commandes'!$C:$C)</f>
        <v>650</v>
      </c>
      <c r="H34" s="104">
        <f ca="1">+SUMIF('2B - calc commandes'!$B:$C,'7A - calc livraisons'!H33,'2B - calc commandes'!$C:$C)</f>
        <v>0</v>
      </c>
      <c r="I34" s="104">
        <f ca="1">+SUMIF('2B - calc commandes'!$B:$C,'7A - calc livraisons'!I33,'2B - calc commandes'!$C:$C)</f>
        <v>0</v>
      </c>
      <c r="J34" s="104">
        <f ca="1">+SUMIF('2B - calc commandes'!$B:$C,'7A - calc livraisons'!J33,'2B - calc commandes'!$C:$C)</f>
        <v>0</v>
      </c>
      <c r="K34" s="104">
        <f ca="1">+SUMIF('2B - calc commandes'!$B:$C,'7A - calc livraisons'!K33,'2B - calc commandes'!$C:$C)</f>
        <v>0</v>
      </c>
      <c r="L34" s="104">
        <f ca="1">+SUMIF('2B - calc commandes'!$B:$C,'7A - calc livraisons'!L33,'2B - calc commandes'!$C:$C)</f>
        <v>0</v>
      </c>
      <c r="M34" s="104">
        <f ca="1">+SUMIF('2B - calc commandes'!$B:$C,'7A - calc livraisons'!M33,'2B - calc commandes'!$C:$C)</f>
        <v>0</v>
      </c>
      <c r="N34" s="104">
        <f ca="1">+SUMIF('2B - calc commandes'!$B:$C,'7A - calc livraisons'!N33,'2B - calc commandes'!$C:$C)</f>
        <v>0</v>
      </c>
      <c r="O34" s="104">
        <f ca="1">+SUMIF('2B - calc commandes'!$B:$C,'7A - calc livraisons'!O33,'2B - calc commandes'!$C:$C)</f>
        <v>0</v>
      </c>
      <c r="P34" s="104">
        <f ca="1">+SUMIF('2B - calc commandes'!$B:$C,'7A - calc livraisons'!P33,'2B - calc commandes'!$C:$C)</f>
        <v>0</v>
      </c>
      <c r="Q34" s="104">
        <f ca="1">+SUMIF('2B - calc commandes'!$B:$C,'7A - calc livraisons'!Q33,'2B - calc commandes'!$C:$C)</f>
        <v>0</v>
      </c>
      <c r="R34" s="104">
        <f ca="1">+SUMIF('2B - calc commandes'!$B:$C,'7A - calc livraisons'!R33,'2B - calc commandes'!$C:$C)</f>
        <v>0</v>
      </c>
      <c r="S34" s="104">
        <f ca="1">+SUMIF('2B - calc commandes'!$B:$C,'7A - calc livraisons'!S33,'2B - calc commandes'!$C:$C)</f>
        <v>0</v>
      </c>
      <c r="T34" s="104">
        <f ca="1">+SUMIF('2B - calc commandes'!$B:$C,'7A - calc livraisons'!T33,'2B - calc commandes'!$C:$C)</f>
        <v>0</v>
      </c>
      <c r="U34" s="104">
        <f ca="1">+SUMIF('2B - calc commandes'!$B:$C,'7A - calc livraisons'!U33,'2B - calc commandes'!$C:$C)</f>
        <v>0</v>
      </c>
      <c r="V34" s="104">
        <f ca="1">+SUMIF('2B - calc commandes'!$B:$C,'7A - calc livraisons'!V33,'2B - calc commandes'!$C:$C)</f>
        <v>0</v>
      </c>
      <c r="W34" s="104">
        <f ca="1">+SUMIF('2B - calc commandes'!$B:$C,'7A - calc livraisons'!W33,'2B - calc commandes'!$C:$C)</f>
        <v>0</v>
      </c>
      <c r="X34" s="104">
        <f ca="1">+SUMIF('2B - calc commandes'!$B:$C,'7A - calc livraisons'!X33,'2B - calc commandes'!$C:$C)</f>
        <v>0</v>
      </c>
      <c r="Y34" s="104">
        <f ca="1">+SUMIF('2B - calc commandes'!$B:$C,'7A - calc livraisons'!Y33,'2B - calc commandes'!$C:$C)</f>
        <v>0</v>
      </c>
      <c r="Z34" s="104">
        <f ca="1">+SUMIF('2B - calc commandes'!$B:$C,'7A - calc livraisons'!Z33,'2B - calc commandes'!$C:$C)</f>
        <v>0</v>
      </c>
      <c r="AA34" s="104">
        <f ca="1">+SUMIF('2B - calc commandes'!$B:$C,'7A - calc livraisons'!AA33,'2B - calc commandes'!$C:$C)</f>
        <v>0</v>
      </c>
      <c r="AB34" s="104">
        <f ca="1">+SUMIF('2B - calc commandes'!$B:$C,'7A - calc livraisons'!AB33,'2B - calc commandes'!$C:$C)</f>
        <v>0</v>
      </c>
      <c r="AC34" s="104">
        <f ca="1">+SUMIF('2B - calc commandes'!$B:$C,'7A - calc livraisons'!AC33,'2B - calc commandes'!$C:$C)</f>
        <v>0</v>
      </c>
      <c r="AD34" s="104">
        <f ca="1">+SUMIF('2B - calc commandes'!$B:$C,'7A - calc livraisons'!AD33,'2B - calc commandes'!$C:$C)</f>
        <v>0</v>
      </c>
      <c r="AE34" s="104">
        <f ca="1">+SUMIF('2B - calc commandes'!$B:$C,'7A - calc livraisons'!AE33,'2B - calc commandes'!$C:$C)</f>
        <v>0</v>
      </c>
      <c r="AF34" s="104">
        <f ca="1">+SUMIF('2B - calc commandes'!$B:$C,'7A - calc livraisons'!AF33,'2B - calc commandes'!$C:$C)</f>
        <v>0</v>
      </c>
      <c r="AG34" s="104">
        <f ca="1">+SUMIF('2B - calc commandes'!$B:$C,'7A - calc livraisons'!AG33,'2B - calc commandes'!$C:$C)</f>
        <v>0</v>
      </c>
      <c r="AH34" s="104">
        <f ca="1">+SUMIF('2B - calc commandes'!$B:$C,'7A - calc livraisons'!AH33,'2B - calc commandes'!$C:$C)</f>
        <v>0</v>
      </c>
      <c r="AI34" s="104">
        <f ca="1">+SUMIF('2B - calc commandes'!$B:$C,'7A - calc livraisons'!AI33,'2B - calc commandes'!$C:$C)</f>
        <v>0</v>
      </c>
      <c r="AJ34" s="104">
        <f ca="1">+SUMIF('2B - calc commandes'!$B:$C,'7A - calc livraisons'!AJ33,'2B - calc commandes'!$C:$C)</f>
        <v>0</v>
      </c>
      <c r="AK34" s="105">
        <f ca="1">+SUMIF('2B - calc commandes'!$B:$C,'7A - calc livraisons'!N33,'2B - calc commandes'!$C:$C)</f>
        <v>0</v>
      </c>
    </row>
    <row r="35" spans="2:37" x14ac:dyDescent="0.25">
      <c r="B35" s="45">
        <f>+'6 - Calendrier'!B34</f>
        <v>44864</v>
      </c>
      <c r="C35" s="104">
        <f ca="1">+SUMIF('2B - calc commandes'!$B:$C,'7A - calc livraisons'!C34,'2B - calc commandes'!$C:$C)</f>
        <v>0</v>
      </c>
      <c r="D35" s="104">
        <f ca="1">+SUMIF('2B - calc commandes'!$B:$C,'7A - calc livraisons'!D34,'2B - calc commandes'!$C:$C)</f>
        <v>0</v>
      </c>
      <c r="E35" s="104">
        <f ca="1">+SUMIF('2B - calc commandes'!$B:$C,'7A - calc livraisons'!E34,'2B - calc commandes'!$C:$C)</f>
        <v>0</v>
      </c>
      <c r="F35" s="104">
        <f ca="1">+SUMIF('2B - calc commandes'!$B:$C,'7A - calc livraisons'!F34,'2B - calc commandes'!$C:$C)</f>
        <v>0</v>
      </c>
      <c r="G35" s="104">
        <f ca="1">+SUMIF('2B - calc commandes'!$B:$C,'7A - calc livraisons'!G34,'2B - calc commandes'!$C:$C)</f>
        <v>0</v>
      </c>
      <c r="H35" s="104">
        <f ca="1">+SUMIF('2B - calc commandes'!$B:$C,'7A - calc livraisons'!H34,'2B - calc commandes'!$C:$C)</f>
        <v>0</v>
      </c>
      <c r="I35" s="104">
        <f ca="1">+SUMIF('2B - calc commandes'!$B:$C,'7A - calc livraisons'!I34,'2B - calc commandes'!$C:$C)</f>
        <v>0</v>
      </c>
      <c r="J35" s="104">
        <f ca="1">+SUMIF('2B - calc commandes'!$B:$C,'7A - calc livraisons'!J34,'2B - calc commandes'!$C:$C)</f>
        <v>0</v>
      </c>
      <c r="K35" s="104">
        <f ca="1">+SUMIF('2B - calc commandes'!$B:$C,'7A - calc livraisons'!K34,'2B - calc commandes'!$C:$C)</f>
        <v>0</v>
      </c>
      <c r="L35" s="120">
        <f ca="1">+SUMIF('2B - calc commandes'!$B:$C,'7A - calc livraisons'!L34,'2B - calc commandes'!$C:$C)</f>
        <v>0</v>
      </c>
      <c r="M35" s="120">
        <f ca="1">+SUMIF('2B - calc commandes'!$B:$C,'7A - calc livraisons'!M34,'2B - calc commandes'!$C:$C)</f>
        <v>0</v>
      </c>
      <c r="N35" s="120">
        <f ca="1">+SUMIF('2B - calc commandes'!$B:$C,'7A - calc livraisons'!N34,'2B - calc commandes'!$C:$C)</f>
        <v>0</v>
      </c>
      <c r="O35" s="120">
        <f ca="1">+SUMIF('2B - calc commandes'!$B:$C,'7A - calc livraisons'!O34,'2B - calc commandes'!$C:$C)</f>
        <v>0</v>
      </c>
      <c r="P35" s="120">
        <f ca="1">+SUMIF('2B - calc commandes'!$B:$C,'7A - calc livraisons'!P34,'2B - calc commandes'!$C:$C)</f>
        <v>0</v>
      </c>
      <c r="Q35" s="120">
        <f ca="1">+SUMIF('2B - calc commandes'!$B:$C,'7A - calc livraisons'!Q34,'2B - calc commandes'!$C:$C)</f>
        <v>0</v>
      </c>
      <c r="R35" s="120">
        <f ca="1">+SUMIF('2B - calc commandes'!$B:$C,'7A - calc livraisons'!R34,'2B - calc commandes'!$C:$C)</f>
        <v>0</v>
      </c>
      <c r="S35" s="120">
        <f ca="1">+SUMIF('2B - calc commandes'!$B:$C,'7A - calc livraisons'!S34,'2B - calc commandes'!$C:$C)</f>
        <v>0</v>
      </c>
      <c r="T35" s="120">
        <f ca="1">+SUMIF('2B - calc commandes'!$B:$C,'7A - calc livraisons'!T34,'2B - calc commandes'!$C:$C)</f>
        <v>0</v>
      </c>
      <c r="U35" s="120">
        <f ca="1">+SUMIF('2B - calc commandes'!$B:$C,'7A - calc livraisons'!U34,'2B - calc commandes'!$C:$C)</f>
        <v>0</v>
      </c>
      <c r="V35" s="120">
        <f ca="1">+SUMIF('2B - calc commandes'!$B:$C,'7A - calc livraisons'!V34,'2B - calc commandes'!$C:$C)</f>
        <v>0</v>
      </c>
      <c r="W35" s="120">
        <f ca="1">+SUMIF('2B - calc commandes'!$B:$C,'7A - calc livraisons'!W34,'2B - calc commandes'!$C:$C)</f>
        <v>0</v>
      </c>
      <c r="X35" s="120">
        <f ca="1">+SUMIF('2B - calc commandes'!$B:$C,'7A - calc livraisons'!X34,'2B - calc commandes'!$C:$C)</f>
        <v>0</v>
      </c>
      <c r="Y35" s="120">
        <f ca="1">+SUMIF('2B - calc commandes'!$B:$C,'7A - calc livraisons'!Y34,'2B - calc commandes'!$C:$C)</f>
        <v>0</v>
      </c>
      <c r="Z35" s="120">
        <f ca="1">+SUMIF('2B - calc commandes'!$B:$C,'7A - calc livraisons'!Z34,'2B - calc commandes'!$C:$C)</f>
        <v>0</v>
      </c>
      <c r="AA35" s="120">
        <f ca="1">+SUMIF('2B - calc commandes'!$B:$C,'7A - calc livraisons'!AA34,'2B - calc commandes'!$C:$C)</f>
        <v>0</v>
      </c>
      <c r="AB35" s="120">
        <f ca="1">+SUMIF('2B - calc commandes'!$B:$C,'7A - calc livraisons'!AB34,'2B - calc commandes'!$C:$C)</f>
        <v>0</v>
      </c>
      <c r="AC35" s="120">
        <f ca="1">+SUMIF('2B - calc commandes'!$B:$C,'7A - calc livraisons'!AC34,'2B - calc commandes'!$C:$C)</f>
        <v>0</v>
      </c>
      <c r="AD35" s="120">
        <f ca="1">+SUMIF('2B - calc commandes'!$B:$C,'7A - calc livraisons'!AD34,'2B - calc commandes'!$C:$C)</f>
        <v>0</v>
      </c>
      <c r="AE35" s="120">
        <f ca="1">+SUMIF('2B - calc commandes'!$B:$C,'7A - calc livraisons'!AE34,'2B - calc commandes'!$C:$C)</f>
        <v>0</v>
      </c>
      <c r="AF35" s="120">
        <f ca="1">+SUMIF('2B - calc commandes'!$B:$C,'7A - calc livraisons'!AF34,'2B - calc commandes'!$C:$C)</f>
        <v>0</v>
      </c>
      <c r="AG35" s="120">
        <f ca="1">+SUMIF('2B - calc commandes'!$B:$C,'7A - calc livraisons'!AG34,'2B - calc commandes'!$C:$C)</f>
        <v>0</v>
      </c>
      <c r="AH35" s="120">
        <f ca="1">+SUMIF('2B - calc commandes'!$B:$C,'7A - calc livraisons'!AH34,'2B - calc commandes'!$C:$C)</f>
        <v>0</v>
      </c>
      <c r="AI35" s="120">
        <f ca="1">+SUMIF('2B - calc commandes'!$B:$C,'7A - calc livraisons'!AI34,'2B - calc commandes'!$C:$C)</f>
        <v>0</v>
      </c>
      <c r="AJ35" s="120">
        <f ca="1">+SUMIF('2B - calc commandes'!$B:$C,'7A - calc livraisons'!AJ34,'2B - calc commandes'!$C:$C)</f>
        <v>0</v>
      </c>
      <c r="AK35" s="105">
        <f ca="1">+SUMIF('2B - calc commandes'!$B:$C,'7A - calc livraisons'!N34,'2B - calc commandes'!$C:$C)</f>
        <v>0</v>
      </c>
    </row>
    <row r="36" spans="2:37" x14ac:dyDescent="0.25">
      <c r="B36" s="45">
        <f>+'6 - Calendrier'!B35</f>
        <v>44865</v>
      </c>
      <c r="C36" s="104">
        <f ca="1">+SUMIF('2B - calc commandes'!$B:$C,'7A - calc livraisons'!C35,'2B - calc commandes'!$C:$C)</f>
        <v>0</v>
      </c>
      <c r="D36" s="104">
        <f ca="1">+SUMIF('2B - calc commandes'!$B:$C,'7A - calc livraisons'!D35,'2B - calc commandes'!$C:$C)</f>
        <v>0</v>
      </c>
      <c r="E36" s="104">
        <f ca="1">+SUMIF('2B - calc commandes'!$B:$C,'7A - calc livraisons'!E35,'2B - calc commandes'!$C:$C)</f>
        <v>0</v>
      </c>
      <c r="F36" s="104">
        <f ca="1">+SUMIF('2B - calc commandes'!$B:$C,'7A - calc livraisons'!F35,'2B - calc commandes'!$C:$C)</f>
        <v>0</v>
      </c>
      <c r="G36" s="104">
        <f ca="1">+SUMIF('2B - calc commandes'!$B:$C,'7A - calc livraisons'!G35,'2B - calc commandes'!$C:$C)</f>
        <v>0</v>
      </c>
      <c r="H36" s="104">
        <f ca="1">+SUMIF('2B - calc commandes'!$B:$C,'7A - calc livraisons'!H35,'2B - calc commandes'!$C:$C)</f>
        <v>0</v>
      </c>
      <c r="I36" s="104">
        <f ca="1">+SUMIF('2B - calc commandes'!$B:$C,'7A - calc livraisons'!I35,'2B - calc commandes'!$C:$C)</f>
        <v>0</v>
      </c>
      <c r="J36" s="104">
        <f ca="1">+SUMIF('2B - calc commandes'!$B:$C,'7A - calc livraisons'!J35,'2B - calc commandes'!$C:$C)</f>
        <v>0</v>
      </c>
      <c r="K36" s="104">
        <f ca="1">+SUMIF('2B - calc commandes'!$B:$C,'7A - calc livraisons'!K35,'2B - calc commandes'!$C:$C)</f>
        <v>0</v>
      </c>
      <c r="L36" s="120">
        <f ca="1">+SUMIF('2B - calc commandes'!$B:$C,'7A - calc livraisons'!L35,'2B - calc commandes'!$C:$C)</f>
        <v>0</v>
      </c>
      <c r="M36" s="120">
        <f ca="1">+SUMIF('2B - calc commandes'!$B:$C,'7A - calc livraisons'!M35,'2B - calc commandes'!$C:$C)</f>
        <v>0</v>
      </c>
      <c r="N36" s="120">
        <f ca="1">+SUMIF('2B - calc commandes'!$B:$C,'7A - calc livraisons'!N35,'2B - calc commandes'!$C:$C)</f>
        <v>0</v>
      </c>
      <c r="O36" s="120">
        <f ca="1">+SUMIF('2B - calc commandes'!$B:$C,'7A - calc livraisons'!O35,'2B - calc commandes'!$C:$C)</f>
        <v>0</v>
      </c>
      <c r="P36" s="120">
        <f ca="1">+SUMIF('2B - calc commandes'!$B:$C,'7A - calc livraisons'!P35,'2B - calc commandes'!$C:$C)</f>
        <v>0</v>
      </c>
      <c r="Q36" s="120">
        <f ca="1">+SUMIF('2B - calc commandes'!$B:$C,'7A - calc livraisons'!Q35,'2B - calc commandes'!$C:$C)</f>
        <v>0</v>
      </c>
      <c r="R36" s="120">
        <f ca="1">+SUMIF('2B - calc commandes'!$B:$C,'7A - calc livraisons'!R35,'2B - calc commandes'!$C:$C)</f>
        <v>0</v>
      </c>
      <c r="S36" s="120">
        <f ca="1">+SUMIF('2B - calc commandes'!$B:$C,'7A - calc livraisons'!S35,'2B - calc commandes'!$C:$C)</f>
        <v>0</v>
      </c>
      <c r="T36" s="120">
        <f ca="1">+SUMIF('2B - calc commandes'!$B:$C,'7A - calc livraisons'!T35,'2B - calc commandes'!$C:$C)</f>
        <v>0</v>
      </c>
      <c r="U36" s="120">
        <f ca="1">+SUMIF('2B - calc commandes'!$B:$C,'7A - calc livraisons'!U35,'2B - calc commandes'!$C:$C)</f>
        <v>0</v>
      </c>
      <c r="V36" s="120">
        <f ca="1">+SUMIF('2B - calc commandes'!$B:$C,'7A - calc livraisons'!V35,'2B - calc commandes'!$C:$C)</f>
        <v>0</v>
      </c>
      <c r="W36" s="120">
        <f ca="1">+SUMIF('2B - calc commandes'!$B:$C,'7A - calc livraisons'!W35,'2B - calc commandes'!$C:$C)</f>
        <v>0</v>
      </c>
      <c r="X36" s="120">
        <f ca="1">+SUMIF('2B - calc commandes'!$B:$C,'7A - calc livraisons'!X35,'2B - calc commandes'!$C:$C)</f>
        <v>0</v>
      </c>
      <c r="Y36" s="120">
        <f ca="1">+SUMIF('2B - calc commandes'!$B:$C,'7A - calc livraisons'!Y35,'2B - calc commandes'!$C:$C)</f>
        <v>0</v>
      </c>
      <c r="Z36" s="120">
        <f ca="1">+SUMIF('2B - calc commandes'!$B:$C,'7A - calc livraisons'!Z35,'2B - calc commandes'!$C:$C)</f>
        <v>0</v>
      </c>
      <c r="AA36" s="120">
        <f ca="1">+SUMIF('2B - calc commandes'!$B:$C,'7A - calc livraisons'!AA35,'2B - calc commandes'!$C:$C)</f>
        <v>0</v>
      </c>
      <c r="AB36" s="120">
        <f ca="1">+SUMIF('2B - calc commandes'!$B:$C,'7A - calc livraisons'!AB35,'2B - calc commandes'!$C:$C)</f>
        <v>0</v>
      </c>
      <c r="AC36" s="120">
        <f ca="1">+SUMIF('2B - calc commandes'!$B:$C,'7A - calc livraisons'!AC35,'2B - calc commandes'!$C:$C)</f>
        <v>0</v>
      </c>
      <c r="AD36" s="120">
        <f ca="1">+SUMIF('2B - calc commandes'!$B:$C,'7A - calc livraisons'!AD35,'2B - calc commandes'!$C:$C)</f>
        <v>0</v>
      </c>
      <c r="AE36" s="120">
        <f ca="1">+SUMIF('2B - calc commandes'!$B:$C,'7A - calc livraisons'!AE35,'2B - calc commandes'!$C:$C)</f>
        <v>0</v>
      </c>
      <c r="AF36" s="120">
        <f ca="1">+SUMIF('2B - calc commandes'!$B:$C,'7A - calc livraisons'!AF35,'2B - calc commandes'!$C:$C)</f>
        <v>0</v>
      </c>
      <c r="AG36" s="120">
        <f ca="1">+SUMIF('2B - calc commandes'!$B:$C,'7A - calc livraisons'!AG35,'2B - calc commandes'!$C:$C)</f>
        <v>0</v>
      </c>
      <c r="AH36" s="120">
        <f ca="1">+SUMIF('2B - calc commandes'!$B:$C,'7A - calc livraisons'!AH35,'2B - calc commandes'!$C:$C)</f>
        <v>0</v>
      </c>
      <c r="AI36" s="120">
        <f ca="1">+SUMIF('2B - calc commandes'!$B:$C,'7A - calc livraisons'!AI35,'2B - calc commandes'!$C:$C)</f>
        <v>0</v>
      </c>
      <c r="AJ36" s="120">
        <f ca="1">+SUMIF('2B - calc commandes'!$B:$C,'7A - calc livraisons'!AJ35,'2B - calc commandes'!$C:$C)</f>
        <v>0</v>
      </c>
      <c r="AK36" s="105">
        <f ca="1">+SUMIF('2B - calc commandes'!$B:$C,'7A - calc livraisons'!N35,'2B - calc commandes'!$C:$C)</f>
        <v>0</v>
      </c>
    </row>
    <row r="37" spans="2:37" x14ac:dyDescent="0.25">
      <c r="B37" s="45">
        <f>+'6 - Calendrier'!B36</f>
        <v>44866</v>
      </c>
      <c r="C37" s="104">
        <f ca="1">+SUMIF('2B - calc commandes'!$B:$C,'7A - calc livraisons'!C36,'2B - calc commandes'!$C:$C)</f>
        <v>0</v>
      </c>
      <c r="D37" s="104">
        <f ca="1">+SUMIF('2B - calc commandes'!$B:$C,'7A - calc livraisons'!D36,'2B - calc commandes'!$C:$C)</f>
        <v>0</v>
      </c>
      <c r="E37" s="104">
        <f ca="1">+SUMIF('2B - calc commandes'!$B:$C,'7A - calc livraisons'!E36,'2B - calc commandes'!$C:$C)</f>
        <v>0</v>
      </c>
      <c r="F37" s="104">
        <f ca="1">+SUMIF('2B - calc commandes'!$B:$C,'7A - calc livraisons'!F36,'2B - calc commandes'!$C:$C)</f>
        <v>0</v>
      </c>
      <c r="G37" s="104">
        <f ca="1">+SUMIF('2B - calc commandes'!$B:$C,'7A - calc livraisons'!G36,'2B - calc commandes'!$C:$C)</f>
        <v>0</v>
      </c>
      <c r="H37" s="104">
        <f ca="1">+SUMIF('2B - calc commandes'!$B:$C,'7A - calc livraisons'!H36,'2B - calc commandes'!$C:$C)</f>
        <v>0</v>
      </c>
      <c r="I37" s="104">
        <f ca="1">+SUMIF('2B - calc commandes'!$B:$C,'7A - calc livraisons'!I36,'2B - calc commandes'!$C:$C)</f>
        <v>0</v>
      </c>
      <c r="J37" s="104">
        <f ca="1">+SUMIF('2B - calc commandes'!$B:$C,'7A - calc livraisons'!J36,'2B - calc commandes'!$C:$C)</f>
        <v>0</v>
      </c>
      <c r="K37" s="104">
        <f ca="1">+SUMIF('2B - calc commandes'!$B:$C,'7A - calc livraisons'!K36,'2B - calc commandes'!$C:$C)</f>
        <v>0</v>
      </c>
      <c r="L37" s="120">
        <f ca="1">+SUMIF('2B - calc commandes'!$B:$C,'7A - calc livraisons'!L36,'2B - calc commandes'!$C:$C)</f>
        <v>0</v>
      </c>
      <c r="M37" s="120">
        <f ca="1">+SUMIF('2B - calc commandes'!$B:$C,'7A - calc livraisons'!M36,'2B - calc commandes'!$C:$C)</f>
        <v>0</v>
      </c>
      <c r="N37" s="120">
        <f ca="1">+SUMIF('2B - calc commandes'!$B:$C,'7A - calc livraisons'!N36,'2B - calc commandes'!$C:$C)</f>
        <v>0</v>
      </c>
      <c r="O37" s="120">
        <f ca="1">+SUMIF('2B - calc commandes'!$B:$C,'7A - calc livraisons'!O36,'2B - calc commandes'!$C:$C)</f>
        <v>0</v>
      </c>
      <c r="P37" s="120">
        <f ca="1">+SUMIF('2B - calc commandes'!$B:$C,'7A - calc livraisons'!P36,'2B - calc commandes'!$C:$C)</f>
        <v>0</v>
      </c>
      <c r="Q37" s="120">
        <f ca="1">+SUMIF('2B - calc commandes'!$B:$C,'7A - calc livraisons'!Q36,'2B - calc commandes'!$C:$C)</f>
        <v>0</v>
      </c>
      <c r="R37" s="120">
        <f ca="1">+SUMIF('2B - calc commandes'!$B:$C,'7A - calc livraisons'!R36,'2B - calc commandes'!$C:$C)</f>
        <v>0</v>
      </c>
      <c r="S37" s="120">
        <f ca="1">+SUMIF('2B - calc commandes'!$B:$C,'7A - calc livraisons'!S36,'2B - calc commandes'!$C:$C)</f>
        <v>0</v>
      </c>
      <c r="T37" s="120">
        <f ca="1">+SUMIF('2B - calc commandes'!$B:$C,'7A - calc livraisons'!T36,'2B - calc commandes'!$C:$C)</f>
        <v>0</v>
      </c>
      <c r="U37" s="120">
        <f ca="1">+SUMIF('2B - calc commandes'!$B:$C,'7A - calc livraisons'!U36,'2B - calc commandes'!$C:$C)</f>
        <v>0</v>
      </c>
      <c r="V37" s="120">
        <f ca="1">+SUMIF('2B - calc commandes'!$B:$C,'7A - calc livraisons'!V36,'2B - calc commandes'!$C:$C)</f>
        <v>0</v>
      </c>
      <c r="W37" s="120">
        <f ca="1">+SUMIF('2B - calc commandes'!$B:$C,'7A - calc livraisons'!W36,'2B - calc commandes'!$C:$C)</f>
        <v>0</v>
      </c>
      <c r="X37" s="120">
        <f ca="1">+SUMIF('2B - calc commandes'!$B:$C,'7A - calc livraisons'!X36,'2B - calc commandes'!$C:$C)</f>
        <v>0</v>
      </c>
      <c r="Y37" s="120">
        <f ca="1">+SUMIF('2B - calc commandes'!$B:$C,'7A - calc livraisons'!Y36,'2B - calc commandes'!$C:$C)</f>
        <v>0</v>
      </c>
      <c r="Z37" s="120">
        <f ca="1">+SUMIF('2B - calc commandes'!$B:$C,'7A - calc livraisons'!Z36,'2B - calc commandes'!$C:$C)</f>
        <v>0</v>
      </c>
      <c r="AA37" s="120">
        <f ca="1">+SUMIF('2B - calc commandes'!$B:$C,'7A - calc livraisons'!AA36,'2B - calc commandes'!$C:$C)</f>
        <v>0</v>
      </c>
      <c r="AB37" s="120">
        <f ca="1">+SUMIF('2B - calc commandes'!$B:$C,'7A - calc livraisons'!AB36,'2B - calc commandes'!$C:$C)</f>
        <v>0</v>
      </c>
      <c r="AC37" s="120">
        <f ca="1">+SUMIF('2B - calc commandes'!$B:$C,'7A - calc livraisons'!AC36,'2B - calc commandes'!$C:$C)</f>
        <v>0</v>
      </c>
      <c r="AD37" s="120">
        <f ca="1">+SUMIF('2B - calc commandes'!$B:$C,'7A - calc livraisons'!AD36,'2B - calc commandes'!$C:$C)</f>
        <v>0</v>
      </c>
      <c r="AE37" s="120">
        <f ca="1">+SUMIF('2B - calc commandes'!$B:$C,'7A - calc livraisons'!AE36,'2B - calc commandes'!$C:$C)</f>
        <v>0</v>
      </c>
      <c r="AF37" s="120">
        <f ca="1">+SUMIF('2B - calc commandes'!$B:$C,'7A - calc livraisons'!AF36,'2B - calc commandes'!$C:$C)</f>
        <v>0</v>
      </c>
      <c r="AG37" s="120">
        <f ca="1">+SUMIF('2B - calc commandes'!$B:$C,'7A - calc livraisons'!AG36,'2B - calc commandes'!$C:$C)</f>
        <v>0</v>
      </c>
      <c r="AH37" s="120">
        <f ca="1">+SUMIF('2B - calc commandes'!$B:$C,'7A - calc livraisons'!AH36,'2B - calc commandes'!$C:$C)</f>
        <v>0</v>
      </c>
      <c r="AI37" s="120">
        <f ca="1">+SUMIF('2B - calc commandes'!$B:$C,'7A - calc livraisons'!AI36,'2B - calc commandes'!$C:$C)</f>
        <v>0</v>
      </c>
      <c r="AJ37" s="120">
        <f ca="1">+SUMIF('2B - calc commandes'!$B:$C,'7A - calc livraisons'!AJ36,'2B - calc commandes'!$C:$C)</f>
        <v>0</v>
      </c>
      <c r="AK37" s="105">
        <f ca="1">+SUMIF('2B - calc commandes'!$B:$C,'7A - calc livraisons'!N36,'2B - calc commandes'!$C:$C)</f>
        <v>0</v>
      </c>
    </row>
    <row r="38" spans="2:37" ht="13.8" thickBot="1" x14ac:dyDescent="0.3">
      <c r="B38" s="40">
        <f>+'6 - Calendrier'!B37</f>
        <v>44867</v>
      </c>
      <c r="C38" s="107">
        <f ca="1">+SUMIF('2B - calc commandes'!$B:$C,'7A - calc livraisons'!C37,'2B - calc commandes'!$C:$C)</f>
        <v>0</v>
      </c>
      <c r="D38" s="107">
        <f ca="1">+SUMIF('2B - calc commandes'!$B:$C,'7A - calc livraisons'!D37,'2B - calc commandes'!$C:$C)</f>
        <v>0</v>
      </c>
      <c r="E38" s="107">
        <f ca="1">+SUMIF('2B - calc commandes'!$B:$C,'7A - calc livraisons'!E37,'2B - calc commandes'!$C:$C)</f>
        <v>0</v>
      </c>
      <c r="F38" s="107">
        <f ca="1">+SUMIF('2B - calc commandes'!$B:$C,'7A - calc livraisons'!F37,'2B - calc commandes'!$C:$C)</f>
        <v>0</v>
      </c>
      <c r="G38" s="107">
        <f ca="1">+SUMIF('2B - calc commandes'!$B:$C,'7A - calc livraisons'!G37,'2B - calc commandes'!$C:$C)</f>
        <v>0</v>
      </c>
      <c r="H38" s="107">
        <f ca="1">+SUMIF('2B - calc commandes'!$B:$C,'7A - calc livraisons'!H37,'2B - calc commandes'!$C:$C)</f>
        <v>0</v>
      </c>
      <c r="I38" s="107">
        <f ca="1">+SUMIF('2B - calc commandes'!$B:$C,'7A - calc livraisons'!I37,'2B - calc commandes'!$C:$C)</f>
        <v>0</v>
      </c>
      <c r="J38" s="107">
        <f ca="1">+SUMIF('2B - calc commandes'!$B:$C,'7A - calc livraisons'!J37,'2B - calc commandes'!$C:$C)</f>
        <v>0</v>
      </c>
      <c r="K38" s="107">
        <f ca="1">+SUMIF('2B - calc commandes'!$B:$C,'7A - calc livraisons'!K37,'2B - calc commandes'!$C:$C)</f>
        <v>0</v>
      </c>
      <c r="L38" s="120">
        <f ca="1">+SUMIF('2B - calc commandes'!$B:$C,'7A - calc livraisons'!L37,'2B - calc commandes'!$C:$C)</f>
        <v>0</v>
      </c>
      <c r="M38" s="120">
        <f ca="1">+SUMIF('2B - calc commandes'!$B:$C,'7A - calc livraisons'!M37,'2B - calc commandes'!$C:$C)</f>
        <v>0</v>
      </c>
      <c r="N38" s="120">
        <f ca="1">+SUMIF('2B - calc commandes'!$B:$C,'7A - calc livraisons'!N37,'2B - calc commandes'!$C:$C)</f>
        <v>0</v>
      </c>
      <c r="O38" s="120">
        <f ca="1">+SUMIF('2B - calc commandes'!$B:$C,'7A - calc livraisons'!O37,'2B - calc commandes'!$C:$C)</f>
        <v>0</v>
      </c>
      <c r="P38" s="120">
        <f ca="1">+SUMIF('2B - calc commandes'!$B:$C,'7A - calc livraisons'!P37,'2B - calc commandes'!$C:$C)</f>
        <v>0</v>
      </c>
      <c r="Q38" s="120">
        <f ca="1">+SUMIF('2B - calc commandes'!$B:$C,'7A - calc livraisons'!Q37,'2B - calc commandes'!$C:$C)</f>
        <v>0</v>
      </c>
      <c r="R38" s="120">
        <f ca="1">+SUMIF('2B - calc commandes'!$B:$C,'7A - calc livraisons'!R37,'2B - calc commandes'!$C:$C)</f>
        <v>0</v>
      </c>
      <c r="S38" s="120">
        <f ca="1">+SUMIF('2B - calc commandes'!$B:$C,'7A - calc livraisons'!S37,'2B - calc commandes'!$C:$C)</f>
        <v>0</v>
      </c>
      <c r="T38" s="120">
        <f ca="1">+SUMIF('2B - calc commandes'!$B:$C,'7A - calc livraisons'!T37,'2B - calc commandes'!$C:$C)</f>
        <v>0</v>
      </c>
      <c r="U38" s="120">
        <f ca="1">+SUMIF('2B - calc commandes'!$B:$C,'7A - calc livraisons'!U37,'2B - calc commandes'!$C:$C)</f>
        <v>0</v>
      </c>
      <c r="V38" s="120">
        <f ca="1">+SUMIF('2B - calc commandes'!$B:$C,'7A - calc livraisons'!V37,'2B - calc commandes'!$C:$C)</f>
        <v>0</v>
      </c>
      <c r="W38" s="120">
        <f ca="1">+SUMIF('2B - calc commandes'!$B:$C,'7A - calc livraisons'!W37,'2B - calc commandes'!$C:$C)</f>
        <v>0</v>
      </c>
      <c r="X38" s="120">
        <f ca="1">+SUMIF('2B - calc commandes'!$B:$C,'7A - calc livraisons'!X37,'2B - calc commandes'!$C:$C)</f>
        <v>0</v>
      </c>
      <c r="Y38" s="120">
        <f ca="1">+SUMIF('2B - calc commandes'!$B:$C,'7A - calc livraisons'!Y37,'2B - calc commandes'!$C:$C)</f>
        <v>0</v>
      </c>
      <c r="Z38" s="120">
        <f ca="1">+SUMIF('2B - calc commandes'!$B:$C,'7A - calc livraisons'!Z37,'2B - calc commandes'!$C:$C)</f>
        <v>0</v>
      </c>
      <c r="AA38" s="120">
        <f ca="1">+SUMIF('2B - calc commandes'!$B:$C,'7A - calc livraisons'!AA37,'2B - calc commandes'!$C:$C)</f>
        <v>0</v>
      </c>
      <c r="AB38" s="120">
        <f ca="1">+SUMIF('2B - calc commandes'!$B:$C,'7A - calc livraisons'!AB37,'2B - calc commandes'!$C:$C)</f>
        <v>0</v>
      </c>
      <c r="AC38" s="120">
        <f ca="1">+SUMIF('2B - calc commandes'!$B:$C,'7A - calc livraisons'!AC37,'2B - calc commandes'!$C:$C)</f>
        <v>0</v>
      </c>
      <c r="AD38" s="120">
        <f ca="1">+SUMIF('2B - calc commandes'!$B:$C,'7A - calc livraisons'!AD37,'2B - calc commandes'!$C:$C)</f>
        <v>0</v>
      </c>
      <c r="AE38" s="120">
        <f ca="1">+SUMIF('2B - calc commandes'!$B:$C,'7A - calc livraisons'!AE37,'2B - calc commandes'!$C:$C)</f>
        <v>0</v>
      </c>
      <c r="AF38" s="120">
        <f ca="1">+SUMIF('2B - calc commandes'!$B:$C,'7A - calc livraisons'!AF37,'2B - calc commandes'!$C:$C)</f>
        <v>0</v>
      </c>
      <c r="AG38" s="120">
        <f ca="1">+SUMIF('2B - calc commandes'!$B:$C,'7A - calc livraisons'!AG37,'2B - calc commandes'!$C:$C)</f>
        <v>0</v>
      </c>
      <c r="AH38" s="120">
        <f ca="1">+SUMIF('2B - calc commandes'!$B:$C,'7A - calc livraisons'!AH37,'2B - calc commandes'!$C:$C)</f>
        <v>0</v>
      </c>
      <c r="AI38" s="120">
        <f ca="1">+SUMIF('2B - calc commandes'!$B:$C,'7A - calc livraisons'!AI37,'2B - calc commandes'!$C:$C)</f>
        <v>0</v>
      </c>
      <c r="AJ38" s="120">
        <f ca="1">+SUMIF('2B - calc commandes'!$B:$C,'7A - calc livraisons'!AJ37,'2B - calc commandes'!$C:$C)</f>
        <v>0</v>
      </c>
      <c r="AK38" s="108">
        <f ca="1">+SUMIF('2B - calc commandes'!$B:$C,'7A - calc livraisons'!N37,'2B - calc commandes'!$C:$C)</f>
        <v>0</v>
      </c>
    </row>
    <row r="39" spans="2:37" s="8" customFormat="1" ht="13.8" thickBot="1" x14ac:dyDescent="0.3">
      <c r="B39" s="96" t="s">
        <v>5</v>
      </c>
      <c r="C39" s="118">
        <f ca="1">+SUM(C8:C38)</f>
        <v>200</v>
      </c>
      <c r="D39" s="118">
        <f t="shared" ref="D39:AK39" ca="1" si="0">+SUM(D8:D38)</f>
        <v>350</v>
      </c>
      <c r="E39" s="118">
        <f t="shared" ca="1" si="0"/>
        <v>238</v>
      </c>
      <c r="F39" s="118">
        <f t="shared" ca="1" si="0"/>
        <v>650</v>
      </c>
      <c r="G39" s="118">
        <f t="shared" ca="1" si="0"/>
        <v>650</v>
      </c>
      <c r="H39" s="118">
        <f t="shared" ca="1" si="0"/>
        <v>0</v>
      </c>
      <c r="I39" s="118">
        <f t="shared" ca="1" si="0"/>
        <v>0</v>
      </c>
      <c r="J39" s="118">
        <f t="shared" ca="1" si="0"/>
        <v>0</v>
      </c>
      <c r="K39" s="118">
        <f t="shared" ca="1" si="0"/>
        <v>0</v>
      </c>
      <c r="L39" s="118">
        <f t="shared" ca="1" si="0"/>
        <v>0</v>
      </c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>
        <f t="shared" ca="1" si="0"/>
        <v>0</v>
      </c>
      <c r="AG39" s="118"/>
      <c r="AH39" s="118"/>
      <c r="AI39" s="118"/>
      <c r="AJ39" s="118"/>
      <c r="AK39" s="119">
        <f t="shared" ca="1" si="0"/>
        <v>0</v>
      </c>
    </row>
  </sheetData>
  <mergeCells count="3">
    <mergeCell ref="B6:B7"/>
    <mergeCell ref="C5:AK5"/>
    <mergeCell ref="B2:AV3"/>
  </mergeCells>
  <conditionalFormatting sqref="C8:AK39">
    <cfRule type="cellIs" dxfId="6" priority="1" operator="equal">
      <formula>0</formula>
    </cfRule>
  </conditionalFormatting>
  <pageMargins left="0.7" right="0.7" top="0.75" bottom="0.75" header="0.3" footer="0.3"/>
  <pageSetup paperSize="9" orientation="portrait" horizontalDpi="90" verticalDpi="9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A5582-C5F0-44B1-9733-168817EA3AF5}">
  <sheetPr codeName="Sheet14">
    <tabColor theme="0" tint="-0.34998626667073579"/>
  </sheetPr>
  <dimension ref="B1:N38"/>
  <sheetViews>
    <sheetView workbookViewId="0"/>
  </sheetViews>
  <sheetFormatPr baseColWidth="10" defaultColWidth="9.109375" defaultRowHeight="13.2" x14ac:dyDescent="0.25"/>
  <cols>
    <col min="1" max="1" width="3.6640625" style="1" customWidth="1"/>
    <col min="2" max="3" width="12.6640625" style="8" customWidth="1"/>
    <col min="4" max="14" width="12.6640625" style="1" customWidth="1"/>
    <col min="15" max="16384" width="9.109375" style="1"/>
  </cols>
  <sheetData>
    <row r="1" spans="2:14" ht="13.8" thickBot="1" x14ac:dyDescent="0.3">
      <c r="B1" s="4" t="s">
        <v>17</v>
      </c>
    </row>
    <row r="2" spans="2:14" x14ac:dyDescent="0.25">
      <c r="B2" s="154" t="s">
        <v>36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5"/>
    </row>
    <row r="3" spans="2:14" ht="13.8" thickBot="1" x14ac:dyDescent="0.3">
      <c r="B3" s="156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7"/>
    </row>
    <row r="4" spans="2:14" ht="13.8" thickBot="1" x14ac:dyDescent="0.3"/>
    <row r="5" spans="2:14" s="19" customFormat="1" ht="24.9" customHeight="1" thickBot="1" x14ac:dyDescent="0.3">
      <c r="B5" s="10"/>
      <c r="C5" s="176" t="s">
        <v>15</v>
      </c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8"/>
    </row>
    <row r="6" spans="2:14" s="14" customFormat="1" x14ac:dyDescent="0.25">
      <c r="B6" s="51" t="s">
        <v>13</v>
      </c>
      <c r="C6" s="29" t="str">
        <f>+' 1 - Produits'!B6</f>
        <v>38.709.000</v>
      </c>
      <c r="D6" s="15" t="str">
        <f>+' 1 - Produits'!B7</f>
        <v>38.710.000</v>
      </c>
      <c r="E6" s="15" t="str">
        <f>+' 1 - Produits'!B8</f>
        <v>36.036.000</v>
      </c>
      <c r="F6" s="15" t="str">
        <f>+' 1 - Produits'!B9</f>
        <v>38.711.000</v>
      </c>
      <c r="G6" s="15" t="str">
        <f>+' 1 - Produits'!B10</f>
        <v>38.712.000</v>
      </c>
      <c r="H6" s="15" t="str">
        <f>+' 1 - Produits'!B12</f>
        <v>36.010.000</v>
      </c>
      <c r="I6" s="15" t="str">
        <f>+' 1 - Produits'!B13</f>
        <v>38.461.000</v>
      </c>
      <c r="J6" s="15" t="str">
        <f>+' 1 - Produits'!B14</f>
        <v>35.1185.0MB</v>
      </c>
      <c r="K6" s="15" t="str">
        <f>+' 1 - Produits'!B15</f>
        <v>35.1186.0MB</v>
      </c>
      <c r="L6" s="15" t="str">
        <f>+' 1 - Produits'!B16</f>
        <v>35.1364.0MB</v>
      </c>
      <c r="M6" s="15">
        <f>+' 1 - Produits'!B41</f>
        <v>0</v>
      </c>
      <c r="N6" s="41">
        <f>+' 1 - Produits'!B43</f>
        <v>0</v>
      </c>
    </row>
    <row r="7" spans="2:14" x14ac:dyDescent="0.25">
      <c r="B7" s="28">
        <f>+'6 - Calendrier'!B7</f>
        <v>44837</v>
      </c>
      <c r="C7" s="49" t="str">
        <f>+$C$6&amp;"-"&amp;B7</f>
        <v>38.709.000-44837</v>
      </c>
      <c r="D7" s="35" t="str">
        <f>+$D$6&amp;"-"&amp;B7</f>
        <v>38.710.000-44837</v>
      </c>
      <c r="E7" s="35" t="str">
        <f>+$E$6&amp;"-"&amp;B7</f>
        <v>36.036.000-44837</v>
      </c>
      <c r="F7" s="35" t="str">
        <f>+$F$6&amp;"-"&amp;B7</f>
        <v>38.711.000-44837</v>
      </c>
      <c r="G7" s="35" t="str">
        <f>+$G$6&amp;"-"&amp;B7</f>
        <v>38.712.000-44837</v>
      </c>
      <c r="H7" s="35" t="str">
        <f>+$H$6&amp;"-"&amp;B7</f>
        <v>36.010.000-44837</v>
      </c>
      <c r="I7" s="35" t="str">
        <f>+$I$6&amp;"-"&amp;B7</f>
        <v>38.461.000-44837</v>
      </c>
      <c r="J7" s="35" t="str">
        <f>+$J$6&amp;"-"&amp;B7</f>
        <v>35.1185.0MB-44837</v>
      </c>
      <c r="K7" s="35" t="str">
        <f>+$K$6&amp;"-"&amp;B7</f>
        <v>35.1186.0MB-44837</v>
      </c>
      <c r="L7" s="35" t="str">
        <f>+$L$6&amp;"-"&amp;B7</f>
        <v>35.1364.0MB-44837</v>
      </c>
      <c r="M7" s="35" t="str">
        <f>+$M$6&amp;"-"&amp;B7</f>
        <v>0-44837</v>
      </c>
      <c r="N7" s="36" t="str">
        <f>+$N$6&amp;"-"&amp;B7</f>
        <v>0-44837</v>
      </c>
    </row>
    <row r="8" spans="2:14" x14ac:dyDescent="0.25">
      <c r="B8" s="28">
        <f>+'6 - Calendrier'!B8</f>
        <v>44838</v>
      </c>
      <c r="C8" s="28" t="str">
        <f t="shared" ref="C8:C37" si="0">+$C$6&amp;"-"&amp;B8</f>
        <v>38.709.000-44838</v>
      </c>
      <c r="D8" s="10" t="str">
        <f t="shared" ref="D8:D37" si="1">+$D$6&amp;"-"&amp;B8</f>
        <v>38.710.000-44838</v>
      </c>
      <c r="E8" s="10" t="str">
        <f t="shared" ref="E8:E37" si="2">+$E$6&amp;"-"&amp;B8</f>
        <v>36.036.000-44838</v>
      </c>
      <c r="F8" s="10" t="str">
        <f t="shared" ref="F8:F37" si="3">+$F$6&amp;"-"&amp;B8</f>
        <v>38.711.000-44838</v>
      </c>
      <c r="G8" s="10" t="str">
        <f t="shared" ref="G8:G37" si="4">+$G$6&amp;"-"&amp;B8</f>
        <v>38.712.000-44838</v>
      </c>
      <c r="H8" s="10" t="str">
        <f t="shared" ref="H8:H37" si="5">+$H$6&amp;"-"&amp;B8</f>
        <v>36.010.000-44838</v>
      </c>
      <c r="I8" s="10" t="str">
        <f t="shared" ref="I8:I37" si="6">+$I$6&amp;"-"&amp;B8</f>
        <v>38.461.000-44838</v>
      </c>
      <c r="J8" s="10" t="str">
        <f t="shared" ref="J8:J37" si="7">+$J$6&amp;"-"&amp;B8</f>
        <v>35.1185.0MB-44838</v>
      </c>
      <c r="K8" s="10" t="str">
        <f t="shared" ref="K8:K37" si="8">+$K$6&amp;"-"&amp;B8</f>
        <v>35.1186.0MB-44838</v>
      </c>
      <c r="L8" s="10" t="str">
        <f t="shared" ref="L8:L37" si="9">+$L$6&amp;"-"&amp;B8</f>
        <v>35.1364.0MB-44838</v>
      </c>
      <c r="M8" s="10" t="str">
        <f t="shared" ref="M8:M37" si="10">+$M$6&amp;"-"&amp;B8</f>
        <v>0-44838</v>
      </c>
      <c r="N8" s="37" t="str">
        <f t="shared" ref="N8:N37" si="11">+$N$6&amp;"-"&amp;B8</f>
        <v>0-44838</v>
      </c>
    </row>
    <row r="9" spans="2:14" x14ac:dyDescent="0.25">
      <c r="B9" s="28">
        <f>+'6 - Calendrier'!B9</f>
        <v>44839</v>
      </c>
      <c r="C9" s="28" t="str">
        <f t="shared" si="0"/>
        <v>38.709.000-44839</v>
      </c>
      <c r="D9" s="10" t="str">
        <f t="shared" si="1"/>
        <v>38.710.000-44839</v>
      </c>
      <c r="E9" s="10" t="str">
        <f t="shared" si="2"/>
        <v>36.036.000-44839</v>
      </c>
      <c r="F9" s="10" t="str">
        <f t="shared" si="3"/>
        <v>38.711.000-44839</v>
      </c>
      <c r="G9" s="10" t="str">
        <f t="shared" si="4"/>
        <v>38.712.000-44839</v>
      </c>
      <c r="H9" s="10" t="str">
        <f t="shared" si="5"/>
        <v>36.010.000-44839</v>
      </c>
      <c r="I9" s="10" t="str">
        <f t="shared" si="6"/>
        <v>38.461.000-44839</v>
      </c>
      <c r="J9" s="10" t="str">
        <f t="shared" si="7"/>
        <v>35.1185.0MB-44839</v>
      </c>
      <c r="K9" s="10" t="str">
        <f t="shared" si="8"/>
        <v>35.1186.0MB-44839</v>
      </c>
      <c r="L9" s="10" t="str">
        <f t="shared" si="9"/>
        <v>35.1364.0MB-44839</v>
      </c>
      <c r="M9" s="10" t="str">
        <f t="shared" si="10"/>
        <v>0-44839</v>
      </c>
      <c r="N9" s="37" t="str">
        <f t="shared" si="11"/>
        <v>0-44839</v>
      </c>
    </row>
    <row r="10" spans="2:14" x14ac:dyDescent="0.25">
      <c r="B10" s="28">
        <f>+'6 - Calendrier'!B10</f>
        <v>44840</v>
      </c>
      <c r="C10" s="28" t="str">
        <f t="shared" si="0"/>
        <v>38.709.000-44840</v>
      </c>
      <c r="D10" s="10" t="str">
        <f t="shared" si="1"/>
        <v>38.710.000-44840</v>
      </c>
      <c r="E10" s="10" t="str">
        <f t="shared" si="2"/>
        <v>36.036.000-44840</v>
      </c>
      <c r="F10" s="10" t="str">
        <f t="shared" si="3"/>
        <v>38.711.000-44840</v>
      </c>
      <c r="G10" s="10" t="str">
        <f t="shared" si="4"/>
        <v>38.712.000-44840</v>
      </c>
      <c r="H10" s="10" t="str">
        <f t="shared" si="5"/>
        <v>36.010.000-44840</v>
      </c>
      <c r="I10" s="10" t="str">
        <f t="shared" si="6"/>
        <v>38.461.000-44840</v>
      </c>
      <c r="J10" s="10" t="str">
        <f t="shared" si="7"/>
        <v>35.1185.0MB-44840</v>
      </c>
      <c r="K10" s="10" t="str">
        <f t="shared" si="8"/>
        <v>35.1186.0MB-44840</v>
      </c>
      <c r="L10" s="10" t="str">
        <f t="shared" si="9"/>
        <v>35.1364.0MB-44840</v>
      </c>
      <c r="M10" s="10" t="str">
        <f t="shared" si="10"/>
        <v>0-44840</v>
      </c>
      <c r="N10" s="37" t="str">
        <f t="shared" si="11"/>
        <v>0-44840</v>
      </c>
    </row>
    <row r="11" spans="2:14" x14ac:dyDescent="0.25">
      <c r="B11" s="28">
        <f>+'6 - Calendrier'!B11</f>
        <v>44841</v>
      </c>
      <c r="C11" s="28" t="str">
        <f t="shared" si="0"/>
        <v>38.709.000-44841</v>
      </c>
      <c r="D11" s="10" t="str">
        <f t="shared" si="1"/>
        <v>38.710.000-44841</v>
      </c>
      <c r="E11" s="10" t="str">
        <f t="shared" si="2"/>
        <v>36.036.000-44841</v>
      </c>
      <c r="F11" s="10" t="str">
        <f t="shared" si="3"/>
        <v>38.711.000-44841</v>
      </c>
      <c r="G11" s="10" t="str">
        <f t="shared" si="4"/>
        <v>38.712.000-44841</v>
      </c>
      <c r="H11" s="10" t="str">
        <f t="shared" si="5"/>
        <v>36.010.000-44841</v>
      </c>
      <c r="I11" s="10" t="str">
        <f t="shared" si="6"/>
        <v>38.461.000-44841</v>
      </c>
      <c r="J11" s="10" t="str">
        <f t="shared" si="7"/>
        <v>35.1185.0MB-44841</v>
      </c>
      <c r="K11" s="10" t="str">
        <f t="shared" si="8"/>
        <v>35.1186.0MB-44841</v>
      </c>
      <c r="L11" s="10" t="str">
        <f t="shared" si="9"/>
        <v>35.1364.0MB-44841</v>
      </c>
      <c r="M11" s="10" t="str">
        <f t="shared" si="10"/>
        <v>0-44841</v>
      </c>
      <c r="N11" s="37" t="str">
        <f t="shared" si="11"/>
        <v>0-44841</v>
      </c>
    </row>
    <row r="12" spans="2:14" x14ac:dyDescent="0.25">
      <c r="B12" s="28">
        <f>+'6 - Calendrier'!B12</f>
        <v>44842</v>
      </c>
      <c r="C12" s="28" t="str">
        <f t="shared" si="0"/>
        <v>38.709.000-44842</v>
      </c>
      <c r="D12" s="10" t="str">
        <f t="shared" si="1"/>
        <v>38.710.000-44842</v>
      </c>
      <c r="E12" s="10" t="str">
        <f t="shared" si="2"/>
        <v>36.036.000-44842</v>
      </c>
      <c r="F12" s="10" t="str">
        <f t="shared" si="3"/>
        <v>38.711.000-44842</v>
      </c>
      <c r="G12" s="10" t="str">
        <f t="shared" si="4"/>
        <v>38.712.000-44842</v>
      </c>
      <c r="H12" s="10" t="str">
        <f t="shared" si="5"/>
        <v>36.010.000-44842</v>
      </c>
      <c r="I12" s="10" t="str">
        <f t="shared" si="6"/>
        <v>38.461.000-44842</v>
      </c>
      <c r="J12" s="10" t="str">
        <f t="shared" si="7"/>
        <v>35.1185.0MB-44842</v>
      </c>
      <c r="K12" s="10" t="str">
        <f t="shared" si="8"/>
        <v>35.1186.0MB-44842</v>
      </c>
      <c r="L12" s="10" t="str">
        <f t="shared" si="9"/>
        <v>35.1364.0MB-44842</v>
      </c>
      <c r="M12" s="10" t="str">
        <f t="shared" si="10"/>
        <v>0-44842</v>
      </c>
      <c r="N12" s="37" t="str">
        <f t="shared" si="11"/>
        <v>0-44842</v>
      </c>
    </row>
    <row r="13" spans="2:14" x14ac:dyDescent="0.25">
      <c r="B13" s="28">
        <f>+'6 - Calendrier'!B13</f>
        <v>44843</v>
      </c>
      <c r="C13" s="28" t="str">
        <f t="shared" si="0"/>
        <v>38.709.000-44843</v>
      </c>
      <c r="D13" s="10" t="str">
        <f t="shared" si="1"/>
        <v>38.710.000-44843</v>
      </c>
      <c r="E13" s="10" t="str">
        <f t="shared" si="2"/>
        <v>36.036.000-44843</v>
      </c>
      <c r="F13" s="10" t="str">
        <f t="shared" si="3"/>
        <v>38.711.000-44843</v>
      </c>
      <c r="G13" s="10" t="str">
        <f t="shared" si="4"/>
        <v>38.712.000-44843</v>
      </c>
      <c r="H13" s="10" t="str">
        <f t="shared" si="5"/>
        <v>36.010.000-44843</v>
      </c>
      <c r="I13" s="10" t="str">
        <f t="shared" si="6"/>
        <v>38.461.000-44843</v>
      </c>
      <c r="J13" s="10" t="str">
        <f t="shared" si="7"/>
        <v>35.1185.0MB-44843</v>
      </c>
      <c r="K13" s="10" t="str">
        <f t="shared" si="8"/>
        <v>35.1186.0MB-44843</v>
      </c>
      <c r="L13" s="10" t="str">
        <f t="shared" si="9"/>
        <v>35.1364.0MB-44843</v>
      </c>
      <c r="M13" s="10" t="str">
        <f t="shared" si="10"/>
        <v>0-44843</v>
      </c>
      <c r="N13" s="37" t="str">
        <f t="shared" si="11"/>
        <v>0-44843</v>
      </c>
    </row>
    <row r="14" spans="2:14" x14ac:dyDescent="0.25">
      <c r="B14" s="28">
        <f>+'6 - Calendrier'!B14</f>
        <v>44844</v>
      </c>
      <c r="C14" s="28" t="str">
        <f t="shared" si="0"/>
        <v>38.709.000-44844</v>
      </c>
      <c r="D14" s="10" t="str">
        <f t="shared" si="1"/>
        <v>38.710.000-44844</v>
      </c>
      <c r="E14" s="10" t="str">
        <f t="shared" si="2"/>
        <v>36.036.000-44844</v>
      </c>
      <c r="F14" s="10" t="str">
        <f t="shared" si="3"/>
        <v>38.711.000-44844</v>
      </c>
      <c r="G14" s="10" t="str">
        <f t="shared" si="4"/>
        <v>38.712.000-44844</v>
      </c>
      <c r="H14" s="10" t="str">
        <f t="shared" si="5"/>
        <v>36.010.000-44844</v>
      </c>
      <c r="I14" s="10" t="str">
        <f t="shared" si="6"/>
        <v>38.461.000-44844</v>
      </c>
      <c r="J14" s="10" t="str">
        <f t="shared" si="7"/>
        <v>35.1185.0MB-44844</v>
      </c>
      <c r="K14" s="10" t="str">
        <f t="shared" si="8"/>
        <v>35.1186.0MB-44844</v>
      </c>
      <c r="L14" s="10" t="str">
        <f t="shared" si="9"/>
        <v>35.1364.0MB-44844</v>
      </c>
      <c r="M14" s="10" t="str">
        <f t="shared" si="10"/>
        <v>0-44844</v>
      </c>
      <c r="N14" s="37" t="str">
        <f t="shared" si="11"/>
        <v>0-44844</v>
      </c>
    </row>
    <row r="15" spans="2:14" x14ac:dyDescent="0.25">
      <c r="B15" s="28">
        <f>+'6 - Calendrier'!B15</f>
        <v>44845</v>
      </c>
      <c r="C15" s="28" t="str">
        <f t="shared" si="0"/>
        <v>38.709.000-44845</v>
      </c>
      <c r="D15" s="10" t="str">
        <f t="shared" si="1"/>
        <v>38.710.000-44845</v>
      </c>
      <c r="E15" s="10" t="str">
        <f t="shared" si="2"/>
        <v>36.036.000-44845</v>
      </c>
      <c r="F15" s="10" t="str">
        <f t="shared" si="3"/>
        <v>38.711.000-44845</v>
      </c>
      <c r="G15" s="10" t="str">
        <f t="shared" si="4"/>
        <v>38.712.000-44845</v>
      </c>
      <c r="H15" s="10" t="str">
        <f t="shared" si="5"/>
        <v>36.010.000-44845</v>
      </c>
      <c r="I15" s="10" t="str">
        <f t="shared" si="6"/>
        <v>38.461.000-44845</v>
      </c>
      <c r="J15" s="10" t="str">
        <f t="shared" si="7"/>
        <v>35.1185.0MB-44845</v>
      </c>
      <c r="K15" s="10" t="str">
        <f t="shared" si="8"/>
        <v>35.1186.0MB-44845</v>
      </c>
      <c r="L15" s="10" t="str">
        <f t="shared" si="9"/>
        <v>35.1364.0MB-44845</v>
      </c>
      <c r="M15" s="10" t="str">
        <f t="shared" si="10"/>
        <v>0-44845</v>
      </c>
      <c r="N15" s="37" t="str">
        <f t="shared" si="11"/>
        <v>0-44845</v>
      </c>
    </row>
    <row r="16" spans="2:14" x14ac:dyDescent="0.25">
      <c r="B16" s="28">
        <f>+'6 - Calendrier'!B16</f>
        <v>44846</v>
      </c>
      <c r="C16" s="28" t="str">
        <f t="shared" si="0"/>
        <v>38.709.000-44846</v>
      </c>
      <c r="D16" s="10" t="str">
        <f t="shared" si="1"/>
        <v>38.710.000-44846</v>
      </c>
      <c r="E16" s="10" t="str">
        <f t="shared" si="2"/>
        <v>36.036.000-44846</v>
      </c>
      <c r="F16" s="10" t="str">
        <f t="shared" si="3"/>
        <v>38.711.000-44846</v>
      </c>
      <c r="G16" s="10" t="str">
        <f t="shared" si="4"/>
        <v>38.712.000-44846</v>
      </c>
      <c r="H16" s="10" t="str">
        <f t="shared" si="5"/>
        <v>36.010.000-44846</v>
      </c>
      <c r="I16" s="10" t="str">
        <f t="shared" si="6"/>
        <v>38.461.000-44846</v>
      </c>
      <c r="J16" s="10" t="str">
        <f t="shared" si="7"/>
        <v>35.1185.0MB-44846</v>
      </c>
      <c r="K16" s="10" t="str">
        <f t="shared" si="8"/>
        <v>35.1186.0MB-44846</v>
      </c>
      <c r="L16" s="10" t="str">
        <f t="shared" si="9"/>
        <v>35.1364.0MB-44846</v>
      </c>
      <c r="M16" s="10" t="str">
        <f t="shared" si="10"/>
        <v>0-44846</v>
      </c>
      <c r="N16" s="37" t="str">
        <f t="shared" si="11"/>
        <v>0-44846</v>
      </c>
    </row>
    <row r="17" spans="2:14" x14ac:dyDescent="0.25">
      <c r="B17" s="28">
        <f>+'6 - Calendrier'!B17</f>
        <v>44847</v>
      </c>
      <c r="C17" s="28" t="str">
        <f t="shared" si="0"/>
        <v>38.709.000-44847</v>
      </c>
      <c r="D17" s="10" t="str">
        <f t="shared" si="1"/>
        <v>38.710.000-44847</v>
      </c>
      <c r="E17" s="10" t="str">
        <f t="shared" si="2"/>
        <v>36.036.000-44847</v>
      </c>
      <c r="F17" s="10" t="str">
        <f t="shared" si="3"/>
        <v>38.711.000-44847</v>
      </c>
      <c r="G17" s="10" t="str">
        <f t="shared" si="4"/>
        <v>38.712.000-44847</v>
      </c>
      <c r="H17" s="10" t="str">
        <f t="shared" si="5"/>
        <v>36.010.000-44847</v>
      </c>
      <c r="I17" s="10" t="str">
        <f t="shared" si="6"/>
        <v>38.461.000-44847</v>
      </c>
      <c r="J17" s="10" t="str">
        <f t="shared" si="7"/>
        <v>35.1185.0MB-44847</v>
      </c>
      <c r="K17" s="10" t="str">
        <f t="shared" si="8"/>
        <v>35.1186.0MB-44847</v>
      </c>
      <c r="L17" s="10" t="str">
        <f t="shared" si="9"/>
        <v>35.1364.0MB-44847</v>
      </c>
      <c r="M17" s="10" t="str">
        <f t="shared" si="10"/>
        <v>0-44847</v>
      </c>
      <c r="N17" s="37" t="str">
        <f t="shared" si="11"/>
        <v>0-44847</v>
      </c>
    </row>
    <row r="18" spans="2:14" x14ac:dyDescent="0.25">
      <c r="B18" s="28">
        <f>+'6 - Calendrier'!B18</f>
        <v>44848</v>
      </c>
      <c r="C18" s="28" t="str">
        <f t="shared" si="0"/>
        <v>38.709.000-44848</v>
      </c>
      <c r="D18" s="10" t="str">
        <f t="shared" si="1"/>
        <v>38.710.000-44848</v>
      </c>
      <c r="E18" s="10" t="str">
        <f t="shared" si="2"/>
        <v>36.036.000-44848</v>
      </c>
      <c r="F18" s="10" t="str">
        <f t="shared" si="3"/>
        <v>38.711.000-44848</v>
      </c>
      <c r="G18" s="10" t="str">
        <f t="shared" si="4"/>
        <v>38.712.000-44848</v>
      </c>
      <c r="H18" s="10" t="str">
        <f t="shared" si="5"/>
        <v>36.010.000-44848</v>
      </c>
      <c r="I18" s="10" t="str">
        <f t="shared" si="6"/>
        <v>38.461.000-44848</v>
      </c>
      <c r="J18" s="10" t="str">
        <f t="shared" si="7"/>
        <v>35.1185.0MB-44848</v>
      </c>
      <c r="K18" s="10" t="str">
        <f t="shared" si="8"/>
        <v>35.1186.0MB-44848</v>
      </c>
      <c r="L18" s="10" t="str">
        <f t="shared" si="9"/>
        <v>35.1364.0MB-44848</v>
      </c>
      <c r="M18" s="10" t="str">
        <f t="shared" si="10"/>
        <v>0-44848</v>
      </c>
      <c r="N18" s="37" t="str">
        <f t="shared" si="11"/>
        <v>0-44848</v>
      </c>
    </row>
    <row r="19" spans="2:14" x14ac:dyDescent="0.25">
      <c r="B19" s="28">
        <f>+'6 - Calendrier'!B19</f>
        <v>44849</v>
      </c>
      <c r="C19" s="28" t="str">
        <f t="shared" si="0"/>
        <v>38.709.000-44849</v>
      </c>
      <c r="D19" s="10" t="str">
        <f t="shared" si="1"/>
        <v>38.710.000-44849</v>
      </c>
      <c r="E19" s="10" t="str">
        <f t="shared" si="2"/>
        <v>36.036.000-44849</v>
      </c>
      <c r="F19" s="10" t="str">
        <f t="shared" si="3"/>
        <v>38.711.000-44849</v>
      </c>
      <c r="G19" s="10" t="str">
        <f t="shared" si="4"/>
        <v>38.712.000-44849</v>
      </c>
      <c r="H19" s="10" t="str">
        <f t="shared" si="5"/>
        <v>36.010.000-44849</v>
      </c>
      <c r="I19" s="10" t="str">
        <f t="shared" si="6"/>
        <v>38.461.000-44849</v>
      </c>
      <c r="J19" s="10" t="str">
        <f t="shared" si="7"/>
        <v>35.1185.0MB-44849</v>
      </c>
      <c r="K19" s="10" t="str">
        <f t="shared" si="8"/>
        <v>35.1186.0MB-44849</v>
      </c>
      <c r="L19" s="10" t="str">
        <f t="shared" si="9"/>
        <v>35.1364.0MB-44849</v>
      </c>
      <c r="M19" s="10" t="str">
        <f t="shared" si="10"/>
        <v>0-44849</v>
      </c>
      <c r="N19" s="37" t="str">
        <f t="shared" si="11"/>
        <v>0-44849</v>
      </c>
    </row>
    <row r="20" spans="2:14" x14ac:dyDescent="0.25">
      <c r="B20" s="28">
        <f>+'6 - Calendrier'!B20</f>
        <v>44850</v>
      </c>
      <c r="C20" s="28" t="str">
        <f t="shared" si="0"/>
        <v>38.709.000-44850</v>
      </c>
      <c r="D20" s="10" t="str">
        <f t="shared" si="1"/>
        <v>38.710.000-44850</v>
      </c>
      <c r="E20" s="10" t="str">
        <f t="shared" si="2"/>
        <v>36.036.000-44850</v>
      </c>
      <c r="F20" s="10" t="str">
        <f t="shared" si="3"/>
        <v>38.711.000-44850</v>
      </c>
      <c r="G20" s="10" t="str">
        <f t="shared" si="4"/>
        <v>38.712.000-44850</v>
      </c>
      <c r="H20" s="10" t="str">
        <f t="shared" si="5"/>
        <v>36.010.000-44850</v>
      </c>
      <c r="I20" s="10" t="str">
        <f t="shared" si="6"/>
        <v>38.461.000-44850</v>
      </c>
      <c r="J20" s="10" t="str">
        <f t="shared" si="7"/>
        <v>35.1185.0MB-44850</v>
      </c>
      <c r="K20" s="10" t="str">
        <f t="shared" si="8"/>
        <v>35.1186.0MB-44850</v>
      </c>
      <c r="L20" s="10" t="str">
        <f t="shared" si="9"/>
        <v>35.1364.0MB-44850</v>
      </c>
      <c r="M20" s="10" t="str">
        <f t="shared" si="10"/>
        <v>0-44850</v>
      </c>
      <c r="N20" s="37" t="str">
        <f t="shared" si="11"/>
        <v>0-44850</v>
      </c>
    </row>
    <row r="21" spans="2:14" x14ac:dyDescent="0.25">
      <c r="B21" s="28">
        <f>+'6 - Calendrier'!B21</f>
        <v>44851</v>
      </c>
      <c r="C21" s="28" t="str">
        <f t="shared" si="0"/>
        <v>38.709.000-44851</v>
      </c>
      <c r="D21" s="10" t="str">
        <f t="shared" si="1"/>
        <v>38.710.000-44851</v>
      </c>
      <c r="E21" s="10" t="str">
        <f t="shared" si="2"/>
        <v>36.036.000-44851</v>
      </c>
      <c r="F21" s="10" t="str">
        <f t="shared" si="3"/>
        <v>38.711.000-44851</v>
      </c>
      <c r="G21" s="10" t="str">
        <f t="shared" si="4"/>
        <v>38.712.000-44851</v>
      </c>
      <c r="H21" s="10" t="str">
        <f t="shared" si="5"/>
        <v>36.010.000-44851</v>
      </c>
      <c r="I21" s="10" t="str">
        <f t="shared" si="6"/>
        <v>38.461.000-44851</v>
      </c>
      <c r="J21" s="10" t="str">
        <f t="shared" si="7"/>
        <v>35.1185.0MB-44851</v>
      </c>
      <c r="K21" s="10" t="str">
        <f t="shared" si="8"/>
        <v>35.1186.0MB-44851</v>
      </c>
      <c r="L21" s="10" t="str">
        <f t="shared" si="9"/>
        <v>35.1364.0MB-44851</v>
      </c>
      <c r="M21" s="10" t="str">
        <f t="shared" si="10"/>
        <v>0-44851</v>
      </c>
      <c r="N21" s="37" t="str">
        <f t="shared" si="11"/>
        <v>0-44851</v>
      </c>
    </row>
    <row r="22" spans="2:14" x14ac:dyDescent="0.25">
      <c r="B22" s="28">
        <f>+'6 - Calendrier'!B22</f>
        <v>44852</v>
      </c>
      <c r="C22" s="28" t="str">
        <f t="shared" si="0"/>
        <v>38.709.000-44852</v>
      </c>
      <c r="D22" s="10" t="str">
        <f t="shared" si="1"/>
        <v>38.710.000-44852</v>
      </c>
      <c r="E22" s="10" t="str">
        <f t="shared" si="2"/>
        <v>36.036.000-44852</v>
      </c>
      <c r="F22" s="10" t="str">
        <f t="shared" si="3"/>
        <v>38.711.000-44852</v>
      </c>
      <c r="G22" s="10" t="str">
        <f t="shared" si="4"/>
        <v>38.712.000-44852</v>
      </c>
      <c r="H22" s="10" t="str">
        <f t="shared" si="5"/>
        <v>36.010.000-44852</v>
      </c>
      <c r="I22" s="10" t="str">
        <f t="shared" si="6"/>
        <v>38.461.000-44852</v>
      </c>
      <c r="J22" s="10" t="str">
        <f t="shared" si="7"/>
        <v>35.1185.0MB-44852</v>
      </c>
      <c r="K22" s="10" t="str">
        <f t="shared" si="8"/>
        <v>35.1186.0MB-44852</v>
      </c>
      <c r="L22" s="10" t="str">
        <f t="shared" si="9"/>
        <v>35.1364.0MB-44852</v>
      </c>
      <c r="M22" s="10" t="str">
        <f t="shared" si="10"/>
        <v>0-44852</v>
      </c>
      <c r="N22" s="37" t="str">
        <f t="shared" si="11"/>
        <v>0-44852</v>
      </c>
    </row>
    <row r="23" spans="2:14" x14ac:dyDescent="0.25">
      <c r="B23" s="28">
        <f>+'6 - Calendrier'!B23</f>
        <v>44853</v>
      </c>
      <c r="C23" s="28" t="str">
        <f t="shared" si="0"/>
        <v>38.709.000-44853</v>
      </c>
      <c r="D23" s="10" t="str">
        <f t="shared" si="1"/>
        <v>38.710.000-44853</v>
      </c>
      <c r="E23" s="10" t="str">
        <f t="shared" si="2"/>
        <v>36.036.000-44853</v>
      </c>
      <c r="F23" s="10" t="str">
        <f t="shared" si="3"/>
        <v>38.711.000-44853</v>
      </c>
      <c r="G23" s="10" t="str">
        <f t="shared" si="4"/>
        <v>38.712.000-44853</v>
      </c>
      <c r="H23" s="10" t="str">
        <f t="shared" si="5"/>
        <v>36.010.000-44853</v>
      </c>
      <c r="I23" s="10" t="str">
        <f t="shared" si="6"/>
        <v>38.461.000-44853</v>
      </c>
      <c r="J23" s="10" t="str">
        <f t="shared" si="7"/>
        <v>35.1185.0MB-44853</v>
      </c>
      <c r="K23" s="10" t="str">
        <f t="shared" si="8"/>
        <v>35.1186.0MB-44853</v>
      </c>
      <c r="L23" s="10" t="str">
        <f t="shared" si="9"/>
        <v>35.1364.0MB-44853</v>
      </c>
      <c r="M23" s="10" t="str">
        <f t="shared" si="10"/>
        <v>0-44853</v>
      </c>
      <c r="N23" s="37" t="str">
        <f t="shared" si="11"/>
        <v>0-44853</v>
      </c>
    </row>
    <row r="24" spans="2:14" x14ac:dyDescent="0.25">
      <c r="B24" s="28">
        <f>+'6 - Calendrier'!B24</f>
        <v>44854</v>
      </c>
      <c r="C24" s="28" t="str">
        <f t="shared" si="0"/>
        <v>38.709.000-44854</v>
      </c>
      <c r="D24" s="10" t="str">
        <f t="shared" si="1"/>
        <v>38.710.000-44854</v>
      </c>
      <c r="E24" s="10" t="str">
        <f t="shared" si="2"/>
        <v>36.036.000-44854</v>
      </c>
      <c r="F24" s="10" t="str">
        <f t="shared" si="3"/>
        <v>38.711.000-44854</v>
      </c>
      <c r="G24" s="10" t="str">
        <f t="shared" si="4"/>
        <v>38.712.000-44854</v>
      </c>
      <c r="H24" s="10" t="str">
        <f t="shared" si="5"/>
        <v>36.010.000-44854</v>
      </c>
      <c r="I24" s="10" t="str">
        <f t="shared" si="6"/>
        <v>38.461.000-44854</v>
      </c>
      <c r="J24" s="10" t="str">
        <f t="shared" si="7"/>
        <v>35.1185.0MB-44854</v>
      </c>
      <c r="K24" s="10" t="str">
        <f t="shared" si="8"/>
        <v>35.1186.0MB-44854</v>
      </c>
      <c r="L24" s="10" t="str">
        <f t="shared" si="9"/>
        <v>35.1364.0MB-44854</v>
      </c>
      <c r="M24" s="10" t="str">
        <f t="shared" si="10"/>
        <v>0-44854</v>
      </c>
      <c r="N24" s="37" t="str">
        <f t="shared" si="11"/>
        <v>0-44854</v>
      </c>
    </row>
    <row r="25" spans="2:14" x14ac:dyDescent="0.25">
      <c r="B25" s="28">
        <f>+'6 - Calendrier'!B25</f>
        <v>44855</v>
      </c>
      <c r="C25" s="28" t="str">
        <f t="shared" si="0"/>
        <v>38.709.000-44855</v>
      </c>
      <c r="D25" s="10" t="str">
        <f t="shared" si="1"/>
        <v>38.710.000-44855</v>
      </c>
      <c r="E25" s="10" t="str">
        <f t="shared" si="2"/>
        <v>36.036.000-44855</v>
      </c>
      <c r="F25" s="10" t="str">
        <f t="shared" si="3"/>
        <v>38.711.000-44855</v>
      </c>
      <c r="G25" s="10" t="str">
        <f t="shared" si="4"/>
        <v>38.712.000-44855</v>
      </c>
      <c r="H25" s="10" t="str">
        <f t="shared" si="5"/>
        <v>36.010.000-44855</v>
      </c>
      <c r="I25" s="10" t="str">
        <f t="shared" si="6"/>
        <v>38.461.000-44855</v>
      </c>
      <c r="J25" s="10" t="str">
        <f t="shared" si="7"/>
        <v>35.1185.0MB-44855</v>
      </c>
      <c r="K25" s="10" t="str">
        <f t="shared" si="8"/>
        <v>35.1186.0MB-44855</v>
      </c>
      <c r="L25" s="10" t="str">
        <f t="shared" si="9"/>
        <v>35.1364.0MB-44855</v>
      </c>
      <c r="M25" s="10" t="str">
        <f t="shared" si="10"/>
        <v>0-44855</v>
      </c>
      <c r="N25" s="37" t="str">
        <f t="shared" si="11"/>
        <v>0-44855</v>
      </c>
    </row>
    <row r="26" spans="2:14" x14ac:dyDescent="0.25">
      <c r="B26" s="28">
        <f>+'6 - Calendrier'!B26</f>
        <v>44856</v>
      </c>
      <c r="C26" s="28" t="str">
        <f t="shared" si="0"/>
        <v>38.709.000-44856</v>
      </c>
      <c r="D26" s="10" t="str">
        <f t="shared" si="1"/>
        <v>38.710.000-44856</v>
      </c>
      <c r="E26" s="10" t="str">
        <f t="shared" si="2"/>
        <v>36.036.000-44856</v>
      </c>
      <c r="F26" s="10" t="str">
        <f t="shared" si="3"/>
        <v>38.711.000-44856</v>
      </c>
      <c r="G26" s="10" t="str">
        <f t="shared" si="4"/>
        <v>38.712.000-44856</v>
      </c>
      <c r="H26" s="10" t="str">
        <f t="shared" si="5"/>
        <v>36.010.000-44856</v>
      </c>
      <c r="I26" s="10" t="str">
        <f t="shared" si="6"/>
        <v>38.461.000-44856</v>
      </c>
      <c r="J26" s="10" t="str">
        <f t="shared" si="7"/>
        <v>35.1185.0MB-44856</v>
      </c>
      <c r="K26" s="10" t="str">
        <f t="shared" si="8"/>
        <v>35.1186.0MB-44856</v>
      </c>
      <c r="L26" s="10" t="str">
        <f t="shared" si="9"/>
        <v>35.1364.0MB-44856</v>
      </c>
      <c r="M26" s="10" t="str">
        <f t="shared" si="10"/>
        <v>0-44856</v>
      </c>
      <c r="N26" s="37" t="str">
        <f t="shared" si="11"/>
        <v>0-44856</v>
      </c>
    </row>
    <row r="27" spans="2:14" x14ac:dyDescent="0.25">
      <c r="B27" s="28">
        <f>+'6 - Calendrier'!B27</f>
        <v>44857</v>
      </c>
      <c r="C27" s="28" t="str">
        <f t="shared" si="0"/>
        <v>38.709.000-44857</v>
      </c>
      <c r="D27" s="10" t="str">
        <f t="shared" si="1"/>
        <v>38.710.000-44857</v>
      </c>
      <c r="E27" s="10" t="str">
        <f t="shared" si="2"/>
        <v>36.036.000-44857</v>
      </c>
      <c r="F27" s="10" t="str">
        <f t="shared" si="3"/>
        <v>38.711.000-44857</v>
      </c>
      <c r="G27" s="10" t="str">
        <f t="shared" si="4"/>
        <v>38.712.000-44857</v>
      </c>
      <c r="H27" s="10" t="str">
        <f t="shared" si="5"/>
        <v>36.010.000-44857</v>
      </c>
      <c r="I27" s="10" t="str">
        <f t="shared" si="6"/>
        <v>38.461.000-44857</v>
      </c>
      <c r="J27" s="10" t="str">
        <f t="shared" si="7"/>
        <v>35.1185.0MB-44857</v>
      </c>
      <c r="K27" s="10" t="str">
        <f t="shared" si="8"/>
        <v>35.1186.0MB-44857</v>
      </c>
      <c r="L27" s="10" t="str">
        <f t="shared" si="9"/>
        <v>35.1364.0MB-44857</v>
      </c>
      <c r="M27" s="10" t="str">
        <f t="shared" si="10"/>
        <v>0-44857</v>
      </c>
      <c r="N27" s="37" t="str">
        <f t="shared" si="11"/>
        <v>0-44857</v>
      </c>
    </row>
    <row r="28" spans="2:14" x14ac:dyDescent="0.25">
      <c r="B28" s="28">
        <f>+'6 - Calendrier'!B28</f>
        <v>44858</v>
      </c>
      <c r="C28" s="28" t="str">
        <f t="shared" si="0"/>
        <v>38.709.000-44858</v>
      </c>
      <c r="D28" s="10" t="str">
        <f t="shared" si="1"/>
        <v>38.710.000-44858</v>
      </c>
      <c r="E28" s="10" t="str">
        <f t="shared" si="2"/>
        <v>36.036.000-44858</v>
      </c>
      <c r="F28" s="10" t="str">
        <f t="shared" si="3"/>
        <v>38.711.000-44858</v>
      </c>
      <c r="G28" s="10" t="str">
        <f t="shared" si="4"/>
        <v>38.712.000-44858</v>
      </c>
      <c r="H28" s="10" t="str">
        <f t="shared" si="5"/>
        <v>36.010.000-44858</v>
      </c>
      <c r="I28" s="10" t="str">
        <f t="shared" si="6"/>
        <v>38.461.000-44858</v>
      </c>
      <c r="J28" s="10" t="str">
        <f t="shared" si="7"/>
        <v>35.1185.0MB-44858</v>
      </c>
      <c r="K28" s="10" t="str">
        <f t="shared" si="8"/>
        <v>35.1186.0MB-44858</v>
      </c>
      <c r="L28" s="10" t="str">
        <f t="shared" si="9"/>
        <v>35.1364.0MB-44858</v>
      </c>
      <c r="M28" s="10" t="str">
        <f t="shared" si="10"/>
        <v>0-44858</v>
      </c>
      <c r="N28" s="37" t="str">
        <f t="shared" si="11"/>
        <v>0-44858</v>
      </c>
    </row>
    <row r="29" spans="2:14" x14ac:dyDescent="0.25">
      <c r="B29" s="28">
        <f>+'6 - Calendrier'!B29</f>
        <v>44859</v>
      </c>
      <c r="C29" s="28" t="str">
        <f t="shared" si="0"/>
        <v>38.709.000-44859</v>
      </c>
      <c r="D29" s="10" t="str">
        <f t="shared" si="1"/>
        <v>38.710.000-44859</v>
      </c>
      <c r="E29" s="10" t="str">
        <f t="shared" si="2"/>
        <v>36.036.000-44859</v>
      </c>
      <c r="F29" s="10" t="str">
        <f t="shared" si="3"/>
        <v>38.711.000-44859</v>
      </c>
      <c r="G29" s="10" t="str">
        <f t="shared" si="4"/>
        <v>38.712.000-44859</v>
      </c>
      <c r="H29" s="10" t="str">
        <f t="shared" si="5"/>
        <v>36.010.000-44859</v>
      </c>
      <c r="I29" s="10" t="str">
        <f t="shared" si="6"/>
        <v>38.461.000-44859</v>
      </c>
      <c r="J29" s="10" t="str">
        <f t="shared" si="7"/>
        <v>35.1185.0MB-44859</v>
      </c>
      <c r="K29" s="10" t="str">
        <f t="shared" si="8"/>
        <v>35.1186.0MB-44859</v>
      </c>
      <c r="L29" s="10" t="str">
        <f t="shared" si="9"/>
        <v>35.1364.0MB-44859</v>
      </c>
      <c r="M29" s="10" t="str">
        <f t="shared" si="10"/>
        <v>0-44859</v>
      </c>
      <c r="N29" s="37" t="str">
        <f t="shared" si="11"/>
        <v>0-44859</v>
      </c>
    </row>
    <row r="30" spans="2:14" x14ac:dyDescent="0.25">
      <c r="B30" s="28">
        <f>+'6 - Calendrier'!B30</f>
        <v>44860</v>
      </c>
      <c r="C30" s="28" t="str">
        <f t="shared" si="0"/>
        <v>38.709.000-44860</v>
      </c>
      <c r="D30" s="10" t="str">
        <f t="shared" si="1"/>
        <v>38.710.000-44860</v>
      </c>
      <c r="E30" s="10" t="str">
        <f t="shared" si="2"/>
        <v>36.036.000-44860</v>
      </c>
      <c r="F30" s="10" t="str">
        <f t="shared" si="3"/>
        <v>38.711.000-44860</v>
      </c>
      <c r="G30" s="10" t="str">
        <f t="shared" si="4"/>
        <v>38.712.000-44860</v>
      </c>
      <c r="H30" s="10" t="str">
        <f t="shared" si="5"/>
        <v>36.010.000-44860</v>
      </c>
      <c r="I30" s="10" t="str">
        <f t="shared" si="6"/>
        <v>38.461.000-44860</v>
      </c>
      <c r="J30" s="10" t="str">
        <f t="shared" si="7"/>
        <v>35.1185.0MB-44860</v>
      </c>
      <c r="K30" s="10" t="str">
        <f t="shared" si="8"/>
        <v>35.1186.0MB-44860</v>
      </c>
      <c r="L30" s="10" t="str">
        <f t="shared" si="9"/>
        <v>35.1364.0MB-44860</v>
      </c>
      <c r="M30" s="10" t="str">
        <f t="shared" si="10"/>
        <v>0-44860</v>
      </c>
      <c r="N30" s="37" t="str">
        <f t="shared" si="11"/>
        <v>0-44860</v>
      </c>
    </row>
    <row r="31" spans="2:14" x14ac:dyDescent="0.25">
      <c r="B31" s="28">
        <f>+'6 - Calendrier'!B31</f>
        <v>44861</v>
      </c>
      <c r="C31" s="28" t="str">
        <f t="shared" si="0"/>
        <v>38.709.000-44861</v>
      </c>
      <c r="D31" s="10" t="str">
        <f t="shared" si="1"/>
        <v>38.710.000-44861</v>
      </c>
      <c r="E31" s="10" t="str">
        <f t="shared" si="2"/>
        <v>36.036.000-44861</v>
      </c>
      <c r="F31" s="10" t="str">
        <f t="shared" si="3"/>
        <v>38.711.000-44861</v>
      </c>
      <c r="G31" s="10" t="str">
        <f t="shared" si="4"/>
        <v>38.712.000-44861</v>
      </c>
      <c r="H31" s="10" t="str">
        <f t="shared" si="5"/>
        <v>36.010.000-44861</v>
      </c>
      <c r="I31" s="10" t="str">
        <f t="shared" si="6"/>
        <v>38.461.000-44861</v>
      </c>
      <c r="J31" s="10" t="str">
        <f t="shared" si="7"/>
        <v>35.1185.0MB-44861</v>
      </c>
      <c r="K31" s="10" t="str">
        <f t="shared" si="8"/>
        <v>35.1186.0MB-44861</v>
      </c>
      <c r="L31" s="10" t="str">
        <f t="shared" si="9"/>
        <v>35.1364.0MB-44861</v>
      </c>
      <c r="M31" s="10" t="str">
        <f t="shared" si="10"/>
        <v>0-44861</v>
      </c>
      <c r="N31" s="37" t="str">
        <f t="shared" si="11"/>
        <v>0-44861</v>
      </c>
    </row>
    <row r="32" spans="2:14" x14ac:dyDescent="0.25">
      <c r="B32" s="28">
        <f>+'6 - Calendrier'!B32</f>
        <v>44862</v>
      </c>
      <c r="C32" s="28" t="str">
        <f t="shared" si="0"/>
        <v>38.709.000-44862</v>
      </c>
      <c r="D32" s="10" t="str">
        <f t="shared" si="1"/>
        <v>38.710.000-44862</v>
      </c>
      <c r="E32" s="10" t="str">
        <f t="shared" si="2"/>
        <v>36.036.000-44862</v>
      </c>
      <c r="F32" s="10" t="str">
        <f t="shared" si="3"/>
        <v>38.711.000-44862</v>
      </c>
      <c r="G32" s="10" t="str">
        <f t="shared" si="4"/>
        <v>38.712.000-44862</v>
      </c>
      <c r="H32" s="10" t="str">
        <f t="shared" si="5"/>
        <v>36.010.000-44862</v>
      </c>
      <c r="I32" s="10" t="str">
        <f t="shared" si="6"/>
        <v>38.461.000-44862</v>
      </c>
      <c r="J32" s="10" t="str">
        <f t="shared" si="7"/>
        <v>35.1185.0MB-44862</v>
      </c>
      <c r="K32" s="10" t="str">
        <f t="shared" si="8"/>
        <v>35.1186.0MB-44862</v>
      </c>
      <c r="L32" s="10" t="str">
        <f t="shared" si="9"/>
        <v>35.1364.0MB-44862</v>
      </c>
      <c r="M32" s="10" t="str">
        <f t="shared" si="10"/>
        <v>0-44862</v>
      </c>
      <c r="N32" s="37" t="str">
        <f t="shared" si="11"/>
        <v>0-44862</v>
      </c>
    </row>
    <row r="33" spans="2:14" x14ac:dyDescent="0.25">
      <c r="B33" s="28">
        <f>+'6 - Calendrier'!B33</f>
        <v>44863</v>
      </c>
      <c r="C33" s="28" t="str">
        <f t="shared" si="0"/>
        <v>38.709.000-44863</v>
      </c>
      <c r="D33" s="10" t="str">
        <f t="shared" si="1"/>
        <v>38.710.000-44863</v>
      </c>
      <c r="E33" s="10" t="str">
        <f t="shared" si="2"/>
        <v>36.036.000-44863</v>
      </c>
      <c r="F33" s="10" t="str">
        <f t="shared" si="3"/>
        <v>38.711.000-44863</v>
      </c>
      <c r="G33" s="10" t="str">
        <f t="shared" si="4"/>
        <v>38.712.000-44863</v>
      </c>
      <c r="H33" s="10" t="str">
        <f t="shared" si="5"/>
        <v>36.010.000-44863</v>
      </c>
      <c r="I33" s="10" t="str">
        <f t="shared" si="6"/>
        <v>38.461.000-44863</v>
      </c>
      <c r="J33" s="10" t="str">
        <f t="shared" si="7"/>
        <v>35.1185.0MB-44863</v>
      </c>
      <c r="K33" s="10" t="str">
        <f t="shared" si="8"/>
        <v>35.1186.0MB-44863</v>
      </c>
      <c r="L33" s="10" t="str">
        <f t="shared" si="9"/>
        <v>35.1364.0MB-44863</v>
      </c>
      <c r="M33" s="10" t="str">
        <f t="shared" si="10"/>
        <v>0-44863</v>
      </c>
      <c r="N33" s="37" t="str">
        <f t="shared" si="11"/>
        <v>0-44863</v>
      </c>
    </row>
    <row r="34" spans="2:14" x14ac:dyDescent="0.25">
      <c r="B34" s="28">
        <f>+'6 - Calendrier'!B34</f>
        <v>44864</v>
      </c>
      <c r="C34" s="28" t="str">
        <f t="shared" si="0"/>
        <v>38.709.000-44864</v>
      </c>
      <c r="D34" s="10" t="str">
        <f t="shared" si="1"/>
        <v>38.710.000-44864</v>
      </c>
      <c r="E34" s="10" t="str">
        <f t="shared" si="2"/>
        <v>36.036.000-44864</v>
      </c>
      <c r="F34" s="10" t="str">
        <f t="shared" si="3"/>
        <v>38.711.000-44864</v>
      </c>
      <c r="G34" s="10" t="str">
        <f t="shared" si="4"/>
        <v>38.712.000-44864</v>
      </c>
      <c r="H34" s="10" t="str">
        <f t="shared" si="5"/>
        <v>36.010.000-44864</v>
      </c>
      <c r="I34" s="10" t="str">
        <f t="shared" si="6"/>
        <v>38.461.000-44864</v>
      </c>
      <c r="J34" s="10" t="str">
        <f t="shared" si="7"/>
        <v>35.1185.0MB-44864</v>
      </c>
      <c r="K34" s="10" t="str">
        <f t="shared" si="8"/>
        <v>35.1186.0MB-44864</v>
      </c>
      <c r="L34" s="10" t="str">
        <f t="shared" si="9"/>
        <v>35.1364.0MB-44864</v>
      </c>
      <c r="M34" s="10" t="str">
        <f t="shared" si="10"/>
        <v>0-44864</v>
      </c>
      <c r="N34" s="37" t="str">
        <f t="shared" si="11"/>
        <v>0-44864</v>
      </c>
    </row>
    <row r="35" spans="2:14" x14ac:dyDescent="0.25">
      <c r="B35" s="28">
        <f>+'6 - Calendrier'!B35</f>
        <v>44865</v>
      </c>
      <c r="C35" s="28" t="str">
        <f t="shared" si="0"/>
        <v>38.709.000-44865</v>
      </c>
      <c r="D35" s="10" t="str">
        <f t="shared" si="1"/>
        <v>38.710.000-44865</v>
      </c>
      <c r="E35" s="10" t="str">
        <f t="shared" si="2"/>
        <v>36.036.000-44865</v>
      </c>
      <c r="F35" s="10" t="str">
        <f t="shared" si="3"/>
        <v>38.711.000-44865</v>
      </c>
      <c r="G35" s="10" t="str">
        <f t="shared" si="4"/>
        <v>38.712.000-44865</v>
      </c>
      <c r="H35" s="10" t="str">
        <f t="shared" si="5"/>
        <v>36.010.000-44865</v>
      </c>
      <c r="I35" s="10" t="str">
        <f t="shared" si="6"/>
        <v>38.461.000-44865</v>
      </c>
      <c r="J35" s="10" t="str">
        <f t="shared" si="7"/>
        <v>35.1185.0MB-44865</v>
      </c>
      <c r="K35" s="10" t="str">
        <f t="shared" si="8"/>
        <v>35.1186.0MB-44865</v>
      </c>
      <c r="L35" s="10" t="str">
        <f t="shared" si="9"/>
        <v>35.1364.0MB-44865</v>
      </c>
      <c r="M35" s="10" t="str">
        <f t="shared" si="10"/>
        <v>0-44865</v>
      </c>
      <c r="N35" s="37" t="str">
        <f t="shared" si="11"/>
        <v>0-44865</v>
      </c>
    </row>
    <row r="36" spans="2:14" x14ac:dyDescent="0.25">
      <c r="B36" s="28">
        <f>+'6 - Calendrier'!B36</f>
        <v>44866</v>
      </c>
      <c r="C36" s="28" t="str">
        <f t="shared" si="0"/>
        <v>38.709.000-44866</v>
      </c>
      <c r="D36" s="10" t="str">
        <f t="shared" si="1"/>
        <v>38.710.000-44866</v>
      </c>
      <c r="E36" s="10" t="str">
        <f t="shared" si="2"/>
        <v>36.036.000-44866</v>
      </c>
      <c r="F36" s="10" t="str">
        <f t="shared" si="3"/>
        <v>38.711.000-44866</v>
      </c>
      <c r="G36" s="10" t="str">
        <f t="shared" si="4"/>
        <v>38.712.000-44866</v>
      </c>
      <c r="H36" s="10" t="str">
        <f t="shared" si="5"/>
        <v>36.010.000-44866</v>
      </c>
      <c r="I36" s="10" t="str">
        <f t="shared" si="6"/>
        <v>38.461.000-44866</v>
      </c>
      <c r="J36" s="10" t="str">
        <f t="shared" si="7"/>
        <v>35.1185.0MB-44866</v>
      </c>
      <c r="K36" s="10" t="str">
        <f t="shared" si="8"/>
        <v>35.1186.0MB-44866</v>
      </c>
      <c r="L36" s="10" t="str">
        <f t="shared" si="9"/>
        <v>35.1364.0MB-44866</v>
      </c>
      <c r="M36" s="10" t="str">
        <f t="shared" si="10"/>
        <v>0-44866</v>
      </c>
      <c r="N36" s="37" t="str">
        <f t="shared" si="11"/>
        <v>0-44866</v>
      </c>
    </row>
    <row r="37" spans="2:14" ht="13.8" thickBot="1" x14ac:dyDescent="0.3">
      <c r="B37" s="40">
        <f>+'6 - Calendrier'!B37</f>
        <v>44867</v>
      </c>
      <c r="C37" s="50" t="str">
        <f t="shared" si="0"/>
        <v>38.709.000-44867</v>
      </c>
      <c r="D37" s="47" t="str">
        <f t="shared" si="1"/>
        <v>38.710.000-44867</v>
      </c>
      <c r="E37" s="47" t="str">
        <f t="shared" si="2"/>
        <v>36.036.000-44867</v>
      </c>
      <c r="F37" s="47" t="str">
        <f t="shared" si="3"/>
        <v>38.711.000-44867</v>
      </c>
      <c r="G37" s="47" t="str">
        <f t="shared" si="4"/>
        <v>38.712.000-44867</v>
      </c>
      <c r="H37" s="47" t="str">
        <f t="shared" si="5"/>
        <v>36.010.000-44867</v>
      </c>
      <c r="I37" s="47" t="str">
        <f t="shared" si="6"/>
        <v>38.461.000-44867</v>
      </c>
      <c r="J37" s="47" t="str">
        <f t="shared" si="7"/>
        <v>35.1185.0MB-44867</v>
      </c>
      <c r="K37" s="47" t="str">
        <f t="shared" si="8"/>
        <v>35.1186.0MB-44867</v>
      </c>
      <c r="L37" s="47" t="str">
        <f t="shared" si="9"/>
        <v>35.1364.0MB-44867</v>
      </c>
      <c r="M37" s="47" t="str">
        <f t="shared" si="10"/>
        <v>0-44867</v>
      </c>
      <c r="N37" s="48" t="str">
        <f t="shared" si="11"/>
        <v>0-44867</v>
      </c>
    </row>
    <row r="38" spans="2:14" x14ac:dyDescent="0.25">
      <c r="D38" s="8"/>
    </row>
  </sheetData>
  <mergeCells count="2">
    <mergeCell ref="B2:N3"/>
    <mergeCell ref="C5:N5"/>
  </mergeCells>
  <pageMargins left="0.7" right="0.7" top="0.75" bottom="0.75" header="0.3" footer="0.3"/>
  <pageSetup paperSize="9" orientation="portrait" horizontalDpi="90" verticalDpi="9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D2E1E-A569-4099-A9E4-0C53A4828B1F}">
  <sheetPr codeName="Sheet15">
    <tabColor rgb="FF00B050"/>
  </sheetPr>
  <dimension ref="B1:P43"/>
  <sheetViews>
    <sheetView zoomScale="130" zoomScaleNormal="130" workbookViewId="0">
      <selection activeCell="F13" sqref="F13"/>
    </sheetView>
  </sheetViews>
  <sheetFormatPr baseColWidth="10" defaultColWidth="9.109375" defaultRowHeight="13.2" x14ac:dyDescent="0.25"/>
  <cols>
    <col min="1" max="1" width="3.6640625" style="1" customWidth="1"/>
    <col min="2" max="2" width="16.5546875" style="1" bestFit="1" customWidth="1"/>
    <col min="3" max="3" width="26.44140625" style="1" customWidth="1"/>
    <col min="4" max="5" width="10.6640625" style="1" customWidth="1"/>
    <col min="6" max="6" width="9.109375" style="1"/>
    <col min="7" max="7" width="10" style="1" customWidth="1"/>
    <col min="8" max="16384" width="9.109375" style="1"/>
  </cols>
  <sheetData>
    <row r="1" spans="2:16" ht="13.8" thickBot="1" x14ac:dyDescent="0.3"/>
    <row r="2" spans="2:16" ht="12.75" customHeight="1" x14ac:dyDescent="0.25">
      <c r="B2" s="154" t="s">
        <v>30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5"/>
    </row>
    <row r="3" spans="2:16" ht="13.5" customHeight="1" thickBot="1" x14ac:dyDescent="0.3">
      <c r="B3" s="156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7"/>
    </row>
    <row r="5" spans="2:16" ht="13.8" thickBot="1" x14ac:dyDescent="0.3"/>
    <row r="6" spans="2:16" s="19" customFormat="1" ht="24.9" customHeight="1" thickBot="1" x14ac:dyDescent="0.3">
      <c r="D6" s="166" t="s">
        <v>19</v>
      </c>
      <c r="E6" s="94" t="s">
        <v>18</v>
      </c>
      <c r="F6" s="179" t="s">
        <v>28</v>
      </c>
      <c r="G6" s="181" t="s">
        <v>29</v>
      </c>
    </row>
    <row r="7" spans="2:16" s="14" customFormat="1" x14ac:dyDescent="0.25">
      <c r="B7" s="32" t="s">
        <v>0</v>
      </c>
      <c r="C7" s="52" t="s">
        <v>1</v>
      </c>
      <c r="D7" s="167"/>
      <c r="E7" s="95">
        <f>+'6 - Calendrier'!B7-1</f>
        <v>44836</v>
      </c>
      <c r="F7" s="180"/>
      <c r="G7" s="182"/>
    </row>
    <row r="8" spans="2:16" x14ac:dyDescent="0.25">
      <c r="B8" s="2" t="str">
        <f>+' 1 - Produits'!B6</f>
        <v>38.709.000</v>
      </c>
      <c r="C8" s="149" t="str">
        <f>+' 1 - Produits'!C6</f>
        <v xml:space="preserve"> MECC A.D C/ATP</v>
      </c>
      <c r="D8" s="103">
        <f>+'3 - Inventaire initial'!D8</f>
        <v>0</v>
      </c>
      <c r="E8" s="111">
        <f>+'3 - Inventaire initial'!E8</f>
        <v>0</v>
      </c>
      <c r="F8" s="112">
        <f ca="1">+HLOOKUP(B8,'7 - Livraisons'!$C$6:$AK$39,34,0)</f>
        <v>200</v>
      </c>
      <c r="G8" s="113">
        <f ca="1">+F8+D8-E8</f>
        <v>200</v>
      </c>
    </row>
    <row r="9" spans="2:16" x14ac:dyDescent="0.25">
      <c r="B9" s="2" t="str">
        <f>+' 1 - Produits'!B7</f>
        <v>38.710.000</v>
      </c>
      <c r="C9" s="149" t="str">
        <f>+' 1 - Produits'!C7</f>
        <v xml:space="preserve"> 5P MECC A.S C/ATP</v>
      </c>
      <c r="D9" s="103">
        <f>+'3 - Inventaire initial'!D9</f>
        <v>0</v>
      </c>
      <c r="E9" s="111">
        <f>+'3 - Inventaire initial'!E9</f>
        <v>0</v>
      </c>
      <c r="F9" s="112">
        <f ca="1">+HLOOKUP(B9,'7 - Livraisons'!$C$6:$AK$39,34,0)</f>
        <v>350</v>
      </c>
      <c r="G9" s="113">
        <f t="shared" ref="G9:G42" ca="1" si="0">+F9+D9-E9</f>
        <v>350</v>
      </c>
    </row>
    <row r="10" spans="2:16" x14ac:dyDescent="0.25">
      <c r="B10" s="2" t="str">
        <f>+' 1 - Produits'!B8</f>
        <v>36.036.000</v>
      </c>
      <c r="C10" s="149" t="str">
        <f>+' 1 - Produits'!C8</f>
        <v>ZACRIST.MAN.S</v>
      </c>
      <c r="D10" s="103">
        <f>+'3 - Inventaire initial'!D10</f>
        <v>0</v>
      </c>
      <c r="E10" s="111">
        <f>+'3 - Inventaire initial'!E10</f>
        <v>0</v>
      </c>
      <c r="F10" s="112">
        <f ca="1">+HLOOKUP(B10,'7 - Livraisons'!$C$6:$AK$39,34,0)</f>
        <v>238</v>
      </c>
      <c r="G10" s="113">
        <f t="shared" ca="1" si="0"/>
        <v>238</v>
      </c>
    </row>
    <row r="11" spans="2:16" x14ac:dyDescent="0.25">
      <c r="B11" s="2" t="str">
        <f>+' 1 - Produits'!B9</f>
        <v>38.711.000</v>
      </c>
      <c r="C11" s="149" t="str">
        <f>+' 1 - Produits'!C9</f>
        <v>bxatri.508'11 M3CCxaN 9.m C/xaT9</v>
      </c>
      <c r="D11" s="103">
        <f>+'3 - Inventaire initial'!D11</f>
        <v>0</v>
      </c>
      <c r="E11" s="111">
        <f>+'3 - Inventaire initial'!E11</f>
        <v>0</v>
      </c>
      <c r="F11" s="112">
        <f ca="1">+HLOOKUP(B11,'7 - Livraisons'!$C$6:$AK$39,34,0)</f>
        <v>650</v>
      </c>
      <c r="G11" s="113">
        <f t="shared" ca="1" si="0"/>
        <v>650</v>
      </c>
    </row>
    <row r="12" spans="2:16" x14ac:dyDescent="0.25">
      <c r="B12" s="2" t="str">
        <f>+' 1 - Produits'!B10</f>
        <v>38.712.000</v>
      </c>
      <c r="C12" s="149" t="str">
        <f>+' 1 - Produits'!C10</f>
        <v>bxatri 508'11 M3CCxaN 9.S C/xaT9</v>
      </c>
      <c r="D12" s="103">
        <f>+'3 - Inventaire initial'!D12</f>
        <v>0</v>
      </c>
      <c r="E12" s="111">
        <f>+'3 - Inventaire initial'!E12</f>
        <v>0</v>
      </c>
      <c r="F12" s="112">
        <f ca="1">+HLOOKUP(B12,'7 - Livraisons'!$C$6:$AK$39,34,0)</f>
        <v>650</v>
      </c>
      <c r="G12" s="113">
        <f t="shared" ca="1" si="0"/>
        <v>650</v>
      </c>
    </row>
    <row r="13" spans="2:16" x14ac:dyDescent="0.25">
      <c r="B13" s="2" t="str">
        <f>+' 1 - Produits'!B11</f>
        <v>36.009.000</v>
      </c>
      <c r="C13" s="149" t="str">
        <f>+' 1 - Produits'!C11</f>
        <v>CINQU3C3NTO,600 xaLZxaCR.MxaN.m</v>
      </c>
      <c r="D13" s="103">
        <f>+'3 - Inventaire initial'!D13</f>
        <v>0</v>
      </c>
      <c r="E13" s="111">
        <f>+'3 - Inventaire initial'!E13</f>
        <v>0</v>
      </c>
      <c r="F13" s="112">
        <f ca="1">+HLOOKUP(B13,'7 - Livraisons'!$C$6:$AK$39,34,0)</f>
        <v>0</v>
      </c>
      <c r="G13" s="113">
        <f t="shared" ca="1" si="0"/>
        <v>0</v>
      </c>
    </row>
    <row r="14" spans="2:16" x14ac:dyDescent="0.25">
      <c r="B14" s="2" t="str">
        <f>+' 1 - Produits'!B12</f>
        <v>36.010.000</v>
      </c>
      <c r="C14" s="149" t="str">
        <f>+' 1 - Produits'!C12</f>
        <v>CINQU3C3NTO,600 xaLZxaCR.MxaN.S</v>
      </c>
      <c r="D14" s="103">
        <f>+'3 - Inventaire initial'!D14</f>
        <v>0</v>
      </c>
      <c r="E14" s="111">
        <f>+'3 - Inventaire initial'!E14</f>
        <v>0</v>
      </c>
      <c r="F14" s="112">
        <f ca="1">+HLOOKUP(B14,'7 - Livraisons'!$C$6:$AK$39,34,0)</f>
        <v>0</v>
      </c>
      <c r="G14" s="113">
        <f t="shared" ca="1" si="0"/>
        <v>0</v>
      </c>
    </row>
    <row r="15" spans="2:16" x14ac:dyDescent="0.25">
      <c r="B15" s="2" t="str">
        <f>+' 1 - Produits'!B13</f>
        <v>38.461.000</v>
      </c>
      <c r="C15" s="149" t="str">
        <f>+' 1 - Produits'!C13</f>
        <v>R3N.3S9xaC3 Izy M3CCxaN.9.m</v>
      </c>
      <c r="D15" s="103">
        <f>+'3 - Inventaire initial'!D15</f>
        <v>0</v>
      </c>
      <c r="E15" s="111">
        <f>+'3 - Inventaire initial'!E15</f>
        <v>0</v>
      </c>
      <c r="F15" s="112">
        <f ca="1">+HLOOKUP(B15,'7 - Livraisons'!$C$6:$AK$39,34,0)</f>
        <v>0</v>
      </c>
      <c r="G15" s="113">
        <f t="shared" ca="1" si="0"/>
        <v>0</v>
      </c>
    </row>
    <row r="16" spans="2:16" x14ac:dyDescent="0.25">
      <c r="B16" s="2" t="str">
        <f>+' 1 - Produits'!B14</f>
        <v>35.1185.0MB</v>
      </c>
      <c r="C16" s="149" t="str">
        <f>+' 1 - Produits'!C14</f>
        <v>M3RC3m3S zyITO xaLZxaC.3L3TTR.m</v>
      </c>
      <c r="D16" s="103">
        <f>+'3 - Inventaire initial'!D16</f>
        <v>0</v>
      </c>
      <c r="E16" s="111">
        <f>+'3 - Inventaire initial'!E16</f>
        <v>0</v>
      </c>
      <c r="F16" s="112">
        <f ca="1">+HLOOKUP(B16,'7 - Livraisons'!$C$6:$AK$39,34,0)</f>
        <v>0</v>
      </c>
      <c r="G16" s="113">
        <f t="shared" ca="1" si="0"/>
        <v>0</v>
      </c>
    </row>
    <row r="17" spans="2:7" x14ac:dyDescent="0.25">
      <c r="B17" s="2" t="str">
        <f>+' 1 - Produits'!B15</f>
        <v>35.1186.0MB</v>
      </c>
      <c r="C17" s="149" t="str">
        <f>+' 1 - Produits'!C15</f>
        <v>M3RC3m3S zyITO xaLZxaC.3L3TTR.S</v>
      </c>
      <c r="D17" s="103">
        <f>+'3 - Inventaire initial'!D17</f>
        <v>0</v>
      </c>
      <c r="E17" s="111">
        <f>+'3 - Inventaire initial'!E17</f>
        <v>0</v>
      </c>
      <c r="F17" s="112">
        <f ca="1">+HLOOKUP(B17,'7 - Livraisons'!$C$6:$AK$39,34,0)</f>
        <v>0</v>
      </c>
      <c r="G17" s="113">
        <f t="shared" ca="1" si="0"/>
        <v>0</v>
      </c>
    </row>
    <row r="18" spans="2:7" x14ac:dyDescent="0.25">
      <c r="B18" s="2" t="str">
        <f>+' 1 - Produits'!B16</f>
        <v>35.1364.0MB</v>
      </c>
      <c r="C18" s="149" t="str">
        <f>+' 1 - Produits'!C16</f>
        <v>mOBLO'06-09 CR.xaT3RM.xaLZ.3L.xaS</v>
      </c>
      <c r="D18" s="103">
        <f>+'3 - Inventaire initial'!D18</f>
        <v>0</v>
      </c>
      <c r="E18" s="111">
        <f>+'3 - Inventaire initial'!E18</f>
        <v>0</v>
      </c>
      <c r="F18" s="112">
        <f>+HLOOKUP(B18,'7 - Livraisons'!$C$6:$AK$39,34,0)</f>
        <v>0</v>
      </c>
      <c r="G18" s="113">
        <f t="shared" si="0"/>
        <v>0</v>
      </c>
    </row>
    <row r="19" spans="2:7" x14ac:dyDescent="0.25">
      <c r="B19" s="2" t="str">
        <f>+' 1 - Produits'!B17</f>
        <v>35.1363.0MB</v>
      </c>
      <c r="C19" s="149" t="str">
        <f>+' 1 - Produits'!C17</f>
        <v>mOBLO'06-09 CR.xaT3RM.xaLZ.3L.xam</v>
      </c>
      <c r="D19" s="103">
        <f>+'3 - Inventaire initial'!D19</f>
        <v>0</v>
      </c>
      <c r="E19" s="111">
        <f>+'3 - Inventaire initial'!E19</f>
        <v>0</v>
      </c>
      <c r="F19" s="112">
        <f>+HLOOKUP(B19,'7 - Livraisons'!$C$6:$AK$39,34,0)</f>
        <v>0</v>
      </c>
      <c r="G19" s="113">
        <f t="shared" si="0"/>
        <v>0</v>
      </c>
    </row>
    <row r="20" spans="2:7" x14ac:dyDescent="0.25">
      <c r="B20" s="2" t="str">
        <f>+' 1 - Produits'!B18</f>
        <v>35.177.000</v>
      </c>
      <c r="C20" s="149" t="str">
        <f>+' 1 - Produits'!C18</f>
        <v>xaLFxa 156 xaLZxaCR.3L3TTR.9OST.m</v>
      </c>
      <c r="D20" s="103">
        <f>+'3 - Inventaire initial'!D20</f>
        <v>0</v>
      </c>
      <c r="E20" s="111">
        <f>+'3 - Inventaire initial'!E20</f>
        <v>0</v>
      </c>
      <c r="F20" s="112">
        <f>+HLOOKUP(B20,'7 - Livraisons'!$C$6:$AK$39,34,0)</f>
        <v>0</v>
      </c>
      <c r="G20" s="113">
        <f t="shared" si="0"/>
        <v>0</v>
      </c>
    </row>
    <row r="21" spans="2:7" x14ac:dyDescent="0.25">
      <c r="B21" s="2" t="str">
        <f>+' 1 - Produits'!B19</f>
        <v>35.176.000</v>
      </c>
      <c r="C21" s="149" t="str">
        <f>+' 1 - Produits'!C19</f>
        <v>xaLFxa 156 xaLZxaCR.3L3TTR.xa.S</v>
      </c>
      <c r="D21" s="103">
        <f>+'3 - Inventaire initial'!D21</f>
        <v>0</v>
      </c>
      <c r="E21" s="111">
        <f>+'3 - Inventaire initial'!E21</f>
        <v>0</v>
      </c>
      <c r="F21" s="112">
        <f>+HLOOKUP(B21,'7 - Livraisons'!$C$6:$AK$39,34,0)</f>
        <v>0</v>
      </c>
      <c r="G21" s="113">
        <f t="shared" si="0"/>
        <v>0</v>
      </c>
    </row>
    <row r="22" spans="2:7" x14ac:dyDescent="0.25">
      <c r="B22" s="2" t="str">
        <f>+' 1 - Produits'!B20</f>
        <v>35.180.000</v>
      </c>
      <c r="C22" s="149" t="str">
        <f>+' 1 - Produits'!C20</f>
        <v>xaLFxa 166 xaLZxaCRIST.3L3TTR.9.S</v>
      </c>
      <c r="D22" s="103">
        <f>+'3 - Inventaire initial'!D22</f>
        <v>0</v>
      </c>
      <c r="E22" s="111">
        <f>+'3 - Inventaire initial'!E22</f>
        <v>0</v>
      </c>
      <c r="F22" s="112">
        <f>+HLOOKUP(B22,'7 - Livraisons'!$C$6:$AK$39,34,0)</f>
        <v>0</v>
      </c>
      <c r="G22" s="113">
        <f t="shared" si="0"/>
        <v>0</v>
      </c>
    </row>
    <row r="23" spans="2:7" x14ac:dyDescent="0.25">
      <c r="B23" s="2" t="str">
        <f>+' 1 - Produits'!B21</f>
        <v>36.073.000</v>
      </c>
      <c r="C23" s="149" t="str">
        <f>+' 1 - Produits'!C21</f>
        <v>156'97 xaLZxaCR.MxaNUxaL3 9.m</v>
      </c>
      <c r="D23" s="103">
        <f>+'3 - Inventaire initial'!D23</f>
        <v>0</v>
      </c>
      <c r="E23" s="111">
        <f>+'3 - Inventaire initial'!E23</f>
        <v>0</v>
      </c>
      <c r="F23" s="112">
        <f>+HLOOKUP(B23,'7 - Livraisons'!$C$6:$AK$39,34,0)</f>
        <v>0</v>
      </c>
      <c r="G23" s="113">
        <f t="shared" si="0"/>
        <v>0</v>
      </c>
    </row>
    <row r="24" spans="2:7" x14ac:dyDescent="0.25">
      <c r="B24" s="2" t="str">
        <f>+' 1 - Produits'!B22</f>
        <v>35.086.000</v>
      </c>
      <c r="C24" s="149" t="str">
        <f>+' 1 - Produits'!C22</f>
        <v>NUOzyxa 600 xaLZxaCR.3L3TTR.xaNT.S</v>
      </c>
      <c r="D24" s="103">
        <f>+'3 - Inventaire initial'!D24</f>
        <v>0</v>
      </c>
      <c r="E24" s="111">
        <f>+'3 - Inventaire initial'!E24</f>
        <v>0</v>
      </c>
      <c r="F24" s="112">
        <f>+HLOOKUP(B24,'7 - Livraisons'!$C$6:$AK$39,34,0)</f>
        <v>0</v>
      </c>
      <c r="G24" s="113">
        <f t="shared" si="0"/>
        <v>0</v>
      </c>
    </row>
    <row r="25" spans="2:7" x14ac:dyDescent="0.25">
      <c r="B25" s="2" t="str">
        <f>+' 1 - Produits'!B23</f>
        <v>35.083.000</v>
      </c>
      <c r="C25" s="149" t="str">
        <f>+' 1 - Produits'!C23</f>
        <v>CINQU3C3NTO xaLZxaCR.3L3TTR.m</v>
      </c>
      <c r="D25" s="103">
        <f>+'3 - Inventaire initial'!D25</f>
        <v>0</v>
      </c>
      <c r="E25" s="111">
        <f>+'3 - Inventaire initial'!E25</f>
        <v>0</v>
      </c>
      <c r="F25" s="112">
        <f>+HLOOKUP(B25,'7 - Livraisons'!$C$6:$AK$39,34,0)</f>
        <v>0</v>
      </c>
      <c r="G25" s="113">
        <f t="shared" si="0"/>
        <v>0</v>
      </c>
    </row>
    <row r="26" spans="2:7" x14ac:dyDescent="0.25">
      <c r="B26" s="2" t="str">
        <f>+' 1 - Produits'!B24</f>
        <v>36.060.000</v>
      </c>
      <c r="C26" s="149" t="str">
        <f>+' 1 - Produits'!C24</f>
        <v>zyW 9OLO'94 29 xaLZxaCR.MxaNUxaL3 S</v>
      </c>
      <c r="D26" s="103">
        <f>+'3 - Inventaire initial'!D26</f>
        <v>0</v>
      </c>
      <c r="E26" s="111">
        <f>+'3 - Inventaire initial'!E26</f>
        <v>0</v>
      </c>
      <c r="F26" s="112">
        <f>+HLOOKUP(B26,'7 - Livraisons'!$C$6:$AK$39,34,0)</f>
        <v>0</v>
      </c>
      <c r="G26" s="113">
        <f t="shared" si="0"/>
        <v>0</v>
      </c>
    </row>
    <row r="27" spans="2:7" x14ac:dyDescent="0.25">
      <c r="B27" s="2" t="str">
        <f>+' 1 - Produits'!B25</f>
        <v>35.1046.AMB</v>
      </c>
      <c r="C27" s="149" t="str">
        <f>+' 1 - Produits'!C25</f>
        <v>N3MO'07 xaLZ.3.S CMF</v>
      </c>
      <c r="D27" s="103">
        <f>+'3 - Inventaire initial'!D27</f>
        <v>0</v>
      </c>
      <c r="E27" s="111">
        <f>+'3 - Inventaire initial'!E27</f>
        <v>0</v>
      </c>
      <c r="F27" s="112">
        <f>+HLOOKUP(B27,'7 - Livraisons'!$C$6:$AK$39,34,0)</f>
        <v>0</v>
      </c>
      <c r="G27" s="113">
        <f t="shared" si="0"/>
        <v>0</v>
      </c>
    </row>
    <row r="28" spans="2:7" x14ac:dyDescent="0.25">
      <c r="B28" s="2" t="str">
        <f>+' 1 - Produits'!B26</f>
        <v>38.164.000</v>
      </c>
      <c r="C28" s="149" t="str">
        <f>+' 1 - Produits'!C26</f>
        <v>F.GR.9UNTO 3/59 M3CCxaNISMO 9.S</v>
      </c>
      <c r="D28" s="103">
        <f>+'3 - Inventaire initial'!D28</f>
        <v>0</v>
      </c>
      <c r="E28" s="111">
        <f>+'3 - Inventaire initial'!E28</f>
        <v>0</v>
      </c>
      <c r="F28" s="112">
        <f>+HLOOKUP(B28,'7 - Livraisons'!$C$6:$AK$39,34,0)</f>
        <v>0</v>
      </c>
      <c r="G28" s="113">
        <f t="shared" si="0"/>
        <v>0</v>
      </c>
    </row>
    <row r="29" spans="2:7" x14ac:dyDescent="0.25">
      <c r="B29" s="2" t="str">
        <f>+' 1 - Produits'!B27</f>
        <v>35.738.0MB</v>
      </c>
      <c r="C29" s="149" t="str">
        <f>+' 1 - Produits'!C27</f>
        <v>F.GR.9UNTO 59 xaLZxaCR.3L.9S</v>
      </c>
      <c r="D29" s="103">
        <f>+'3 - Inventaire initial'!D29</f>
        <v>0</v>
      </c>
      <c r="E29" s="111">
        <f>+'3 - Inventaire initial'!E29</f>
        <v>0</v>
      </c>
      <c r="F29" s="112">
        <f>+HLOOKUP(B29,'7 - Livraisons'!$C$6:$AK$39,34,0)</f>
        <v>0</v>
      </c>
      <c r="G29" s="113">
        <f t="shared" si="0"/>
        <v>0</v>
      </c>
    </row>
    <row r="30" spans="2:7" x14ac:dyDescent="0.25">
      <c r="B30" s="2" t="str">
        <f>+' 1 - Produits'!B28</f>
        <v>35.367.000</v>
      </c>
      <c r="C30" s="149" t="str">
        <f>+' 1 - Produits'!C28</f>
        <v>FR33LxaNm3R'00 xaLZ.3L.LUNOTTO</v>
      </c>
      <c r="D30" s="103">
        <f>+'3 - Inventaire initial'!D30</f>
        <v>0</v>
      </c>
      <c r="E30" s="111">
        <f>+'3 - Inventaire initial'!E30</f>
        <v>0</v>
      </c>
      <c r="F30" s="112">
        <f>+HLOOKUP(B30,'7 - Livraisons'!$C$6:$AK$39,34,0)</f>
        <v>0</v>
      </c>
      <c r="G30" s="113">
        <f t="shared" si="0"/>
        <v>0</v>
      </c>
    </row>
    <row r="31" spans="2:7" x14ac:dyDescent="0.25">
      <c r="B31" s="2" t="str">
        <f>+' 1 - Produits'!B29</f>
        <v>36.042.000</v>
      </c>
      <c r="C31" s="149" t="str">
        <f>+' 1 - Produits'!C29</f>
        <v>mUCxaTO'94 xaLZxaCRIST.MxaN.xa.S</v>
      </c>
      <c r="D31" s="103">
        <f>+'3 - Inventaire initial'!D31</f>
        <v>0</v>
      </c>
      <c r="E31" s="111">
        <f>+'3 - Inventaire initial'!E31</f>
        <v>0</v>
      </c>
      <c r="F31" s="112">
        <f>+HLOOKUP(B31,'7 - Livraisons'!$C$6:$AK$39,34,0)</f>
        <v>0</v>
      </c>
      <c r="G31" s="113">
        <f t="shared" si="0"/>
        <v>0</v>
      </c>
    </row>
    <row r="32" spans="2:7" x14ac:dyDescent="0.25">
      <c r="B32" s="2" t="str">
        <f>+' 1 - Produits'!B30</f>
        <v>36.163.000</v>
      </c>
      <c r="C32" s="149" t="str">
        <f>+' 1 - Produits'!C30</f>
        <v>SKOmxa FxaBIxa'99 xaLZ.MxaN.9m</v>
      </c>
      <c r="D32" s="103">
        <f>+'3 - Inventaire initial'!D32</f>
        <v>0</v>
      </c>
      <c r="E32" s="111">
        <f>+'3 - Inventaire initial'!E32</f>
        <v>0</v>
      </c>
      <c r="F32" s="112">
        <f>+HLOOKUP(B32,'7 - Livraisons'!$C$6:$AK$39,34,0)</f>
        <v>0</v>
      </c>
      <c r="G32" s="113">
        <f t="shared" si="0"/>
        <v>0</v>
      </c>
    </row>
    <row r="33" spans="2:7" x14ac:dyDescent="0.25">
      <c r="B33" s="2" t="str">
        <f>+' 1 - Produits'!B31</f>
        <v>36.190.0RC</v>
      </c>
      <c r="C33" s="149" t="str">
        <f>+' 1 - Produits'!C31</f>
        <v>M3GxaN3 49 xaLZxaCR.MxaN.9.S</v>
      </c>
      <c r="D33" s="103">
        <f>+'3 - Inventaire initial'!D33</f>
        <v>0</v>
      </c>
      <c r="E33" s="111">
        <f>+'3 - Inventaire initial'!E33</f>
        <v>0</v>
      </c>
      <c r="F33" s="112">
        <f>+HLOOKUP(B33,'7 - Livraisons'!$C$6:$AK$39,34,0)</f>
        <v>0</v>
      </c>
      <c r="G33" s="113">
        <f t="shared" si="0"/>
        <v>0</v>
      </c>
    </row>
    <row r="34" spans="2:7" x14ac:dyDescent="0.25">
      <c r="B34" s="2" t="str">
        <f>+' 1 - Produits'!B32</f>
        <v>35.374.000</v>
      </c>
      <c r="C34" s="149" t="str">
        <f>+' 1 - Produits'!C32</f>
        <v>bxatri.306 59 xaLZxaCR.3L.9OST.m</v>
      </c>
      <c r="D34" s="103">
        <f>+'3 - Inventaire initial'!D34</f>
        <v>0</v>
      </c>
      <c r="E34" s="111">
        <f>+'3 - Inventaire initial'!E34</f>
        <v>0</v>
      </c>
      <c r="F34" s="112">
        <f>+HLOOKUP(B34,'7 - Livraisons'!$C$6:$AK$39,34,0)</f>
        <v>0</v>
      </c>
      <c r="G34" s="113">
        <f t="shared" si="0"/>
        <v>0</v>
      </c>
    </row>
    <row r="35" spans="2:7" x14ac:dyDescent="0.25">
      <c r="B35" s="2" t="str">
        <f>+' 1 - Produits'!B33</f>
        <v>38.149.000</v>
      </c>
      <c r="C35" s="149" t="str">
        <f>+' 1 - Produits'!C33</f>
        <v>M3RC3m3S W203'01-03 M3CCxaN.9m</v>
      </c>
      <c r="D35" s="103">
        <f>+'3 - Inventaire initial'!D35</f>
        <v>0</v>
      </c>
      <c r="E35" s="111">
        <f>+'3 - Inventaire initial'!E35</f>
        <v>0</v>
      </c>
      <c r="F35" s="112">
        <f>+HLOOKUP(B35,'7 - Livraisons'!$C$6:$AK$39,34,0)</f>
        <v>0</v>
      </c>
      <c r="G35" s="113">
        <f t="shared" si="0"/>
        <v>0</v>
      </c>
    </row>
    <row r="36" spans="2:7" x14ac:dyDescent="0.25">
      <c r="B36" s="2" t="str">
        <f>+' 1 - Produits'!B34</f>
        <v>36.138.000</v>
      </c>
      <c r="C36" s="149" t="str">
        <f>+' 1 - Produits'!C34</f>
        <v>SU93R5 59 xaLZxaCR.MxaN.xaNT.S</v>
      </c>
      <c r="D36" s="103">
        <f>+'3 - Inventaire initial'!D36</f>
        <v>0</v>
      </c>
      <c r="E36" s="111">
        <f>+'3 - Inventaire initial'!E36</f>
        <v>0</v>
      </c>
      <c r="F36" s="112">
        <f>+HLOOKUP(B36,'7 - Livraisons'!$C$6:$AK$39,34,0)</f>
        <v>0</v>
      </c>
      <c r="G36" s="113">
        <f t="shared" si="0"/>
        <v>0</v>
      </c>
    </row>
    <row r="37" spans="2:7" x14ac:dyDescent="0.25">
      <c r="B37" s="2" t="str">
        <f>+' 1 - Produits'!B35</f>
        <v>36.137.000</v>
      </c>
      <c r="C37" s="149" t="str">
        <f>+' 1 - Produits'!C35</f>
        <v>SU93R5 59 xaLZxaCR.MxaN.xaNT.m</v>
      </c>
      <c r="D37" s="103">
        <f>+'3 - Inventaire initial'!D37</f>
        <v>0</v>
      </c>
      <c r="E37" s="111">
        <f>+'3 - Inventaire initial'!E37</f>
        <v>0</v>
      </c>
      <c r="F37" s="112">
        <f ca="1">+HLOOKUP(B37,'7 - Livraisons'!$C$6:$AK$39,34,0)</f>
        <v>0</v>
      </c>
      <c r="G37" s="113">
        <f t="shared" ca="1" si="0"/>
        <v>0</v>
      </c>
    </row>
    <row r="38" spans="2:7" x14ac:dyDescent="0.25">
      <c r="B38" s="2" t="str">
        <f>+' 1 - Produits'!B36</f>
        <v>36.064.000</v>
      </c>
      <c r="C38" s="149" t="str">
        <f>+' 1 - Produits'!C36</f>
        <v>SU93R5 39 xaLZxaCR.MxaN.xaNT.S</v>
      </c>
      <c r="D38" s="103">
        <f>+'3 - Inventaire initial'!D38</f>
        <v>0</v>
      </c>
      <c r="E38" s="111">
        <f>+'3 - Inventaire initial'!E38</f>
        <v>0</v>
      </c>
      <c r="F38" s="112">
        <f>+HLOOKUP(B38,'7 - Livraisons'!$C$6:$AK$39,34,0)</f>
        <v>0</v>
      </c>
      <c r="G38" s="113">
        <f t="shared" si="0"/>
        <v>0</v>
      </c>
    </row>
    <row r="39" spans="2:7" x14ac:dyDescent="0.25">
      <c r="B39" s="2" t="str">
        <f>+' 1 - Produits'!B37</f>
        <v>36.048.000</v>
      </c>
      <c r="C39" s="149" t="str">
        <f>+' 1 - Produits'!C37</f>
        <v>CITR.B3RLINGO 07/96 xaLZ.MxaN.S.</v>
      </c>
      <c r="D39" s="103">
        <f>+'3 - Inventaire initial'!D39</f>
        <v>0</v>
      </c>
      <c r="E39" s="111">
        <f>+'3 - Inventaire initial'!E39</f>
        <v>0</v>
      </c>
      <c r="F39" s="112">
        <f>+HLOOKUP(B39,'7 - Livraisons'!$C$6:$AK$39,34,0)</f>
        <v>0</v>
      </c>
      <c r="G39" s="113">
        <f t="shared" si="0"/>
        <v>0</v>
      </c>
    </row>
    <row r="40" spans="2:7" x14ac:dyDescent="0.25">
      <c r="B40" s="2" t="str">
        <f>+' 1 - Produits'!B38</f>
        <v>36.157.000</v>
      </c>
      <c r="C40" s="149" t="str">
        <f>+' 1 - Produits'!C38</f>
        <v>TRxaFIC'01,zyIzyxaRO xaLZxaCR.MxaN.m</v>
      </c>
      <c r="D40" s="103">
        <f>+'3 - Inventaire initial'!D40</f>
        <v>0</v>
      </c>
      <c r="E40" s="111">
        <f>+'3 - Inventaire initial'!E40</f>
        <v>0</v>
      </c>
      <c r="F40" s="112">
        <f>+HLOOKUP(B40,'7 - Livraisons'!$C$6:$AK$39,34,0)</f>
        <v>0</v>
      </c>
      <c r="G40" s="113">
        <f t="shared" si="0"/>
        <v>0</v>
      </c>
    </row>
    <row r="41" spans="2:7" x14ac:dyDescent="0.25">
      <c r="B41" s="2" t="str">
        <f>+' 1 - Produits'!B39</f>
        <v>36.194.0RC</v>
      </c>
      <c r="C41" s="149" t="str">
        <f>+' 1 - Produits'!C39</f>
        <v>Izy.mxaILY'99,MxaST3R xaLZxaCR.M.xaS</v>
      </c>
      <c r="D41" s="103">
        <f>+'3 - Inventaire initial'!D41</f>
        <v>0</v>
      </c>
      <c r="E41" s="111">
        <f>+'3 - Inventaire initial'!E41</f>
        <v>0</v>
      </c>
      <c r="F41" s="112">
        <f>+HLOOKUP(B41,'7 - Livraisons'!$C$6:$AK$39,34,0)</f>
        <v>0</v>
      </c>
      <c r="G41" s="113">
        <f t="shared" si="0"/>
        <v>0</v>
      </c>
    </row>
    <row r="42" spans="2:7" ht="13.8" thickBot="1" x14ac:dyDescent="0.3">
      <c r="B42" s="2">
        <f>+' 1 - Produits'!B44</f>
        <v>0</v>
      </c>
      <c r="C42" s="149">
        <f>+' 1 - Produits'!C41</f>
        <v>0</v>
      </c>
      <c r="D42" s="103">
        <f>+'3 - Inventaire initial'!D42</f>
        <v>0</v>
      </c>
      <c r="E42" s="111">
        <f>+'3 - Inventaire initial'!E42</f>
        <v>0</v>
      </c>
      <c r="F42" s="112" t="e">
        <f>+HLOOKUP(B42,'7 - Livraisons'!$C$6:$AK$39,34,0)</f>
        <v>#N/A</v>
      </c>
      <c r="G42" s="113" t="e">
        <f t="shared" si="0"/>
        <v>#N/A</v>
      </c>
    </row>
    <row r="43" spans="2:7" ht="13.8" thickBot="1" x14ac:dyDescent="0.3">
      <c r="D43" s="116"/>
      <c r="E43" s="117" t="s">
        <v>5</v>
      </c>
      <c r="F43" s="118" t="e">
        <f ca="1">+SUM(F8:F42)</f>
        <v>#N/A</v>
      </c>
      <c r="G43" s="119" t="e">
        <f ca="1">+SUM(G8:G42)</f>
        <v>#N/A</v>
      </c>
    </row>
  </sheetData>
  <mergeCells count="4">
    <mergeCell ref="D6:D7"/>
    <mergeCell ref="F6:F7"/>
    <mergeCell ref="G6:G7"/>
    <mergeCell ref="B2:P3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9C6E2-1916-4EA3-B7DA-2E13E60AC35A}">
  <sheetPr codeName="Sheet16">
    <tabColor theme="0" tint="-0.34998626667073579"/>
  </sheetPr>
  <dimension ref="B1:P19"/>
  <sheetViews>
    <sheetView workbookViewId="0">
      <selection activeCell="B2" sqref="B2:P3"/>
    </sheetView>
  </sheetViews>
  <sheetFormatPr baseColWidth="10" defaultColWidth="9.109375" defaultRowHeight="13.2" x14ac:dyDescent="0.25"/>
  <cols>
    <col min="1" max="1" width="3.6640625" style="1" customWidth="1"/>
    <col min="2" max="2" width="16.5546875" style="1" bestFit="1" customWidth="1"/>
    <col min="3" max="3" width="18.6640625" style="1" customWidth="1"/>
    <col min="4" max="4" width="15.6640625" style="1" customWidth="1"/>
    <col min="5" max="16" width="10.6640625" style="1" customWidth="1"/>
    <col min="17" max="16384" width="9.109375" style="1"/>
  </cols>
  <sheetData>
    <row r="1" spans="2:16" ht="13.8" thickBot="1" x14ac:dyDescent="0.3"/>
    <row r="2" spans="2:16" ht="12.75" customHeight="1" x14ac:dyDescent="0.25">
      <c r="B2" s="154" t="s">
        <v>45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5"/>
    </row>
    <row r="3" spans="2:16" ht="13.5" customHeight="1" thickBot="1" x14ac:dyDescent="0.3">
      <c r="B3" s="156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7"/>
    </row>
    <row r="4" spans="2:16" ht="13.8" thickBot="1" x14ac:dyDescent="0.3"/>
    <row r="5" spans="2:16" ht="14.4" thickBot="1" x14ac:dyDescent="0.3">
      <c r="E5" s="183" t="s">
        <v>46</v>
      </c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8"/>
    </row>
    <row r="6" spans="2:16" s="14" customFormat="1" ht="52.8" x14ac:dyDescent="0.25">
      <c r="B6" s="32" t="s">
        <v>0</v>
      </c>
      <c r="C6" s="52" t="s">
        <v>1</v>
      </c>
      <c r="D6" s="100" t="s">
        <v>29</v>
      </c>
      <c r="E6" s="39" t="str">
        <f>+'4 - Processus'!D7</f>
        <v>Insertion vis / Staffa</v>
      </c>
      <c r="F6" s="23" t="str">
        <f>+'4 - Processus'!E7</f>
        <v>Soudure Ecrou / Staffa</v>
      </c>
      <c r="G6" s="23" t="str">
        <f>+'4 - Processus'!F7</f>
        <v>Soudure tompon /guide</v>
      </c>
      <c r="H6" s="23" t="str">
        <f>+'4 - Processus'!G7</f>
        <v>Soudure guide / Staffa</v>
      </c>
      <c r="I6" s="23" t="str">
        <f>+'4 - Processus'!H7</f>
        <v>insertion vis ; Ecrou / Guide</v>
      </c>
      <c r="J6" s="23" t="e">
        <f>+'4 - Processus'!#REF!</f>
        <v>#REF!</v>
      </c>
      <c r="K6" s="23" t="str">
        <f>+'4 - Processus'!I7</f>
        <v>Montage porte poulie+ gomme</v>
      </c>
      <c r="L6" s="23" t="str">
        <f>+'4 - Processus'!J7</f>
        <v>Montage porte poulie</v>
      </c>
      <c r="M6" s="23" t="str">
        <f>+'4 - Processus'!K7</f>
        <v>Spalmatrice (X2)</v>
      </c>
      <c r="N6" s="23" t="str">
        <f>+'4 - Processus'!O7</f>
        <v>Collage Gaine (X1)</v>
      </c>
      <c r="O6" s="23" t="str">
        <f>+'4 - Processus'!W7</f>
        <v>Assm Final (1 Guide) Electrique</v>
      </c>
      <c r="P6" s="100" t="str">
        <f>+'4 - Processus'!X7</f>
        <v>Assm Final (2 Guides) Electrique</v>
      </c>
    </row>
    <row r="7" spans="2:16" x14ac:dyDescent="0.25">
      <c r="B7" s="2" t="str">
        <f>+' 1 - Produits'!B6</f>
        <v>38.709.000</v>
      </c>
      <c r="C7" s="1" t="str">
        <f>+' 1 - Produits'!C6</f>
        <v xml:space="preserve"> MECC A.D C/ATP</v>
      </c>
      <c r="D7" s="93">
        <f ca="1">+VLOOKUP(B7,'8 - Production'!$B$8:$G$42,6,0)</f>
        <v>200</v>
      </c>
      <c r="E7" s="103">
        <f ca="1">IFERROR('4 - Processus'!D8*$D7,0)</f>
        <v>63.333399999999997</v>
      </c>
      <c r="F7" s="104">
        <f ca="1">IFERROR('4 - Processus'!E8*$D7,0)</f>
        <v>63.333399999999997</v>
      </c>
      <c r="G7" s="104">
        <f ca="1">IFERROR('4 - Processus'!F8*$D7,0)</f>
        <v>66.666600000000003</v>
      </c>
      <c r="H7" s="104">
        <f ca="1">IFERROR('4 - Processus'!G8*$D7,0)</f>
        <v>86.666600000000003</v>
      </c>
      <c r="I7" s="104">
        <f ca="1">IFERROR('4 - Processus'!H8*$D7,0)</f>
        <v>80</v>
      </c>
      <c r="J7" s="104">
        <f ca="1">IFERROR('4 - Processus'!#REF!*$D7,0)</f>
        <v>0</v>
      </c>
      <c r="K7" s="104">
        <f ca="1">IFERROR('4 - Processus'!I8*$D7,0)</f>
        <v>70</v>
      </c>
      <c r="L7" s="104">
        <f ca="1">IFERROR('4 - Processus'!J8*$D7,0)</f>
        <v>50</v>
      </c>
      <c r="M7" s="104">
        <f ca="1">IFERROR('4 - Processus'!K8*$D7,0)</f>
        <v>63.333399999999997</v>
      </c>
      <c r="N7" s="104">
        <f ca="1">IFERROR('4 - Processus'!O8*$D7,0)</f>
        <v>53.333399999999997</v>
      </c>
      <c r="O7" s="104">
        <f ca="1">IFERROR('4 - Processus'!W8*$D7,0)</f>
        <v>0</v>
      </c>
      <c r="P7" s="105">
        <f ca="1">IFERROR('4 - Processus'!X8*$D7,0)</f>
        <v>0</v>
      </c>
    </row>
    <row r="8" spans="2:16" x14ac:dyDescent="0.25">
      <c r="B8" s="2" t="str">
        <f>+' 1 - Produits'!B7</f>
        <v>38.710.000</v>
      </c>
      <c r="C8" s="1" t="str">
        <f>+' 1 - Produits'!C7</f>
        <v xml:space="preserve"> 5P MECC A.S C/ATP</v>
      </c>
      <c r="D8" s="38">
        <f ca="1">+VLOOKUP(B8,'8 - Production'!$B$8:$G$42,6,0)</f>
        <v>350</v>
      </c>
      <c r="E8" s="103">
        <f ca="1">IFERROR('4 - Processus'!D9*$D8,0)</f>
        <v>110.83344999999998</v>
      </c>
      <c r="F8" s="104">
        <f ca="1">IFERROR('4 - Processus'!E9*$D8,0)</f>
        <v>110.83344999999998</v>
      </c>
      <c r="G8" s="104">
        <f ca="1">IFERROR('4 - Processus'!F9*$D8,0)</f>
        <v>116.66655</v>
      </c>
      <c r="H8" s="104">
        <f ca="1">IFERROR('4 - Processus'!G9*$D8,0)</f>
        <v>151.66655</v>
      </c>
      <c r="I8" s="104">
        <f ca="1">IFERROR('4 - Processus'!H9*$D8,0)</f>
        <v>140</v>
      </c>
      <c r="J8" s="104">
        <f ca="1">IFERROR('4 - Processus'!#REF!*$D8,0)</f>
        <v>0</v>
      </c>
      <c r="K8" s="104">
        <f ca="1">IFERROR('4 - Processus'!I9*$D8,0)</f>
        <v>122.49999999999999</v>
      </c>
      <c r="L8" s="104">
        <f ca="1">IFERROR('4 - Processus'!J9*$D8,0)</f>
        <v>87.5</v>
      </c>
      <c r="M8" s="104">
        <f ca="1">IFERROR('4 - Processus'!K9*$D8,0)</f>
        <v>110.83344999999998</v>
      </c>
      <c r="N8" s="104">
        <f ca="1">IFERROR('4 - Processus'!O9*$D8,0)</f>
        <v>93.333449999999999</v>
      </c>
      <c r="O8" s="104">
        <f ca="1">IFERROR('4 - Processus'!W9*$D8,0)</f>
        <v>0</v>
      </c>
      <c r="P8" s="105">
        <f ca="1">IFERROR('4 - Processus'!X9*$D8,0)</f>
        <v>0</v>
      </c>
    </row>
    <row r="9" spans="2:16" x14ac:dyDescent="0.25">
      <c r="B9" s="2" t="str">
        <f>+' 1 - Produits'!B8</f>
        <v>36.036.000</v>
      </c>
      <c r="C9" s="1" t="str">
        <f>+' 1 - Produits'!C8</f>
        <v>ZACRIST.MAN.S</v>
      </c>
      <c r="D9" s="38">
        <f ca="1">+VLOOKUP(B9,'8 - Production'!$B$8:$G$42,6,0)</f>
        <v>238</v>
      </c>
      <c r="E9" s="103">
        <f ca="1">IFERROR('4 - Processus'!D10*$D9,0)</f>
        <v>75.366745999999992</v>
      </c>
      <c r="F9" s="104">
        <f ca="1">IFERROR('4 - Processus'!E10*$D9,0)</f>
        <v>75.366745999999992</v>
      </c>
      <c r="G9" s="104">
        <f ca="1">IFERROR('4 - Processus'!F10*$D9,0)</f>
        <v>79.333253999999997</v>
      </c>
      <c r="H9" s="104">
        <f ca="1">IFERROR('4 - Processus'!G10*$D9,0)</f>
        <v>103.13325400000001</v>
      </c>
      <c r="I9" s="104">
        <f ca="1">IFERROR('4 - Processus'!H10*$D9,0)</f>
        <v>95.2</v>
      </c>
      <c r="J9" s="104">
        <f ca="1">IFERROR('4 - Processus'!#REF!*$D9,0)</f>
        <v>0</v>
      </c>
      <c r="K9" s="104">
        <f ca="1">IFERROR('4 - Processus'!I10*$D9,0)</f>
        <v>83.3</v>
      </c>
      <c r="L9" s="104">
        <f ca="1">IFERROR('4 - Processus'!J10*$D9,0)</f>
        <v>59.5</v>
      </c>
      <c r="M9" s="104">
        <f ca="1">IFERROR('4 - Processus'!K10*$D9,0)</f>
        <v>75.366745999999992</v>
      </c>
      <c r="N9" s="104">
        <f ca="1">IFERROR('4 - Processus'!O10*$D9,0)</f>
        <v>63.466746000000001</v>
      </c>
      <c r="O9" s="104">
        <f ca="1">IFERROR('4 - Processus'!W10*$D9,0)</f>
        <v>0</v>
      </c>
      <c r="P9" s="105">
        <f ca="1">IFERROR('4 - Processus'!X10*$D9,0)</f>
        <v>0</v>
      </c>
    </row>
    <row r="10" spans="2:16" x14ac:dyDescent="0.25">
      <c r="B10" s="2" t="str">
        <f>+' 1 - Produits'!B9</f>
        <v>38.711.000</v>
      </c>
      <c r="C10" s="1" t="str">
        <f>+' 1 - Produits'!C9</f>
        <v>bxatri.508'11 M3CCxaN 9.m C/xaT9</v>
      </c>
      <c r="D10" s="38">
        <f ca="1">+VLOOKUP(B10,'8 - Production'!$B$8:$G$42,6,0)</f>
        <v>650</v>
      </c>
      <c r="E10" s="103">
        <f ca="1">IFERROR('4 - Processus'!D11*$D10,0)</f>
        <v>205.83354999999997</v>
      </c>
      <c r="F10" s="104">
        <f ca="1">IFERROR('4 - Processus'!E11*$D10,0)</f>
        <v>205.83354999999997</v>
      </c>
      <c r="G10" s="104">
        <f ca="1">IFERROR('4 - Processus'!F11*$D10,0)</f>
        <v>216.66645</v>
      </c>
      <c r="H10" s="104">
        <f ca="1">IFERROR('4 - Processus'!G11*$D10,0)</f>
        <v>281.66645</v>
      </c>
      <c r="I10" s="104">
        <f ca="1">IFERROR('4 - Processus'!H11*$D10,0)</f>
        <v>260</v>
      </c>
      <c r="J10" s="104">
        <f ca="1">IFERROR('4 - Processus'!#REF!*$D10,0)</f>
        <v>0</v>
      </c>
      <c r="K10" s="104">
        <f ca="1">IFERROR('4 - Processus'!I11*$D10,0)</f>
        <v>227.49999999999997</v>
      </c>
      <c r="L10" s="104">
        <f ca="1">IFERROR('4 - Processus'!J11*$D10,0)</f>
        <v>162.5</v>
      </c>
      <c r="M10" s="104">
        <f ca="1">IFERROR('4 - Processus'!K11*$D10,0)</f>
        <v>205.83354999999997</v>
      </c>
      <c r="N10" s="104">
        <f ca="1">IFERROR('4 - Processus'!O11*$D10,0)</f>
        <v>173.33355</v>
      </c>
      <c r="O10" s="104">
        <f ca="1">IFERROR('4 - Processus'!W11*$D10,0)</f>
        <v>0</v>
      </c>
      <c r="P10" s="105">
        <f ca="1">IFERROR('4 - Processus'!X11*$D10,0)</f>
        <v>0</v>
      </c>
    </row>
    <row r="11" spans="2:16" x14ac:dyDescent="0.25">
      <c r="B11" s="2" t="str">
        <f>+' 1 - Produits'!B10</f>
        <v>38.712.000</v>
      </c>
      <c r="C11" s="1" t="str">
        <f>+' 1 - Produits'!C10</f>
        <v>bxatri 508'11 M3CCxaN 9.S C/xaT9</v>
      </c>
      <c r="D11" s="38">
        <f ca="1">+VLOOKUP(B11,'8 - Production'!$B$8:$G$42,6,0)</f>
        <v>650</v>
      </c>
      <c r="E11" s="103">
        <f ca="1">IFERROR('4 - Processus'!D12*$D11,0)</f>
        <v>205.83354999999997</v>
      </c>
      <c r="F11" s="104">
        <f ca="1">IFERROR('4 - Processus'!E12*$D11,0)</f>
        <v>205.83354999999997</v>
      </c>
      <c r="G11" s="104">
        <f ca="1">IFERROR('4 - Processus'!F12*$D11,0)</f>
        <v>216.66645</v>
      </c>
      <c r="H11" s="104">
        <f ca="1">IFERROR('4 - Processus'!G12*$D11,0)</f>
        <v>281.66645</v>
      </c>
      <c r="I11" s="104">
        <f ca="1">IFERROR('4 - Processus'!H12*$D11,0)</f>
        <v>260</v>
      </c>
      <c r="J11" s="104">
        <f ca="1">IFERROR('4 - Processus'!#REF!*$D11,0)</f>
        <v>0</v>
      </c>
      <c r="K11" s="104">
        <f ca="1">IFERROR('4 - Processus'!I12*$D11,0)</f>
        <v>227.49999999999997</v>
      </c>
      <c r="L11" s="104">
        <f ca="1">IFERROR('4 - Processus'!J12*$D11,0)</f>
        <v>162.5</v>
      </c>
      <c r="M11" s="104">
        <f ca="1">IFERROR('4 - Processus'!K12*$D11,0)</f>
        <v>205.83354999999997</v>
      </c>
      <c r="N11" s="104">
        <f ca="1">IFERROR('4 - Processus'!O12*$D11,0)</f>
        <v>173.33355</v>
      </c>
      <c r="O11" s="104">
        <f ca="1">IFERROR('4 - Processus'!W12*$D11,0)</f>
        <v>0</v>
      </c>
      <c r="P11" s="105">
        <f ca="1">IFERROR('4 - Processus'!X12*$D11,0)</f>
        <v>0</v>
      </c>
    </row>
    <row r="12" spans="2:16" x14ac:dyDescent="0.25">
      <c r="B12" s="2" t="str">
        <f>+' 1 - Produits'!B12</f>
        <v>36.010.000</v>
      </c>
      <c r="C12" s="1" t="str">
        <f>+' 1 - Produits'!C12</f>
        <v>CINQU3C3NTO,600 xaLZxaCR.MxaN.S</v>
      </c>
      <c r="D12" s="38">
        <f ca="1">+VLOOKUP(B12,'8 - Production'!$B$8:$G$42,6,0)</f>
        <v>0</v>
      </c>
      <c r="E12" s="103">
        <f ca="1">IFERROR('4 - Processus'!D13*$D12,0)</f>
        <v>0</v>
      </c>
      <c r="F12" s="104">
        <f ca="1">IFERROR('4 - Processus'!E13*$D12,0)</f>
        <v>0</v>
      </c>
      <c r="G12" s="104">
        <f ca="1">IFERROR('4 - Processus'!F13*$D12,0)</f>
        <v>0</v>
      </c>
      <c r="H12" s="104">
        <f ca="1">IFERROR('4 - Processus'!G13*$D12,0)</f>
        <v>0</v>
      </c>
      <c r="I12" s="104">
        <f ca="1">IFERROR('4 - Processus'!H13*$D12,0)</f>
        <v>0</v>
      </c>
      <c r="J12" s="104">
        <f ca="1">IFERROR('4 - Processus'!#REF!*$D12,0)</f>
        <v>0</v>
      </c>
      <c r="K12" s="104">
        <f ca="1">IFERROR('4 - Processus'!I13*$D12,0)</f>
        <v>0</v>
      </c>
      <c r="L12" s="104">
        <f ca="1">IFERROR('4 - Processus'!J13*$D12,0)</f>
        <v>0</v>
      </c>
      <c r="M12" s="104">
        <f ca="1">IFERROR('4 - Processus'!K13*$D12,0)</f>
        <v>0</v>
      </c>
      <c r="N12" s="104">
        <f ca="1">IFERROR('4 - Processus'!O13*$D12,0)</f>
        <v>0</v>
      </c>
      <c r="O12" s="104">
        <f ca="1">IFERROR('4 - Processus'!W13*$D12,0)</f>
        <v>0</v>
      </c>
      <c r="P12" s="105">
        <f ca="1">IFERROR('4 - Processus'!X13*$D12,0)</f>
        <v>0</v>
      </c>
    </row>
    <row r="13" spans="2:16" x14ac:dyDescent="0.25">
      <c r="B13" s="2" t="str">
        <f>+' 1 - Produits'!B13</f>
        <v>38.461.000</v>
      </c>
      <c r="C13" s="1" t="str">
        <f>+' 1 - Produits'!C13</f>
        <v>R3N.3S9xaC3 Izy M3CCxaN.9.m</v>
      </c>
      <c r="D13" s="38">
        <f ca="1">+VLOOKUP(B13,'8 - Production'!$B$8:$G$42,6,0)</f>
        <v>0</v>
      </c>
      <c r="E13" s="103">
        <f ca="1">IFERROR('4 - Processus'!D14*$D13,0)</f>
        <v>0</v>
      </c>
      <c r="F13" s="104">
        <f ca="1">IFERROR('4 - Processus'!E14*$D13,0)</f>
        <v>0</v>
      </c>
      <c r="G13" s="104">
        <f ca="1">IFERROR('4 - Processus'!F14*$D13,0)</f>
        <v>0</v>
      </c>
      <c r="H13" s="104">
        <f ca="1">IFERROR('4 - Processus'!G14*$D13,0)</f>
        <v>0</v>
      </c>
      <c r="I13" s="104">
        <f ca="1">IFERROR('4 - Processus'!H14*$D13,0)</f>
        <v>0</v>
      </c>
      <c r="J13" s="104">
        <f ca="1">IFERROR('4 - Processus'!#REF!*$D13,0)</f>
        <v>0</v>
      </c>
      <c r="K13" s="104">
        <f ca="1">IFERROR('4 - Processus'!I14*$D13,0)</f>
        <v>0</v>
      </c>
      <c r="L13" s="104">
        <f ca="1">IFERROR('4 - Processus'!J14*$D13,0)</f>
        <v>0</v>
      </c>
      <c r="M13" s="104">
        <f ca="1">IFERROR('4 - Processus'!K14*$D13,0)</f>
        <v>0</v>
      </c>
      <c r="N13" s="104">
        <f ca="1">IFERROR('4 - Processus'!O14*$D13,0)</f>
        <v>0</v>
      </c>
      <c r="O13" s="104">
        <f ca="1">IFERROR('4 - Processus'!W14*$D13,0)</f>
        <v>0</v>
      </c>
      <c r="P13" s="105">
        <f ca="1">IFERROR('4 - Processus'!X14*$D13,0)</f>
        <v>0</v>
      </c>
    </row>
    <row r="14" spans="2:16" x14ac:dyDescent="0.25">
      <c r="B14" s="2" t="str">
        <f>+' 1 - Produits'!B14</f>
        <v>35.1185.0MB</v>
      </c>
      <c r="C14" s="1" t="str">
        <f>+' 1 - Produits'!C14</f>
        <v>M3RC3m3S zyITO xaLZxaC.3L3TTR.m</v>
      </c>
      <c r="D14" s="38">
        <f ca="1">+VLOOKUP(B14,'8 - Production'!$B$8:$G$42,6,0)</f>
        <v>0</v>
      </c>
      <c r="E14" s="103">
        <f ca="1">IFERROR('4 - Processus'!D15*$D14,0)</f>
        <v>0</v>
      </c>
      <c r="F14" s="104">
        <f ca="1">IFERROR('4 - Processus'!E15*$D14,0)</f>
        <v>0</v>
      </c>
      <c r="G14" s="104">
        <f ca="1">IFERROR('4 - Processus'!F15*$D14,0)</f>
        <v>0</v>
      </c>
      <c r="H14" s="104">
        <f ca="1">IFERROR('4 - Processus'!G15*$D14,0)</f>
        <v>0</v>
      </c>
      <c r="I14" s="104">
        <f ca="1">IFERROR('4 - Processus'!H15*$D14,0)</f>
        <v>0</v>
      </c>
      <c r="J14" s="104">
        <f ca="1">IFERROR('4 - Processus'!#REF!*$D14,0)</f>
        <v>0</v>
      </c>
      <c r="K14" s="104">
        <f ca="1">IFERROR('4 - Processus'!I15*$D14,0)</f>
        <v>0</v>
      </c>
      <c r="L14" s="104">
        <f ca="1">IFERROR('4 - Processus'!J15*$D14,0)</f>
        <v>0</v>
      </c>
      <c r="M14" s="104">
        <f ca="1">IFERROR('4 - Processus'!K15*$D14,0)</f>
        <v>0</v>
      </c>
      <c r="N14" s="104">
        <f ca="1">IFERROR('4 - Processus'!O15*$D14,0)</f>
        <v>0</v>
      </c>
      <c r="O14" s="104">
        <f ca="1">IFERROR('4 - Processus'!W15*$D14,0)</f>
        <v>0</v>
      </c>
      <c r="P14" s="105">
        <f ca="1">IFERROR('4 - Processus'!X15*$D14,0)</f>
        <v>0</v>
      </c>
    </row>
    <row r="15" spans="2:16" x14ac:dyDescent="0.25">
      <c r="B15" s="2" t="str">
        <f>+' 1 - Produits'!B15</f>
        <v>35.1186.0MB</v>
      </c>
      <c r="C15" s="1" t="str">
        <f>+' 1 - Produits'!C15</f>
        <v>M3RC3m3S zyITO xaLZxaC.3L3TTR.S</v>
      </c>
      <c r="D15" s="38">
        <f ca="1">+VLOOKUP(B15,'8 - Production'!$B$8:$G$42,6,0)</f>
        <v>0</v>
      </c>
      <c r="E15" s="103">
        <f ca="1">IFERROR('4 - Processus'!D16*$D15,0)</f>
        <v>0</v>
      </c>
      <c r="F15" s="104">
        <f ca="1">IFERROR('4 - Processus'!E16*$D15,0)</f>
        <v>0</v>
      </c>
      <c r="G15" s="104">
        <f ca="1">IFERROR('4 - Processus'!F16*$D15,0)</f>
        <v>0</v>
      </c>
      <c r="H15" s="104">
        <f ca="1">IFERROR('4 - Processus'!G16*$D15,0)</f>
        <v>0</v>
      </c>
      <c r="I15" s="104">
        <f ca="1">IFERROR('4 - Processus'!H16*$D15,0)</f>
        <v>0</v>
      </c>
      <c r="J15" s="104">
        <f ca="1">IFERROR('4 - Processus'!#REF!*$D15,0)</f>
        <v>0</v>
      </c>
      <c r="K15" s="104">
        <f ca="1">IFERROR('4 - Processus'!I16*$D15,0)</f>
        <v>0</v>
      </c>
      <c r="L15" s="104">
        <f ca="1">IFERROR('4 - Processus'!J16*$D15,0)</f>
        <v>0</v>
      </c>
      <c r="M15" s="104">
        <f ca="1">IFERROR('4 - Processus'!K16*$D15,0)</f>
        <v>0</v>
      </c>
      <c r="N15" s="104">
        <f ca="1">IFERROR('4 - Processus'!O16*$D15,0)</f>
        <v>0</v>
      </c>
      <c r="O15" s="104">
        <f ca="1">IFERROR('4 - Processus'!W16*$D15,0)</f>
        <v>0</v>
      </c>
      <c r="P15" s="105">
        <f ca="1">IFERROR('4 - Processus'!X16*$D15,0)</f>
        <v>0</v>
      </c>
    </row>
    <row r="16" spans="2:16" x14ac:dyDescent="0.25">
      <c r="B16" s="2" t="str">
        <f>+' 1 - Produits'!B16</f>
        <v>35.1364.0MB</v>
      </c>
      <c r="C16" s="1" t="str">
        <f>+' 1 - Produits'!C16</f>
        <v>mOBLO'06-09 CR.xaT3RM.xaLZ.3L.xaS</v>
      </c>
      <c r="D16" s="38">
        <f>+VLOOKUP(B16,'8 - Production'!$B$8:$G$42,6,0)</f>
        <v>0</v>
      </c>
      <c r="E16" s="103">
        <f>IFERROR('4 - Processus'!D17*$D16,0)</f>
        <v>0</v>
      </c>
      <c r="F16" s="104">
        <f>IFERROR('4 - Processus'!E17*$D16,0)</f>
        <v>0</v>
      </c>
      <c r="G16" s="104">
        <f>IFERROR('4 - Processus'!F17*$D16,0)</f>
        <v>0</v>
      </c>
      <c r="H16" s="104">
        <f>IFERROR('4 - Processus'!G17*$D16,0)</f>
        <v>0</v>
      </c>
      <c r="I16" s="104">
        <f>IFERROR('4 - Processus'!H17*$D16,0)</f>
        <v>0</v>
      </c>
      <c r="J16" s="104">
        <f>IFERROR('4 - Processus'!#REF!*$D16,0)</f>
        <v>0</v>
      </c>
      <c r="K16" s="104">
        <f>IFERROR('4 - Processus'!I17*$D16,0)</f>
        <v>0</v>
      </c>
      <c r="L16" s="104">
        <f>IFERROR('4 - Processus'!J17*$D16,0)</f>
        <v>0</v>
      </c>
      <c r="M16" s="104">
        <f>IFERROR('4 - Processus'!K17*$D16,0)</f>
        <v>0</v>
      </c>
      <c r="N16" s="104">
        <f>IFERROR('4 - Processus'!O17*$D16,0)</f>
        <v>0</v>
      </c>
      <c r="O16" s="104">
        <f>IFERROR('4 - Processus'!W17*$D16,0)</f>
        <v>0</v>
      </c>
      <c r="P16" s="105">
        <f>IFERROR('4 - Processus'!X17*$D16,0)</f>
        <v>0</v>
      </c>
    </row>
    <row r="17" spans="2:16" x14ac:dyDescent="0.25">
      <c r="B17" s="2">
        <f>+' 1 - Produits'!B41</f>
        <v>0</v>
      </c>
      <c r="C17" s="1">
        <f>+' 1 - Produits'!C41</f>
        <v>0</v>
      </c>
      <c r="D17" s="38" t="e">
        <f>+VLOOKUP(B17,'8 - Production'!$B$8:$G$42,6,0)</f>
        <v>#N/A</v>
      </c>
      <c r="E17" s="103">
        <f>IFERROR('4 - Processus'!D41*$D17,0)</f>
        <v>0</v>
      </c>
      <c r="F17" s="104">
        <f>IFERROR('4 - Processus'!E41*$D17,0)</f>
        <v>0</v>
      </c>
      <c r="G17" s="104">
        <f>IFERROR('4 - Processus'!F41*$D17,0)</f>
        <v>0</v>
      </c>
      <c r="H17" s="104">
        <f>IFERROR('4 - Processus'!G41*$D17,0)</f>
        <v>0</v>
      </c>
      <c r="I17" s="104">
        <f>IFERROR('4 - Processus'!H41*$D17,0)</f>
        <v>0</v>
      </c>
      <c r="J17" s="104">
        <f>IFERROR('4 - Processus'!#REF!*$D17,0)</f>
        <v>0</v>
      </c>
      <c r="K17" s="104">
        <f>IFERROR('4 - Processus'!I41*$D17,0)</f>
        <v>0</v>
      </c>
      <c r="L17" s="104">
        <f>IFERROR('4 - Processus'!J41*$D17,0)</f>
        <v>0</v>
      </c>
      <c r="M17" s="104">
        <f>IFERROR('4 - Processus'!K41*$D17,0)</f>
        <v>0</v>
      </c>
      <c r="N17" s="104">
        <f>IFERROR('4 - Processus'!O41*$D17,0)</f>
        <v>0</v>
      </c>
      <c r="O17" s="104">
        <f>IFERROR('4 - Processus'!W41*$D17,0)</f>
        <v>0</v>
      </c>
      <c r="P17" s="105">
        <f>IFERROR('4 - Processus'!X41*$D17,0)</f>
        <v>0</v>
      </c>
    </row>
    <row r="18" spans="2:16" ht="13.8" thickBot="1" x14ac:dyDescent="0.3">
      <c r="B18" s="3">
        <f>+' 1 - Produits'!B43</f>
        <v>0</v>
      </c>
      <c r="C18" s="13">
        <f>+' 1 - Produits'!C43</f>
        <v>0</v>
      </c>
      <c r="D18" s="21" t="e">
        <f>+VLOOKUP(B18,'8 - Production'!$B$8:$G$42,6,0)</f>
        <v>#N/A</v>
      </c>
      <c r="E18" s="106">
        <f>IFERROR('4 - Processus'!D43*$D18,0)</f>
        <v>0</v>
      </c>
      <c r="F18" s="107">
        <f>IFERROR('4 - Processus'!E43*$D18,0)</f>
        <v>0</v>
      </c>
      <c r="G18" s="107">
        <f>IFERROR('4 - Processus'!F43*$D18,0)</f>
        <v>0</v>
      </c>
      <c r="H18" s="107">
        <f>IFERROR('4 - Processus'!G43*$D18,0)</f>
        <v>0</v>
      </c>
      <c r="I18" s="107">
        <f>IFERROR('4 - Processus'!H43*$D18,0)</f>
        <v>0</v>
      </c>
      <c r="J18" s="107">
        <f>IFERROR('4 - Processus'!#REF!*$D18,0)</f>
        <v>0</v>
      </c>
      <c r="K18" s="107">
        <f>IFERROR('4 - Processus'!I43*$D18,0)</f>
        <v>0</v>
      </c>
      <c r="L18" s="107">
        <f>IFERROR('4 - Processus'!J43*$D18,0)</f>
        <v>0</v>
      </c>
      <c r="M18" s="107">
        <f>IFERROR('4 - Processus'!K43*$D18,0)</f>
        <v>0</v>
      </c>
      <c r="N18" s="107">
        <f>IFERROR('4 - Processus'!O43*$D18,0)</f>
        <v>0</v>
      </c>
      <c r="O18" s="107">
        <f>IFERROR('4 - Processus'!W43*$D18,0)</f>
        <v>0</v>
      </c>
      <c r="P18" s="108">
        <f>IFERROR('4 - Processus'!X43*$D18,0)</f>
        <v>0</v>
      </c>
    </row>
    <row r="19" spans="2:16" s="101" customFormat="1" ht="13.8" thickBot="1" x14ac:dyDescent="0.3">
      <c r="D19" s="102" t="s">
        <v>5</v>
      </c>
      <c r="E19" s="109">
        <f ca="1">+SUM(E7:E18)</f>
        <v>661.20069599999988</v>
      </c>
      <c r="F19" s="109">
        <f t="shared" ref="F19:P19" ca="1" si="0">+SUM(F7:F18)</f>
        <v>661.20069599999988</v>
      </c>
      <c r="G19" s="109">
        <f t="shared" ca="1" si="0"/>
        <v>695.99930399999994</v>
      </c>
      <c r="H19" s="109">
        <f t="shared" ca="1" si="0"/>
        <v>904.79930399999989</v>
      </c>
      <c r="I19" s="109">
        <f t="shared" ca="1" si="0"/>
        <v>835.2</v>
      </c>
      <c r="J19" s="109">
        <f t="shared" ca="1" si="0"/>
        <v>0</v>
      </c>
      <c r="K19" s="109">
        <f t="shared" ca="1" si="0"/>
        <v>730.8</v>
      </c>
      <c r="L19" s="109">
        <f t="shared" ca="1" si="0"/>
        <v>522</v>
      </c>
      <c r="M19" s="109">
        <f t="shared" ca="1" si="0"/>
        <v>661.20069599999988</v>
      </c>
      <c r="N19" s="109">
        <f t="shared" ca="1" si="0"/>
        <v>556.80069600000002</v>
      </c>
      <c r="O19" s="109">
        <f t="shared" ca="1" si="0"/>
        <v>0</v>
      </c>
      <c r="P19" s="110">
        <f t="shared" ca="1" si="0"/>
        <v>0</v>
      </c>
    </row>
  </sheetData>
  <mergeCells count="2">
    <mergeCell ref="E5:P5"/>
    <mergeCell ref="B2:P3"/>
  </mergeCells>
  <conditionalFormatting sqref="E6:P6">
    <cfRule type="duplicateValues" dxfId="5" priority="1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C40C5-17A5-40B6-810F-DC454BBE55EA}">
  <sheetPr codeName="Sheet17">
    <tabColor rgb="FF00B050"/>
  </sheetPr>
  <dimension ref="B1:K31"/>
  <sheetViews>
    <sheetView zoomScale="130" zoomScaleNormal="130" workbookViewId="0">
      <selection activeCell="C15" sqref="C15"/>
    </sheetView>
  </sheetViews>
  <sheetFormatPr baseColWidth="10" defaultColWidth="9.109375" defaultRowHeight="13.2" x14ac:dyDescent="0.25"/>
  <cols>
    <col min="1" max="1" width="3.6640625" style="1" customWidth="1"/>
    <col min="2" max="2" width="25.6640625" style="1" customWidth="1"/>
    <col min="3" max="4" width="15.6640625" style="1" customWidth="1"/>
    <col min="5" max="5" width="12.6640625" style="1" customWidth="1"/>
    <col min="6" max="6" width="25" style="1" bestFit="1" customWidth="1"/>
    <col min="7" max="16384" width="9.109375" style="1"/>
  </cols>
  <sheetData>
    <row r="1" spans="2:11" ht="13.8" thickBot="1" x14ac:dyDescent="0.3"/>
    <row r="2" spans="2:11" ht="12.75" customHeight="1" x14ac:dyDescent="0.25">
      <c r="B2" s="154" t="s">
        <v>31</v>
      </c>
      <c r="C2" s="158"/>
      <c r="D2" s="158"/>
      <c r="E2" s="158"/>
      <c r="F2" s="158"/>
      <c r="G2" s="158"/>
      <c r="H2" s="158"/>
      <c r="I2" s="158"/>
      <c r="J2" s="158"/>
      <c r="K2" s="155"/>
    </row>
    <row r="3" spans="2:11" ht="13.5" customHeight="1" thickBot="1" x14ac:dyDescent="0.3">
      <c r="B3" s="156"/>
      <c r="C3" s="159"/>
      <c r="D3" s="159"/>
      <c r="E3" s="159"/>
      <c r="F3" s="159"/>
      <c r="G3" s="159"/>
      <c r="H3" s="159"/>
      <c r="I3" s="159"/>
      <c r="J3" s="159"/>
      <c r="K3" s="157"/>
    </row>
    <row r="4" spans="2:11" ht="13.8" thickBot="1" x14ac:dyDescent="0.3"/>
    <row r="5" spans="2:11" s="25" customFormat="1" ht="39.6" x14ac:dyDescent="0.25">
      <c r="B5" s="22" t="s">
        <v>12</v>
      </c>
      <c r="C5" s="23" t="s">
        <v>44</v>
      </c>
      <c r="D5" s="137" t="s">
        <v>47</v>
      </c>
      <c r="E5" s="100" t="s">
        <v>48</v>
      </c>
    </row>
    <row r="6" spans="2:11" x14ac:dyDescent="0.25">
      <c r="B6" s="2" t="str">
        <f>+'4 - Processus'!D7</f>
        <v>Insertion vis / Staffa</v>
      </c>
      <c r="C6" s="112">
        <f>+HLOOKUP(B6,'6A - Calendrier en min'!$C$6:$N$38,33,0)</f>
        <v>10350</v>
      </c>
      <c r="D6" s="112">
        <f ca="1">+HLOOKUP(B6,'8A - Temps prod'!$E$6:$P$19,14,0)</f>
        <v>661.20069599999988</v>
      </c>
      <c r="E6" s="136">
        <f t="shared" ref="E6:E26" ca="1" si="0">IFERROR(D6/C6,0)</f>
        <v>6.3884125217391299E-2</v>
      </c>
      <c r="F6" s="26"/>
      <c r="G6" s="26"/>
    </row>
    <row r="7" spans="2:11" x14ac:dyDescent="0.25">
      <c r="B7" s="2" t="str">
        <f>+'4 - Processus'!E7</f>
        <v>Soudure Ecrou / Staffa</v>
      </c>
      <c r="C7" s="112">
        <f>+HLOOKUP(B7,'6A - Calendrier en min'!$C$6:$N$38,33,0)</f>
        <v>10350</v>
      </c>
      <c r="D7" s="112">
        <f ca="1">+HLOOKUP(B7,'8A - Temps prod'!$E$6:$P$19,14,0)</f>
        <v>661.20069599999988</v>
      </c>
      <c r="E7" s="136">
        <f t="shared" ca="1" si="0"/>
        <v>6.3884125217391299E-2</v>
      </c>
      <c r="F7" s="26"/>
      <c r="G7" s="26"/>
    </row>
    <row r="8" spans="2:11" x14ac:dyDescent="0.25">
      <c r="B8" s="2" t="str">
        <f>+'4 - Processus'!F7</f>
        <v>Soudure tompon /guide</v>
      </c>
      <c r="C8" s="112">
        <f>+HLOOKUP(B8,'6A - Calendrier en min'!$C$6:$N$38,33,0)</f>
        <v>9900</v>
      </c>
      <c r="D8" s="112">
        <f ca="1">+HLOOKUP(B8,'8A - Temps prod'!$E$6:$P$19,14,0)</f>
        <v>695.99930399999994</v>
      </c>
      <c r="E8" s="136">
        <f t="shared" ca="1" si="0"/>
        <v>7.0302959999999998E-2</v>
      </c>
      <c r="F8" s="26"/>
      <c r="G8" s="26"/>
    </row>
    <row r="9" spans="2:11" x14ac:dyDescent="0.25">
      <c r="B9" s="2" t="str">
        <f>+'4 - Processus'!G7</f>
        <v>Soudure guide / Staffa</v>
      </c>
      <c r="C9" s="112">
        <f>+HLOOKUP(B9,'6A - Calendrier en min'!$C$6:$N$38,33,0)</f>
        <v>10350</v>
      </c>
      <c r="D9" s="112">
        <f ca="1">+HLOOKUP(B9,'8A - Temps prod'!$E$6:$P$19,14,0)</f>
        <v>904.79930399999989</v>
      </c>
      <c r="E9" s="136">
        <f t="shared" ca="1" si="0"/>
        <v>8.7420222608695641E-2</v>
      </c>
      <c r="F9" s="26"/>
      <c r="G9" s="26"/>
    </row>
    <row r="10" spans="2:11" x14ac:dyDescent="0.25">
      <c r="B10" s="2" t="str">
        <f>+'4 - Processus'!H7</f>
        <v>insertion vis ; Ecrou / Guide</v>
      </c>
      <c r="C10" s="112">
        <f>+HLOOKUP(B10,'6A - Calendrier en min'!$C$6:$N$38,33,0)</f>
        <v>10350</v>
      </c>
      <c r="D10" s="112">
        <f ca="1">+HLOOKUP(B10,'8A - Temps prod'!$E$6:$P$19,14,0)</f>
        <v>835.2</v>
      </c>
      <c r="E10" s="136">
        <f t="shared" ca="1" si="0"/>
        <v>8.0695652173913043E-2</v>
      </c>
      <c r="F10" s="26"/>
      <c r="G10" s="26"/>
    </row>
    <row r="11" spans="2:11" x14ac:dyDescent="0.25">
      <c r="B11" s="2" t="str">
        <f>+'4 - Processus'!I7</f>
        <v>Montage porte poulie+ gomme</v>
      </c>
      <c r="C11" s="112">
        <f>+HLOOKUP(B11,'6A - Calendrier en min'!$C$6:$N$38,33,0)</f>
        <v>10350</v>
      </c>
      <c r="D11" s="112">
        <f ca="1">+HLOOKUP(B11,'8A - Temps prod'!$E$6:$P$19,14,0)</f>
        <v>730.8</v>
      </c>
      <c r="E11" s="136">
        <f t="shared" ca="1" si="0"/>
        <v>7.0608695652173911E-2</v>
      </c>
      <c r="F11" s="26"/>
      <c r="G11" s="26"/>
    </row>
    <row r="12" spans="2:11" x14ac:dyDescent="0.25">
      <c r="B12" s="2" t="str">
        <f>+'4 - Processus'!J7</f>
        <v>Montage porte poulie</v>
      </c>
      <c r="C12" s="112">
        <f>+HLOOKUP(B12,'6A - Calendrier en min'!$C$6:$N$38,33,0)</f>
        <v>10350</v>
      </c>
      <c r="D12" s="112">
        <f ca="1">+HLOOKUP(B12,'8A - Temps prod'!$E$6:$P$19,14,0)</f>
        <v>522</v>
      </c>
      <c r="E12" s="136">
        <f t="shared" ca="1" si="0"/>
        <v>5.0434782608695654E-2</v>
      </c>
      <c r="F12" s="26"/>
      <c r="G12" s="26"/>
    </row>
    <row r="13" spans="2:11" x14ac:dyDescent="0.25">
      <c r="B13" s="2" t="str">
        <f>+'4 - Processus'!K7</f>
        <v>Spalmatrice (X2)</v>
      </c>
      <c r="C13" s="112">
        <f>+HLOOKUP(B13,'6A - Calendrier en min'!$C$6:$N$38,33,0)</f>
        <v>10350</v>
      </c>
      <c r="D13" s="112">
        <f ca="1">+HLOOKUP(B13,'8A - Temps prod'!$E$6:$P$19,14,0)</f>
        <v>661.20069599999988</v>
      </c>
      <c r="E13" s="136">
        <f t="shared" ca="1" si="0"/>
        <v>6.3884125217391299E-2</v>
      </c>
      <c r="F13" s="26"/>
      <c r="G13" s="26"/>
    </row>
    <row r="14" spans="2:11" x14ac:dyDescent="0.25">
      <c r="B14" s="2" t="str">
        <f>+'4 - Processus'!L7</f>
        <v>Coupe cable</v>
      </c>
      <c r="C14" s="112" t="e">
        <f>+HLOOKUP(B14,'6A - Calendrier en min'!$C$6:$N$38,33,0)</f>
        <v>#N/A</v>
      </c>
      <c r="D14" s="112" t="e">
        <f>+HLOOKUP(B14,'8A - Temps prod'!$E$6:$P$19,14,0)</f>
        <v>#N/A</v>
      </c>
      <c r="E14" s="136">
        <f t="shared" si="0"/>
        <v>0</v>
      </c>
      <c r="F14" s="26"/>
      <c r="G14" s="26"/>
    </row>
    <row r="15" spans="2:11" x14ac:dyDescent="0.25">
      <c r="B15" s="2" t="str">
        <f>+'4 - Processus'!M7</f>
        <v>Coupe Gaine</v>
      </c>
      <c r="C15" s="112" t="e">
        <f>+HLOOKUP(B15,'6A - Calendrier en min'!$C$6:$N$38,33,0)</f>
        <v>#N/A</v>
      </c>
      <c r="D15" s="112" t="e">
        <f>+HLOOKUP(B15,'8A - Temps prod'!$E$6:$P$19,14,0)</f>
        <v>#N/A</v>
      </c>
      <c r="E15" s="136">
        <f t="shared" si="0"/>
        <v>0</v>
      </c>
      <c r="F15" s="26"/>
      <c r="G15" s="26"/>
    </row>
    <row r="16" spans="2:11" x14ac:dyDescent="0.25">
      <c r="B16" s="2" t="str">
        <f>+'4 - Processus'!N7</f>
        <v>Insertion Graine (X2)</v>
      </c>
      <c r="C16" s="112" t="e">
        <f>+HLOOKUP(B16,'6A - Calendrier en min'!$C$6:$N$38,33,0)</f>
        <v>#N/A</v>
      </c>
      <c r="D16" s="112" t="e">
        <f>+HLOOKUP(B16,'8A - Temps prod'!$E$6:$P$19,14,0)</f>
        <v>#N/A</v>
      </c>
      <c r="E16" s="136">
        <f t="shared" si="0"/>
        <v>0</v>
      </c>
      <c r="F16" s="26"/>
      <c r="G16" s="26"/>
    </row>
    <row r="17" spans="2:7" x14ac:dyDescent="0.25">
      <c r="B17" s="2" t="str">
        <f>+'4 - Processus'!O7</f>
        <v>Collage Gaine (X1)</v>
      </c>
      <c r="C17" s="112">
        <f>+HLOOKUP(B17,'6A - Calendrier en min'!$C$6:$N$38,33,0)</f>
        <v>10350</v>
      </c>
      <c r="D17" s="112">
        <f ca="1">+HLOOKUP(B17,'8A - Temps prod'!$E$6:$P$19,14,0)</f>
        <v>556.80069600000002</v>
      </c>
      <c r="E17" s="136">
        <f t="shared" ca="1" si="0"/>
        <v>5.3797168695652174E-2</v>
      </c>
      <c r="F17" s="26"/>
      <c r="G17" s="26"/>
    </row>
    <row r="18" spans="2:7" x14ac:dyDescent="0.25">
      <c r="B18" s="2" t="str">
        <f>+'4 - Processus'!P7</f>
        <v>Montage Gaine</v>
      </c>
      <c r="C18" s="112" t="e">
        <f>+HLOOKUP(B18,'6A - Calendrier en min'!$C$6:$N$38,33,0)</f>
        <v>#N/A</v>
      </c>
      <c r="D18" s="112" t="e">
        <f>+HLOOKUP(B18,'8A - Temps prod'!$E$6:$P$19,14,0)</f>
        <v>#N/A</v>
      </c>
      <c r="E18" s="136">
        <f t="shared" si="0"/>
        <v>0</v>
      </c>
      <c r="F18" s="26"/>
      <c r="G18" s="26"/>
    </row>
    <row r="19" spans="2:7" x14ac:dyDescent="0.25">
      <c r="B19" s="2" t="str">
        <f>+'4 - Processus'!Q7</f>
        <v>Montage Gaine + Anti-vibrante</v>
      </c>
      <c r="C19" s="112" t="e">
        <f>+HLOOKUP(B19,'6A - Calendrier en min'!$C$6:$N$38,33,0)</f>
        <v>#N/A</v>
      </c>
      <c r="D19" s="112" t="e">
        <f>+HLOOKUP(B19,'8A - Temps prod'!$E$6:$P$19,14,0)</f>
        <v>#N/A</v>
      </c>
      <c r="E19" s="136">
        <f t="shared" si="0"/>
        <v>0</v>
      </c>
      <c r="F19" s="26"/>
      <c r="G19" s="26"/>
    </row>
    <row r="20" spans="2:7" x14ac:dyDescent="0.25">
      <c r="B20" s="2" t="str">
        <f>+'4 - Processus'!R7</f>
        <v>Montage Tombour</v>
      </c>
      <c r="C20" s="112" t="e">
        <f>+HLOOKUP(B20,'6A - Calendrier en min'!$C$6:$N$38,33,0)</f>
        <v>#N/A</v>
      </c>
      <c r="D20" s="112" t="e">
        <f>+HLOOKUP(B20,'8A - Temps prod'!$E$6:$P$19,14,0)</f>
        <v>#N/A</v>
      </c>
      <c r="E20" s="136">
        <f t="shared" si="0"/>
        <v>0</v>
      </c>
      <c r="F20" s="26"/>
      <c r="G20" s="26"/>
    </row>
    <row r="21" spans="2:7" x14ac:dyDescent="0.25">
      <c r="B21" s="2" t="str">
        <f>+'4 - Processus'!S7</f>
        <v xml:space="preserve">Assemblage cartella </v>
      </c>
      <c r="C21" s="112" t="e">
        <f>+HLOOKUP(B21,'6A - Calendrier en min'!$C$6:$N$38,33,0)</f>
        <v>#N/A</v>
      </c>
      <c r="D21" s="112" t="e">
        <f>+HLOOKUP(B21,'8A - Temps prod'!$E$6:$P$19,14,0)</f>
        <v>#N/A</v>
      </c>
      <c r="E21" s="136">
        <f t="shared" si="0"/>
        <v>0</v>
      </c>
      <c r="F21" s="26"/>
      <c r="G21" s="26"/>
    </row>
    <row r="22" spans="2:7" x14ac:dyDescent="0.25">
      <c r="B22" s="2" t="str">
        <f>+'4 - Processus'!T7</f>
        <v>Presse Cartella</v>
      </c>
      <c r="C22" s="112" t="e">
        <f>+HLOOKUP(B22,'6A - Calendrier en min'!$C$6:$N$38,33,0)</f>
        <v>#N/A</v>
      </c>
      <c r="D22" s="112" t="e">
        <f>+HLOOKUP(B22,'8A - Temps prod'!$E$6:$P$19,14,0)</f>
        <v>#N/A</v>
      </c>
      <c r="E22" s="136">
        <f t="shared" si="0"/>
        <v>0</v>
      </c>
      <c r="F22" s="26"/>
      <c r="G22" s="26"/>
    </row>
    <row r="23" spans="2:7" x14ac:dyDescent="0.25">
      <c r="B23" s="2" t="str">
        <f>+'4 - Processus'!U7</f>
        <v>Assm Final (1 Guide) Manuel</v>
      </c>
      <c r="C23" s="112" t="e">
        <f>+HLOOKUP(B23,'6A - Calendrier en min'!$C$6:$N$38,33,0)</f>
        <v>#N/A</v>
      </c>
      <c r="D23" s="112" t="e">
        <f>+HLOOKUP(B23,'8A - Temps prod'!$E$6:$P$19,14,0)</f>
        <v>#N/A</v>
      </c>
      <c r="E23" s="136">
        <f t="shared" si="0"/>
        <v>0</v>
      </c>
      <c r="F23" s="26"/>
      <c r="G23" s="26"/>
    </row>
    <row r="24" spans="2:7" x14ac:dyDescent="0.25">
      <c r="B24" s="2" t="str">
        <f>+'4 - Processus'!V7</f>
        <v>Assm Final (2 Guides) Manuel</v>
      </c>
      <c r="C24" s="112" t="e">
        <f>+HLOOKUP(B24,'6A - Calendrier en min'!$C$6:$N$38,33,0)</f>
        <v>#N/A</v>
      </c>
      <c r="D24" s="112" t="e">
        <f>+HLOOKUP(B24,'8A - Temps prod'!$E$6:$P$19,14,0)</f>
        <v>#N/A</v>
      </c>
      <c r="E24" s="136">
        <f t="shared" si="0"/>
        <v>0</v>
      </c>
      <c r="F24" s="26"/>
      <c r="G24" s="26"/>
    </row>
    <row r="25" spans="2:7" x14ac:dyDescent="0.25">
      <c r="B25" s="2" t="str">
        <f>+'4 - Processus'!W7</f>
        <v>Assm Final (1 Guide) Electrique</v>
      </c>
      <c r="C25" s="112" t="e">
        <f>+HLOOKUP(B25,'6A - Calendrier en min'!$C$6:$N$38,33,0)</f>
        <v>#N/A</v>
      </c>
      <c r="D25" s="112">
        <f ca="1">+HLOOKUP(B25,'8A - Temps prod'!$E$6:$P$19,14,0)</f>
        <v>0</v>
      </c>
      <c r="E25" s="136">
        <f t="shared" ca="1" si="0"/>
        <v>0</v>
      </c>
      <c r="F25" s="26"/>
      <c r="G25" s="26"/>
    </row>
    <row r="26" spans="2:7" x14ac:dyDescent="0.25">
      <c r="B26" s="2" t="str">
        <f>+'4 - Processus'!X7</f>
        <v>Assm Final (2 Guides) Electrique</v>
      </c>
      <c r="C26" s="112" t="e">
        <f>+HLOOKUP(B26,'6A - Calendrier en min'!$C$6:$N$38,33,0)</f>
        <v>#N/A</v>
      </c>
      <c r="D26" s="112">
        <f ca="1">+HLOOKUP(B26,'8A - Temps prod'!$E$6:$P$19,14,0)</f>
        <v>0</v>
      </c>
      <c r="E26" s="136">
        <f t="shared" ca="1" si="0"/>
        <v>0</v>
      </c>
      <c r="F26" s="26"/>
      <c r="G26" s="26"/>
    </row>
    <row r="27" spans="2:7" ht="59.4" customHeight="1" x14ac:dyDescent="0.25"/>
    <row r="28" spans="2:7" ht="12.6" customHeight="1" x14ac:dyDescent="0.25">
      <c r="C28" s="131" t="s">
        <v>21</v>
      </c>
      <c r="D28" s="130" t="s">
        <v>49</v>
      </c>
      <c r="E28" s="132">
        <v>0.7</v>
      </c>
      <c r="F28" s="99" t="s">
        <v>50</v>
      </c>
    </row>
    <row r="29" spans="2:7" x14ac:dyDescent="0.25">
      <c r="D29" s="130" t="s">
        <v>49</v>
      </c>
      <c r="E29" s="132">
        <v>0.85</v>
      </c>
      <c r="F29" s="133" t="s">
        <v>51</v>
      </c>
    </row>
    <row r="30" spans="2:7" x14ac:dyDescent="0.25">
      <c r="D30" s="130" t="s">
        <v>52</v>
      </c>
      <c r="E30" s="129">
        <f>+E29</f>
        <v>0.85</v>
      </c>
      <c r="F30" s="134" t="s">
        <v>53</v>
      </c>
    </row>
    <row r="31" spans="2:7" x14ac:dyDescent="0.25">
      <c r="D31" s="130" t="s">
        <v>52</v>
      </c>
      <c r="E31" s="129">
        <v>1</v>
      </c>
      <c r="F31" s="135" t="s">
        <v>54</v>
      </c>
    </row>
  </sheetData>
  <mergeCells count="1">
    <mergeCell ref="B2:K3"/>
  </mergeCells>
  <conditionalFormatting sqref="E6:E26">
    <cfRule type="cellIs" dxfId="4" priority="1" operator="equal">
      <formula>0</formula>
    </cfRule>
    <cfRule type="cellIs" dxfId="3" priority="2" operator="greaterThan">
      <formula>$E$31</formula>
    </cfRule>
    <cfRule type="cellIs" dxfId="2" priority="3" operator="greaterThan">
      <formula>$E$30</formula>
    </cfRule>
    <cfRule type="cellIs" dxfId="1" priority="4" operator="lessThan">
      <formula>$E$28</formula>
    </cfRule>
    <cfRule type="cellIs" dxfId="0" priority="5" operator="lessThan">
      <formula>$E$29</formula>
    </cfRule>
  </conditionalFormatting>
  <pageMargins left="0.7" right="0.7" top="0.75" bottom="0.75" header="0.3" footer="0.3"/>
  <ignoredErrors>
    <ignoredError sqref="C14" evalError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81E1B-27B9-4B95-9EBC-618A86A42174}">
  <sheetPr codeName="Sheet4">
    <tabColor theme="5"/>
  </sheetPr>
  <dimension ref="B1:D87"/>
  <sheetViews>
    <sheetView zoomScaleNormal="100" workbookViewId="0">
      <selection activeCell="C29" sqref="C29"/>
    </sheetView>
  </sheetViews>
  <sheetFormatPr baseColWidth="10" defaultColWidth="9.109375" defaultRowHeight="13.2" x14ac:dyDescent="0.25"/>
  <cols>
    <col min="1" max="1" width="3.6640625" style="1" customWidth="1"/>
    <col min="2" max="2" width="16.5546875" style="1" bestFit="1" customWidth="1"/>
    <col min="3" max="3" width="33.44140625" style="1" customWidth="1"/>
    <col min="4" max="16384" width="9.109375" style="1"/>
  </cols>
  <sheetData>
    <row r="1" spans="2:4" ht="13.8" thickBot="1" x14ac:dyDescent="0.3"/>
    <row r="2" spans="2:4" ht="13.2" customHeight="1" x14ac:dyDescent="0.25">
      <c r="B2" s="154" t="s">
        <v>124</v>
      </c>
      <c r="C2" s="155"/>
      <c r="D2" s="146"/>
    </row>
    <row r="3" spans="2:4" ht="13.8" customHeight="1" thickBot="1" x14ac:dyDescent="0.3">
      <c r="B3" s="156"/>
      <c r="C3" s="157"/>
      <c r="D3" s="146"/>
    </row>
    <row r="4" spans="2:4" ht="13.8" thickBot="1" x14ac:dyDescent="0.3"/>
    <row r="5" spans="2:4" ht="24" customHeight="1" x14ac:dyDescent="0.25">
      <c r="B5" s="140" t="s">
        <v>0</v>
      </c>
      <c r="C5" s="145" t="s">
        <v>1</v>
      </c>
    </row>
    <row r="6" spans="2:4" x14ac:dyDescent="0.25">
      <c r="B6" s="144" t="s">
        <v>56</v>
      </c>
      <c r="C6" s="144" t="s">
        <v>148</v>
      </c>
    </row>
    <row r="7" spans="2:4" x14ac:dyDescent="0.25">
      <c r="B7" s="141" t="s">
        <v>58</v>
      </c>
      <c r="C7" s="141" t="s">
        <v>149</v>
      </c>
    </row>
    <row r="8" spans="2:4" x14ac:dyDescent="0.25">
      <c r="B8" s="78" t="s">
        <v>60</v>
      </c>
      <c r="C8" s="141" t="s">
        <v>150</v>
      </c>
    </row>
    <row r="9" spans="2:4" x14ac:dyDescent="0.25">
      <c r="B9" s="78" t="s">
        <v>62</v>
      </c>
      <c r="C9" s="141" t="s">
        <v>165</v>
      </c>
    </row>
    <row r="10" spans="2:4" x14ac:dyDescent="0.25">
      <c r="B10" s="78" t="s">
        <v>64</v>
      </c>
      <c r="C10" s="141" t="s">
        <v>166</v>
      </c>
    </row>
    <row r="11" spans="2:4" x14ac:dyDescent="0.25">
      <c r="B11" s="78" t="s">
        <v>66</v>
      </c>
      <c r="C11" s="141" t="s">
        <v>155</v>
      </c>
    </row>
    <row r="12" spans="2:4" x14ac:dyDescent="0.25">
      <c r="B12" s="78" t="s">
        <v>68</v>
      </c>
      <c r="C12" s="141" t="s">
        <v>151</v>
      </c>
    </row>
    <row r="13" spans="2:4" x14ac:dyDescent="0.25">
      <c r="B13" s="78" t="s">
        <v>70</v>
      </c>
      <c r="C13" s="141" t="s">
        <v>167</v>
      </c>
    </row>
    <row r="14" spans="2:4" x14ac:dyDescent="0.25">
      <c r="B14" s="78" t="s">
        <v>72</v>
      </c>
      <c r="C14" s="141" t="s">
        <v>156</v>
      </c>
    </row>
    <row r="15" spans="2:4" x14ac:dyDescent="0.25">
      <c r="B15" s="78" t="s">
        <v>74</v>
      </c>
      <c r="C15" s="141" t="s">
        <v>157</v>
      </c>
    </row>
    <row r="16" spans="2:4" x14ac:dyDescent="0.25">
      <c r="B16" s="78" t="s">
        <v>76</v>
      </c>
      <c r="C16" s="141" t="s">
        <v>158</v>
      </c>
    </row>
    <row r="17" spans="2:3" x14ac:dyDescent="0.25">
      <c r="B17" s="78" t="s">
        <v>78</v>
      </c>
      <c r="C17" s="141" t="s">
        <v>159</v>
      </c>
    </row>
    <row r="18" spans="2:3" x14ac:dyDescent="0.25">
      <c r="B18" s="78" t="s">
        <v>80</v>
      </c>
      <c r="C18" s="141" t="s">
        <v>168</v>
      </c>
    </row>
    <row r="19" spans="2:3" x14ac:dyDescent="0.25">
      <c r="B19" s="78" t="s">
        <v>82</v>
      </c>
      <c r="C19" s="141" t="s">
        <v>152</v>
      </c>
    </row>
    <row r="20" spans="2:3" x14ac:dyDescent="0.25">
      <c r="B20" s="78" t="s">
        <v>84</v>
      </c>
      <c r="C20" s="141" t="s">
        <v>169</v>
      </c>
    </row>
    <row r="21" spans="2:3" x14ac:dyDescent="0.25">
      <c r="B21" s="78" t="s">
        <v>86</v>
      </c>
      <c r="C21" s="141" t="s">
        <v>170</v>
      </c>
    </row>
    <row r="22" spans="2:3" x14ac:dyDescent="0.25">
      <c r="B22" s="78" t="s">
        <v>88</v>
      </c>
      <c r="C22" s="141" t="s">
        <v>153</v>
      </c>
    </row>
    <row r="23" spans="2:3" x14ac:dyDescent="0.25">
      <c r="B23" s="78" t="s">
        <v>90</v>
      </c>
      <c r="C23" s="141" t="s">
        <v>160</v>
      </c>
    </row>
    <row r="24" spans="2:3" x14ac:dyDescent="0.25">
      <c r="B24" s="78" t="s">
        <v>92</v>
      </c>
      <c r="C24" s="141" t="s">
        <v>171</v>
      </c>
    </row>
    <row r="25" spans="2:3" x14ac:dyDescent="0.25">
      <c r="B25" s="78" t="s">
        <v>94</v>
      </c>
      <c r="C25" s="141" t="s">
        <v>215</v>
      </c>
    </row>
    <row r="26" spans="2:3" x14ac:dyDescent="0.25">
      <c r="B26" s="78" t="s">
        <v>96</v>
      </c>
      <c r="C26" s="141" t="s">
        <v>172</v>
      </c>
    </row>
    <row r="27" spans="2:3" x14ac:dyDescent="0.25">
      <c r="B27" s="78" t="s">
        <v>98</v>
      </c>
      <c r="C27" s="141" t="s">
        <v>173</v>
      </c>
    </row>
    <row r="28" spans="2:3" x14ac:dyDescent="0.25">
      <c r="B28" s="78" t="s">
        <v>100</v>
      </c>
      <c r="C28" s="141" t="s">
        <v>161</v>
      </c>
    </row>
    <row r="29" spans="2:3" x14ac:dyDescent="0.25">
      <c r="B29" s="78" t="s">
        <v>102</v>
      </c>
      <c r="C29" s="141" t="s">
        <v>162</v>
      </c>
    </row>
    <row r="30" spans="2:3" x14ac:dyDescent="0.25">
      <c r="B30" s="78" t="s">
        <v>104</v>
      </c>
      <c r="C30" s="141" t="s">
        <v>174</v>
      </c>
    </row>
    <row r="31" spans="2:3" x14ac:dyDescent="0.25">
      <c r="B31" s="78" t="s">
        <v>106</v>
      </c>
      <c r="C31" s="141" t="s">
        <v>175</v>
      </c>
    </row>
    <row r="32" spans="2:3" x14ac:dyDescent="0.25">
      <c r="B32" s="78" t="s">
        <v>108</v>
      </c>
      <c r="C32" s="141" t="s">
        <v>176</v>
      </c>
    </row>
    <row r="33" spans="2:3" x14ac:dyDescent="0.25">
      <c r="B33" s="78" t="s">
        <v>110</v>
      </c>
      <c r="C33" s="141" t="s">
        <v>177</v>
      </c>
    </row>
    <row r="34" spans="2:3" x14ac:dyDescent="0.25">
      <c r="B34" s="78" t="s">
        <v>112</v>
      </c>
      <c r="C34" s="141" t="s">
        <v>178</v>
      </c>
    </row>
    <row r="35" spans="2:3" x14ac:dyDescent="0.25">
      <c r="B35" s="78" t="s">
        <v>114</v>
      </c>
      <c r="C35" s="141" t="s">
        <v>179</v>
      </c>
    </row>
    <row r="36" spans="2:3" x14ac:dyDescent="0.25">
      <c r="B36" s="78" t="s">
        <v>116</v>
      </c>
      <c r="C36" s="141" t="s">
        <v>180</v>
      </c>
    </row>
    <row r="37" spans="2:3" x14ac:dyDescent="0.25">
      <c r="B37" s="78" t="s">
        <v>118</v>
      </c>
      <c r="C37" s="141" t="s">
        <v>154</v>
      </c>
    </row>
    <row r="38" spans="2:3" x14ac:dyDescent="0.25">
      <c r="B38" s="78" t="s">
        <v>120</v>
      </c>
      <c r="C38" s="141" t="s">
        <v>163</v>
      </c>
    </row>
    <row r="39" spans="2:3" x14ac:dyDescent="0.25">
      <c r="B39" s="78" t="s">
        <v>122</v>
      </c>
      <c r="C39" s="141" t="s">
        <v>164</v>
      </c>
    </row>
    <row r="40" spans="2:3" x14ac:dyDescent="0.25">
      <c r="B40" s="78"/>
      <c r="C40" s="141"/>
    </row>
    <row r="41" spans="2:3" ht="12.75" customHeight="1" x14ac:dyDescent="0.25">
      <c r="B41" s="78"/>
      <c r="C41" s="141"/>
    </row>
    <row r="42" spans="2:3" ht="12.75" customHeight="1" x14ac:dyDescent="0.25">
      <c r="B42" s="78"/>
      <c r="C42" s="141"/>
    </row>
    <row r="43" spans="2:3" ht="12.75" customHeight="1" thickBot="1" x14ac:dyDescent="0.3">
      <c r="B43" s="142"/>
      <c r="C43" s="143"/>
    </row>
    <row r="44" spans="2:3" x14ac:dyDescent="0.25">
      <c r="B44" s="153"/>
      <c r="C44" s="153"/>
    </row>
    <row r="45" spans="2:3" x14ac:dyDescent="0.25">
      <c r="B45" s="153"/>
      <c r="C45" s="153"/>
    </row>
    <row r="46" spans="2:3" x14ac:dyDescent="0.25">
      <c r="B46" s="153"/>
      <c r="C46" s="153"/>
    </row>
    <row r="55" ht="12.75" customHeight="1" x14ac:dyDescent="0.25"/>
    <row r="57" ht="12.75" customHeight="1" x14ac:dyDescent="0.25"/>
    <row r="58" ht="24.9" customHeight="1" x14ac:dyDescent="0.25"/>
    <row r="70" ht="12.75" customHeight="1" x14ac:dyDescent="0.25"/>
    <row r="72" ht="12.75" customHeight="1" x14ac:dyDescent="0.25"/>
    <row r="73" ht="24.9" customHeight="1" x14ac:dyDescent="0.25"/>
    <row r="85" ht="12.75" customHeight="1" x14ac:dyDescent="0.25"/>
    <row r="87" ht="12.75" customHeight="1" x14ac:dyDescent="0.25"/>
  </sheetData>
  <mergeCells count="2">
    <mergeCell ref="B44:C46"/>
    <mergeCell ref="B2:C3"/>
  </mergeCells>
  <phoneticPr fontId="2" type="noConversion"/>
  <conditionalFormatting sqref="B6 B7:C43">
    <cfRule type="duplicateValues" dxfId="23" priority="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A2E83-5784-4D6E-9899-A9C51CDC1479}">
  <sheetPr codeName="Sheet5">
    <tabColor theme="5"/>
  </sheetPr>
  <dimension ref="B1:R39"/>
  <sheetViews>
    <sheetView zoomScaleNormal="100" workbookViewId="0">
      <pane xSplit="1" ySplit="5" topLeftCell="B6" activePane="bottomRight" state="frozen"/>
      <selection pane="topRight" activeCell="B1" sqref="B1"/>
      <selection pane="bottomLeft" activeCell="A3" sqref="A3"/>
      <selection pane="bottomRight" activeCell="E7" sqref="E7"/>
    </sheetView>
  </sheetViews>
  <sheetFormatPr baseColWidth="10" defaultColWidth="9.109375" defaultRowHeight="13.2" x14ac:dyDescent="0.25"/>
  <cols>
    <col min="1" max="1" width="3.6640625" style="1" customWidth="1"/>
    <col min="2" max="2" width="16.6640625" style="1" bestFit="1" customWidth="1"/>
    <col min="3" max="3" width="13.33203125" style="1" customWidth="1"/>
    <col min="4" max="4" width="32.33203125" style="1" customWidth="1"/>
    <col min="5" max="5" width="9.109375" style="8"/>
    <col min="6" max="6" width="10.88671875" style="8" customWidth="1"/>
    <col min="7" max="16384" width="9.109375" style="1"/>
  </cols>
  <sheetData>
    <row r="1" spans="2:18" ht="13.8" thickBot="1" x14ac:dyDescent="0.3"/>
    <row r="2" spans="2:18" x14ac:dyDescent="0.25">
      <c r="B2" s="154" t="s">
        <v>11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5"/>
    </row>
    <row r="3" spans="2:18" ht="13.8" thickBot="1" x14ac:dyDescent="0.3">
      <c r="B3" s="156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7"/>
    </row>
    <row r="4" spans="2:18" ht="13.8" thickBot="1" x14ac:dyDescent="0.3"/>
    <row r="5" spans="2:18" s="14" customFormat="1" ht="13.8" thickBot="1" x14ac:dyDescent="0.3">
      <c r="B5" s="44" t="s">
        <v>55</v>
      </c>
      <c r="C5" s="42" t="s">
        <v>0</v>
      </c>
      <c r="D5" s="42" t="s">
        <v>1</v>
      </c>
      <c r="E5" s="42" t="s">
        <v>2</v>
      </c>
      <c r="F5" s="43" t="s">
        <v>3</v>
      </c>
    </row>
    <row r="6" spans="2:18" x14ac:dyDescent="0.25">
      <c r="B6" s="139" t="s">
        <v>181</v>
      </c>
      <c r="C6" s="70" t="s">
        <v>56</v>
      </c>
      <c r="D6" s="12" t="str">
        <f>+VLOOKUP(C6,' 1 - Produits'!$B$6:$C$43,2,0)</f>
        <v xml:space="preserve"> MECC A.D C/ATP</v>
      </c>
      <c r="E6" s="70">
        <v>200</v>
      </c>
      <c r="F6" s="73">
        <v>44863</v>
      </c>
    </row>
    <row r="7" spans="2:18" x14ac:dyDescent="0.25">
      <c r="B7" s="147" t="s">
        <v>182</v>
      </c>
      <c r="C7" s="71" t="s">
        <v>58</v>
      </c>
      <c r="D7" s="1" t="str">
        <f>+VLOOKUP(C7,' 1 - Produits'!$B$6:$C$43,2,0)</f>
        <v xml:space="preserve"> 5P MECC A.S C/ATP</v>
      </c>
      <c r="E7" s="71">
        <v>350</v>
      </c>
      <c r="F7" s="74">
        <v>44863</v>
      </c>
    </row>
    <row r="8" spans="2:18" x14ac:dyDescent="0.25">
      <c r="B8" s="147" t="s">
        <v>183</v>
      </c>
      <c r="C8" s="71" t="s">
        <v>60</v>
      </c>
      <c r="D8" s="1" t="str">
        <f>+VLOOKUP(C8,' 1 - Produits'!$B$6:$C$43,2,0)</f>
        <v>ZACRIST.MAN.S</v>
      </c>
      <c r="E8" s="71">
        <v>238</v>
      </c>
      <c r="F8" s="74">
        <v>44863</v>
      </c>
    </row>
    <row r="9" spans="2:18" x14ac:dyDescent="0.25">
      <c r="B9" s="147" t="s">
        <v>184</v>
      </c>
      <c r="C9" s="71" t="s">
        <v>62</v>
      </c>
      <c r="D9" s="1" t="str">
        <f>+VLOOKUP(C9,' 1 - Produits'!$B$6:$C$43,2,0)</f>
        <v>bxatri.508'11 M3CCxaN 9.m C/xaT9</v>
      </c>
      <c r="E9" s="71">
        <v>650</v>
      </c>
      <c r="F9" s="74">
        <v>44863</v>
      </c>
    </row>
    <row r="10" spans="2:18" x14ac:dyDescent="0.25">
      <c r="B10" s="147" t="s">
        <v>185</v>
      </c>
      <c r="C10" s="71" t="s">
        <v>64</v>
      </c>
      <c r="D10" s="1" t="str">
        <f>+VLOOKUP(C10,' 1 - Produits'!$B$6:$C$43,2,0)</f>
        <v>bxatri 508'11 M3CCxaN 9.S C/xaT9</v>
      </c>
      <c r="E10" s="71">
        <v>650</v>
      </c>
      <c r="F10" s="74">
        <v>44863</v>
      </c>
    </row>
    <row r="11" spans="2:18" x14ac:dyDescent="0.25">
      <c r="B11" s="147" t="s">
        <v>186</v>
      </c>
      <c r="C11" s="71" t="s">
        <v>66</v>
      </c>
      <c r="D11" s="1" t="str">
        <f>+VLOOKUP(C11,' 1 - Produits'!$B$6:$C$43,2,0)</f>
        <v>CINQU3C3NTO,600 xaLZxaCR.MxaN.m</v>
      </c>
      <c r="E11" s="71">
        <v>100</v>
      </c>
      <c r="F11" s="74">
        <v>44863</v>
      </c>
    </row>
    <row r="12" spans="2:18" x14ac:dyDescent="0.25">
      <c r="B12" s="147" t="s">
        <v>187</v>
      </c>
      <c r="C12" s="71" t="s">
        <v>68</v>
      </c>
      <c r="D12" s="1" t="str">
        <f>+VLOOKUP(C12,' 1 - Produits'!$B$6:$C$43,2,0)</f>
        <v>CINQU3C3NTO,600 xaLZxaCR.MxaN.S</v>
      </c>
      <c r="E12" s="71">
        <v>300</v>
      </c>
      <c r="F12" s="74">
        <v>44863</v>
      </c>
    </row>
    <row r="13" spans="2:18" x14ac:dyDescent="0.25">
      <c r="B13" s="147" t="s">
        <v>188</v>
      </c>
      <c r="C13" s="71" t="s">
        <v>70</v>
      </c>
      <c r="D13" s="1" t="str">
        <f>+VLOOKUP(C13,' 1 - Produits'!$B$6:$C$43,2,0)</f>
        <v>R3N.3S9xaC3 Izy M3CCxaN.9.m</v>
      </c>
      <c r="E13" s="71">
        <v>400</v>
      </c>
      <c r="F13" s="74">
        <v>44863</v>
      </c>
    </row>
    <row r="14" spans="2:18" x14ac:dyDescent="0.25">
      <c r="B14" s="147" t="s">
        <v>189</v>
      </c>
      <c r="C14" s="71" t="s">
        <v>72</v>
      </c>
      <c r="D14" s="1" t="str">
        <f>+VLOOKUP(C14,' 1 - Produits'!$B$6:$C$43,2,0)</f>
        <v>M3RC3m3S zyITO xaLZxaC.3L3TTR.m</v>
      </c>
      <c r="E14" s="71">
        <v>171</v>
      </c>
      <c r="F14" s="74">
        <v>44863</v>
      </c>
    </row>
    <row r="15" spans="2:18" x14ac:dyDescent="0.25">
      <c r="B15" s="147" t="s">
        <v>190</v>
      </c>
      <c r="C15" s="71" t="s">
        <v>74</v>
      </c>
      <c r="D15" s="1" t="str">
        <f>+VLOOKUP(C15,' 1 - Produits'!$B$6:$C$43,2,0)</f>
        <v>M3RC3m3S zyITO xaLZxaC.3L3TTR.S</v>
      </c>
      <c r="E15" s="71">
        <v>100</v>
      </c>
      <c r="F15" s="74">
        <v>44863</v>
      </c>
    </row>
    <row r="16" spans="2:18" x14ac:dyDescent="0.25">
      <c r="B16" s="147" t="s">
        <v>191</v>
      </c>
      <c r="C16" s="71" t="s">
        <v>76</v>
      </c>
      <c r="D16" s="1" t="str">
        <f>+VLOOKUP(C16,' 1 - Produits'!$B$6:$C$43,2,0)</f>
        <v>mOBLO'06-09 CR.xaT3RM.xaLZ.3L.xaS</v>
      </c>
      <c r="E16" s="71">
        <v>200</v>
      </c>
      <c r="F16" s="74">
        <v>44863</v>
      </c>
    </row>
    <row r="17" spans="2:6" x14ac:dyDescent="0.25">
      <c r="B17" s="147" t="s">
        <v>192</v>
      </c>
      <c r="C17" s="71" t="s">
        <v>78</v>
      </c>
      <c r="D17" s="1" t="str">
        <f>+VLOOKUP(C17,' 1 - Produits'!$B$6:$C$43,2,0)</f>
        <v>mOBLO'06-09 CR.xaT3RM.xaLZ.3L.xam</v>
      </c>
      <c r="E17" s="71">
        <v>200</v>
      </c>
      <c r="F17" s="74">
        <v>44863</v>
      </c>
    </row>
    <row r="18" spans="2:6" x14ac:dyDescent="0.25">
      <c r="B18" s="147" t="s">
        <v>193</v>
      </c>
      <c r="C18" s="71" t="s">
        <v>80</v>
      </c>
      <c r="D18" s="1" t="str">
        <f>+VLOOKUP(C18,' 1 - Produits'!$B$6:$C$43,2,0)</f>
        <v>xaLFxa 156 xaLZxaCR.3L3TTR.9OST.m</v>
      </c>
      <c r="E18" s="71">
        <v>50</v>
      </c>
      <c r="F18" s="74">
        <v>44863</v>
      </c>
    </row>
    <row r="19" spans="2:6" x14ac:dyDescent="0.25">
      <c r="B19" s="147" t="s">
        <v>194</v>
      </c>
      <c r="C19" s="71" t="s">
        <v>82</v>
      </c>
      <c r="D19" s="1" t="str">
        <f>+VLOOKUP(C19,' 1 - Produits'!$B$6:$C$43,2,0)</f>
        <v>xaLFxa 156 xaLZxaCR.3L3TTR.xa.S</v>
      </c>
      <c r="E19" s="71">
        <v>50</v>
      </c>
      <c r="F19" s="74">
        <v>44863</v>
      </c>
    </row>
    <row r="20" spans="2:6" x14ac:dyDescent="0.25">
      <c r="B20" s="147" t="s">
        <v>195</v>
      </c>
      <c r="C20" s="71" t="s">
        <v>84</v>
      </c>
      <c r="D20" s="1" t="str">
        <f>+VLOOKUP(C20,' 1 - Produits'!$B$6:$C$43,2,0)</f>
        <v>xaLFxa 166 xaLZxaCRIST.3L3TTR.9.S</v>
      </c>
      <c r="E20" s="71">
        <v>50</v>
      </c>
      <c r="F20" s="74">
        <v>44863</v>
      </c>
    </row>
    <row r="21" spans="2:6" x14ac:dyDescent="0.25">
      <c r="B21" s="147" t="s">
        <v>196</v>
      </c>
      <c r="C21" s="71" t="s">
        <v>86</v>
      </c>
      <c r="D21" s="1" t="str">
        <f>+VLOOKUP(C21,' 1 - Produits'!$B$6:$C$43,2,0)</f>
        <v>156'97 xaLZxaCR.MxaNUxaL3 9.m</v>
      </c>
      <c r="E21" s="71">
        <v>50</v>
      </c>
      <c r="F21" s="74">
        <v>44863</v>
      </c>
    </row>
    <row r="22" spans="2:6" x14ac:dyDescent="0.25">
      <c r="B22" s="147" t="s">
        <v>197</v>
      </c>
      <c r="C22" s="71" t="s">
        <v>88</v>
      </c>
      <c r="D22" s="1" t="str">
        <f>+VLOOKUP(C22,' 1 - Produits'!$B$6:$C$43,2,0)</f>
        <v>NUOzyxa 600 xaLZxaCR.3L3TTR.xaNT.S</v>
      </c>
      <c r="E22" s="71">
        <v>200</v>
      </c>
      <c r="F22" s="74">
        <v>44863</v>
      </c>
    </row>
    <row r="23" spans="2:6" x14ac:dyDescent="0.25">
      <c r="B23" s="147" t="s">
        <v>198</v>
      </c>
      <c r="C23" s="71" t="s">
        <v>90</v>
      </c>
      <c r="D23" s="1" t="str">
        <f>+VLOOKUP(C23,' 1 - Produits'!$B$6:$C$43,2,0)</f>
        <v>CINQU3C3NTO xaLZxaCR.3L3TTR.m</v>
      </c>
      <c r="E23" s="71">
        <v>50</v>
      </c>
      <c r="F23" s="74">
        <v>44863</v>
      </c>
    </row>
    <row r="24" spans="2:6" x14ac:dyDescent="0.25">
      <c r="B24" s="147" t="s">
        <v>199</v>
      </c>
      <c r="C24" s="71" t="s">
        <v>92</v>
      </c>
      <c r="D24" s="1" t="str">
        <f>+VLOOKUP(C24,' 1 - Produits'!$B$6:$C$43,2,0)</f>
        <v>zyW 9OLO'94 29 xaLZxaCR.MxaNUxaL3 S</v>
      </c>
      <c r="E24" s="71">
        <v>49</v>
      </c>
      <c r="F24" s="74">
        <v>44863</v>
      </c>
    </row>
    <row r="25" spans="2:6" x14ac:dyDescent="0.25">
      <c r="B25" s="147" t="s">
        <v>200</v>
      </c>
      <c r="C25" s="71" t="s">
        <v>94</v>
      </c>
      <c r="D25" s="1" t="str">
        <f>+VLOOKUP(C25,' 1 - Produits'!$B$6:$C$43,2,0)</f>
        <v>N3MO'07 xaLZ.3.S CMF</v>
      </c>
      <c r="E25" s="71">
        <v>300</v>
      </c>
      <c r="F25" s="74">
        <v>44863</v>
      </c>
    </row>
    <row r="26" spans="2:6" x14ac:dyDescent="0.25">
      <c r="B26" s="147" t="s">
        <v>201</v>
      </c>
      <c r="C26" s="71" t="s">
        <v>96</v>
      </c>
      <c r="D26" s="1" t="str">
        <f>+VLOOKUP(C26,' 1 - Produits'!$B$6:$C$43,2,0)</f>
        <v>F.GR.9UNTO 3/59 M3CCxaNISMO 9.S</v>
      </c>
      <c r="E26" s="71">
        <v>250</v>
      </c>
      <c r="F26" s="74">
        <v>44863</v>
      </c>
    </row>
    <row r="27" spans="2:6" x14ac:dyDescent="0.25">
      <c r="B27" s="147" t="s">
        <v>202</v>
      </c>
      <c r="C27" s="71" t="s">
        <v>98</v>
      </c>
      <c r="D27" s="1" t="str">
        <f>+VLOOKUP(C27,' 1 - Produits'!$B$6:$C$43,2,0)</f>
        <v>F.GR.9UNTO 59 xaLZxaCR.3L.9S</v>
      </c>
      <c r="E27" s="71">
        <v>48</v>
      </c>
      <c r="F27" s="74">
        <v>44863</v>
      </c>
    </row>
    <row r="28" spans="2:6" x14ac:dyDescent="0.25">
      <c r="B28" s="147" t="s">
        <v>203</v>
      </c>
      <c r="C28" s="71" t="s">
        <v>100</v>
      </c>
      <c r="D28" s="1" t="str">
        <f>+VLOOKUP(C28,' 1 - Produits'!$B$6:$C$43,2,0)</f>
        <v>FR33LxaNm3R'00 xaLZ.3L.LUNOTTO</v>
      </c>
      <c r="E28" s="71">
        <v>197</v>
      </c>
      <c r="F28" s="74">
        <v>44863</v>
      </c>
    </row>
    <row r="29" spans="2:6" x14ac:dyDescent="0.25">
      <c r="B29" s="147" t="s">
        <v>204</v>
      </c>
      <c r="C29" s="71" t="s">
        <v>102</v>
      </c>
      <c r="D29" s="1" t="str">
        <f>+VLOOKUP(C29,' 1 - Produits'!$B$6:$C$43,2,0)</f>
        <v>mUCxaTO'94 xaLZxaCRIST.MxaN.xa.S</v>
      </c>
      <c r="E29" s="71">
        <v>60</v>
      </c>
      <c r="F29" s="74">
        <v>44863</v>
      </c>
    </row>
    <row r="30" spans="2:6" x14ac:dyDescent="0.25">
      <c r="B30" s="147" t="s">
        <v>205</v>
      </c>
      <c r="C30" s="71" t="s">
        <v>104</v>
      </c>
      <c r="D30" s="1" t="str">
        <f>+VLOOKUP(C30,' 1 - Produits'!$B$6:$C$43,2,0)</f>
        <v>SKOmxa FxaBIxa'99 xaLZ.MxaN.9m</v>
      </c>
      <c r="E30" s="71">
        <v>140</v>
      </c>
      <c r="F30" s="74">
        <v>44863</v>
      </c>
    </row>
    <row r="31" spans="2:6" x14ac:dyDescent="0.25">
      <c r="B31" s="147" t="s">
        <v>206</v>
      </c>
      <c r="C31" s="71" t="s">
        <v>106</v>
      </c>
      <c r="D31" s="1" t="str">
        <f>+VLOOKUP(C31,' 1 - Produits'!$B$6:$C$43,2,0)</f>
        <v>M3GxaN3 49 xaLZxaCR.MxaN.9.S</v>
      </c>
      <c r="E31" s="71">
        <v>50</v>
      </c>
      <c r="F31" s="74">
        <v>44863</v>
      </c>
    </row>
    <row r="32" spans="2:6" x14ac:dyDescent="0.25">
      <c r="B32" s="147" t="s">
        <v>207</v>
      </c>
      <c r="C32" s="71" t="s">
        <v>108</v>
      </c>
      <c r="D32" s="1" t="str">
        <f>+VLOOKUP(C32,' 1 - Produits'!$B$6:$C$43,2,0)</f>
        <v>bxatri.306 59 xaLZxaCR.3L.9OST.m</v>
      </c>
      <c r="E32" s="71">
        <v>50</v>
      </c>
      <c r="F32" s="74">
        <v>44863</v>
      </c>
    </row>
    <row r="33" spans="2:6" x14ac:dyDescent="0.25">
      <c r="B33" s="147" t="s">
        <v>208</v>
      </c>
      <c r="C33" s="71" t="s">
        <v>110</v>
      </c>
      <c r="D33" s="1" t="str">
        <f>+VLOOKUP(C33,' 1 - Produits'!$B$6:$C$43,2,0)</f>
        <v>M3RC3m3S W203'01-03 M3CCxaN.9m</v>
      </c>
      <c r="E33" s="71">
        <v>50</v>
      </c>
      <c r="F33" s="74">
        <v>44863</v>
      </c>
    </row>
    <row r="34" spans="2:6" x14ac:dyDescent="0.25">
      <c r="B34" s="147" t="s">
        <v>209</v>
      </c>
      <c r="C34" s="71" t="s">
        <v>112</v>
      </c>
      <c r="D34" s="1" t="str">
        <f>+VLOOKUP(C34,' 1 - Produits'!$B$6:$C$43,2,0)</f>
        <v>SU93R5 59 xaLZxaCR.MxaN.xaNT.S</v>
      </c>
      <c r="E34" s="71">
        <v>250</v>
      </c>
      <c r="F34" s="74">
        <v>44863</v>
      </c>
    </row>
    <row r="35" spans="2:6" x14ac:dyDescent="0.25">
      <c r="B35" s="147" t="s">
        <v>210</v>
      </c>
      <c r="C35" s="71" t="s">
        <v>114</v>
      </c>
      <c r="D35" s="1" t="str">
        <f>+VLOOKUP(C35,' 1 - Produits'!$B$6:$C$43,2,0)</f>
        <v>SU93R5 59 xaLZxaCR.MxaN.xaNT.m</v>
      </c>
      <c r="E35" s="71">
        <v>100</v>
      </c>
      <c r="F35" s="74">
        <v>44863</v>
      </c>
    </row>
    <row r="36" spans="2:6" x14ac:dyDescent="0.25">
      <c r="B36" s="147" t="s">
        <v>211</v>
      </c>
      <c r="C36" s="71" t="s">
        <v>116</v>
      </c>
      <c r="D36" s="1" t="str">
        <f>+VLOOKUP(C36,' 1 - Produits'!$B$6:$C$43,2,0)</f>
        <v>SU93R5 39 xaLZxaCR.MxaN.xaNT.S</v>
      </c>
      <c r="E36" s="71">
        <v>58</v>
      </c>
      <c r="F36" s="74">
        <v>44863</v>
      </c>
    </row>
    <row r="37" spans="2:6" x14ac:dyDescent="0.25">
      <c r="B37" s="147" t="s">
        <v>212</v>
      </c>
      <c r="C37" s="71" t="s">
        <v>118</v>
      </c>
      <c r="D37" s="1" t="str">
        <f>+VLOOKUP(C37,' 1 - Produits'!$B$6:$C$43,2,0)</f>
        <v>CITR.B3RLINGO 07/96 xaLZ.MxaN.S.</v>
      </c>
      <c r="E37" s="71">
        <v>417</v>
      </c>
      <c r="F37" s="74">
        <v>44863</v>
      </c>
    </row>
    <row r="38" spans="2:6" x14ac:dyDescent="0.25">
      <c r="B38" s="147" t="s">
        <v>213</v>
      </c>
      <c r="C38" s="71" t="s">
        <v>120</v>
      </c>
      <c r="D38" s="1" t="str">
        <f>+VLOOKUP(C38,' 1 - Produits'!$B$6:$C$43,2,0)</f>
        <v>TRxaFIC'01,zyIzyxaRO xaLZxaCR.MxaN.m</v>
      </c>
      <c r="E38" s="71">
        <v>50</v>
      </c>
      <c r="F38" s="74">
        <v>44863</v>
      </c>
    </row>
    <row r="39" spans="2:6" x14ac:dyDescent="0.25">
      <c r="B39" s="147" t="s">
        <v>214</v>
      </c>
      <c r="C39" s="71" t="s">
        <v>122</v>
      </c>
      <c r="D39" s="1" t="str">
        <f>+VLOOKUP(C39,' 1 - Produits'!$B$6:$C$43,2,0)</f>
        <v>Izy.mxaILY'99,MxaST3R xaLZxaCR.M.xaS</v>
      </c>
      <c r="E39" s="71">
        <v>150</v>
      </c>
      <c r="F39" s="74">
        <v>44863</v>
      </c>
    </row>
  </sheetData>
  <mergeCells count="1">
    <mergeCell ref="B2:R3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E6497EE-68E7-4ECE-8752-4C32392C11C6}">
          <x14:formula1>
            <xm:f>' 1 - Produits'!$B$6:$B$43</xm:f>
          </x14:formula1>
          <xm:sqref>C6:C39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D3CA7-4D52-4A49-B8DD-710AF9423C50}">
  <sheetPr codeName="Sheet6">
    <tabColor theme="0" tint="-0.34998626667073579"/>
  </sheetPr>
  <dimension ref="A1:AU56"/>
  <sheetViews>
    <sheetView zoomScaleNormal="100" workbookViewId="0">
      <selection activeCell="Q20" sqref="Q20"/>
    </sheetView>
  </sheetViews>
  <sheetFormatPr baseColWidth="10" defaultColWidth="8.88671875" defaultRowHeight="13.2" x14ac:dyDescent="0.25"/>
  <cols>
    <col min="2" max="2" width="12.44140625" bestFit="1" customWidth="1"/>
    <col min="3" max="15" width="34.5546875" style="5" bestFit="1" customWidth="1"/>
    <col min="16" max="28" width="34.5546875" bestFit="1" customWidth="1"/>
    <col min="29" max="36" width="34.5546875" style="1" bestFit="1" customWidth="1"/>
    <col min="37" max="37" width="5" style="1" bestFit="1" customWidth="1"/>
    <col min="38" max="47" width="9.109375" style="1"/>
  </cols>
  <sheetData>
    <row r="1" spans="1:47" s="1" customFormat="1" ht="13.8" thickBot="1" x14ac:dyDescent="0.3">
      <c r="B1" s="1" t="s">
        <v>20</v>
      </c>
    </row>
    <row r="2" spans="1:47" s="1" customFormat="1" ht="12.75" customHeight="1" x14ac:dyDescent="0.25">
      <c r="B2" s="160" t="s">
        <v>37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2"/>
    </row>
    <row r="3" spans="1:47" s="1" customFormat="1" ht="13.5" customHeight="1" thickBot="1" x14ac:dyDescent="0.3">
      <c r="B3" s="163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5"/>
    </row>
    <row r="4" spans="1:47" x14ac:dyDescent="0.25">
      <c r="A4" s="1"/>
      <c r="B4" s="1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47" x14ac:dyDescent="0.25">
      <c r="A5" s="1"/>
      <c r="B5" s="6" t="s">
        <v>4</v>
      </c>
      <c r="C5" s="9" t="s">
        <v>0</v>
      </c>
      <c r="D5" s="9" t="s">
        <v>1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spans="1:47" s="5" customFormat="1" ht="61.2" x14ac:dyDescent="0.25">
      <c r="A6" s="8"/>
      <c r="B6"/>
      <c r="C6" t="s">
        <v>56</v>
      </c>
      <c r="D6" t="s">
        <v>58</v>
      </c>
      <c r="E6" t="s">
        <v>60</v>
      </c>
      <c r="F6" t="s">
        <v>62</v>
      </c>
      <c r="G6" t="s">
        <v>64</v>
      </c>
      <c r="H6" t="s">
        <v>66</v>
      </c>
      <c r="I6" t="s">
        <v>68</v>
      </c>
      <c r="J6" t="s">
        <v>70</v>
      </c>
      <c r="K6" t="s">
        <v>72</v>
      </c>
      <c r="L6" t="s">
        <v>74</v>
      </c>
      <c r="M6" t="s">
        <v>76</v>
      </c>
      <c r="N6" t="s">
        <v>78</v>
      </c>
      <c r="O6" t="s">
        <v>80</v>
      </c>
      <c r="P6" t="s">
        <v>82</v>
      </c>
      <c r="Q6" t="s">
        <v>84</v>
      </c>
      <c r="R6" t="s">
        <v>86</v>
      </c>
      <c r="S6" t="s">
        <v>88</v>
      </c>
      <c r="T6" t="s">
        <v>90</v>
      </c>
      <c r="U6" t="s">
        <v>92</v>
      </c>
      <c r="V6" t="s">
        <v>94</v>
      </c>
      <c r="W6" t="s">
        <v>96</v>
      </c>
      <c r="X6" t="s">
        <v>98</v>
      </c>
      <c r="Y6" t="s">
        <v>100</v>
      </c>
      <c r="Z6" t="s">
        <v>102</v>
      </c>
      <c r="AA6" t="s">
        <v>104</v>
      </c>
      <c r="AB6" t="s">
        <v>106</v>
      </c>
      <c r="AC6" t="s">
        <v>108</v>
      </c>
      <c r="AD6" t="s">
        <v>110</v>
      </c>
      <c r="AE6" t="s">
        <v>112</v>
      </c>
      <c r="AF6" t="s">
        <v>114</v>
      </c>
      <c r="AG6" t="s">
        <v>116</v>
      </c>
      <c r="AH6" t="s">
        <v>118</v>
      </c>
      <c r="AI6" t="s">
        <v>120</v>
      </c>
      <c r="AJ6" t="s">
        <v>122</v>
      </c>
      <c r="AK6" s="7" t="s">
        <v>125</v>
      </c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5">
      <c r="A7" s="1"/>
      <c r="B7" s="6" t="s">
        <v>3</v>
      </c>
      <c r="C7" t="s">
        <v>57</v>
      </c>
      <c r="D7" t="s">
        <v>59</v>
      </c>
      <c r="E7" t="s">
        <v>61</v>
      </c>
      <c r="F7" t="s">
        <v>63</v>
      </c>
      <c r="G7" t="s">
        <v>65</v>
      </c>
      <c r="H7" t="s">
        <v>67</v>
      </c>
      <c r="I7" t="s">
        <v>69</v>
      </c>
      <c r="J7" t="s">
        <v>71</v>
      </c>
      <c r="K7" t="s">
        <v>73</v>
      </c>
      <c r="L7" t="s">
        <v>75</v>
      </c>
      <c r="M7" t="s">
        <v>77</v>
      </c>
      <c r="N7" t="s">
        <v>79</v>
      </c>
      <c r="O7" t="s">
        <v>81</v>
      </c>
      <c r="P7" t="s">
        <v>83</v>
      </c>
      <c r="Q7" t="s">
        <v>85</v>
      </c>
      <c r="R7" t="s">
        <v>87</v>
      </c>
      <c r="S7" t="s">
        <v>89</v>
      </c>
      <c r="T7" t="s">
        <v>91</v>
      </c>
      <c r="U7" t="s">
        <v>93</v>
      </c>
      <c r="V7" t="s">
        <v>95</v>
      </c>
      <c r="W7" t="s">
        <v>97</v>
      </c>
      <c r="X7" t="s">
        <v>99</v>
      </c>
      <c r="Y7" t="s">
        <v>101</v>
      </c>
      <c r="Z7" t="s">
        <v>103</v>
      </c>
      <c r="AA7" t="s">
        <v>105</v>
      </c>
      <c r="AB7" t="s">
        <v>107</v>
      </c>
      <c r="AC7" t="s">
        <v>109</v>
      </c>
      <c r="AD7" t="s">
        <v>111</v>
      </c>
      <c r="AE7" t="s">
        <v>113</v>
      </c>
      <c r="AF7" t="s">
        <v>115</v>
      </c>
      <c r="AG7" t="s">
        <v>117</v>
      </c>
      <c r="AH7" t="s">
        <v>119</v>
      </c>
      <c r="AI7" t="s">
        <v>121</v>
      </c>
      <c r="AJ7" t="s">
        <v>123</v>
      </c>
      <c r="AK7" s="7"/>
    </row>
    <row r="8" spans="1:47" x14ac:dyDescent="0.25">
      <c r="A8" s="1"/>
      <c r="B8" s="11">
        <v>44863</v>
      </c>
      <c r="C8" s="1">
        <v>200</v>
      </c>
      <c r="D8" s="1">
        <v>350</v>
      </c>
      <c r="E8" s="1">
        <v>238</v>
      </c>
      <c r="F8" s="1">
        <v>650</v>
      </c>
      <c r="G8" s="1">
        <v>650</v>
      </c>
      <c r="H8" s="1">
        <v>100</v>
      </c>
      <c r="I8" s="1">
        <v>300</v>
      </c>
      <c r="J8" s="1">
        <v>400</v>
      </c>
      <c r="K8" s="1">
        <v>171</v>
      </c>
      <c r="L8" s="1">
        <v>100</v>
      </c>
      <c r="M8" s="1">
        <v>200</v>
      </c>
      <c r="N8" s="1">
        <v>200</v>
      </c>
      <c r="O8" s="1">
        <v>50</v>
      </c>
      <c r="P8" s="1">
        <v>50</v>
      </c>
      <c r="Q8" s="1">
        <v>50</v>
      </c>
      <c r="R8" s="1">
        <v>50</v>
      </c>
      <c r="S8" s="1">
        <v>200</v>
      </c>
      <c r="T8" s="1">
        <v>50</v>
      </c>
      <c r="U8" s="1">
        <v>49</v>
      </c>
      <c r="V8" s="1">
        <v>300</v>
      </c>
      <c r="W8" s="1">
        <v>250</v>
      </c>
      <c r="X8" s="1">
        <v>48</v>
      </c>
      <c r="Y8" s="1">
        <v>197</v>
      </c>
      <c r="Z8" s="1">
        <v>60</v>
      </c>
      <c r="AA8" s="1">
        <v>140</v>
      </c>
      <c r="AB8" s="1">
        <v>50</v>
      </c>
      <c r="AC8" s="1">
        <v>50</v>
      </c>
      <c r="AD8" s="1">
        <v>50</v>
      </c>
      <c r="AE8" s="1">
        <v>250</v>
      </c>
      <c r="AF8" s="1">
        <v>100</v>
      </c>
      <c r="AG8" s="1">
        <v>58</v>
      </c>
      <c r="AH8" s="1">
        <v>417</v>
      </c>
      <c r="AI8" s="1">
        <v>50</v>
      </c>
      <c r="AJ8" s="1">
        <v>150</v>
      </c>
      <c r="AK8" s="1">
        <v>6228</v>
      </c>
    </row>
    <row r="9" spans="1:47" x14ac:dyDescent="0.25">
      <c r="A9" s="1"/>
      <c r="B9" t="s">
        <v>125</v>
      </c>
      <c r="C9">
        <v>200</v>
      </c>
      <c r="D9">
        <v>350</v>
      </c>
      <c r="E9">
        <v>238</v>
      </c>
      <c r="F9">
        <v>650</v>
      </c>
      <c r="G9">
        <v>650</v>
      </c>
      <c r="H9">
        <v>100</v>
      </c>
      <c r="I9">
        <v>300</v>
      </c>
      <c r="J9">
        <v>400</v>
      </c>
      <c r="K9">
        <v>171</v>
      </c>
      <c r="L9">
        <v>100</v>
      </c>
      <c r="M9">
        <v>200</v>
      </c>
      <c r="N9">
        <v>200</v>
      </c>
      <c r="O9">
        <v>50</v>
      </c>
      <c r="P9">
        <v>50</v>
      </c>
      <c r="Q9">
        <v>50</v>
      </c>
      <c r="R9">
        <v>50</v>
      </c>
      <c r="S9">
        <v>200</v>
      </c>
      <c r="T9">
        <v>50</v>
      </c>
      <c r="U9">
        <v>49</v>
      </c>
      <c r="V9">
        <v>300</v>
      </c>
      <c r="W9">
        <v>250</v>
      </c>
      <c r="X9">
        <v>48</v>
      </c>
      <c r="Y9">
        <v>197</v>
      </c>
      <c r="Z9">
        <v>60</v>
      </c>
      <c r="AA9">
        <v>140</v>
      </c>
      <c r="AB9">
        <v>50</v>
      </c>
      <c r="AC9">
        <v>50</v>
      </c>
      <c r="AD9">
        <v>50</v>
      </c>
      <c r="AE9">
        <v>250</v>
      </c>
      <c r="AF9">
        <v>100</v>
      </c>
      <c r="AG9">
        <v>58</v>
      </c>
      <c r="AH9">
        <v>417</v>
      </c>
      <c r="AI9">
        <v>50</v>
      </c>
      <c r="AJ9">
        <v>150</v>
      </c>
      <c r="AK9">
        <v>6228</v>
      </c>
    </row>
    <row r="10" spans="1:47" x14ac:dyDescent="0.25">
      <c r="A10" s="1"/>
      <c r="C10"/>
      <c r="D10"/>
      <c r="E10"/>
      <c r="F10"/>
      <c r="G10"/>
      <c r="H10"/>
      <c r="I10"/>
      <c r="J10"/>
      <c r="K10"/>
      <c r="L10"/>
      <c r="M10"/>
      <c r="N10"/>
      <c r="O10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47" x14ac:dyDescent="0.25">
      <c r="A11" s="1"/>
      <c r="C11"/>
      <c r="D11"/>
      <c r="E11"/>
      <c r="F11"/>
      <c r="G11"/>
      <c r="H11"/>
      <c r="I11"/>
      <c r="J11"/>
      <c r="K11"/>
      <c r="L11"/>
      <c r="M11"/>
      <c r="N11"/>
      <c r="O1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47" x14ac:dyDescent="0.25">
      <c r="A12" s="1"/>
      <c r="C12"/>
      <c r="D12"/>
      <c r="E12"/>
      <c r="F12"/>
      <c r="G12"/>
      <c r="H12"/>
      <c r="I12"/>
      <c r="J12"/>
      <c r="K12"/>
      <c r="L12"/>
      <c r="M12"/>
      <c r="N12"/>
      <c r="O12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47" x14ac:dyDescent="0.25">
      <c r="A13" s="1"/>
      <c r="C13"/>
      <c r="D13"/>
      <c r="E13"/>
      <c r="F13"/>
      <c r="G13"/>
      <c r="H13"/>
      <c r="I13"/>
      <c r="J13"/>
      <c r="K13"/>
      <c r="L13"/>
      <c r="M13"/>
      <c r="N13"/>
      <c r="O13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47" x14ac:dyDescent="0.25">
      <c r="A14" s="1"/>
      <c r="C14"/>
      <c r="D14"/>
      <c r="E14"/>
      <c r="F14"/>
      <c r="G14"/>
      <c r="H14"/>
      <c r="I14"/>
      <c r="J14"/>
      <c r="K14"/>
      <c r="L14"/>
      <c r="M14"/>
      <c r="N14"/>
      <c r="O14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47" x14ac:dyDescent="0.25">
      <c r="A15" s="1"/>
      <c r="C15"/>
      <c r="D15"/>
      <c r="E15"/>
      <c r="F15"/>
      <c r="G15"/>
      <c r="H15"/>
      <c r="I15"/>
      <c r="J15"/>
      <c r="K15"/>
      <c r="L15"/>
      <c r="M15"/>
      <c r="N15"/>
      <c r="O15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47" x14ac:dyDescent="0.25">
      <c r="A16" s="1"/>
      <c r="C16"/>
      <c r="D16"/>
      <c r="E16"/>
      <c r="F16"/>
      <c r="G16"/>
      <c r="H16"/>
      <c r="I16"/>
      <c r="J16"/>
      <c r="K16"/>
      <c r="L16"/>
      <c r="M16"/>
      <c r="N16"/>
      <c r="O16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x14ac:dyDescent="0.25">
      <c r="A17" s="1"/>
      <c r="C17"/>
      <c r="D17"/>
      <c r="E17"/>
      <c r="F17"/>
      <c r="G17"/>
      <c r="H17"/>
      <c r="I17"/>
      <c r="J17"/>
      <c r="K17"/>
      <c r="L17"/>
      <c r="M17"/>
      <c r="N17"/>
      <c r="O17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x14ac:dyDescent="0.25">
      <c r="A18" s="1"/>
      <c r="C18"/>
      <c r="D18"/>
      <c r="E18"/>
      <c r="F18"/>
      <c r="G18"/>
      <c r="H18"/>
      <c r="I18"/>
      <c r="J18"/>
      <c r="K18"/>
      <c r="L18"/>
      <c r="M18"/>
      <c r="N18"/>
      <c r="O18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x14ac:dyDescent="0.25">
      <c r="A19" s="1"/>
      <c r="C19"/>
      <c r="D19"/>
      <c r="E19"/>
      <c r="F19"/>
      <c r="G19"/>
      <c r="H19"/>
      <c r="I19"/>
      <c r="J19"/>
      <c r="K19"/>
      <c r="L19"/>
      <c r="M19"/>
      <c r="N19"/>
      <c r="O19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x14ac:dyDescent="0.25">
      <c r="A20" s="1"/>
      <c r="C20"/>
      <c r="D20"/>
      <c r="E20"/>
      <c r="F20"/>
      <c r="G20"/>
      <c r="H20"/>
      <c r="I20"/>
      <c r="J20"/>
      <c r="K20"/>
      <c r="L20"/>
      <c r="M20"/>
      <c r="N20"/>
      <c r="O20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s="1" customFormat="1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1:28" s="1" customFormat="1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1:28" s="1" customFormat="1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28" s="1" customFormat="1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1:28" s="1" customFormat="1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1:28" s="1" customFormat="1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28" s="1" customFormat="1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28" s="1" customFormat="1" x14ac:dyDescent="0.25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28" s="1" customFormat="1" x14ac:dyDescent="0.25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28" s="1" customFormat="1" x14ac:dyDescent="0.25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28" s="1" customFormat="1" x14ac:dyDescent="0.25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28" s="1" customFormat="1" x14ac:dyDescent="0.25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3:15" s="1" customFormat="1" x14ac:dyDescent="0.25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3:15" s="1" customFormat="1" x14ac:dyDescent="0.25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3:15" s="1" customFormat="1" x14ac:dyDescent="0.25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3:15" s="1" customFormat="1" x14ac:dyDescent="0.25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3:15" s="1" customFormat="1" x14ac:dyDescent="0.25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3:15" s="1" customFormat="1" x14ac:dyDescent="0.25"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3:15" s="1" customFormat="1" x14ac:dyDescent="0.25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3:15" s="1" customFormat="1" x14ac:dyDescent="0.25"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3:15" s="1" customFormat="1" x14ac:dyDescent="0.25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3:15" s="1" customFormat="1" x14ac:dyDescent="0.25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3:15" s="1" customFormat="1" x14ac:dyDescent="0.25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3:15" s="1" customFormat="1" x14ac:dyDescent="0.25"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3:15" s="1" customFormat="1" x14ac:dyDescent="0.25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3:15" s="1" customFormat="1" x14ac:dyDescent="0.25"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3:15" s="1" customFormat="1" x14ac:dyDescent="0.25"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3:15" s="1" customFormat="1" x14ac:dyDescent="0.25"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3:15" s="1" customFormat="1" x14ac:dyDescent="0.25"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3:15" s="1" customFormat="1" x14ac:dyDescent="0.25"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3:15" s="1" customFormat="1" x14ac:dyDescent="0.25"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</row>
    <row r="52" spans="3:15" s="1" customFormat="1" x14ac:dyDescent="0.25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</row>
    <row r="53" spans="3:15" s="1" customFormat="1" x14ac:dyDescent="0.25"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3:15" s="1" customFormat="1" x14ac:dyDescent="0.25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spans="3:15" s="1" customFormat="1" x14ac:dyDescent="0.25"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</row>
    <row r="56" spans="3:15" s="1" customFormat="1" x14ac:dyDescent="0.25"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</sheetData>
  <mergeCells count="1">
    <mergeCell ref="B2:P3"/>
  </mergeCells>
  <pageMargins left="0.7" right="0.7" top="0.75" bottom="0.75" header="0.3" footer="0.3"/>
  <pageSetup paperSize="9" orientation="portrait" horizontalDpi="90" verticalDpi="9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24751-F71D-44EB-AF06-B85463214528}">
  <sheetPr codeName="Sheet7">
    <tabColor theme="0" tint="-0.34998626667073579"/>
  </sheetPr>
  <dimension ref="B1:C106"/>
  <sheetViews>
    <sheetView zoomScaleNormal="100" workbookViewId="0">
      <pane xSplit="1" ySplit="5" topLeftCell="B6" activePane="bottomRight" state="frozen"/>
      <selection pane="topRight" activeCell="B1" sqref="B1"/>
      <selection pane="bottomLeft" activeCell="A3" sqref="A3"/>
      <selection pane="bottomRight"/>
    </sheetView>
  </sheetViews>
  <sheetFormatPr baseColWidth="10" defaultColWidth="9.109375" defaultRowHeight="13.2" x14ac:dyDescent="0.25"/>
  <cols>
    <col min="1" max="1" width="3.6640625" style="1" customWidth="1"/>
    <col min="2" max="2" width="25.44140625" style="1" customWidth="1"/>
    <col min="3" max="16384" width="9.109375" style="1"/>
  </cols>
  <sheetData>
    <row r="1" spans="2:3" ht="13.8" thickBot="1" x14ac:dyDescent="0.3">
      <c r="B1" s="1" t="s">
        <v>24</v>
      </c>
    </row>
    <row r="2" spans="2:3" ht="12.75" customHeight="1" x14ac:dyDescent="0.25">
      <c r="B2" s="160" t="s">
        <v>38</v>
      </c>
      <c r="C2" s="162"/>
    </row>
    <row r="3" spans="2:3" ht="13.5" customHeight="1" thickBot="1" x14ac:dyDescent="0.3">
      <c r="B3" s="163"/>
      <c r="C3" s="165"/>
    </row>
    <row r="4" spans="2:3" ht="13.8" thickBot="1" x14ac:dyDescent="0.3"/>
    <row r="5" spans="2:3" s="14" customFormat="1" ht="13.8" thickBot="1" x14ac:dyDescent="0.3">
      <c r="B5" s="44" t="s">
        <v>16</v>
      </c>
      <c r="C5" s="43" t="s">
        <v>2</v>
      </c>
    </row>
    <row r="6" spans="2:3" x14ac:dyDescent="0.25">
      <c r="B6" s="34" t="str">
        <f>+'2 - Commandes clients'!C6&amp;"-"&amp;'2 - Commandes clients'!F6</f>
        <v>38.709.000-44863</v>
      </c>
      <c r="C6" s="125">
        <f>+'2 - Commandes clients'!E6</f>
        <v>200</v>
      </c>
    </row>
    <row r="7" spans="2:3" x14ac:dyDescent="0.25">
      <c r="B7" s="34" t="str">
        <f>+'2 - Commandes clients'!C7&amp;"-"&amp;'2 - Commandes clients'!F7</f>
        <v>38.710.000-44863</v>
      </c>
      <c r="C7" s="113">
        <f>+'2 - Commandes clients'!E7</f>
        <v>350</v>
      </c>
    </row>
    <row r="8" spans="2:3" x14ac:dyDescent="0.25">
      <c r="B8" s="34" t="str">
        <f>+'2 - Commandes clients'!C8&amp;"-"&amp;'2 - Commandes clients'!F8</f>
        <v>36.036.000-44863</v>
      </c>
      <c r="C8" s="113">
        <f>+'2 - Commandes clients'!E8</f>
        <v>238</v>
      </c>
    </row>
    <row r="9" spans="2:3" x14ac:dyDescent="0.25">
      <c r="B9" s="34" t="str">
        <f>+'2 - Commandes clients'!C9&amp;"-"&amp;'2 - Commandes clients'!F9</f>
        <v>38.711.000-44863</v>
      </c>
      <c r="C9" s="113">
        <f>+'2 - Commandes clients'!E9</f>
        <v>650</v>
      </c>
    </row>
    <row r="10" spans="2:3" x14ac:dyDescent="0.25">
      <c r="B10" s="34" t="str">
        <f>+'2 - Commandes clients'!C10&amp;"-"&amp;'2 - Commandes clients'!F10</f>
        <v>38.712.000-44863</v>
      </c>
      <c r="C10" s="113">
        <f>+'2 - Commandes clients'!E10</f>
        <v>650</v>
      </c>
    </row>
    <row r="11" spans="2:3" x14ac:dyDescent="0.25">
      <c r="B11" s="34" t="str">
        <f>+'2 - Commandes clients'!C11&amp;"-"&amp;'2 - Commandes clients'!F11</f>
        <v>36.009.000-44863</v>
      </c>
      <c r="C11" s="113">
        <f>+'2 - Commandes clients'!E11</f>
        <v>100</v>
      </c>
    </row>
    <row r="12" spans="2:3" x14ac:dyDescent="0.25">
      <c r="B12" s="34" t="e">
        <f>+'2 - Commandes clients'!#REF!&amp;"-"&amp;'2 - Commandes clients'!#REF!</f>
        <v>#REF!</v>
      </c>
      <c r="C12" s="113" t="e">
        <f>+'2 - Commandes clients'!#REF!</f>
        <v>#REF!</v>
      </c>
    </row>
    <row r="13" spans="2:3" x14ac:dyDescent="0.25">
      <c r="B13" s="34" t="e">
        <f>+'2 - Commandes clients'!#REF!&amp;"-"&amp;'2 - Commandes clients'!#REF!</f>
        <v>#REF!</v>
      </c>
      <c r="C13" s="113" t="e">
        <f>+'2 - Commandes clients'!#REF!</f>
        <v>#REF!</v>
      </c>
    </row>
    <row r="14" spans="2:3" x14ac:dyDescent="0.25">
      <c r="B14" s="34" t="e">
        <f>+'2 - Commandes clients'!#REF!&amp;"-"&amp;'2 - Commandes clients'!#REF!</f>
        <v>#REF!</v>
      </c>
      <c r="C14" s="113" t="e">
        <f>+'2 - Commandes clients'!#REF!</f>
        <v>#REF!</v>
      </c>
    </row>
    <row r="15" spans="2:3" x14ac:dyDescent="0.25">
      <c r="B15" s="34" t="e">
        <f>+'2 - Commandes clients'!#REF!&amp;"-"&amp;'2 - Commandes clients'!#REF!</f>
        <v>#REF!</v>
      </c>
      <c r="C15" s="113" t="e">
        <f>+'2 - Commandes clients'!#REF!</f>
        <v>#REF!</v>
      </c>
    </row>
    <row r="16" spans="2:3" x14ac:dyDescent="0.25">
      <c r="B16" s="34" t="e">
        <f>+'2 - Commandes clients'!#REF!&amp;"-"&amp;'2 - Commandes clients'!#REF!</f>
        <v>#REF!</v>
      </c>
      <c r="C16" s="113" t="e">
        <f>+'2 - Commandes clients'!#REF!</f>
        <v>#REF!</v>
      </c>
    </row>
    <row r="17" spans="2:3" x14ac:dyDescent="0.25">
      <c r="B17" s="34" t="e">
        <f>+'2 - Commandes clients'!#REF!&amp;"-"&amp;'2 - Commandes clients'!#REF!</f>
        <v>#REF!</v>
      </c>
      <c r="C17" s="113" t="e">
        <f>+'2 - Commandes clients'!#REF!</f>
        <v>#REF!</v>
      </c>
    </row>
    <row r="18" spans="2:3" x14ac:dyDescent="0.25">
      <c r="B18" s="34" t="e">
        <f>+'2 - Commandes clients'!#REF!&amp;"-"&amp;'2 - Commandes clients'!#REF!</f>
        <v>#REF!</v>
      </c>
      <c r="C18" s="113" t="e">
        <f>+'2 - Commandes clients'!#REF!</f>
        <v>#REF!</v>
      </c>
    </row>
    <row r="19" spans="2:3" x14ac:dyDescent="0.25">
      <c r="B19" s="34" t="e">
        <f>+'2 - Commandes clients'!#REF!&amp;"-"&amp;'2 - Commandes clients'!#REF!</f>
        <v>#REF!</v>
      </c>
      <c r="C19" s="113" t="e">
        <f>+'2 - Commandes clients'!#REF!</f>
        <v>#REF!</v>
      </c>
    </row>
    <row r="20" spans="2:3" x14ac:dyDescent="0.25">
      <c r="B20" s="34" t="e">
        <f>+'2 - Commandes clients'!#REF!&amp;"-"&amp;'2 - Commandes clients'!#REF!</f>
        <v>#REF!</v>
      </c>
      <c r="C20" s="113" t="e">
        <f>+'2 - Commandes clients'!#REF!</f>
        <v>#REF!</v>
      </c>
    </row>
    <row r="21" spans="2:3" x14ac:dyDescent="0.25">
      <c r="B21" s="34" t="e">
        <f>+'2 - Commandes clients'!#REF!&amp;"-"&amp;'2 - Commandes clients'!#REF!</f>
        <v>#REF!</v>
      </c>
      <c r="C21" s="113" t="e">
        <f>+'2 - Commandes clients'!#REF!</f>
        <v>#REF!</v>
      </c>
    </row>
    <row r="22" spans="2:3" x14ac:dyDescent="0.25">
      <c r="B22" s="34" t="e">
        <f>+'2 - Commandes clients'!#REF!&amp;"-"&amp;'2 - Commandes clients'!#REF!</f>
        <v>#REF!</v>
      </c>
      <c r="C22" s="113" t="e">
        <f>+'2 - Commandes clients'!#REF!</f>
        <v>#REF!</v>
      </c>
    </row>
    <row r="23" spans="2:3" x14ac:dyDescent="0.25">
      <c r="B23" s="34" t="e">
        <f>+'2 - Commandes clients'!#REF!&amp;"-"&amp;'2 - Commandes clients'!#REF!</f>
        <v>#REF!</v>
      </c>
      <c r="C23" s="113" t="e">
        <f>+'2 - Commandes clients'!#REF!</f>
        <v>#REF!</v>
      </c>
    </row>
    <row r="24" spans="2:3" x14ac:dyDescent="0.25">
      <c r="B24" s="34" t="e">
        <f>+'2 - Commandes clients'!#REF!&amp;"-"&amp;'2 - Commandes clients'!#REF!</f>
        <v>#REF!</v>
      </c>
      <c r="C24" s="113" t="e">
        <f>+'2 - Commandes clients'!#REF!</f>
        <v>#REF!</v>
      </c>
    </row>
    <row r="25" spans="2:3" x14ac:dyDescent="0.25">
      <c r="B25" s="34" t="e">
        <f>+'2 - Commandes clients'!#REF!&amp;"-"&amp;'2 - Commandes clients'!#REF!</f>
        <v>#REF!</v>
      </c>
      <c r="C25" s="113" t="e">
        <f>+'2 - Commandes clients'!#REF!</f>
        <v>#REF!</v>
      </c>
    </row>
    <row r="26" spans="2:3" x14ac:dyDescent="0.25">
      <c r="B26" s="34" t="e">
        <f>+'2 - Commandes clients'!#REF!&amp;"-"&amp;'2 - Commandes clients'!#REF!</f>
        <v>#REF!</v>
      </c>
      <c r="C26" s="113" t="e">
        <f>+'2 - Commandes clients'!#REF!</f>
        <v>#REF!</v>
      </c>
    </row>
    <row r="27" spans="2:3" x14ac:dyDescent="0.25">
      <c r="B27" s="34" t="e">
        <f>+'2 - Commandes clients'!#REF!&amp;"-"&amp;'2 - Commandes clients'!#REF!</f>
        <v>#REF!</v>
      </c>
      <c r="C27" s="113" t="e">
        <f>+'2 - Commandes clients'!#REF!</f>
        <v>#REF!</v>
      </c>
    </row>
    <row r="28" spans="2:3" x14ac:dyDescent="0.25">
      <c r="B28" s="34" t="e">
        <f>+'2 - Commandes clients'!#REF!&amp;"-"&amp;'2 - Commandes clients'!#REF!</f>
        <v>#REF!</v>
      </c>
      <c r="C28" s="113" t="e">
        <f>+'2 - Commandes clients'!#REF!</f>
        <v>#REF!</v>
      </c>
    </row>
    <row r="29" spans="2:3" x14ac:dyDescent="0.25">
      <c r="B29" s="34" t="e">
        <f>+'2 - Commandes clients'!#REF!&amp;"-"&amp;'2 - Commandes clients'!#REF!</f>
        <v>#REF!</v>
      </c>
      <c r="C29" s="113" t="e">
        <f>+'2 - Commandes clients'!#REF!</f>
        <v>#REF!</v>
      </c>
    </row>
    <row r="30" spans="2:3" x14ac:dyDescent="0.25">
      <c r="B30" s="34" t="e">
        <f>+'2 - Commandes clients'!#REF!&amp;"-"&amp;'2 - Commandes clients'!#REF!</f>
        <v>#REF!</v>
      </c>
      <c r="C30" s="113" t="e">
        <f>+'2 - Commandes clients'!#REF!</f>
        <v>#REF!</v>
      </c>
    </row>
    <row r="31" spans="2:3" x14ac:dyDescent="0.25">
      <c r="B31" s="34" t="e">
        <f>+'2 - Commandes clients'!#REF!&amp;"-"&amp;'2 - Commandes clients'!#REF!</f>
        <v>#REF!</v>
      </c>
      <c r="C31" s="113" t="e">
        <f>+'2 - Commandes clients'!#REF!</f>
        <v>#REF!</v>
      </c>
    </row>
    <row r="32" spans="2:3" x14ac:dyDescent="0.25">
      <c r="B32" s="34" t="e">
        <f>+'2 - Commandes clients'!#REF!&amp;"-"&amp;'2 - Commandes clients'!#REF!</f>
        <v>#REF!</v>
      </c>
      <c r="C32" s="113" t="e">
        <f>+'2 - Commandes clients'!#REF!</f>
        <v>#REF!</v>
      </c>
    </row>
    <row r="33" spans="2:3" x14ac:dyDescent="0.25">
      <c r="B33" s="34" t="e">
        <f>+'2 - Commandes clients'!#REF!&amp;"-"&amp;'2 - Commandes clients'!#REF!</f>
        <v>#REF!</v>
      </c>
      <c r="C33" s="113" t="e">
        <f>+'2 - Commandes clients'!#REF!</f>
        <v>#REF!</v>
      </c>
    </row>
    <row r="34" spans="2:3" x14ac:dyDescent="0.25">
      <c r="B34" s="34" t="e">
        <f>+'2 - Commandes clients'!#REF!&amp;"-"&amp;'2 - Commandes clients'!#REF!</f>
        <v>#REF!</v>
      </c>
      <c r="C34" s="113" t="e">
        <f>+'2 - Commandes clients'!#REF!</f>
        <v>#REF!</v>
      </c>
    </row>
    <row r="35" spans="2:3" x14ac:dyDescent="0.25">
      <c r="B35" s="34" t="e">
        <f>+'2 - Commandes clients'!#REF!&amp;"-"&amp;'2 - Commandes clients'!#REF!</f>
        <v>#REF!</v>
      </c>
      <c r="C35" s="113" t="e">
        <f>+'2 - Commandes clients'!#REF!</f>
        <v>#REF!</v>
      </c>
    </row>
    <row r="36" spans="2:3" x14ac:dyDescent="0.25">
      <c r="B36" s="34" t="e">
        <f>+'2 - Commandes clients'!#REF!&amp;"-"&amp;'2 - Commandes clients'!#REF!</f>
        <v>#REF!</v>
      </c>
      <c r="C36" s="113" t="e">
        <f>+'2 - Commandes clients'!#REF!</f>
        <v>#REF!</v>
      </c>
    </row>
    <row r="37" spans="2:3" x14ac:dyDescent="0.25">
      <c r="B37" s="34" t="e">
        <f>+'2 - Commandes clients'!#REF!&amp;"-"&amp;'2 - Commandes clients'!#REF!</f>
        <v>#REF!</v>
      </c>
      <c r="C37" s="113" t="e">
        <f>+'2 - Commandes clients'!#REF!</f>
        <v>#REF!</v>
      </c>
    </row>
    <row r="38" spans="2:3" x14ac:dyDescent="0.25">
      <c r="B38" s="34" t="e">
        <f>+'2 - Commandes clients'!#REF!&amp;"-"&amp;'2 - Commandes clients'!#REF!</f>
        <v>#REF!</v>
      </c>
      <c r="C38" s="113" t="e">
        <f>+'2 - Commandes clients'!#REF!</f>
        <v>#REF!</v>
      </c>
    </row>
    <row r="39" spans="2:3" x14ac:dyDescent="0.25">
      <c r="B39" s="34" t="e">
        <f>+'2 - Commandes clients'!#REF!&amp;"-"&amp;'2 - Commandes clients'!#REF!</f>
        <v>#REF!</v>
      </c>
      <c r="C39" s="113" t="e">
        <f>+'2 - Commandes clients'!#REF!</f>
        <v>#REF!</v>
      </c>
    </row>
    <row r="40" spans="2:3" x14ac:dyDescent="0.25">
      <c r="B40" s="34" t="e">
        <f>+'2 - Commandes clients'!#REF!&amp;"-"&amp;'2 - Commandes clients'!#REF!</f>
        <v>#REF!</v>
      </c>
      <c r="C40" s="113" t="e">
        <f>+'2 - Commandes clients'!#REF!</f>
        <v>#REF!</v>
      </c>
    </row>
    <row r="41" spans="2:3" x14ac:dyDescent="0.25">
      <c r="B41" s="34" t="e">
        <f>+'2 - Commandes clients'!#REF!&amp;"-"&amp;'2 - Commandes clients'!#REF!</f>
        <v>#REF!</v>
      </c>
      <c r="C41" s="113" t="e">
        <f>+'2 - Commandes clients'!#REF!</f>
        <v>#REF!</v>
      </c>
    </row>
    <row r="42" spans="2:3" x14ac:dyDescent="0.25">
      <c r="B42" s="34" t="e">
        <f>+'2 - Commandes clients'!#REF!&amp;"-"&amp;'2 - Commandes clients'!#REF!</f>
        <v>#REF!</v>
      </c>
      <c r="C42" s="113" t="e">
        <f>+'2 - Commandes clients'!#REF!</f>
        <v>#REF!</v>
      </c>
    </row>
    <row r="43" spans="2:3" x14ac:dyDescent="0.25">
      <c r="B43" s="34" t="e">
        <f>+'2 - Commandes clients'!#REF!&amp;"-"&amp;'2 - Commandes clients'!#REF!</f>
        <v>#REF!</v>
      </c>
      <c r="C43" s="113" t="e">
        <f>+'2 - Commandes clients'!#REF!</f>
        <v>#REF!</v>
      </c>
    </row>
    <row r="44" spans="2:3" x14ac:dyDescent="0.25">
      <c r="B44" s="34" t="e">
        <f>+'2 - Commandes clients'!#REF!&amp;"-"&amp;'2 - Commandes clients'!#REF!</f>
        <v>#REF!</v>
      </c>
      <c r="C44" s="113" t="e">
        <f>+'2 - Commandes clients'!#REF!</f>
        <v>#REF!</v>
      </c>
    </row>
    <row r="45" spans="2:3" x14ac:dyDescent="0.25">
      <c r="B45" s="34" t="e">
        <f>+'2 - Commandes clients'!#REF!&amp;"-"&amp;'2 - Commandes clients'!#REF!</f>
        <v>#REF!</v>
      </c>
      <c r="C45" s="113" t="e">
        <f>+'2 - Commandes clients'!#REF!</f>
        <v>#REF!</v>
      </c>
    </row>
    <row r="46" spans="2:3" x14ac:dyDescent="0.25">
      <c r="B46" s="34" t="e">
        <f>+'2 - Commandes clients'!#REF!&amp;"-"&amp;'2 - Commandes clients'!#REF!</f>
        <v>#REF!</v>
      </c>
      <c r="C46" s="113" t="e">
        <f>+'2 - Commandes clients'!#REF!</f>
        <v>#REF!</v>
      </c>
    </row>
    <row r="47" spans="2:3" x14ac:dyDescent="0.25">
      <c r="B47" s="34" t="e">
        <f>+'2 - Commandes clients'!#REF!&amp;"-"&amp;'2 - Commandes clients'!#REF!</f>
        <v>#REF!</v>
      </c>
      <c r="C47" s="113" t="e">
        <f>+'2 - Commandes clients'!#REF!</f>
        <v>#REF!</v>
      </c>
    </row>
    <row r="48" spans="2:3" x14ac:dyDescent="0.25">
      <c r="B48" s="34" t="e">
        <f>+'2 - Commandes clients'!#REF!&amp;"-"&amp;'2 - Commandes clients'!#REF!</f>
        <v>#REF!</v>
      </c>
      <c r="C48" s="113" t="e">
        <f>+'2 - Commandes clients'!#REF!</f>
        <v>#REF!</v>
      </c>
    </row>
    <row r="49" spans="2:3" x14ac:dyDescent="0.25">
      <c r="B49" s="34" t="e">
        <f>+'2 - Commandes clients'!#REF!&amp;"-"&amp;'2 - Commandes clients'!#REF!</f>
        <v>#REF!</v>
      </c>
      <c r="C49" s="113" t="e">
        <f>+'2 - Commandes clients'!#REF!</f>
        <v>#REF!</v>
      </c>
    </row>
    <row r="50" spans="2:3" x14ac:dyDescent="0.25">
      <c r="B50" s="34" t="e">
        <f>+'2 - Commandes clients'!#REF!&amp;"-"&amp;'2 - Commandes clients'!#REF!</f>
        <v>#REF!</v>
      </c>
      <c r="C50" s="113" t="e">
        <f>+'2 - Commandes clients'!#REF!</f>
        <v>#REF!</v>
      </c>
    </row>
    <row r="51" spans="2:3" x14ac:dyDescent="0.25">
      <c r="B51" s="34" t="e">
        <f>+'2 - Commandes clients'!#REF!&amp;"-"&amp;'2 - Commandes clients'!#REF!</f>
        <v>#REF!</v>
      </c>
      <c r="C51" s="113" t="e">
        <f>+'2 - Commandes clients'!#REF!</f>
        <v>#REF!</v>
      </c>
    </row>
    <row r="52" spans="2:3" x14ac:dyDescent="0.25">
      <c r="B52" s="34" t="e">
        <f>+'2 - Commandes clients'!#REF!&amp;"-"&amp;'2 - Commandes clients'!#REF!</f>
        <v>#REF!</v>
      </c>
      <c r="C52" s="113" t="e">
        <f>+'2 - Commandes clients'!#REF!</f>
        <v>#REF!</v>
      </c>
    </row>
    <row r="53" spans="2:3" x14ac:dyDescent="0.25">
      <c r="B53" s="34" t="e">
        <f>+'2 - Commandes clients'!#REF!&amp;"-"&amp;'2 - Commandes clients'!#REF!</f>
        <v>#REF!</v>
      </c>
      <c r="C53" s="113" t="e">
        <f>+'2 - Commandes clients'!#REF!</f>
        <v>#REF!</v>
      </c>
    </row>
    <row r="54" spans="2:3" x14ac:dyDescent="0.25">
      <c r="B54" s="34" t="e">
        <f>+'2 - Commandes clients'!#REF!&amp;"-"&amp;'2 - Commandes clients'!#REF!</f>
        <v>#REF!</v>
      </c>
      <c r="C54" s="113" t="e">
        <f>+'2 - Commandes clients'!#REF!</f>
        <v>#REF!</v>
      </c>
    </row>
    <row r="55" spans="2:3" x14ac:dyDescent="0.25">
      <c r="B55" s="34" t="e">
        <f>+'2 - Commandes clients'!#REF!&amp;"-"&amp;'2 - Commandes clients'!#REF!</f>
        <v>#REF!</v>
      </c>
      <c r="C55" s="113" t="e">
        <f>+'2 - Commandes clients'!#REF!</f>
        <v>#REF!</v>
      </c>
    </row>
    <row r="56" spans="2:3" x14ac:dyDescent="0.25">
      <c r="B56" s="34" t="e">
        <f>+'2 - Commandes clients'!#REF!&amp;"-"&amp;'2 - Commandes clients'!#REF!</f>
        <v>#REF!</v>
      </c>
      <c r="C56" s="113" t="e">
        <f>+'2 - Commandes clients'!#REF!</f>
        <v>#REF!</v>
      </c>
    </row>
    <row r="57" spans="2:3" x14ac:dyDescent="0.25">
      <c r="B57" s="34" t="e">
        <f>+'2 - Commandes clients'!#REF!&amp;"-"&amp;'2 - Commandes clients'!#REF!</f>
        <v>#REF!</v>
      </c>
      <c r="C57" s="113" t="e">
        <f>+'2 - Commandes clients'!#REF!</f>
        <v>#REF!</v>
      </c>
    </row>
    <row r="58" spans="2:3" x14ac:dyDescent="0.25">
      <c r="B58" s="34" t="e">
        <f>+'2 - Commandes clients'!#REF!&amp;"-"&amp;'2 - Commandes clients'!#REF!</f>
        <v>#REF!</v>
      </c>
      <c r="C58" s="113" t="e">
        <f>+'2 - Commandes clients'!#REF!</f>
        <v>#REF!</v>
      </c>
    </row>
    <row r="59" spans="2:3" x14ac:dyDescent="0.25">
      <c r="B59" s="34" t="e">
        <f>+'2 - Commandes clients'!#REF!&amp;"-"&amp;'2 - Commandes clients'!#REF!</f>
        <v>#REF!</v>
      </c>
      <c r="C59" s="113" t="e">
        <f>+'2 - Commandes clients'!#REF!</f>
        <v>#REF!</v>
      </c>
    </row>
    <row r="60" spans="2:3" x14ac:dyDescent="0.25">
      <c r="B60" s="34" t="e">
        <f>+'2 - Commandes clients'!#REF!&amp;"-"&amp;'2 - Commandes clients'!#REF!</f>
        <v>#REF!</v>
      </c>
      <c r="C60" s="113" t="e">
        <f>+'2 - Commandes clients'!#REF!</f>
        <v>#REF!</v>
      </c>
    </row>
    <row r="61" spans="2:3" x14ac:dyDescent="0.25">
      <c r="B61" s="34" t="e">
        <f>+'2 - Commandes clients'!#REF!&amp;"-"&amp;'2 - Commandes clients'!#REF!</f>
        <v>#REF!</v>
      </c>
      <c r="C61" s="113" t="e">
        <f>+'2 - Commandes clients'!#REF!</f>
        <v>#REF!</v>
      </c>
    </row>
    <row r="62" spans="2:3" x14ac:dyDescent="0.25">
      <c r="B62" s="34" t="e">
        <f>+'2 - Commandes clients'!#REF!&amp;"-"&amp;'2 - Commandes clients'!#REF!</f>
        <v>#REF!</v>
      </c>
      <c r="C62" s="113" t="e">
        <f>+'2 - Commandes clients'!#REF!</f>
        <v>#REF!</v>
      </c>
    </row>
    <row r="63" spans="2:3" x14ac:dyDescent="0.25">
      <c r="B63" s="34" t="e">
        <f>+'2 - Commandes clients'!#REF!&amp;"-"&amp;'2 - Commandes clients'!#REF!</f>
        <v>#REF!</v>
      </c>
      <c r="C63" s="113" t="e">
        <f>+'2 - Commandes clients'!#REF!</f>
        <v>#REF!</v>
      </c>
    </row>
    <row r="64" spans="2:3" x14ac:dyDescent="0.25">
      <c r="B64" s="34" t="e">
        <f>+'2 - Commandes clients'!#REF!&amp;"-"&amp;'2 - Commandes clients'!#REF!</f>
        <v>#REF!</v>
      </c>
      <c r="C64" s="113" t="e">
        <f>+'2 - Commandes clients'!#REF!</f>
        <v>#REF!</v>
      </c>
    </row>
    <row r="65" spans="2:3" x14ac:dyDescent="0.25">
      <c r="B65" s="34" t="e">
        <f>+'2 - Commandes clients'!#REF!&amp;"-"&amp;'2 - Commandes clients'!#REF!</f>
        <v>#REF!</v>
      </c>
      <c r="C65" s="113" t="e">
        <f>+'2 - Commandes clients'!#REF!</f>
        <v>#REF!</v>
      </c>
    </row>
    <row r="66" spans="2:3" x14ac:dyDescent="0.25">
      <c r="B66" s="34" t="e">
        <f>+'2 - Commandes clients'!#REF!&amp;"-"&amp;'2 - Commandes clients'!#REF!</f>
        <v>#REF!</v>
      </c>
      <c r="C66" s="113" t="e">
        <f>+'2 - Commandes clients'!#REF!</f>
        <v>#REF!</v>
      </c>
    </row>
    <row r="67" spans="2:3" x14ac:dyDescent="0.25">
      <c r="B67" s="34" t="e">
        <f>+'2 - Commandes clients'!#REF!&amp;"-"&amp;'2 - Commandes clients'!#REF!</f>
        <v>#REF!</v>
      </c>
      <c r="C67" s="113" t="e">
        <f>+'2 - Commandes clients'!#REF!</f>
        <v>#REF!</v>
      </c>
    </row>
    <row r="68" spans="2:3" x14ac:dyDescent="0.25">
      <c r="B68" s="34" t="e">
        <f>+'2 - Commandes clients'!#REF!&amp;"-"&amp;'2 - Commandes clients'!#REF!</f>
        <v>#REF!</v>
      </c>
      <c r="C68" s="113" t="e">
        <f>+'2 - Commandes clients'!#REF!</f>
        <v>#REF!</v>
      </c>
    </row>
    <row r="69" spans="2:3" x14ac:dyDescent="0.25">
      <c r="B69" s="34" t="e">
        <f>+'2 - Commandes clients'!#REF!&amp;"-"&amp;'2 - Commandes clients'!#REF!</f>
        <v>#REF!</v>
      </c>
      <c r="C69" s="113" t="e">
        <f>+'2 - Commandes clients'!#REF!</f>
        <v>#REF!</v>
      </c>
    </row>
    <row r="70" spans="2:3" x14ac:dyDescent="0.25">
      <c r="B70" s="34" t="e">
        <f>+'2 - Commandes clients'!#REF!&amp;"-"&amp;'2 - Commandes clients'!#REF!</f>
        <v>#REF!</v>
      </c>
      <c r="C70" s="113" t="e">
        <f>+'2 - Commandes clients'!#REF!</f>
        <v>#REF!</v>
      </c>
    </row>
    <row r="71" spans="2:3" x14ac:dyDescent="0.25">
      <c r="B71" s="34" t="e">
        <f>+'2 - Commandes clients'!#REF!&amp;"-"&amp;'2 - Commandes clients'!#REF!</f>
        <v>#REF!</v>
      </c>
      <c r="C71" s="113" t="e">
        <f>+'2 - Commandes clients'!#REF!</f>
        <v>#REF!</v>
      </c>
    </row>
    <row r="72" spans="2:3" x14ac:dyDescent="0.25">
      <c r="B72" s="34" t="e">
        <f>+'2 - Commandes clients'!#REF!&amp;"-"&amp;'2 - Commandes clients'!#REF!</f>
        <v>#REF!</v>
      </c>
      <c r="C72" s="113" t="e">
        <f>+'2 - Commandes clients'!#REF!</f>
        <v>#REF!</v>
      </c>
    </row>
    <row r="73" spans="2:3" x14ac:dyDescent="0.25">
      <c r="B73" s="34" t="e">
        <f>+'2 - Commandes clients'!#REF!&amp;"-"&amp;'2 - Commandes clients'!#REF!</f>
        <v>#REF!</v>
      </c>
      <c r="C73" s="113" t="e">
        <f>+'2 - Commandes clients'!#REF!</f>
        <v>#REF!</v>
      </c>
    </row>
    <row r="74" spans="2:3" x14ac:dyDescent="0.25">
      <c r="B74" s="34" t="e">
        <f>+'2 - Commandes clients'!#REF!&amp;"-"&amp;'2 - Commandes clients'!#REF!</f>
        <v>#REF!</v>
      </c>
      <c r="C74" s="113" t="e">
        <f>+'2 - Commandes clients'!#REF!</f>
        <v>#REF!</v>
      </c>
    </row>
    <row r="75" spans="2:3" x14ac:dyDescent="0.25">
      <c r="B75" s="34" t="e">
        <f>+'2 - Commandes clients'!#REF!&amp;"-"&amp;'2 - Commandes clients'!#REF!</f>
        <v>#REF!</v>
      </c>
      <c r="C75" s="113" t="e">
        <f>+'2 - Commandes clients'!#REF!</f>
        <v>#REF!</v>
      </c>
    </row>
    <row r="76" spans="2:3" x14ac:dyDescent="0.25">
      <c r="B76" s="34" t="e">
        <f>+'2 - Commandes clients'!#REF!&amp;"-"&amp;'2 - Commandes clients'!#REF!</f>
        <v>#REF!</v>
      </c>
      <c r="C76" s="113" t="e">
        <f>+'2 - Commandes clients'!#REF!</f>
        <v>#REF!</v>
      </c>
    </row>
    <row r="77" spans="2:3" x14ac:dyDescent="0.25">
      <c r="B77" s="34" t="e">
        <f>+'2 - Commandes clients'!#REF!&amp;"-"&amp;'2 - Commandes clients'!#REF!</f>
        <v>#REF!</v>
      </c>
      <c r="C77" s="113" t="e">
        <f>+'2 - Commandes clients'!#REF!</f>
        <v>#REF!</v>
      </c>
    </row>
    <row r="78" spans="2:3" x14ac:dyDescent="0.25">
      <c r="B78" s="34" t="e">
        <f>+'2 - Commandes clients'!#REF!&amp;"-"&amp;'2 - Commandes clients'!#REF!</f>
        <v>#REF!</v>
      </c>
      <c r="C78" s="113" t="e">
        <f>+'2 - Commandes clients'!#REF!</f>
        <v>#REF!</v>
      </c>
    </row>
    <row r="79" spans="2:3" x14ac:dyDescent="0.25">
      <c r="B79" s="34" t="e">
        <f>+'2 - Commandes clients'!#REF!&amp;"-"&amp;'2 - Commandes clients'!#REF!</f>
        <v>#REF!</v>
      </c>
      <c r="C79" s="113" t="e">
        <f>+'2 - Commandes clients'!#REF!</f>
        <v>#REF!</v>
      </c>
    </row>
    <row r="80" spans="2:3" x14ac:dyDescent="0.25">
      <c r="B80" s="34" t="e">
        <f>+'2 - Commandes clients'!#REF!&amp;"-"&amp;'2 - Commandes clients'!#REF!</f>
        <v>#REF!</v>
      </c>
      <c r="C80" s="113" t="e">
        <f>+'2 - Commandes clients'!#REF!</f>
        <v>#REF!</v>
      </c>
    </row>
    <row r="81" spans="2:3" x14ac:dyDescent="0.25">
      <c r="B81" s="34" t="e">
        <f>+'2 - Commandes clients'!#REF!&amp;"-"&amp;'2 - Commandes clients'!#REF!</f>
        <v>#REF!</v>
      </c>
      <c r="C81" s="113" t="e">
        <f>+'2 - Commandes clients'!#REF!</f>
        <v>#REF!</v>
      </c>
    </row>
    <row r="82" spans="2:3" x14ac:dyDescent="0.25">
      <c r="B82" s="34" t="e">
        <f>+'2 - Commandes clients'!#REF!&amp;"-"&amp;'2 - Commandes clients'!#REF!</f>
        <v>#REF!</v>
      </c>
      <c r="C82" s="113" t="e">
        <f>+'2 - Commandes clients'!#REF!</f>
        <v>#REF!</v>
      </c>
    </row>
    <row r="83" spans="2:3" x14ac:dyDescent="0.25">
      <c r="B83" s="34" t="e">
        <f>+'2 - Commandes clients'!#REF!&amp;"-"&amp;'2 - Commandes clients'!#REF!</f>
        <v>#REF!</v>
      </c>
      <c r="C83" s="113" t="e">
        <f>+'2 - Commandes clients'!#REF!</f>
        <v>#REF!</v>
      </c>
    </row>
    <row r="84" spans="2:3" x14ac:dyDescent="0.25">
      <c r="B84" s="34" t="e">
        <f>+'2 - Commandes clients'!#REF!&amp;"-"&amp;'2 - Commandes clients'!#REF!</f>
        <v>#REF!</v>
      </c>
      <c r="C84" s="113" t="e">
        <f>+'2 - Commandes clients'!#REF!</f>
        <v>#REF!</v>
      </c>
    </row>
    <row r="85" spans="2:3" x14ac:dyDescent="0.25">
      <c r="B85" s="34" t="e">
        <f>+'2 - Commandes clients'!#REF!&amp;"-"&amp;'2 - Commandes clients'!#REF!</f>
        <v>#REF!</v>
      </c>
      <c r="C85" s="113" t="e">
        <f>+'2 - Commandes clients'!#REF!</f>
        <v>#REF!</v>
      </c>
    </row>
    <row r="86" spans="2:3" x14ac:dyDescent="0.25">
      <c r="B86" s="34" t="e">
        <f>+'2 - Commandes clients'!#REF!&amp;"-"&amp;'2 - Commandes clients'!#REF!</f>
        <v>#REF!</v>
      </c>
      <c r="C86" s="113" t="e">
        <f>+'2 - Commandes clients'!#REF!</f>
        <v>#REF!</v>
      </c>
    </row>
    <row r="87" spans="2:3" x14ac:dyDescent="0.25">
      <c r="B87" s="34" t="e">
        <f>+'2 - Commandes clients'!#REF!&amp;"-"&amp;'2 - Commandes clients'!#REF!</f>
        <v>#REF!</v>
      </c>
      <c r="C87" s="113" t="e">
        <f>+'2 - Commandes clients'!#REF!</f>
        <v>#REF!</v>
      </c>
    </row>
    <row r="88" spans="2:3" x14ac:dyDescent="0.25">
      <c r="B88" s="34" t="e">
        <f>+'2 - Commandes clients'!#REF!&amp;"-"&amp;'2 - Commandes clients'!#REF!</f>
        <v>#REF!</v>
      </c>
      <c r="C88" s="113" t="e">
        <f>+'2 - Commandes clients'!#REF!</f>
        <v>#REF!</v>
      </c>
    </row>
    <row r="89" spans="2:3" x14ac:dyDescent="0.25">
      <c r="B89" s="34" t="e">
        <f>+'2 - Commandes clients'!#REF!&amp;"-"&amp;'2 - Commandes clients'!#REF!</f>
        <v>#REF!</v>
      </c>
      <c r="C89" s="113" t="e">
        <f>+'2 - Commandes clients'!#REF!</f>
        <v>#REF!</v>
      </c>
    </row>
    <row r="90" spans="2:3" x14ac:dyDescent="0.25">
      <c r="B90" s="34" t="e">
        <f>+'2 - Commandes clients'!#REF!&amp;"-"&amp;'2 - Commandes clients'!#REF!</f>
        <v>#REF!</v>
      </c>
      <c r="C90" s="113" t="e">
        <f>+'2 - Commandes clients'!#REF!</f>
        <v>#REF!</v>
      </c>
    </row>
    <row r="91" spans="2:3" x14ac:dyDescent="0.25">
      <c r="B91" s="34" t="e">
        <f>+'2 - Commandes clients'!#REF!&amp;"-"&amp;'2 - Commandes clients'!#REF!</f>
        <v>#REF!</v>
      </c>
      <c r="C91" s="113" t="e">
        <f>+'2 - Commandes clients'!#REF!</f>
        <v>#REF!</v>
      </c>
    </row>
    <row r="92" spans="2:3" x14ac:dyDescent="0.25">
      <c r="B92" s="34" t="e">
        <f>+'2 - Commandes clients'!#REF!&amp;"-"&amp;'2 - Commandes clients'!#REF!</f>
        <v>#REF!</v>
      </c>
      <c r="C92" s="113" t="e">
        <f>+'2 - Commandes clients'!#REF!</f>
        <v>#REF!</v>
      </c>
    </row>
    <row r="93" spans="2:3" x14ac:dyDescent="0.25">
      <c r="B93" s="34" t="e">
        <f>+'2 - Commandes clients'!#REF!&amp;"-"&amp;'2 - Commandes clients'!#REF!</f>
        <v>#REF!</v>
      </c>
      <c r="C93" s="113" t="e">
        <f>+'2 - Commandes clients'!#REF!</f>
        <v>#REF!</v>
      </c>
    </row>
    <row r="94" spans="2:3" x14ac:dyDescent="0.25">
      <c r="B94" s="34" t="e">
        <f>+'2 - Commandes clients'!#REF!&amp;"-"&amp;'2 - Commandes clients'!#REF!</f>
        <v>#REF!</v>
      </c>
      <c r="C94" s="113" t="e">
        <f>+'2 - Commandes clients'!#REF!</f>
        <v>#REF!</v>
      </c>
    </row>
    <row r="95" spans="2:3" x14ac:dyDescent="0.25">
      <c r="B95" s="34" t="e">
        <f>+'2 - Commandes clients'!#REF!&amp;"-"&amp;'2 - Commandes clients'!#REF!</f>
        <v>#REF!</v>
      </c>
      <c r="C95" s="113" t="e">
        <f>+'2 - Commandes clients'!#REF!</f>
        <v>#REF!</v>
      </c>
    </row>
    <row r="96" spans="2:3" x14ac:dyDescent="0.25">
      <c r="B96" s="34" t="e">
        <f>+'2 - Commandes clients'!#REF!&amp;"-"&amp;'2 - Commandes clients'!#REF!</f>
        <v>#REF!</v>
      </c>
      <c r="C96" s="113" t="e">
        <f>+'2 - Commandes clients'!#REF!</f>
        <v>#REF!</v>
      </c>
    </row>
    <row r="97" spans="2:3" x14ac:dyDescent="0.25">
      <c r="B97" s="34" t="e">
        <f>+'2 - Commandes clients'!#REF!&amp;"-"&amp;'2 - Commandes clients'!#REF!</f>
        <v>#REF!</v>
      </c>
      <c r="C97" s="113" t="e">
        <f>+'2 - Commandes clients'!#REF!</f>
        <v>#REF!</v>
      </c>
    </row>
    <row r="98" spans="2:3" x14ac:dyDescent="0.25">
      <c r="B98" s="34" t="e">
        <f>+'2 - Commandes clients'!#REF!&amp;"-"&amp;'2 - Commandes clients'!#REF!</f>
        <v>#REF!</v>
      </c>
      <c r="C98" s="113" t="e">
        <f>+'2 - Commandes clients'!#REF!</f>
        <v>#REF!</v>
      </c>
    </row>
    <row r="99" spans="2:3" x14ac:dyDescent="0.25">
      <c r="B99" s="34" t="e">
        <f>+'2 - Commandes clients'!#REF!&amp;"-"&amp;'2 - Commandes clients'!#REF!</f>
        <v>#REF!</v>
      </c>
      <c r="C99" s="113" t="e">
        <f>+'2 - Commandes clients'!#REF!</f>
        <v>#REF!</v>
      </c>
    </row>
    <row r="100" spans="2:3" x14ac:dyDescent="0.25">
      <c r="B100" s="34" t="e">
        <f>+'2 - Commandes clients'!#REF!&amp;"-"&amp;'2 - Commandes clients'!#REF!</f>
        <v>#REF!</v>
      </c>
      <c r="C100" s="113" t="e">
        <f>+'2 - Commandes clients'!#REF!</f>
        <v>#REF!</v>
      </c>
    </row>
    <row r="101" spans="2:3" x14ac:dyDescent="0.25">
      <c r="B101" s="34" t="e">
        <f>+'2 - Commandes clients'!#REF!&amp;"-"&amp;'2 - Commandes clients'!#REF!</f>
        <v>#REF!</v>
      </c>
      <c r="C101" s="113" t="e">
        <f>+'2 - Commandes clients'!#REF!</f>
        <v>#REF!</v>
      </c>
    </row>
    <row r="102" spans="2:3" x14ac:dyDescent="0.25">
      <c r="B102" s="34" t="e">
        <f>+'2 - Commandes clients'!#REF!&amp;"-"&amp;'2 - Commandes clients'!#REF!</f>
        <v>#REF!</v>
      </c>
      <c r="C102" s="113" t="e">
        <f>+'2 - Commandes clients'!#REF!</f>
        <v>#REF!</v>
      </c>
    </row>
    <row r="103" spans="2:3" x14ac:dyDescent="0.25">
      <c r="B103" s="34" t="e">
        <f>+'2 - Commandes clients'!#REF!&amp;"-"&amp;'2 - Commandes clients'!#REF!</f>
        <v>#REF!</v>
      </c>
      <c r="C103" s="113" t="e">
        <f>+'2 - Commandes clients'!#REF!</f>
        <v>#REF!</v>
      </c>
    </row>
    <row r="104" spans="2:3" x14ac:dyDescent="0.25">
      <c r="B104" s="34" t="e">
        <f>+'2 - Commandes clients'!#REF!&amp;"-"&amp;'2 - Commandes clients'!#REF!</f>
        <v>#REF!</v>
      </c>
      <c r="C104" s="113" t="e">
        <f>+'2 - Commandes clients'!#REF!</f>
        <v>#REF!</v>
      </c>
    </row>
    <row r="105" spans="2:3" ht="13.8" thickBot="1" x14ac:dyDescent="0.3">
      <c r="B105" s="20" t="e">
        <f>+'2 - Commandes clients'!#REF!&amp;"-"&amp;'2 - Commandes clients'!#REF!</f>
        <v>#REF!</v>
      </c>
      <c r="C105" s="115" t="e">
        <f>+'2 - Commandes clients'!#REF!</f>
        <v>#REF!</v>
      </c>
    </row>
    <row r="106" spans="2:3" ht="13.8" thickBot="1" x14ac:dyDescent="0.3">
      <c r="B106" s="46" t="s">
        <v>5</v>
      </c>
      <c r="C106" s="119" t="e">
        <f>+SUM(C6:C105)</f>
        <v>#REF!</v>
      </c>
    </row>
  </sheetData>
  <mergeCells count="1">
    <mergeCell ref="B2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E13DF-06E0-4128-BF2B-B03053A17957}">
  <sheetPr codeName="Sheet8">
    <tabColor theme="5"/>
  </sheetPr>
  <dimension ref="B1:N41"/>
  <sheetViews>
    <sheetView zoomScale="130" zoomScaleNormal="130" workbookViewId="0">
      <selection activeCell="C24" sqref="C24"/>
    </sheetView>
  </sheetViews>
  <sheetFormatPr baseColWidth="10" defaultColWidth="9.109375" defaultRowHeight="13.2" x14ac:dyDescent="0.25"/>
  <cols>
    <col min="1" max="1" width="3.6640625" style="1" customWidth="1"/>
    <col min="2" max="2" width="16.5546875" style="1" bestFit="1" customWidth="1"/>
    <col min="3" max="3" width="29.33203125" style="1" customWidth="1"/>
    <col min="4" max="5" width="10.6640625" style="1" customWidth="1"/>
    <col min="6" max="16384" width="9.109375" style="1"/>
  </cols>
  <sheetData>
    <row r="1" spans="2:14" ht="13.8" thickBot="1" x14ac:dyDescent="0.3"/>
    <row r="2" spans="2:14" ht="12.75" customHeight="1" x14ac:dyDescent="0.25">
      <c r="B2" s="154" t="s">
        <v>39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5"/>
    </row>
    <row r="3" spans="2:14" ht="13.5" customHeight="1" thickBot="1" x14ac:dyDescent="0.3">
      <c r="B3" s="156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7"/>
    </row>
    <row r="5" spans="2:14" ht="13.8" thickBot="1" x14ac:dyDescent="0.3"/>
    <row r="6" spans="2:14" s="19" customFormat="1" ht="24.9" customHeight="1" thickBot="1" x14ac:dyDescent="0.3">
      <c r="D6" s="166" t="s">
        <v>19</v>
      </c>
      <c r="E6" s="53" t="s">
        <v>126</v>
      </c>
    </row>
    <row r="7" spans="2:14" s="14" customFormat="1" x14ac:dyDescent="0.25">
      <c r="B7" s="32" t="s">
        <v>0</v>
      </c>
      <c r="C7" s="52" t="s">
        <v>1</v>
      </c>
      <c r="D7" s="167"/>
      <c r="E7" s="54">
        <f>+'6 - Calendrier'!B7-1</f>
        <v>44836</v>
      </c>
    </row>
    <row r="8" spans="2:14" x14ac:dyDescent="0.25">
      <c r="B8" s="148" t="str">
        <f>+' 1 - Produits'!B6</f>
        <v>38.709.000</v>
      </c>
      <c r="C8" s="149" t="str">
        <f>+' 1 - Produits'!C6</f>
        <v xml:space="preserve"> MECC A.D C/ATP</v>
      </c>
      <c r="D8" s="126">
        <v>0</v>
      </c>
      <c r="E8" s="127">
        <v>0</v>
      </c>
    </row>
    <row r="9" spans="2:14" x14ac:dyDescent="0.25">
      <c r="B9" s="148" t="str">
        <f>+' 1 - Produits'!B7</f>
        <v>38.710.000</v>
      </c>
      <c r="C9" s="149" t="str">
        <f>+' 1 - Produits'!C7</f>
        <v xml:space="preserve"> 5P MECC A.S C/ATP</v>
      </c>
      <c r="D9" s="126">
        <v>0</v>
      </c>
      <c r="E9" s="127">
        <v>0</v>
      </c>
    </row>
    <row r="10" spans="2:14" x14ac:dyDescent="0.25">
      <c r="B10" s="148" t="str">
        <f>+' 1 - Produits'!B8</f>
        <v>36.036.000</v>
      </c>
      <c r="C10" s="149" t="str">
        <f>+' 1 - Produits'!C8</f>
        <v>ZACRIST.MAN.S</v>
      </c>
      <c r="D10" s="126">
        <v>0</v>
      </c>
      <c r="E10" s="127">
        <v>0</v>
      </c>
    </row>
    <row r="11" spans="2:14" x14ac:dyDescent="0.25">
      <c r="B11" s="148" t="str">
        <f>+' 1 - Produits'!B9</f>
        <v>38.711.000</v>
      </c>
      <c r="C11" s="149" t="str">
        <f>+' 1 - Produits'!C9</f>
        <v>bxatri.508'11 M3CCxaN 9.m C/xaT9</v>
      </c>
      <c r="D11" s="126">
        <v>0</v>
      </c>
      <c r="E11" s="127">
        <v>0</v>
      </c>
    </row>
    <row r="12" spans="2:14" x14ac:dyDescent="0.25">
      <c r="B12" s="148" t="str">
        <f>+' 1 - Produits'!B10</f>
        <v>38.712.000</v>
      </c>
      <c r="C12" s="149" t="str">
        <f>+' 1 - Produits'!C10</f>
        <v>bxatri 508'11 M3CCxaN 9.S C/xaT9</v>
      </c>
      <c r="D12" s="126">
        <v>0</v>
      </c>
      <c r="E12" s="127">
        <v>0</v>
      </c>
    </row>
    <row r="13" spans="2:14" x14ac:dyDescent="0.25">
      <c r="B13" s="148" t="str">
        <f>+' 1 - Produits'!B12</f>
        <v>36.010.000</v>
      </c>
      <c r="C13" s="149" t="str">
        <f>+' 1 - Produits'!C12</f>
        <v>CINQU3C3NTO,600 xaLZxaCR.MxaN.S</v>
      </c>
      <c r="D13" s="126">
        <v>0</v>
      </c>
      <c r="E13" s="127">
        <v>0</v>
      </c>
    </row>
    <row r="14" spans="2:14" x14ac:dyDescent="0.25">
      <c r="B14" s="148" t="str">
        <f>+' 1 - Produits'!B13</f>
        <v>38.461.000</v>
      </c>
      <c r="C14" s="149" t="str">
        <f>+' 1 - Produits'!C13</f>
        <v>R3N.3S9xaC3 Izy M3CCxaN.9.m</v>
      </c>
      <c r="D14" s="126">
        <v>0</v>
      </c>
      <c r="E14" s="127">
        <v>0</v>
      </c>
    </row>
    <row r="15" spans="2:14" x14ac:dyDescent="0.25">
      <c r="B15" s="148" t="str">
        <f>+' 1 - Produits'!B14</f>
        <v>35.1185.0MB</v>
      </c>
      <c r="C15" s="149" t="str">
        <f>+' 1 - Produits'!C14</f>
        <v>M3RC3m3S zyITO xaLZxaC.3L3TTR.m</v>
      </c>
      <c r="D15" s="126">
        <v>0</v>
      </c>
      <c r="E15" s="127">
        <v>0</v>
      </c>
    </row>
    <row r="16" spans="2:14" x14ac:dyDescent="0.25">
      <c r="B16" s="148" t="str">
        <f>+' 1 - Produits'!B15</f>
        <v>35.1186.0MB</v>
      </c>
      <c r="C16" s="149" t="str">
        <f>+' 1 - Produits'!C15</f>
        <v>M3RC3m3S zyITO xaLZxaC.3L3TTR.S</v>
      </c>
      <c r="D16" s="126">
        <v>0</v>
      </c>
      <c r="E16" s="127">
        <v>0</v>
      </c>
    </row>
    <row r="17" spans="2:5" x14ac:dyDescent="0.25">
      <c r="B17" s="148" t="str">
        <f>+' 1 - Produits'!B16</f>
        <v>35.1364.0MB</v>
      </c>
      <c r="C17" s="149" t="str">
        <f>+' 1 - Produits'!C16</f>
        <v>mOBLO'06-09 CR.xaT3RM.xaLZ.3L.xaS</v>
      </c>
      <c r="D17" s="126">
        <v>0</v>
      </c>
      <c r="E17" s="127">
        <v>0</v>
      </c>
    </row>
    <row r="18" spans="2:5" x14ac:dyDescent="0.25">
      <c r="B18" s="148" t="str">
        <f>+' 1 - Produits'!B17</f>
        <v>35.1363.0MB</v>
      </c>
      <c r="C18" s="149" t="str">
        <f>+' 1 - Produits'!C17</f>
        <v>mOBLO'06-09 CR.xaT3RM.xaLZ.3L.xam</v>
      </c>
      <c r="D18" s="126">
        <v>0</v>
      </c>
      <c r="E18" s="127">
        <v>0</v>
      </c>
    </row>
    <row r="19" spans="2:5" x14ac:dyDescent="0.25">
      <c r="B19" s="148" t="str">
        <f>+' 1 - Produits'!B18</f>
        <v>35.177.000</v>
      </c>
      <c r="C19" s="149" t="str">
        <f>+' 1 - Produits'!C18</f>
        <v>xaLFxa 156 xaLZxaCR.3L3TTR.9OST.m</v>
      </c>
      <c r="D19" s="126">
        <v>0</v>
      </c>
      <c r="E19" s="127">
        <v>0</v>
      </c>
    </row>
    <row r="20" spans="2:5" x14ac:dyDescent="0.25">
      <c r="B20" s="148" t="str">
        <f>+' 1 - Produits'!B19</f>
        <v>35.176.000</v>
      </c>
      <c r="C20" s="149" t="str">
        <f>+' 1 - Produits'!C19</f>
        <v>xaLFxa 156 xaLZxaCR.3L3TTR.xa.S</v>
      </c>
      <c r="D20" s="126">
        <v>0</v>
      </c>
      <c r="E20" s="127">
        <v>0</v>
      </c>
    </row>
    <row r="21" spans="2:5" x14ac:dyDescent="0.25">
      <c r="B21" s="148" t="str">
        <f>+' 1 - Produits'!B20</f>
        <v>35.180.000</v>
      </c>
      <c r="C21" s="149" t="str">
        <f>+' 1 - Produits'!C20</f>
        <v>xaLFxa 166 xaLZxaCRIST.3L3TTR.9.S</v>
      </c>
      <c r="D21" s="126">
        <v>0</v>
      </c>
      <c r="E21" s="127">
        <v>0</v>
      </c>
    </row>
    <row r="22" spans="2:5" x14ac:dyDescent="0.25">
      <c r="B22" s="148" t="str">
        <f>+' 1 - Produits'!B21</f>
        <v>36.073.000</v>
      </c>
      <c r="C22" s="149" t="str">
        <f>+' 1 - Produits'!C21</f>
        <v>156'97 xaLZxaCR.MxaNUxaL3 9.m</v>
      </c>
      <c r="D22" s="126">
        <v>0</v>
      </c>
      <c r="E22" s="127">
        <v>0</v>
      </c>
    </row>
    <row r="23" spans="2:5" x14ac:dyDescent="0.25">
      <c r="B23" s="148" t="str">
        <f>+' 1 - Produits'!B22</f>
        <v>35.086.000</v>
      </c>
      <c r="C23" s="149" t="str">
        <f>+' 1 - Produits'!C22</f>
        <v>NUOzyxa 600 xaLZxaCR.3L3TTR.xaNT.S</v>
      </c>
      <c r="D23" s="126">
        <v>0</v>
      </c>
      <c r="E23" s="127">
        <v>0</v>
      </c>
    </row>
    <row r="24" spans="2:5" x14ac:dyDescent="0.25">
      <c r="B24" s="148" t="str">
        <f>+' 1 - Produits'!B23</f>
        <v>35.083.000</v>
      </c>
      <c r="C24" s="149" t="str">
        <f>+' 1 - Produits'!C23</f>
        <v>CINQU3C3NTO xaLZxaCR.3L3TTR.m</v>
      </c>
      <c r="D24" s="126">
        <v>0</v>
      </c>
      <c r="E24" s="127">
        <v>0</v>
      </c>
    </row>
    <row r="25" spans="2:5" x14ac:dyDescent="0.25">
      <c r="B25" s="148" t="str">
        <f>+' 1 - Produits'!B24</f>
        <v>36.060.000</v>
      </c>
      <c r="C25" s="149" t="str">
        <f>+' 1 - Produits'!C24</f>
        <v>zyW 9OLO'94 29 xaLZxaCR.MxaNUxaL3 S</v>
      </c>
      <c r="D25" s="126">
        <v>0</v>
      </c>
      <c r="E25" s="127">
        <v>0</v>
      </c>
    </row>
    <row r="26" spans="2:5" x14ac:dyDescent="0.25">
      <c r="B26" s="148" t="str">
        <f>+' 1 - Produits'!B25</f>
        <v>35.1046.AMB</v>
      </c>
      <c r="C26" s="149" t="str">
        <f>+' 1 - Produits'!C25</f>
        <v>N3MO'07 xaLZ.3.S CMF</v>
      </c>
      <c r="D26" s="126">
        <v>0</v>
      </c>
      <c r="E26" s="127">
        <v>0</v>
      </c>
    </row>
    <row r="27" spans="2:5" x14ac:dyDescent="0.25">
      <c r="B27" s="148" t="str">
        <f>+' 1 - Produits'!B26</f>
        <v>38.164.000</v>
      </c>
      <c r="C27" s="149" t="str">
        <f>+' 1 - Produits'!C26</f>
        <v>F.GR.9UNTO 3/59 M3CCxaNISMO 9.S</v>
      </c>
      <c r="D27" s="126">
        <v>0</v>
      </c>
      <c r="E27" s="127">
        <v>0</v>
      </c>
    </row>
    <row r="28" spans="2:5" x14ac:dyDescent="0.25">
      <c r="B28" s="148" t="str">
        <f>+' 1 - Produits'!B27</f>
        <v>35.738.0MB</v>
      </c>
      <c r="C28" s="149" t="str">
        <f>+' 1 - Produits'!C27</f>
        <v>F.GR.9UNTO 59 xaLZxaCR.3L.9S</v>
      </c>
      <c r="D28" s="126">
        <v>0</v>
      </c>
      <c r="E28" s="127">
        <v>0</v>
      </c>
    </row>
    <row r="29" spans="2:5" x14ac:dyDescent="0.25">
      <c r="B29" s="148" t="str">
        <f>+' 1 - Produits'!B28</f>
        <v>35.367.000</v>
      </c>
      <c r="C29" s="149" t="str">
        <f>+' 1 - Produits'!C28</f>
        <v>FR33LxaNm3R'00 xaLZ.3L.LUNOTTO</v>
      </c>
      <c r="D29" s="126">
        <v>0</v>
      </c>
      <c r="E29" s="127">
        <v>0</v>
      </c>
    </row>
    <row r="30" spans="2:5" x14ac:dyDescent="0.25">
      <c r="B30" s="148" t="str">
        <f>+' 1 - Produits'!B29</f>
        <v>36.042.000</v>
      </c>
      <c r="C30" s="149" t="str">
        <f>+' 1 - Produits'!C29</f>
        <v>mUCxaTO'94 xaLZxaCRIST.MxaN.xa.S</v>
      </c>
      <c r="D30" s="126">
        <v>0</v>
      </c>
      <c r="E30" s="127">
        <v>0</v>
      </c>
    </row>
    <row r="31" spans="2:5" x14ac:dyDescent="0.25">
      <c r="B31" s="148" t="str">
        <f>+' 1 - Produits'!B30</f>
        <v>36.163.000</v>
      </c>
      <c r="C31" s="149" t="str">
        <f>+' 1 - Produits'!C30</f>
        <v>SKOmxa FxaBIxa'99 xaLZ.MxaN.9m</v>
      </c>
      <c r="D31" s="126">
        <v>0</v>
      </c>
      <c r="E31" s="127">
        <v>0</v>
      </c>
    </row>
    <row r="32" spans="2:5" x14ac:dyDescent="0.25">
      <c r="B32" s="148" t="str">
        <f>+' 1 - Produits'!B31</f>
        <v>36.190.0RC</v>
      </c>
      <c r="C32" s="149" t="str">
        <f>+' 1 - Produits'!C31</f>
        <v>M3GxaN3 49 xaLZxaCR.MxaN.9.S</v>
      </c>
      <c r="D32" s="126">
        <v>0</v>
      </c>
      <c r="E32" s="127">
        <v>0</v>
      </c>
    </row>
    <row r="33" spans="2:5" x14ac:dyDescent="0.25">
      <c r="B33" s="148" t="str">
        <f>+' 1 - Produits'!B32</f>
        <v>35.374.000</v>
      </c>
      <c r="C33" s="149" t="str">
        <f>+' 1 - Produits'!C32</f>
        <v>bxatri.306 59 xaLZxaCR.3L.9OST.m</v>
      </c>
      <c r="D33" s="126">
        <v>0</v>
      </c>
      <c r="E33" s="127">
        <v>0</v>
      </c>
    </row>
    <row r="34" spans="2:5" x14ac:dyDescent="0.25">
      <c r="B34" s="148" t="str">
        <f>+' 1 - Produits'!B33</f>
        <v>38.149.000</v>
      </c>
      <c r="C34" s="149" t="str">
        <f>+' 1 - Produits'!C33</f>
        <v>M3RC3m3S W203'01-03 M3CCxaN.9m</v>
      </c>
      <c r="D34" s="126">
        <v>0</v>
      </c>
      <c r="E34" s="127">
        <v>0</v>
      </c>
    </row>
    <row r="35" spans="2:5" x14ac:dyDescent="0.25">
      <c r="B35" s="148" t="str">
        <f>+' 1 - Produits'!B34</f>
        <v>36.138.000</v>
      </c>
      <c r="C35" s="149" t="str">
        <f>+' 1 - Produits'!C34</f>
        <v>SU93R5 59 xaLZxaCR.MxaN.xaNT.S</v>
      </c>
      <c r="D35" s="126">
        <v>0</v>
      </c>
      <c r="E35" s="127">
        <v>0</v>
      </c>
    </row>
    <row r="36" spans="2:5" x14ac:dyDescent="0.25">
      <c r="B36" s="148" t="str">
        <f>+' 1 - Produits'!B35</f>
        <v>36.137.000</v>
      </c>
      <c r="C36" s="149" t="str">
        <f>+' 1 - Produits'!C35</f>
        <v>SU93R5 59 xaLZxaCR.MxaN.xaNT.m</v>
      </c>
      <c r="D36" s="126">
        <v>0</v>
      </c>
      <c r="E36" s="127">
        <v>0</v>
      </c>
    </row>
    <row r="37" spans="2:5" x14ac:dyDescent="0.25">
      <c r="B37" s="148" t="str">
        <f>+' 1 - Produits'!B36</f>
        <v>36.064.000</v>
      </c>
      <c r="C37" s="149" t="str">
        <f>+' 1 - Produits'!C36</f>
        <v>SU93R5 39 xaLZxaCR.MxaN.xaNT.S</v>
      </c>
      <c r="D37" s="126">
        <v>0</v>
      </c>
      <c r="E37" s="127">
        <v>0</v>
      </c>
    </row>
    <row r="38" spans="2:5" x14ac:dyDescent="0.25">
      <c r="B38" s="148" t="str">
        <f>+' 1 - Produits'!B37</f>
        <v>36.048.000</v>
      </c>
      <c r="C38" s="149" t="str">
        <f>+' 1 - Produits'!C37</f>
        <v>CITR.B3RLINGO 07/96 xaLZ.MxaN.S.</v>
      </c>
      <c r="D38" s="126">
        <v>0</v>
      </c>
      <c r="E38" s="127">
        <v>0</v>
      </c>
    </row>
    <row r="39" spans="2:5" x14ac:dyDescent="0.25">
      <c r="B39" s="148" t="str">
        <f>+' 1 - Produits'!B38</f>
        <v>36.157.000</v>
      </c>
      <c r="C39" s="149" t="str">
        <f>+' 1 - Produits'!C38</f>
        <v>TRxaFIC'01,zyIzyxaRO xaLZxaCR.MxaN.m</v>
      </c>
      <c r="D39" s="126">
        <v>0</v>
      </c>
      <c r="E39" s="127">
        <v>0</v>
      </c>
    </row>
    <row r="40" spans="2:5" ht="13.8" thickBot="1" x14ac:dyDescent="0.3">
      <c r="B40" s="148" t="str">
        <f>+' 1 - Produits'!B39</f>
        <v>36.194.0RC</v>
      </c>
      <c r="C40" s="149" t="str">
        <f>+' 1 - Produits'!C39</f>
        <v>Izy.mxaILY'99,MxaST3R xaLZxaCR.M.xaS</v>
      </c>
      <c r="D40" s="126">
        <v>0</v>
      </c>
      <c r="E40" s="127">
        <v>0</v>
      </c>
    </row>
    <row r="41" spans="2:5" x14ac:dyDescent="0.25">
      <c r="B41" s="12"/>
      <c r="C41" s="12"/>
      <c r="D41" s="12"/>
      <c r="E41" s="12"/>
    </row>
  </sheetData>
  <mergeCells count="2">
    <mergeCell ref="D6:D7"/>
    <mergeCell ref="B2:N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8D983-7FC0-44BB-9FD6-6F971F9A494E}">
  <sheetPr codeName="Sheet9">
    <tabColor theme="5"/>
  </sheetPr>
  <dimension ref="B1:Y48"/>
  <sheetViews>
    <sheetView topLeftCell="A4" workbookViewId="0">
      <pane xSplit="3" ySplit="4" topLeftCell="L8" activePane="bottomRight" state="frozen"/>
      <selection activeCell="A4" sqref="A4"/>
      <selection pane="topRight" activeCell="D4" sqref="D4"/>
      <selection pane="bottomLeft" activeCell="A8" sqref="A8"/>
      <selection pane="bottomRight" activeCell="B42" sqref="B42"/>
    </sheetView>
  </sheetViews>
  <sheetFormatPr baseColWidth="10" defaultColWidth="9.109375" defaultRowHeight="13.2" x14ac:dyDescent="0.25"/>
  <cols>
    <col min="1" max="1" width="3.6640625" style="1" customWidth="1"/>
    <col min="2" max="2" width="16.5546875" style="1" bestFit="1" customWidth="1"/>
    <col min="3" max="3" width="33.5546875" style="1" customWidth="1"/>
    <col min="4" max="14" width="10.6640625" style="1" customWidth="1"/>
    <col min="15" max="20" width="9.109375" style="1"/>
    <col min="21" max="21" width="11.109375" style="1" customWidth="1"/>
    <col min="22" max="24" width="9.109375" style="1"/>
    <col min="25" max="25" width="9.109375" style="16"/>
    <col min="26" max="16384" width="9.109375" style="1"/>
  </cols>
  <sheetData>
    <row r="1" spans="2:25" ht="13.8" thickBot="1" x14ac:dyDescent="0.3"/>
    <row r="2" spans="2:25" x14ac:dyDescent="0.25">
      <c r="B2" s="154" t="s">
        <v>40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5"/>
    </row>
    <row r="3" spans="2:25" ht="13.8" thickBot="1" x14ac:dyDescent="0.3">
      <c r="B3" s="156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7"/>
    </row>
    <row r="5" spans="2:25" ht="13.8" thickBot="1" x14ac:dyDescent="0.3"/>
    <row r="6" spans="2:25" s="19" customFormat="1" ht="24.9" customHeight="1" thickBot="1" x14ac:dyDescent="0.3">
      <c r="D6" s="168" t="s">
        <v>6</v>
      </c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70"/>
    </row>
    <row r="7" spans="2:25" s="14" customFormat="1" ht="52.8" x14ac:dyDescent="0.25">
      <c r="B7" s="32" t="s">
        <v>0</v>
      </c>
      <c r="C7" s="52" t="s">
        <v>1</v>
      </c>
      <c r="D7" s="75" t="s">
        <v>127</v>
      </c>
      <c r="E7" s="76" t="s">
        <v>128</v>
      </c>
      <c r="F7" s="76" t="s">
        <v>129</v>
      </c>
      <c r="G7" s="76" t="s">
        <v>130</v>
      </c>
      <c r="H7" s="76" t="s">
        <v>131</v>
      </c>
      <c r="I7" s="76" t="s">
        <v>132</v>
      </c>
      <c r="J7" s="76" t="s">
        <v>133</v>
      </c>
      <c r="K7" s="76" t="s">
        <v>134</v>
      </c>
      <c r="L7" s="76" t="s">
        <v>135</v>
      </c>
      <c r="M7" s="76" t="s">
        <v>136</v>
      </c>
      <c r="N7" s="76" t="s">
        <v>137</v>
      </c>
      <c r="O7" s="76" t="s">
        <v>138</v>
      </c>
      <c r="P7" s="76" t="s">
        <v>139</v>
      </c>
      <c r="Q7" s="76" t="s">
        <v>140</v>
      </c>
      <c r="R7" s="76" t="s">
        <v>141</v>
      </c>
      <c r="S7" s="76" t="s">
        <v>142</v>
      </c>
      <c r="T7" s="76" t="s">
        <v>143</v>
      </c>
      <c r="U7" s="76" t="s">
        <v>145</v>
      </c>
      <c r="V7" s="76" t="s">
        <v>144</v>
      </c>
      <c r="W7" s="76" t="s">
        <v>146</v>
      </c>
      <c r="X7" s="77" t="s">
        <v>147</v>
      </c>
      <c r="Y7" s="17" t="s">
        <v>5</v>
      </c>
    </row>
    <row r="8" spans="2:25" x14ac:dyDescent="0.25">
      <c r="B8" s="2" t="str">
        <f>+' 1 - Produits'!B6</f>
        <v>38.709.000</v>
      </c>
      <c r="C8" s="1" t="str">
        <f>+' 1 - Produits'!C6</f>
        <v xml:space="preserve"> MECC A.D C/ATP</v>
      </c>
      <c r="D8" s="78">
        <v>0.31666699999999998</v>
      </c>
      <c r="E8" s="78">
        <v>0.31666699999999998</v>
      </c>
      <c r="F8" s="79">
        <v>0.33333299999999999</v>
      </c>
      <c r="G8" s="79">
        <v>0.43333300000000002</v>
      </c>
      <c r="H8" s="79">
        <v>0.4</v>
      </c>
      <c r="I8" s="79">
        <v>0.35</v>
      </c>
      <c r="J8" s="79">
        <v>0.25</v>
      </c>
      <c r="K8" s="79">
        <v>0.31666699999999998</v>
      </c>
      <c r="L8" s="79">
        <v>0.1</v>
      </c>
      <c r="M8" s="79">
        <v>0.13333300000000001</v>
      </c>
      <c r="N8" s="79">
        <v>0.16666700000000001</v>
      </c>
      <c r="O8" s="79">
        <v>0.26666699999999999</v>
      </c>
      <c r="P8" s="79">
        <v>0.16666700000000001</v>
      </c>
      <c r="Q8" s="79">
        <v>0.33333299999999999</v>
      </c>
      <c r="R8" s="79">
        <v>0.53333299999999995</v>
      </c>
      <c r="S8" s="79">
        <v>0.91666700000000001</v>
      </c>
      <c r="T8" s="79">
        <v>0.45</v>
      </c>
      <c r="U8" s="79">
        <v>1.76667</v>
      </c>
      <c r="V8" s="79">
        <v>0</v>
      </c>
      <c r="W8" s="79"/>
      <c r="X8" s="80"/>
      <c r="Y8" s="18">
        <f>+SUM(D8:X8)</f>
        <v>7.5500039999999995</v>
      </c>
    </row>
    <row r="9" spans="2:25" x14ac:dyDescent="0.25">
      <c r="B9" s="2" t="str">
        <f>+' 1 - Produits'!B7</f>
        <v>38.710.000</v>
      </c>
      <c r="C9" s="1" t="str">
        <f>+' 1 - Produits'!C7</f>
        <v xml:space="preserve"> 5P MECC A.S C/ATP</v>
      </c>
      <c r="D9" s="78">
        <v>0.31666699999999998</v>
      </c>
      <c r="E9" s="78">
        <v>0.31666699999999998</v>
      </c>
      <c r="F9" s="79">
        <v>0.33333299999999999</v>
      </c>
      <c r="G9" s="79">
        <v>0.43333300000000002</v>
      </c>
      <c r="H9" s="79">
        <v>0.4</v>
      </c>
      <c r="I9" s="79">
        <v>0.35</v>
      </c>
      <c r="J9" s="79">
        <v>0.25</v>
      </c>
      <c r="K9" s="79">
        <v>0.31666699999999998</v>
      </c>
      <c r="L9" s="79">
        <v>0.1</v>
      </c>
      <c r="M9" s="79">
        <v>0.13333300000000001</v>
      </c>
      <c r="N9" s="79">
        <v>0.16666700000000001</v>
      </c>
      <c r="O9" s="79">
        <v>0.26666699999999999</v>
      </c>
      <c r="P9" s="79">
        <v>0.16666700000000001</v>
      </c>
      <c r="Q9" s="79">
        <v>0.33333299999999999</v>
      </c>
      <c r="R9" s="79">
        <v>0.53333299999999995</v>
      </c>
      <c r="S9" s="79">
        <v>0.91666700000000001</v>
      </c>
      <c r="T9" s="79">
        <v>0.45</v>
      </c>
      <c r="U9" s="79">
        <v>1.76667</v>
      </c>
      <c r="V9" s="79">
        <v>0</v>
      </c>
      <c r="W9" s="79"/>
      <c r="X9" s="80"/>
      <c r="Y9" s="18">
        <f t="shared" ref="Y9:Y43" si="0">+SUM(D9:X9)</f>
        <v>7.5500039999999995</v>
      </c>
    </row>
    <row r="10" spans="2:25" x14ac:dyDescent="0.25">
      <c r="B10" s="2" t="str">
        <f>+' 1 - Produits'!B8</f>
        <v>36.036.000</v>
      </c>
      <c r="C10" s="1" t="str">
        <f>+' 1 - Produits'!C8</f>
        <v>ZACRIST.MAN.S</v>
      </c>
      <c r="D10" s="78">
        <v>0.31666699999999998</v>
      </c>
      <c r="E10" s="78">
        <v>0.31666699999999998</v>
      </c>
      <c r="F10" s="79">
        <v>0.33333299999999999</v>
      </c>
      <c r="G10" s="79">
        <v>0.43333300000000002</v>
      </c>
      <c r="H10" s="79">
        <v>0.4</v>
      </c>
      <c r="I10" s="79">
        <v>0.35</v>
      </c>
      <c r="J10" s="79">
        <v>0.25</v>
      </c>
      <c r="K10" s="79">
        <v>0.31666699999999998</v>
      </c>
      <c r="L10" s="79">
        <v>0.1</v>
      </c>
      <c r="M10" s="79">
        <v>0.13333300000000001</v>
      </c>
      <c r="N10" s="79">
        <v>0.16666700000000001</v>
      </c>
      <c r="O10" s="79">
        <v>0.26666699999999999</v>
      </c>
      <c r="P10" s="79">
        <v>0.16666700000000001</v>
      </c>
      <c r="Q10" s="79">
        <v>0.33333299999999999</v>
      </c>
      <c r="R10" s="79">
        <v>0.53333299999999995</v>
      </c>
      <c r="S10" s="79">
        <v>0.91666700000000001</v>
      </c>
      <c r="T10" s="79">
        <v>0.45</v>
      </c>
      <c r="U10" s="79">
        <v>1.76667</v>
      </c>
      <c r="V10" s="79">
        <v>0</v>
      </c>
      <c r="W10" s="79"/>
      <c r="X10" s="80"/>
      <c r="Y10" s="18">
        <f t="shared" si="0"/>
        <v>7.5500039999999995</v>
      </c>
    </row>
    <row r="11" spans="2:25" x14ac:dyDescent="0.25">
      <c r="B11" s="2" t="str">
        <f>+' 1 - Produits'!B9</f>
        <v>38.711.000</v>
      </c>
      <c r="C11" s="1" t="str">
        <f>+' 1 - Produits'!C9</f>
        <v>bxatri.508'11 M3CCxaN 9.m C/xaT9</v>
      </c>
      <c r="D11" s="78">
        <v>0.31666699999999998</v>
      </c>
      <c r="E11" s="78">
        <v>0.31666699999999998</v>
      </c>
      <c r="F11" s="79">
        <v>0.33333299999999999</v>
      </c>
      <c r="G11" s="79">
        <v>0.43333300000000002</v>
      </c>
      <c r="H11" s="79">
        <v>0.4</v>
      </c>
      <c r="I11" s="79">
        <v>0.35</v>
      </c>
      <c r="J11" s="79">
        <v>0.25</v>
      </c>
      <c r="K11" s="79">
        <v>0.31666699999999998</v>
      </c>
      <c r="L11" s="79">
        <v>0.1</v>
      </c>
      <c r="M11" s="79">
        <v>0.13333300000000001</v>
      </c>
      <c r="N11" s="79">
        <v>0.16666700000000001</v>
      </c>
      <c r="O11" s="79">
        <v>0.26666699999999999</v>
      </c>
      <c r="P11" s="79">
        <v>0.16666700000000001</v>
      </c>
      <c r="Q11" s="79">
        <v>0.33333299999999999</v>
      </c>
      <c r="R11" s="79">
        <v>0.53333299999999995</v>
      </c>
      <c r="S11" s="79">
        <v>0.91666700000000001</v>
      </c>
      <c r="T11" s="79">
        <v>0.45</v>
      </c>
      <c r="U11" s="79">
        <v>1.76667</v>
      </c>
      <c r="V11" s="79">
        <v>0</v>
      </c>
      <c r="W11" s="79"/>
      <c r="X11" s="80"/>
      <c r="Y11" s="18">
        <f t="shared" si="0"/>
        <v>7.5500039999999995</v>
      </c>
    </row>
    <row r="12" spans="2:25" x14ac:dyDescent="0.25">
      <c r="B12" s="2" t="str">
        <f>+' 1 - Produits'!B10</f>
        <v>38.712.000</v>
      </c>
      <c r="C12" s="1" t="str">
        <f>+' 1 - Produits'!C10</f>
        <v>bxatri 508'11 M3CCxaN 9.S C/xaT9</v>
      </c>
      <c r="D12" s="78">
        <v>0.31666699999999998</v>
      </c>
      <c r="E12" s="78">
        <v>0.31666699999999998</v>
      </c>
      <c r="F12" s="79">
        <v>0.33333299999999999</v>
      </c>
      <c r="G12" s="79">
        <v>0.43333300000000002</v>
      </c>
      <c r="H12" s="79">
        <v>0.4</v>
      </c>
      <c r="I12" s="79">
        <v>0.35</v>
      </c>
      <c r="J12" s="79">
        <v>0.25</v>
      </c>
      <c r="K12" s="79">
        <v>0.31666699999999998</v>
      </c>
      <c r="L12" s="79">
        <v>0.1</v>
      </c>
      <c r="M12" s="79">
        <v>0.13333300000000001</v>
      </c>
      <c r="N12" s="79">
        <v>0.16666700000000001</v>
      </c>
      <c r="O12" s="79">
        <v>0.26666699999999999</v>
      </c>
      <c r="P12" s="79">
        <v>0.16666700000000001</v>
      </c>
      <c r="Q12" s="79">
        <v>0.33333299999999999</v>
      </c>
      <c r="R12" s="79">
        <v>0.53333299999999995</v>
      </c>
      <c r="S12" s="79">
        <v>0.91666700000000001</v>
      </c>
      <c r="T12" s="79">
        <v>0.45</v>
      </c>
      <c r="U12" s="79">
        <v>1.76667</v>
      </c>
      <c r="V12" s="79">
        <v>0</v>
      </c>
      <c r="W12" s="79"/>
      <c r="X12" s="80"/>
      <c r="Y12" s="18">
        <f t="shared" si="0"/>
        <v>7.5500039999999995</v>
      </c>
    </row>
    <row r="13" spans="2:25" x14ac:dyDescent="0.25">
      <c r="B13" s="2" t="str">
        <f>+' 1 - Produits'!B11</f>
        <v>36.009.000</v>
      </c>
      <c r="C13" s="1" t="str">
        <f>+' 1 - Produits'!C11</f>
        <v>CINQU3C3NTO,600 xaLZxaCR.MxaN.m</v>
      </c>
      <c r="D13" s="78">
        <v>0.31666699999999998</v>
      </c>
      <c r="E13" s="78">
        <v>0.31666699999999998</v>
      </c>
      <c r="F13" s="79">
        <v>0.33333299999999999</v>
      </c>
      <c r="G13" s="79">
        <v>0.43333300000000002</v>
      </c>
      <c r="H13" s="79">
        <v>0.4</v>
      </c>
      <c r="I13" s="79">
        <v>0.35</v>
      </c>
      <c r="J13" s="79">
        <v>0.25</v>
      </c>
      <c r="K13" s="79">
        <v>0.31666699999999998</v>
      </c>
      <c r="L13" s="79">
        <v>0.1</v>
      </c>
      <c r="M13" s="79">
        <v>0.13333300000000001</v>
      </c>
      <c r="N13" s="79">
        <v>0.16666700000000001</v>
      </c>
      <c r="O13" s="79">
        <v>0.26666699999999999</v>
      </c>
      <c r="P13" s="79">
        <v>0.16666700000000001</v>
      </c>
      <c r="Q13" s="79">
        <v>0.33333299999999999</v>
      </c>
      <c r="R13" s="79">
        <v>0.53333299999999995</v>
      </c>
      <c r="S13" s="79">
        <v>0.91666700000000001</v>
      </c>
      <c r="T13" s="79">
        <v>0.45</v>
      </c>
      <c r="U13" s="79">
        <v>1.76667</v>
      </c>
      <c r="V13" s="79">
        <v>0</v>
      </c>
      <c r="W13" s="79"/>
      <c r="X13" s="80"/>
      <c r="Y13" s="18">
        <f t="shared" si="0"/>
        <v>7.5500039999999995</v>
      </c>
    </row>
    <row r="14" spans="2:25" x14ac:dyDescent="0.25">
      <c r="B14" s="2" t="str">
        <f>+' 1 - Produits'!B12</f>
        <v>36.010.000</v>
      </c>
      <c r="C14" s="1" t="str">
        <f>+' 1 - Produits'!C12</f>
        <v>CINQU3C3NTO,600 xaLZxaCR.MxaN.S</v>
      </c>
      <c r="D14" s="78">
        <v>0.31666699999999998</v>
      </c>
      <c r="E14" s="78">
        <v>0.31666699999999998</v>
      </c>
      <c r="F14" s="79">
        <v>0.33333299999999999</v>
      </c>
      <c r="G14" s="79">
        <v>0.43333300000000002</v>
      </c>
      <c r="H14" s="79">
        <v>0.4</v>
      </c>
      <c r="I14" s="79">
        <v>0.35</v>
      </c>
      <c r="J14" s="79">
        <v>0.25</v>
      </c>
      <c r="K14" s="79">
        <v>0.31666699999999998</v>
      </c>
      <c r="L14" s="79">
        <v>0.1</v>
      </c>
      <c r="M14" s="79">
        <v>0.13333300000000001</v>
      </c>
      <c r="N14" s="79">
        <v>0.16666700000000001</v>
      </c>
      <c r="O14" s="79">
        <v>0.26666699999999999</v>
      </c>
      <c r="P14" s="79">
        <v>0.16666700000000001</v>
      </c>
      <c r="Q14" s="79">
        <v>0.33333299999999999</v>
      </c>
      <c r="R14" s="79">
        <v>0.53333299999999995</v>
      </c>
      <c r="S14" s="79">
        <v>0.91666700000000001</v>
      </c>
      <c r="T14" s="79">
        <v>0.45</v>
      </c>
      <c r="U14" s="79">
        <v>1.76667</v>
      </c>
      <c r="V14" s="79">
        <v>0</v>
      </c>
      <c r="W14" s="79"/>
      <c r="X14" s="80"/>
      <c r="Y14" s="18">
        <f t="shared" si="0"/>
        <v>7.5500039999999995</v>
      </c>
    </row>
    <row r="15" spans="2:25" x14ac:dyDescent="0.25">
      <c r="B15" s="2" t="str">
        <f>+' 1 - Produits'!B13</f>
        <v>38.461.000</v>
      </c>
      <c r="C15" s="1" t="str">
        <f>+' 1 - Produits'!C13</f>
        <v>R3N.3S9xaC3 Izy M3CCxaN.9.m</v>
      </c>
      <c r="D15" s="78">
        <v>0.31666699999999998</v>
      </c>
      <c r="E15" s="78">
        <v>0.31666699999999998</v>
      </c>
      <c r="F15" s="79">
        <v>0.33333299999999999</v>
      </c>
      <c r="G15" s="79">
        <v>0.43333300000000002</v>
      </c>
      <c r="H15" s="79">
        <v>0.4</v>
      </c>
      <c r="I15" s="79">
        <v>0.35</v>
      </c>
      <c r="J15" s="79">
        <v>0.25</v>
      </c>
      <c r="K15" s="79">
        <v>0.31666699999999998</v>
      </c>
      <c r="L15" s="79">
        <v>0.1</v>
      </c>
      <c r="M15" s="79">
        <v>0.13333300000000001</v>
      </c>
      <c r="N15" s="79">
        <v>0.16666700000000001</v>
      </c>
      <c r="O15" s="79">
        <v>0.26666699999999999</v>
      </c>
      <c r="P15" s="79">
        <v>0.16666700000000001</v>
      </c>
      <c r="Q15" s="79">
        <v>0.33333299999999999</v>
      </c>
      <c r="R15" s="79">
        <v>0.53333299999999995</v>
      </c>
      <c r="S15" s="79">
        <v>0.91666700000000001</v>
      </c>
      <c r="T15" s="79">
        <v>0.45</v>
      </c>
      <c r="U15" s="79">
        <v>0</v>
      </c>
      <c r="V15" s="79">
        <v>0</v>
      </c>
      <c r="W15" s="79">
        <v>2</v>
      </c>
      <c r="X15" s="80"/>
      <c r="Y15" s="18">
        <f t="shared" si="0"/>
        <v>7.783334</v>
      </c>
    </row>
    <row r="16" spans="2:25" x14ac:dyDescent="0.25">
      <c r="B16" s="2" t="str">
        <f>+' 1 - Produits'!B14</f>
        <v>35.1185.0MB</v>
      </c>
      <c r="C16" s="1" t="str">
        <f>+' 1 - Produits'!C14</f>
        <v>M3RC3m3S zyITO xaLZxaC.3L3TTR.m</v>
      </c>
      <c r="D16" s="78">
        <v>0.31666699999999998</v>
      </c>
      <c r="E16" s="78">
        <v>0.31666699999999998</v>
      </c>
      <c r="F16" s="79">
        <v>0.33333299999999999</v>
      </c>
      <c r="G16" s="79">
        <v>0.43333300000000002</v>
      </c>
      <c r="H16" s="79">
        <v>0.4</v>
      </c>
      <c r="I16" s="79">
        <v>0.35</v>
      </c>
      <c r="J16" s="79">
        <v>0.25</v>
      </c>
      <c r="K16" s="79">
        <v>0.31666699999999998</v>
      </c>
      <c r="L16" s="79">
        <v>0.1</v>
      </c>
      <c r="M16" s="79">
        <v>0.13333300000000001</v>
      </c>
      <c r="N16" s="79">
        <v>0.16666700000000001</v>
      </c>
      <c r="O16" s="79">
        <v>0.26666699999999999</v>
      </c>
      <c r="P16" s="79">
        <v>0.16666700000000001</v>
      </c>
      <c r="Q16" s="79">
        <v>0.33333299999999999</v>
      </c>
      <c r="R16" s="79">
        <v>0.53333299999999995</v>
      </c>
      <c r="S16" s="79">
        <v>0.91666700000000001</v>
      </c>
      <c r="T16" s="79">
        <v>0.45</v>
      </c>
      <c r="U16" s="79">
        <v>0</v>
      </c>
      <c r="V16" s="79">
        <v>0</v>
      </c>
      <c r="W16" s="79">
        <v>2</v>
      </c>
      <c r="X16" s="80"/>
      <c r="Y16" s="18">
        <f t="shared" si="0"/>
        <v>7.783334</v>
      </c>
    </row>
    <row r="17" spans="2:25" x14ac:dyDescent="0.25">
      <c r="B17" s="2" t="str">
        <f>+' 1 - Produits'!B15</f>
        <v>35.1186.0MB</v>
      </c>
      <c r="C17" s="1" t="str">
        <f>+' 1 - Produits'!C15</f>
        <v>M3RC3m3S zyITO xaLZxaC.3L3TTR.S</v>
      </c>
      <c r="D17" s="78">
        <v>0.31666699999999998</v>
      </c>
      <c r="E17" s="78">
        <v>0.31666699999999998</v>
      </c>
      <c r="F17" s="79">
        <v>0.33333299999999999</v>
      </c>
      <c r="G17" s="79">
        <v>0.43333300000000002</v>
      </c>
      <c r="H17" s="79">
        <v>0.4</v>
      </c>
      <c r="I17" s="79">
        <v>0.35</v>
      </c>
      <c r="J17" s="79">
        <v>0.25</v>
      </c>
      <c r="K17" s="79">
        <v>0.31666699999999998</v>
      </c>
      <c r="L17" s="79">
        <v>0.1</v>
      </c>
      <c r="M17" s="79">
        <v>0.13333300000000001</v>
      </c>
      <c r="N17" s="79">
        <v>0.16666700000000001</v>
      </c>
      <c r="O17" s="79">
        <v>0.26666699999999999</v>
      </c>
      <c r="P17" s="79">
        <v>0.16666700000000001</v>
      </c>
      <c r="Q17" s="79">
        <v>0.33333299999999999</v>
      </c>
      <c r="R17" s="79">
        <v>0.53333299999999995</v>
      </c>
      <c r="S17" s="79">
        <v>0.91666700000000001</v>
      </c>
      <c r="T17" s="79">
        <v>0.45</v>
      </c>
      <c r="U17" s="79">
        <v>0</v>
      </c>
      <c r="V17" s="79">
        <v>0</v>
      </c>
      <c r="W17" s="79">
        <v>2</v>
      </c>
      <c r="X17" s="80"/>
      <c r="Y17" s="18">
        <f t="shared" si="0"/>
        <v>7.783334</v>
      </c>
    </row>
    <row r="18" spans="2:25" x14ac:dyDescent="0.25">
      <c r="B18" s="2" t="str">
        <f>+' 1 - Produits'!B16</f>
        <v>35.1364.0MB</v>
      </c>
      <c r="C18" s="1" t="str">
        <f>+' 1 - Produits'!C16</f>
        <v>mOBLO'06-09 CR.xaT3RM.xaLZ.3L.xaS</v>
      </c>
      <c r="D18" s="78">
        <v>0.31666699999999998</v>
      </c>
      <c r="E18" s="78">
        <v>0.31666699999999998</v>
      </c>
      <c r="F18" s="79">
        <v>0.33333299999999999</v>
      </c>
      <c r="G18" s="79">
        <v>0.43333300000000002</v>
      </c>
      <c r="H18" s="79">
        <v>0.4</v>
      </c>
      <c r="I18" s="79">
        <v>0.35</v>
      </c>
      <c r="J18" s="79">
        <v>0.25</v>
      </c>
      <c r="K18" s="79">
        <v>0.31666699999999998</v>
      </c>
      <c r="L18" s="79">
        <v>0.1</v>
      </c>
      <c r="M18" s="79">
        <v>0.13333300000000001</v>
      </c>
      <c r="N18" s="79">
        <v>0.16666700000000001</v>
      </c>
      <c r="O18" s="79">
        <v>0.26666699999999999</v>
      </c>
      <c r="P18" s="79">
        <v>0.16666700000000001</v>
      </c>
      <c r="Q18" s="79">
        <v>0.33333299999999999</v>
      </c>
      <c r="R18" s="79">
        <v>0.53333299999999995</v>
      </c>
      <c r="S18" s="79">
        <v>0.91666700000000001</v>
      </c>
      <c r="T18" s="79">
        <v>0.45</v>
      </c>
      <c r="U18" s="79">
        <v>0</v>
      </c>
      <c r="V18" s="79">
        <v>0</v>
      </c>
      <c r="W18" s="79">
        <v>2</v>
      </c>
      <c r="X18" s="80"/>
      <c r="Y18" s="18">
        <f t="shared" si="0"/>
        <v>7.783334</v>
      </c>
    </row>
    <row r="19" spans="2:25" x14ac:dyDescent="0.25">
      <c r="B19" s="2" t="str">
        <f>+' 1 - Produits'!B17</f>
        <v>35.1363.0MB</v>
      </c>
      <c r="C19" s="1" t="str">
        <f>+' 1 - Produits'!C17</f>
        <v>mOBLO'06-09 CR.xaT3RM.xaLZ.3L.xam</v>
      </c>
      <c r="D19" s="78">
        <v>0.31666699999999998</v>
      </c>
      <c r="E19" s="78">
        <v>0.31666699999999998</v>
      </c>
      <c r="F19" s="79">
        <v>0.33333299999999999</v>
      </c>
      <c r="G19" s="79">
        <v>0.43333300000000002</v>
      </c>
      <c r="H19" s="79">
        <v>0.4</v>
      </c>
      <c r="I19" s="79">
        <v>0.35</v>
      </c>
      <c r="J19" s="79">
        <v>0.25</v>
      </c>
      <c r="K19" s="79">
        <v>0.31666699999999998</v>
      </c>
      <c r="L19" s="79">
        <v>0.1</v>
      </c>
      <c r="M19" s="79">
        <v>0.13333300000000001</v>
      </c>
      <c r="N19" s="79">
        <v>0.16666700000000001</v>
      </c>
      <c r="O19" s="79">
        <v>0.26666699999999999</v>
      </c>
      <c r="P19" s="79">
        <v>0.16666700000000001</v>
      </c>
      <c r="Q19" s="79">
        <v>0.33333299999999999</v>
      </c>
      <c r="R19" s="79">
        <v>0.53333299999999995</v>
      </c>
      <c r="S19" s="79">
        <v>0.91666700000000001</v>
      </c>
      <c r="T19" s="79">
        <v>0.45</v>
      </c>
      <c r="U19" s="79">
        <v>0</v>
      </c>
      <c r="V19" s="79">
        <v>0</v>
      </c>
      <c r="W19" s="79"/>
      <c r="X19" s="80"/>
      <c r="Y19" s="18">
        <f t="shared" si="0"/>
        <v>5.783334</v>
      </c>
    </row>
    <row r="20" spans="2:25" x14ac:dyDescent="0.25">
      <c r="B20" s="2" t="str">
        <f>+' 1 - Produits'!B18</f>
        <v>35.177.000</v>
      </c>
      <c r="C20" s="1" t="str">
        <f>+' 1 - Produits'!C18</f>
        <v>xaLFxa 156 xaLZxaCR.3L3TTR.9OST.m</v>
      </c>
      <c r="D20" s="78">
        <v>0.31666699999999998</v>
      </c>
      <c r="E20" s="78">
        <v>0.31666699999999998</v>
      </c>
      <c r="F20" s="79">
        <v>0.33333299999999999</v>
      </c>
      <c r="G20" s="79">
        <v>0.43333300000000002</v>
      </c>
      <c r="H20" s="79">
        <v>0.4</v>
      </c>
      <c r="I20" s="79">
        <v>0.35</v>
      </c>
      <c r="J20" s="79">
        <v>0.25</v>
      </c>
      <c r="K20" s="79">
        <v>0.31666699999999998</v>
      </c>
      <c r="L20" s="79">
        <v>0.1</v>
      </c>
      <c r="M20" s="79">
        <v>0.13333300000000001</v>
      </c>
      <c r="N20" s="79">
        <v>0.16666700000000001</v>
      </c>
      <c r="O20" s="79">
        <v>0.26666699999999999</v>
      </c>
      <c r="P20" s="79">
        <v>0.16666700000000001</v>
      </c>
      <c r="Q20" s="79">
        <v>0.33333299999999999</v>
      </c>
      <c r="R20" s="79">
        <v>0.53333299999999995</v>
      </c>
      <c r="S20" s="79">
        <v>0.91666700000000001</v>
      </c>
      <c r="T20" s="79">
        <v>0.45</v>
      </c>
      <c r="U20" s="79">
        <v>0</v>
      </c>
      <c r="V20" s="79">
        <v>0</v>
      </c>
      <c r="W20" s="79"/>
      <c r="X20" s="80"/>
      <c r="Y20" s="18">
        <f t="shared" si="0"/>
        <v>5.783334</v>
      </c>
    </row>
    <row r="21" spans="2:25" x14ac:dyDescent="0.25">
      <c r="B21" s="2" t="str">
        <f>+' 1 - Produits'!B19</f>
        <v>35.176.000</v>
      </c>
      <c r="C21" s="1" t="str">
        <f>+' 1 - Produits'!C19</f>
        <v>xaLFxa 156 xaLZxaCR.3L3TTR.xa.S</v>
      </c>
      <c r="D21" s="78">
        <v>0.31666699999999998</v>
      </c>
      <c r="E21" s="78">
        <v>0.31666699999999998</v>
      </c>
      <c r="F21" s="79">
        <v>0.33333299999999999</v>
      </c>
      <c r="G21" s="79">
        <v>0.43333300000000002</v>
      </c>
      <c r="H21" s="79">
        <v>0.4</v>
      </c>
      <c r="I21" s="79">
        <v>0.35</v>
      </c>
      <c r="J21" s="79">
        <v>0.25</v>
      </c>
      <c r="K21" s="79">
        <v>0.31666699999999998</v>
      </c>
      <c r="L21" s="79">
        <v>0.1</v>
      </c>
      <c r="M21" s="79">
        <v>0.13333300000000001</v>
      </c>
      <c r="N21" s="79">
        <v>0.16666700000000001</v>
      </c>
      <c r="O21" s="79">
        <v>0.26666699999999999</v>
      </c>
      <c r="P21" s="79">
        <v>0.16666700000000001</v>
      </c>
      <c r="Q21" s="79">
        <v>0.33333299999999999</v>
      </c>
      <c r="R21" s="79">
        <v>0.53333299999999995</v>
      </c>
      <c r="S21" s="79">
        <v>0.91666700000000001</v>
      </c>
      <c r="T21" s="79">
        <v>0.45</v>
      </c>
      <c r="U21" s="79">
        <v>0</v>
      </c>
      <c r="V21" s="79">
        <v>0</v>
      </c>
      <c r="W21" s="79"/>
      <c r="X21" s="80"/>
      <c r="Y21" s="18">
        <f t="shared" si="0"/>
        <v>5.783334</v>
      </c>
    </row>
    <row r="22" spans="2:25" x14ac:dyDescent="0.25">
      <c r="B22" s="2" t="str">
        <f>+' 1 - Produits'!B20</f>
        <v>35.180.000</v>
      </c>
      <c r="C22" s="1" t="str">
        <f>+' 1 - Produits'!C20</f>
        <v>xaLFxa 166 xaLZxaCRIST.3L3TTR.9.S</v>
      </c>
      <c r="D22" s="78">
        <v>0.31666699999999998</v>
      </c>
      <c r="E22" s="78">
        <v>0.31666699999999998</v>
      </c>
      <c r="F22" s="79">
        <v>0.33333299999999999</v>
      </c>
      <c r="G22" s="79">
        <v>0.43333300000000002</v>
      </c>
      <c r="H22" s="79">
        <v>0.4</v>
      </c>
      <c r="I22" s="79">
        <v>0.35</v>
      </c>
      <c r="J22" s="79">
        <v>0.25</v>
      </c>
      <c r="K22" s="79">
        <v>0.31666699999999998</v>
      </c>
      <c r="L22" s="79">
        <v>0.1</v>
      </c>
      <c r="M22" s="79">
        <v>0.13333300000000001</v>
      </c>
      <c r="N22" s="79">
        <v>0.16666700000000001</v>
      </c>
      <c r="O22" s="79">
        <v>0.26666699999999999</v>
      </c>
      <c r="P22" s="79">
        <v>0.16666700000000001</v>
      </c>
      <c r="Q22" s="79">
        <v>0.33333299999999999</v>
      </c>
      <c r="R22" s="79">
        <v>0.53333299999999995</v>
      </c>
      <c r="S22" s="79">
        <v>0.91666700000000001</v>
      </c>
      <c r="T22" s="79">
        <v>0.45</v>
      </c>
      <c r="U22" s="79">
        <v>0</v>
      </c>
      <c r="V22" s="79">
        <v>0</v>
      </c>
      <c r="W22" s="79"/>
      <c r="X22" s="80"/>
      <c r="Y22" s="18">
        <f t="shared" si="0"/>
        <v>5.783334</v>
      </c>
    </row>
    <row r="23" spans="2:25" x14ac:dyDescent="0.25">
      <c r="B23" s="2" t="str">
        <f>+' 1 - Produits'!B21</f>
        <v>36.073.000</v>
      </c>
      <c r="C23" s="1" t="str">
        <f>+' 1 - Produits'!C21</f>
        <v>156'97 xaLZxaCR.MxaNUxaL3 9.m</v>
      </c>
      <c r="D23" s="78">
        <v>0.31666699999999998</v>
      </c>
      <c r="E23" s="78">
        <v>0.31666699999999998</v>
      </c>
      <c r="F23" s="79">
        <v>0.33333299999999999</v>
      </c>
      <c r="G23" s="79">
        <v>0.43333300000000002</v>
      </c>
      <c r="H23" s="79">
        <v>0.4</v>
      </c>
      <c r="I23" s="79">
        <v>0.35</v>
      </c>
      <c r="J23" s="79">
        <v>0.25</v>
      </c>
      <c r="K23" s="79">
        <v>0.31666699999999998</v>
      </c>
      <c r="L23" s="79">
        <v>0.1</v>
      </c>
      <c r="M23" s="79">
        <v>0.13333300000000001</v>
      </c>
      <c r="N23" s="79">
        <v>0.16666700000000001</v>
      </c>
      <c r="O23" s="79">
        <v>0.26666699999999999</v>
      </c>
      <c r="P23" s="79">
        <v>0.16666700000000001</v>
      </c>
      <c r="Q23" s="79">
        <v>0.33333299999999999</v>
      </c>
      <c r="R23" s="79">
        <v>0.53333299999999995</v>
      </c>
      <c r="S23" s="79">
        <v>0.91666700000000001</v>
      </c>
      <c r="T23" s="79">
        <v>0.45</v>
      </c>
      <c r="U23" s="79">
        <v>0</v>
      </c>
      <c r="V23" s="79">
        <v>0</v>
      </c>
      <c r="W23" s="79"/>
      <c r="X23" s="80"/>
      <c r="Y23" s="18">
        <f t="shared" si="0"/>
        <v>5.783334</v>
      </c>
    </row>
    <row r="24" spans="2:25" x14ac:dyDescent="0.25">
      <c r="B24" s="2" t="str">
        <f>+' 1 - Produits'!B22</f>
        <v>35.086.000</v>
      </c>
      <c r="C24" s="1" t="str">
        <f>+' 1 - Produits'!C22</f>
        <v>NUOzyxa 600 xaLZxaCR.3L3TTR.xaNT.S</v>
      </c>
      <c r="D24" s="78">
        <v>0.31666699999999998</v>
      </c>
      <c r="E24" s="78">
        <v>0.31666699999999998</v>
      </c>
      <c r="F24" s="79">
        <v>0.33333299999999999</v>
      </c>
      <c r="G24" s="79">
        <v>0.43333300000000002</v>
      </c>
      <c r="H24" s="79">
        <v>0.4</v>
      </c>
      <c r="I24" s="79">
        <v>0.35</v>
      </c>
      <c r="J24" s="79">
        <v>0.25</v>
      </c>
      <c r="K24" s="79">
        <v>0.31666699999999998</v>
      </c>
      <c r="L24" s="79">
        <v>0.1</v>
      </c>
      <c r="M24" s="79">
        <v>0.13333300000000001</v>
      </c>
      <c r="N24" s="79">
        <v>0.16666700000000001</v>
      </c>
      <c r="O24" s="79">
        <v>0.26666699999999999</v>
      </c>
      <c r="P24" s="79">
        <v>0.16666700000000001</v>
      </c>
      <c r="Q24" s="79">
        <v>0.33333299999999999</v>
      </c>
      <c r="R24" s="79">
        <v>0.53333299999999995</v>
      </c>
      <c r="S24" s="79">
        <v>0.91666700000000001</v>
      </c>
      <c r="T24" s="79">
        <v>0.45</v>
      </c>
      <c r="U24" s="79">
        <v>0</v>
      </c>
      <c r="V24" s="79">
        <v>0</v>
      </c>
      <c r="W24" s="79"/>
      <c r="X24" s="80"/>
      <c r="Y24" s="18">
        <f t="shared" si="0"/>
        <v>5.783334</v>
      </c>
    </row>
    <row r="25" spans="2:25" x14ac:dyDescent="0.25">
      <c r="B25" s="2" t="str">
        <f>+' 1 - Produits'!B23</f>
        <v>35.083.000</v>
      </c>
      <c r="C25" s="1" t="str">
        <f>+' 1 - Produits'!C23</f>
        <v>CINQU3C3NTO xaLZxaCR.3L3TTR.m</v>
      </c>
      <c r="D25" s="78">
        <v>0.31666699999999998</v>
      </c>
      <c r="E25" s="78">
        <v>0.31666699999999998</v>
      </c>
      <c r="F25" s="79">
        <v>0.33333299999999999</v>
      </c>
      <c r="G25" s="79">
        <v>0.43333300000000002</v>
      </c>
      <c r="H25" s="79">
        <v>0.4</v>
      </c>
      <c r="I25" s="79">
        <v>0.35</v>
      </c>
      <c r="J25" s="79">
        <v>0.25</v>
      </c>
      <c r="K25" s="79">
        <v>0.31666699999999998</v>
      </c>
      <c r="L25" s="79">
        <v>0.1</v>
      </c>
      <c r="M25" s="79">
        <v>0.13333300000000001</v>
      </c>
      <c r="N25" s="79">
        <v>0.16666700000000001</v>
      </c>
      <c r="O25" s="79">
        <v>0.26666699999999999</v>
      </c>
      <c r="P25" s="79">
        <v>0.16666700000000001</v>
      </c>
      <c r="Q25" s="79">
        <v>0.33333299999999999</v>
      </c>
      <c r="R25" s="79">
        <v>0.53333299999999995</v>
      </c>
      <c r="S25" s="79">
        <v>0.91666700000000001</v>
      </c>
      <c r="T25" s="79">
        <v>0.45</v>
      </c>
      <c r="U25" s="79">
        <v>0</v>
      </c>
      <c r="V25" s="79">
        <v>0</v>
      </c>
      <c r="W25" s="79"/>
      <c r="X25" s="80"/>
      <c r="Y25" s="18">
        <f t="shared" si="0"/>
        <v>5.783334</v>
      </c>
    </row>
    <row r="26" spans="2:25" x14ac:dyDescent="0.25">
      <c r="B26" s="2" t="str">
        <f>+' 1 - Produits'!B24</f>
        <v>36.060.000</v>
      </c>
      <c r="C26" s="1" t="str">
        <f>+' 1 - Produits'!C24</f>
        <v>zyW 9OLO'94 29 xaLZxaCR.MxaNUxaL3 S</v>
      </c>
      <c r="D26" s="78">
        <v>0.31666699999999998</v>
      </c>
      <c r="E26" s="78">
        <v>0.31666699999999998</v>
      </c>
      <c r="F26" s="79">
        <v>0.33333299999999999</v>
      </c>
      <c r="G26" s="79">
        <v>0.43333300000000002</v>
      </c>
      <c r="H26" s="79">
        <v>0.4</v>
      </c>
      <c r="I26" s="79">
        <v>0.35</v>
      </c>
      <c r="J26" s="79">
        <v>0.25</v>
      </c>
      <c r="K26" s="79">
        <v>0.31666699999999998</v>
      </c>
      <c r="L26" s="79">
        <v>0.1</v>
      </c>
      <c r="M26" s="79">
        <v>0.13333300000000001</v>
      </c>
      <c r="N26" s="79">
        <v>0.16666700000000001</v>
      </c>
      <c r="O26" s="79">
        <v>0.26666699999999999</v>
      </c>
      <c r="P26" s="79">
        <v>0.16666700000000001</v>
      </c>
      <c r="Q26" s="79">
        <v>0.33333299999999999</v>
      </c>
      <c r="R26" s="79">
        <v>0.53333299999999995</v>
      </c>
      <c r="S26" s="79">
        <v>0.91666700000000001</v>
      </c>
      <c r="T26" s="79">
        <v>0.45</v>
      </c>
      <c r="U26" s="79">
        <v>0</v>
      </c>
      <c r="V26" s="79">
        <v>0</v>
      </c>
      <c r="W26" s="79">
        <v>2</v>
      </c>
      <c r="X26" s="80"/>
      <c r="Y26" s="18">
        <f t="shared" si="0"/>
        <v>7.783334</v>
      </c>
    </row>
    <row r="27" spans="2:25" x14ac:dyDescent="0.25">
      <c r="B27" s="2" t="str">
        <f>+' 1 - Produits'!B25</f>
        <v>35.1046.AMB</v>
      </c>
      <c r="C27" s="1" t="str">
        <f>+' 1 - Produits'!C25</f>
        <v>N3MO'07 xaLZ.3.S CMF</v>
      </c>
      <c r="D27" s="78">
        <v>0.31666699999999998</v>
      </c>
      <c r="E27" s="78">
        <v>0.31666699999999998</v>
      </c>
      <c r="F27" s="79">
        <v>0.33333299999999999</v>
      </c>
      <c r="G27" s="79">
        <v>0.43333300000000002</v>
      </c>
      <c r="H27" s="79">
        <v>0.4</v>
      </c>
      <c r="I27" s="79">
        <v>0.35</v>
      </c>
      <c r="J27" s="79">
        <v>0.25</v>
      </c>
      <c r="K27" s="79">
        <v>0.31666699999999998</v>
      </c>
      <c r="L27" s="79">
        <v>0.1</v>
      </c>
      <c r="M27" s="79">
        <v>0.13333300000000001</v>
      </c>
      <c r="N27" s="79">
        <v>0.16666700000000001</v>
      </c>
      <c r="O27" s="79">
        <v>0.26666699999999999</v>
      </c>
      <c r="P27" s="79">
        <v>0.16666700000000001</v>
      </c>
      <c r="Q27" s="79">
        <v>0.33333299999999999</v>
      </c>
      <c r="R27" s="79">
        <v>0.53333299999999995</v>
      </c>
      <c r="S27" s="79">
        <v>0.91666700000000001</v>
      </c>
      <c r="T27" s="79">
        <v>0.45</v>
      </c>
      <c r="U27" s="79">
        <v>0</v>
      </c>
      <c r="V27" s="79">
        <v>0</v>
      </c>
      <c r="W27" s="79"/>
      <c r="X27" s="80"/>
      <c r="Y27" s="18">
        <f t="shared" si="0"/>
        <v>5.783334</v>
      </c>
    </row>
    <row r="28" spans="2:25" x14ac:dyDescent="0.25">
      <c r="B28" s="2" t="str">
        <f>+' 1 - Produits'!B26</f>
        <v>38.164.000</v>
      </c>
      <c r="C28" s="1" t="str">
        <f>+' 1 - Produits'!C26</f>
        <v>F.GR.9UNTO 3/59 M3CCxaNISMO 9.S</v>
      </c>
      <c r="D28" s="78">
        <v>0.31666699999999998</v>
      </c>
      <c r="E28" s="78">
        <v>0.31666699999999998</v>
      </c>
      <c r="F28" s="79">
        <v>0.33333299999999999</v>
      </c>
      <c r="G28" s="79">
        <v>0.43333300000000002</v>
      </c>
      <c r="H28" s="79">
        <v>0.4</v>
      </c>
      <c r="I28" s="79">
        <v>0.35</v>
      </c>
      <c r="J28" s="79">
        <v>0.25</v>
      </c>
      <c r="K28" s="79">
        <v>0.31666699999999998</v>
      </c>
      <c r="L28" s="79">
        <v>0.1</v>
      </c>
      <c r="M28" s="79">
        <v>0.13333300000000001</v>
      </c>
      <c r="N28" s="79">
        <v>0.16666700000000001</v>
      </c>
      <c r="O28" s="79">
        <v>0.26666699999999999</v>
      </c>
      <c r="P28" s="79">
        <v>0.16666700000000001</v>
      </c>
      <c r="Q28" s="79">
        <v>0.33333299999999999</v>
      </c>
      <c r="R28" s="79">
        <v>0.53333299999999995</v>
      </c>
      <c r="S28" s="79">
        <v>0.91666700000000001</v>
      </c>
      <c r="T28" s="79">
        <v>0.45</v>
      </c>
      <c r="U28" s="79">
        <v>0</v>
      </c>
      <c r="V28" s="79">
        <v>0</v>
      </c>
      <c r="W28" s="79">
        <v>2</v>
      </c>
      <c r="X28" s="80"/>
      <c r="Y28" s="18">
        <f t="shared" si="0"/>
        <v>7.783334</v>
      </c>
    </row>
    <row r="29" spans="2:25" x14ac:dyDescent="0.25">
      <c r="B29" s="2" t="str">
        <f>+' 1 - Produits'!B27</f>
        <v>35.738.0MB</v>
      </c>
      <c r="C29" s="1" t="str">
        <f>+' 1 - Produits'!C27</f>
        <v>F.GR.9UNTO 59 xaLZxaCR.3L.9S</v>
      </c>
      <c r="D29" s="78">
        <v>0.31666699999999998</v>
      </c>
      <c r="E29" s="78">
        <v>0.31666699999999998</v>
      </c>
      <c r="F29" s="79">
        <v>0.33333299999999999</v>
      </c>
      <c r="G29" s="79">
        <v>0.43333300000000002</v>
      </c>
      <c r="H29" s="79">
        <v>0.4</v>
      </c>
      <c r="I29" s="79">
        <v>0.35</v>
      </c>
      <c r="J29" s="79">
        <v>0.25</v>
      </c>
      <c r="K29" s="79">
        <v>0.31666699999999998</v>
      </c>
      <c r="L29" s="79">
        <v>0.1</v>
      </c>
      <c r="M29" s="79">
        <v>0.13333300000000001</v>
      </c>
      <c r="N29" s="79">
        <v>0.16666700000000001</v>
      </c>
      <c r="O29" s="79">
        <v>0.26666699999999999</v>
      </c>
      <c r="P29" s="79">
        <v>0.16666700000000001</v>
      </c>
      <c r="Q29" s="79">
        <v>0.33333299999999999</v>
      </c>
      <c r="R29" s="79">
        <v>0.53333299999999995</v>
      </c>
      <c r="S29" s="79">
        <v>0.91666700000000001</v>
      </c>
      <c r="T29" s="79">
        <v>0.45</v>
      </c>
      <c r="U29" s="79">
        <v>0</v>
      </c>
      <c r="V29" s="79">
        <v>0</v>
      </c>
      <c r="W29" s="79"/>
      <c r="X29" s="80">
        <v>2.3166699999999998</v>
      </c>
      <c r="Y29" s="18">
        <f t="shared" si="0"/>
        <v>8.1000040000000002</v>
      </c>
    </row>
    <row r="30" spans="2:25" x14ac:dyDescent="0.25">
      <c r="B30" s="2" t="str">
        <f>+' 1 - Produits'!B28</f>
        <v>35.367.000</v>
      </c>
      <c r="C30" s="1" t="str">
        <f>+' 1 - Produits'!C28</f>
        <v>FR33LxaNm3R'00 xaLZ.3L.LUNOTTO</v>
      </c>
      <c r="D30" s="78">
        <v>0.31666699999999998</v>
      </c>
      <c r="E30" s="78">
        <v>0.31666699999999998</v>
      </c>
      <c r="F30" s="79">
        <v>0.33333299999999999</v>
      </c>
      <c r="G30" s="79">
        <v>0.43333300000000002</v>
      </c>
      <c r="H30" s="79">
        <v>0.4</v>
      </c>
      <c r="I30" s="79">
        <v>0.35</v>
      </c>
      <c r="J30" s="79">
        <v>0.25</v>
      </c>
      <c r="K30" s="79">
        <v>0.31666699999999998</v>
      </c>
      <c r="L30" s="79">
        <v>0.1</v>
      </c>
      <c r="M30" s="79">
        <v>0.13333300000000001</v>
      </c>
      <c r="N30" s="79">
        <v>0.16666700000000001</v>
      </c>
      <c r="O30" s="79">
        <v>0.26666699999999999</v>
      </c>
      <c r="P30" s="79">
        <v>0.16666700000000001</v>
      </c>
      <c r="Q30" s="79">
        <v>0.33333299999999999</v>
      </c>
      <c r="R30" s="79">
        <v>0.53333299999999995</v>
      </c>
      <c r="S30" s="79">
        <v>0.91666700000000001</v>
      </c>
      <c r="T30" s="79">
        <v>0.45</v>
      </c>
      <c r="U30" s="79">
        <v>0</v>
      </c>
      <c r="V30" s="79">
        <v>0</v>
      </c>
      <c r="W30" s="79"/>
      <c r="X30" s="80"/>
      <c r="Y30" s="18">
        <f t="shared" si="0"/>
        <v>5.783334</v>
      </c>
    </row>
    <row r="31" spans="2:25" x14ac:dyDescent="0.25">
      <c r="B31" s="2" t="str">
        <f>+' 1 - Produits'!B29</f>
        <v>36.042.000</v>
      </c>
      <c r="C31" s="1" t="str">
        <f>+' 1 - Produits'!C29</f>
        <v>mUCxaTO'94 xaLZxaCRIST.MxaN.xa.S</v>
      </c>
      <c r="D31" s="78">
        <v>0.31666699999999998</v>
      </c>
      <c r="E31" s="78">
        <v>0.31666699999999998</v>
      </c>
      <c r="F31" s="79">
        <v>0.33333299999999999</v>
      </c>
      <c r="G31" s="79">
        <v>0.43333300000000002</v>
      </c>
      <c r="H31" s="79">
        <v>0.4</v>
      </c>
      <c r="I31" s="79">
        <v>0.35</v>
      </c>
      <c r="J31" s="79">
        <v>0.25</v>
      </c>
      <c r="K31" s="79">
        <v>0.31666699999999998</v>
      </c>
      <c r="L31" s="79">
        <v>0.1</v>
      </c>
      <c r="M31" s="79">
        <v>0.13333300000000001</v>
      </c>
      <c r="N31" s="79">
        <v>0.16666700000000001</v>
      </c>
      <c r="O31" s="79">
        <v>0.26666699999999999</v>
      </c>
      <c r="P31" s="79">
        <v>0.16666700000000001</v>
      </c>
      <c r="Q31" s="79">
        <v>0.33333299999999999</v>
      </c>
      <c r="R31" s="79">
        <v>0.53333299999999995</v>
      </c>
      <c r="S31" s="79">
        <v>0.91666700000000001</v>
      </c>
      <c r="T31" s="79">
        <v>0.45</v>
      </c>
      <c r="U31" s="79">
        <v>0</v>
      </c>
      <c r="V31" s="79">
        <v>0</v>
      </c>
      <c r="W31" s="79"/>
      <c r="X31" s="80"/>
      <c r="Y31" s="18">
        <f t="shared" si="0"/>
        <v>5.783334</v>
      </c>
    </row>
    <row r="32" spans="2:25" x14ac:dyDescent="0.25">
      <c r="B32" s="2" t="str">
        <f>+' 1 - Produits'!B30</f>
        <v>36.163.000</v>
      </c>
      <c r="C32" s="1" t="str">
        <f>+' 1 - Produits'!C30</f>
        <v>SKOmxa FxaBIxa'99 xaLZ.MxaN.9m</v>
      </c>
      <c r="D32" s="78">
        <v>0.31666699999999998</v>
      </c>
      <c r="E32" s="78">
        <v>0.31666699999999998</v>
      </c>
      <c r="F32" s="79">
        <v>0.33333299999999999</v>
      </c>
      <c r="G32" s="79">
        <v>0.43333300000000002</v>
      </c>
      <c r="H32" s="79">
        <v>0.4</v>
      </c>
      <c r="I32" s="79">
        <v>0.35</v>
      </c>
      <c r="J32" s="79">
        <v>0.25</v>
      </c>
      <c r="K32" s="79">
        <v>0.31666699999999998</v>
      </c>
      <c r="L32" s="79">
        <v>0.1</v>
      </c>
      <c r="M32" s="79">
        <v>0.13333300000000001</v>
      </c>
      <c r="N32" s="79">
        <v>0.16666700000000001</v>
      </c>
      <c r="O32" s="79">
        <v>0.26666699999999999</v>
      </c>
      <c r="P32" s="79">
        <v>0.16666700000000001</v>
      </c>
      <c r="Q32" s="79">
        <v>0.33333299999999999</v>
      </c>
      <c r="R32" s="79">
        <v>0.53333299999999995</v>
      </c>
      <c r="S32" s="79">
        <v>0.91666700000000001</v>
      </c>
      <c r="T32" s="79">
        <v>0.45</v>
      </c>
      <c r="U32" s="79">
        <v>0</v>
      </c>
      <c r="V32" s="79">
        <v>0</v>
      </c>
      <c r="W32" s="79">
        <v>2</v>
      </c>
      <c r="X32" s="80"/>
      <c r="Y32" s="18">
        <f t="shared" si="0"/>
        <v>7.783334</v>
      </c>
    </row>
    <row r="33" spans="2:25" x14ac:dyDescent="0.25">
      <c r="B33" s="2" t="str">
        <f>+' 1 - Produits'!B31</f>
        <v>36.190.0RC</v>
      </c>
      <c r="C33" s="1" t="str">
        <f>+' 1 - Produits'!C31</f>
        <v>M3GxaN3 49 xaLZxaCR.MxaN.9.S</v>
      </c>
      <c r="D33" s="78">
        <v>0.31666699999999998</v>
      </c>
      <c r="E33" s="78">
        <v>0.31666699999999998</v>
      </c>
      <c r="F33" s="79">
        <v>0.33333299999999999</v>
      </c>
      <c r="G33" s="79">
        <v>0.43333300000000002</v>
      </c>
      <c r="H33" s="79">
        <v>0.4</v>
      </c>
      <c r="I33" s="79">
        <v>0.35</v>
      </c>
      <c r="J33" s="79">
        <v>0.25</v>
      </c>
      <c r="K33" s="79">
        <v>0.31666699999999998</v>
      </c>
      <c r="L33" s="79">
        <v>0.1</v>
      </c>
      <c r="M33" s="79">
        <v>0.13333300000000001</v>
      </c>
      <c r="N33" s="79">
        <v>0.16666700000000001</v>
      </c>
      <c r="O33" s="79">
        <v>0.26666699999999999</v>
      </c>
      <c r="P33" s="79">
        <v>0.16666700000000001</v>
      </c>
      <c r="Q33" s="79">
        <v>0.33333299999999999</v>
      </c>
      <c r="R33" s="79">
        <v>0.53333299999999995</v>
      </c>
      <c r="S33" s="79">
        <v>0.91666700000000001</v>
      </c>
      <c r="T33" s="79">
        <v>0.45</v>
      </c>
      <c r="U33" s="79">
        <v>0</v>
      </c>
      <c r="V33" s="79">
        <v>0</v>
      </c>
      <c r="W33" s="79"/>
      <c r="X33" s="80"/>
      <c r="Y33" s="18">
        <f t="shared" si="0"/>
        <v>5.783334</v>
      </c>
    </row>
    <row r="34" spans="2:25" x14ac:dyDescent="0.25">
      <c r="B34" s="2" t="str">
        <f>+' 1 - Produits'!B32</f>
        <v>35.374.000</v>
      </c>
      <c r="C34" s="1" t="str">
        <f>+' 1 - Produits'!C32</f>
        <v>bxatri.306 59 xaLZxaCR.3L.9OST.m</v>
      </c>
      <c r="D34" s="78">
        <v>0.31666699999999998</v>
      </c>
      <c r="E34" s="78">
        <v>0.31666699999999998</v>
      </c>
      <c r="F34" s="79">
        <v>0.33333299999999999</v>
      </c>
      <c r="G34" s="79">
        <v>0.43333300000000002</v>
      </c>
      <c r="H34" s="79">
        <v>0.4</v>
      </c>
      <c r="I34" s="79">
        <v>0.35</v>
      </c>
      <c r="J34" s="79">
        <v>0.25</v>
      </c>
      <c r="K34" s="79">
        <v>0.31666699999999998</v>
      </c>
      <c r="L34" s="79">
        <v>0.1</v>
      </c>
      <c r="M34" s="79">
        <v>0.13333300000000001</v>
      </c>
      <c r="N34" s="79">
        <v>0.16666700000000001</v>
      </c>
      <c r="O34" s="79">
        <v>0.26666699999999999</v>
      </c>
      <c r="P34" s="79">
        <v>0.16666700000000001</v>
      </c>
      <c r="Q34" s="79">
        <v>0.33333299999999999</v>
      </c>
      <c r="R34" s="79">
        <v>0.53333299999999995</v>
      </c>
      <c r="S34" s="79">
        <v>0.91666700000000001</v>
      </c>
      <c r="T34" s="79">
        <v>0.45</v>
      </c>
      <c r="U34" s="79">
        <v>0</v>
      </c>
      <c r="V34" s="79">
        <v>0</v>
      </c>
      <c r="W34" s="79"/>
      <c r="X34" s="80"/>
      <c r="Y34" s="18">
        <f t="shared" si="0"/>
        <v>5.783334</v>
      </c>
    </row>
    <row r="35" spans="2:25" x14ac:dyDescent="0.25">
      <c r="B35" s="2" t="str">
        <f>+' 1 - Produits'!B33</f>
        <v>38.149.000</v>
      </c>
      <c r="C35" s="1" t="str">
        <f>+' 1 - Produits'!C33</f>
        <v>M3RC3m3S W203'01-03 M3CCxaN.9m</v>
      </c>
      <c r="D35" s="78">
        <v>0.31666699999999998</v>
      </c>
      <c r="E35" s="78">
        <v>0.31666699999999998</v>
      </c>
      <c r="F35" s="79">
        <v>0.33333299999999999</v>
      </c>
      <c r="G35" s="79">
        <v>0.43333300000000002</v>
      </c>
      <c r="H35" s="79">
        <v>0.4</v>
      </c>
      <c r="I35" s="79">
        <v>0.35</v>
      </c>
      <c r="J35" s="79">
        <v>0.25</v>
      </c>
      <c r="K35" s="79">
        <v>0.31666699999999998</v>
      </c>
      <c r="L35" s="79">
        <v>0.1</v>
      </c>
      <c r="M35" s="79">
        <v>0.13333300000000001</v>
      </c>
      <c r="N35" s="79">
        <v>0.16666700000000001</v>
      </c>
      <c r="O35" s="79">
        <v>0.26666699999999999</v>
      </c>
      <c r="P35" s="79">
        <v>0.16666700000000001</v>
      </c>
      <c r="Q35" s="79">
        <v>0.33333299999999999</v>
      </c>
      <c r="R35" s="79">
        <v>0.53333299999999995</v>
      </c>
      <c r="S35" s="79">
        <v>0.91666700000000001</v>
      </c>
      <c r="T35" s="79">
        <v>0.45</v>
      </c>
      <c r="U35" s="79">
        <v>0</v>
      </c>
      <c r="V35" s="79">
        <v>0</v>
      </c>
      <c r="W35" s="79"/>
      <c r="X35" s="80"/>
      <c r="Y35" s="18">
        <f t="shared" si="0"/>
        <v>5.783334</v>
      </c>
    </row>
    <row r="36" spans="2:25" x14ac:dyDescent="0.25">
      <c r="B36" s="2" t="str">
        <f>+' 1 - Produits'!B34</f>
        <v>36.138.000</v>
      </c>
      <c r="C36" s="1" t="str">
        <f>+' 1 - Produits'!C34</f>
        <v>SU93R5 59 xaLZxaCR.MxaN.xaNT.S</v>
      </c>
      <c r="D36" s="78">
        <v>0.31666699999999998</v>
      </c>
      <c r="E36" s="78">
        <v>0.31666699999999998</v>
      </c>
      <c r="F36" s="79">
        <v>0.33333299999999999</v>
      </c>
      <c r="G36" s="79">
        <v>0.43333300000000002</v>
      </c>
      <c r="H36" s="79">
        <v>0.4</v>
      </c>
      <c r="I36" s="79">
        <v>0.35</v>
      </c>
      <c r="J36" s="79">
        <v>0.25</v>
      </c>
      <c r="K36" s="79">
        <v>0.31666699999999998</v>
      </c>
      <c r="L36" s="79">
        <v>0.1</v>
      </c>
      <c r="M36" s="79">
        <v>0.13333300000000001</v>
      </c>
      <c r="N36" s="79">
        <v>0.16666700000000001</v>
      </c>
      <c r="O36" s="79">
        <v>0.26666699999999999</v>
      </c>
      <c r="P36" s="79">
        <v>0.16666700000000001</v>
      </c>
      <c r="Q36" s="79">
        <v>0.33333299999999999</v>
      </c>
      <c r="R36" s="79">
        <v>0.53333299999999995</v>
      </c>
      <c r="S36" s="79">
        <v>0.91666700000000001</v>
      </c>
      <c r="T36" s="79">
        <v>0.45</v>
      </c>
      <c r="U36" s="79">
        <v>0</v>
      </c>
      <c r="V36" s="79">
        <v>0</v>
      </c>
      <c r="W36" s="79"/>
      <c r="X36" s="80"/>
      <c r="Y36" s="18">
        <f t="shared" si="0"/>
        <v>5.783334</v>
      </c>
    </row>
    <row r="37" spans="2:25" x14ac:dyDescent="0.25">
      <c r="B37" s="2" t="str">
        <f>+' 1 - Produits'!B35</f>
        <v>36.137.000</v>
      </c>
      <c r="C37" s="1" t="str">
        <f>+' 1 - Produits'!C35</f>
        <v>SU93R5 59 xaLZxaCR.MxaN.xaNT.m</v>
      </c>
      <c r="D37" s="78">
        <v>0.31666699999999998</v>
      </c>
      <c r="E37" s="78">
        <v>0.31666699999999998</v>
      </c>
      <c r="F37" s="79">
        <v>0.33333299999999999</v>
      </c>
      <c r="G37" s="79">
        <v>0.43333300000000002</v>
      </c>
      <c r="H37" s="79">
        <v>0.4</v>
      </c>
      <c r="I37" s="79">
        <v>0.35</v>
      </c>
      <c r="J37" s="79">
        <v>0.25</v>
      </c>
      <c r="K37" s="79">
        <v>0.31666699999999998</v>
      </c>
      <c r="L37" s="79">
        <v>0.1</v>
      </c>
      <c r="M37" s="79">
        <v>0.13333300000000001</v>
      </c>
      <c r="N37" s="79">
        <v>0.16666700000000001</v>
      </c>
      <c r="O37" s="79">
        <v>0.26666699999999999</v>
      </c>
      <c r="P37" s="79">
        <v>0.16666700000000001</v>
      </c>
      <c r="Q37" s="79">
        <v>0.33333299999999999</v>
      </c>
      <c r="R37" s="79">
        <v>0.53333299999999995</v>
      </c>
      <c r="S37" s="79">
        <v>0.91666700000000001</v>
      </c>
      <c r="T37" s="79">
        <v>0.45</v>
      </c>
      <c r="U37" s="79">
        <v>0</v>
      </c>
      <c r="V37" s="79">
        <v>0</v>
      </c>
      <c r="W37" s="79"/>
      <c r="X37" s="80"/>
      <c r="Y37" s="18">
        <f t="shared" si="0"/>
        <v>5.783334</v>
      </c>
    </row>
    <row r="38" spans="2:25" x14ac:dyDescent="0.25">
      <c r="B38" s="2" t="str">
        <f>+' 1 - Produits'!B36</f>
        <v>36.064.000</v>
      </c>
      <c r="C38" s="1" t="str">
        <f>+' 1 - Produits'!C36</f>
        <v>SU93R5 39 xaLZxaCR.MxaN.xaNT.S</v>
      </c>
      <c r="D38" s="78">
        <v>0.31666699999999998</v>
      </c>
      <c r="E38" s="78">
        <v>0.31666699999999998</v>
      </c>
      <c r="F38" s="79">
        <v>0.33333299999999999</v>
      </c>
      <c r="G38" s="79">
        <v>0.43333300000000002</v>
      </c>
      <c r="H38" s="79">
        <v>0.4</v>
      </c>
      <c r="I38" s="79">
        <v>0.35</v>
      </c>
      <c r="J38" s="79">
        <v>0.25</v>
      </c>
      <c r="K38" s="79">
        <v>0.31666699999999998</v>
      </c>
      <c r="L38" s="79">
        <v>0.1</v>
      </c>
      <c r="M38" s="79">
        <v>0.13333300000000001</v>
      </c>
      <c r="N38" s="79">
        <v>0.16666700000000001</v>
      </c>
      <c r="O38" s="79">
        <v>0.26666699999999999</v>
      </c>
      <c r="P38" s="79">
        <v>0.16666700000000001</v>
      </c>
      <c r="Q38" s="79">
        <v>0.33333299999999999</v>
      </c>
      <c r="R38" s="79">
        <v>0.53333299999999995</v>
      </c>
      <c r="S38" s="79">
        <v>0.91666700000000001</v>
      </c>
      <c r="T38" s="79">
        <v>0.45</v>
      </c>
      <c r="U38" s="79">
        <v>0</v>
      </c>
      <c r="V38" s="79"/>
      <c r="W38" s="79"/>
      <c r="X38" s="80"/>
      <c r="Y38" s="18">
        <f t="shared" si="0"/>
        <v>5.783334</v>
      </c>
    </row>
    <row r="39" spans="2:25" x14ac:dyDescent="0.25">
      <c r="B39" s="2" t="str">
        <f>+' 1 - Produits'!B37</f>
        <v>36.048.000</v>
      </c>
      <c r="C39" s="1" t="str">
        <f>+' 1 - Produits'!C37</f>
        <v>CITR.B3RLINGO 07/96 xaLZ.MxaN.S.</v>
      </c>
      <c r="D39" s="78">
        <v>0.31666699999999998</v>
      </c>
      <c r="E39" s="78">
        <v>0.31666699999999998</v>
      </c>
      <c r="F39" s="79">
        <v>0.33333299999999999</v>
      </c>
      <c r="G39" s="79">
        <v>0.43333300000000002</v>
      </c>
      <c r="H39" s="79">
        <v>0.4</v>
      </c>
      <c r="I39" s="79">
        <v>0.35</v>
      </c>
      <c r="J39" s="79">
        <v>0.25</v>
      </c>
      <c r="K39" s="79">
        <v>0.31666699999999998</v>
      </c>
      <c r="L39" s="79">
        <v>0.1</v>
      </c>
      <c r="M39" s="79">
        <v>0.13333300000000001</v>
      </c>
      <c r="N39" s="79">
        <v>0.16666700000000001</v>
      </c>
      <c r="O39" s="79">
        <v>0.26666699999999999</v>
      </c>
      <c r="P39" s="79">
        <v>0.16666700000000001</v>
      </c>
      <c r="Q39" s="79">
        <v>0.33333299999999999</v>
      </c>
      <c r="R39" s="79">
        <v>0.53333299999999995</v>
      </c>
      <c r="S39" s="79">
        <v>0.91666700000000001</v>
      </c>
      <c r="T39" s="79">
        <v>0.45</v>
      </c>
      <c r="U39" s="79">
        <v>0</v>
      </c>
      <c r="V39" s="79">
        <v>2</v>
      </c>
      <c r="W39" s="79"/>
      <c r="X39" s="80"/>
      <c r="Y39" s="18">
        <f t="shared" si="0"/>
        <v>7.783334</v>
      </c>
    </row>
    <row r="40" spans="2:25" x14ac:dyDescent="0.25">
      <c r="B40" s="2" t="str">
        <f>+' 1 - Produits'!B38</f>
        <v>36.157.000</v>
      </c>
      <c r="C40" s="1" t="str">
        <f>+' 1 - Produits'!C38</f>
        <v>TRxaFIC'01,zyIzyxaRO xaLZxaCR.MxaN.m</v>
      </c>
      <c r="D40" s="78">
        <v>0.31666699999999998</v>
      </c>
      <c r="E40" s="78">
        <v>0.31666699999999998</v>
      </c>
      <c r="F40" s="79">
        <v>0.33333299999999999</v>
      </c>
      <c r="G40" s="79">
        <v>0.43333300000000002</v>
      </c>
      <c r="H40" s="79">
        <v>0.4</v>
      </c>
      <c r="I40" s="79">
        <v>0.35</v>
      </c>
      <c r="J40" s="79">
        <v>0.25</v>
      </c>
      <c r="K40" s="79">
        <v>0.31666699999999998</v>
      </c>
      <c r="L40" s="79">
        <v>0.1</v>
      </c>
      <c r="M40" s="79">
        <v>0.13333300000000001</v>
      </c>
      <c r="N40" s="79">
        <v>0.16666700000000001</v>
      </c>
      <c r="O40" s="79">
        <v>0.26666699999999999</v>
      </c>
      <c r="P40" s="79">
        <v>0.16666700000000001</v>
      </c>
      <c r="Q40" s="79">
        <v>0.33333299999999999</v>
      </c>
      <c r="R40" s="79">
        <v>0.53333299999999995</v>
      </c>
      <c r="S40" s="79">
        <v>0.91666700000000001</v>
      </c>
      <c r="T40" s="79">
        <v>0.45</v>
      </c>
      <c r="U40" s="79">
        <v>0</v>
      </c>
      <c r="V40" s="79">
        <v>0</v>
      </c>
      <c r="W40" s="79">
        <v>2</v>
      </c>
      <c r="X40" s="80"/>
      <c r="Y40" s="18">
        <f>+SUM(D40:X40)</f>
        <v>7.783334</v>
      </c>
    </row>
    <row r="41" spans="2:25" x14ac:dyDescent="0.25">
      <c r="B41" s="2" t="str">
        <f>+' 1 - Produits'!B39</f>
        <v>36.194.0RC</v>
      </c>
      <c r="C41" s="1" t="str">
        <f>+' 1 - Produits'!C39</f>
        <v>Izy.mxaILY'99,MxaST3R xaLZxaCR.M.xaS</v>
      </c>
      <c r="D41" s="78">
        <v>0.31666699999999998</v>
      </c>
      <c r="E41" s="78">
        <v>0.31666699999999998</v>
      </c>
      <c r="F41" s="79">
        <v>0.33333299999999999</v>
      </c>
      <c r="G41" s="79">
        <v>0.43333300000000002</v>
      </c>
      <c r="H41" s="79">
        <v>0.4</v>
      </c>
      <c r="I41" s="79">
        <v>0.35</v>
      </c>
      <c r="J41" s="79">
        <v>0.25</v>
      </c>
      <c r="K41" s="79">
        <v>0.31666699999999998</v>
      </c>
      <c r="L41" s="79">
        <v>0.1</v>
      </c>
      <c r="M41" s="79">
        <v>0.13333300000000001</v>
      </c>
      <c r="N41" s="79">
        <v>0.16666700000000001</v>
      </c>
      <c r="O41" s="79">
        <v>0.26666699999999999</v>
      </c>
      <c r="P41" s="79">
        <v>0.16666700000000001</v>
      </c>
      <c r="Q41" s="79">
        <v>0.33333299999999999</v>
      </c>
      <c r="R41" s="79">
        <v>0.53333299999999995</v>
      </c>
      <c r="S41" s="79">
        <v>0.91666700000000001</v>
      </c>
      <c r="T41" s="79">
        <v>0.45</v>
      </c>
      <c r="U41" s="79">
        <v>0</v>
      </c>
      <c r="V41" s="79">
        <v>0</v>
      </c>
      <c r="W41" s="79">
        <v>2</v>
      </c>
      <c r="X41" s="80"/>
      <c r="Y41" s="18">
        <f t="shared" si="0"/>
        <v>7.783334</v>
      </c>
    </row>
    <row r="42" spans="2:25" x14ac:dyDescent="0.25">
      <c r="B42" s="2">
        <f>+' 1 - Produits'!B40</f>
        <v>0</v>
      </c>
      <c r="C42" s="1">
        <f>+' 1 - Produits'!C40</f>
        <v>0</v>
      </c>
      <c r="D42" s="81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>
        <v>0</v>
      </c>
      <c r="V42" s="79"/>
      <c r="W42" s="79"/>
      <c r="X42" s="80"/>
      <c r="Y42" s="18">
        <f t="shared" si="0"/>
        <v>0</v>
      </c>
    </row>
    <row r="43" spans="2:25" ht="13.8" thickBot="1" x14ac:dyDescent="0.3">
      <c r="B43" s="2">
        <f>+' 1 - Produits'!B42</f>
        <v>0</v>
      </c>
      <c r="C43" s="1">
        <f>+' 1 - Produits'!C41</f>
        <v>0</v>
      </c>
      <c r="D43" s="82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79">
        <v>0</v>
      </c>
      <c r="V43" s="83"/>
      <c r="W43" s="83"/>
      <c r="X43" s="84"/>
      <c r="Y43" s="18">
        <f t="shared" si="0"/>
        <v>0</v>
      </c>
    </row>
    <row r="46" spans="2:25" x14ac:dyDescent="0.25">
      <c r="B46" s="153"/>
      <c r="C46" s="153"/>
    </row>
    <row r="47" spans="2:25" x14ac:dyDescent="0.25">
      <c r="B47" s="153"/>
      <c r="C47" s="153"/>
    </row>
    <row r="48" spans="2:25" x14ac:dyDescent="0.25">
      <c r="B48" s="153"/>
      <c r="C48" s="153"/>
    </row>
  </sheetData>
  <mergeCells count="3">
    <mergeCell ref="D6:Y6"/>
    <mergeCell ref="B2:Y3"/>
    <mergeCell ref="B46:C48"/>
  </mergeCells>
  <conditionalFormatting sqref="D8:X43">
    <cfRule type="cellIs" dxfId="9" priority="2" operator="equal">
      <formula>"N/A"</formula>
    </cfRule>
  </conditionalFormatting>
  <conditionalFormatting sqref="D7:X7">
    <cfRule type="duplicateValues" dxfId="8" priority="9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485E9-DE15-4C87-A6DE-984AE8D80F35}">
  <sheetPr codeName="Sheet10">
    <tabColor theme="5"/>
  </sheetPr>
  <dimension ref="B1:Q27"/>
  <sheetViews>
    <sheetView workbookViewId="0">
      <selection activeCell="G7" sqref="G7"/>
    </sheetView>
  </sheetViews>
  <sheetFormatPr baseColWidth="10" defaultColWidth="9.109375" defaultRowHeight="13.2" x14ac:dyDescent="0.25"/>
  <cols>
    <col min="1" max="1" width="3.6640625" style="1" customWidth="1"/>
    <col min="2" max="2" width="28.21875" style="1" customWidth="1"/>
    <col min="3" max="8" width="12.6640625" style="1" customWidth="1"/>
    <col min="9" max="9" width="15.6640625" style="1" customWidth="1"/>
    <col min="10" max="12" width="12.6640625" style="1" customWidth="1"/>
    <col min="13" max="16384" width="9.109375" style="1"/>
  </cols>
  <sheetData>
    <row r="1" spans="2:17" ht="13.8" thickBot="1" x14ac:dyDescent="0.3"/>
    <row r="2" spans="2:17" ht="12.75" customHeight="1" x14ac:dyDescent="0.25">
      <c r="B2" s="154" t="s">
        <v>41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5"/>
    </row>
    <row r="3" spans="2:17" ht="13.5" customHeight="1" thickBot="1" x14ac:dyDescent="0.3">
      <c r="B3" s="156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7"/>
    </row>
    <row r="4" spans="2:17" ht="13.8" thickBot="1" x14ac:dyDescent="0.3"/>
    <row r="5" spans="2:17" s="25" customFormat="1" ht="39.6" x14ac:dyDescent="0.25">
      <c r="B5" s="22" t="s">
        <v>12</v>
      </c>
      <c r="C5" s="23" t="s">
        <v>7</v>
      </c>
      <c r="D5" s="23" t="s">
        <v>8</v>
      </c>
      <c r="E5" s="23" t="s">
        <v>9</v>
      </c>
      <c r="F5" s="23" t="s">
        <v>10</v>
      </c>
      <c r="G5" s="23" t="s">
        <v>25</v>
      </c>
      <c r="H5" s="23" t="s">
        <v>26</v>
      </c>
      <c r="I5" s="24" t="s">
        <v>27</v>
      </c>
    </row>
    <row r="6" spans="2:17" x14ac:dyDescent="0.25">
      <c r="B6" s="2" t="str">
        <f>+'4 - Processus'!D7</f>
        <v>Insertion vis / Staffa</v>
      </c>
      <c r="C6" s="85">
        <f>8*60</f>
        <v>480</v>
      </c>
      <c r="D6" s="85">
        <v>30</v>
      </c>
      <c r="E6" s="26">
        <f>+C6-D6</f>
        <v>450</v>
      </c>
      <c r="F6" s="86">
        <v>1</v>
      </c>
      <c r="G6" s="86">
        <v>1</v>
      </c>
      <c r="H6" s="27">
        <f>+F6*G6</f>
        <v>1</v>
      </c>
      <c r="I6" s="128">
        <f>+E6*H6</f>
        <v>450</v>
      </c>
      <c r="J6" s="26"/>
      <c r="K6" s="26"/>
      <c r="L6" s="26"/>
      <c r="M6" s="26"/>
      <c r="N6" s="26"/>
    </row>
    <row r="7" spans="2:17" x14ac:dyDescent="0.25">
      <c r="B7" s="2" t="str">
        <f>+'4 - Processus'!E7</f>
        <v>Soudure Ecrou / Staffa</v>
      </c>
      <c r="C7" s="85">
        <f t="shared" ref="C7:C26" si="0">8*60</f>
        <v>480</v>
      </c>
      <c r="D7" s="85">
        <v>30</v>
      </c>
      <c r="E7" s="26">
        <f t="shared" ref="E7:E26" si="1">+C7-D7</f>
        <v>450</v>
      </c>
      <c r="F7" s="86">
        <v>1</v>
      </c>
      <c r="G7" s="86">
        <v>1</v>
      </c>
      <c r="H7" s="27">
        <f t="shared" ref="H7:H26" si="2">+F7*G7</f>
        <v>1</v>
      </c>
      <c r="I7" s="128">
        <f t="shared" ref="I7:I26" si="3">+E7*H7</f>
        <v>450</v>
      </c>
      <c r="J7" s="26"/>
      <c r="K7" s="26"/>
      <c r="L7" s="26"/>
      <c r="M7" s="26"/>
      <c r="N7" s="26"/>
    </row>
    <row r="8" spans="2:17" x14ac:dyDescent="0.25">
      <c r="B8" s="2" t="str">
        <f>+'4 - Processus'!F7</f>
        <v>Soudure tompon /guide</v>
      </c>
      <c r="C8" s="85">
        <f t="shared" si="0"/>
        <v>480</v>
      </c>
      <c r="D8" s="85">
        <v>30</v>
      </c>
      <c r="E8" s="26">
        <f t="shared" si="1"/>
        <v>450</v>
      </c>
      <c r="F8" s="86">
        <v>1</v>
      </c>
      <c r="G8" s="86">
        <v>1</v>
      </c>
      <c r="H8" s="27">
        <f t="shared" si="2"/>
        <v>1</v>
      </c>
      <c r="I8" s="128">
        <f t="shared" si="3"/>
        <v>450</v>
      </c>
      <c r="J8" s="26"/>
      <c r="K8" s="26"/>
      <c r="L8" s="26"/>
      <c r="M8" s="26"/>
      <c r="N8" s="26"/>
    </row>
    <row r="9" spans="2:17" x14ac:dyDescent="0.25">
      <c r="B9" s="2" t="str">
        <f>+'4 - Processus'!G7</f>
        <v>Soudure guide / Staffa</v>
      </c>
      <c r="C9" s="85">
        <f t="shared" si="0"/>
        <v>480</v>
      </c>
      <c r="D9" s="85">
        <v>30</v>
      </c>
      <c r="E9" s="26">
        <f t="shared" si="1"/>
        <v>450</v>
      </c>
      <c r="F9" s="86">
        <v>1</v>
      </c>
      <c r="G9" s="86">
        <v>1</v>
      </c>
      <c r="H9" s="27">
        <f t="shared" si="2"/>
        <v>1</v>
      </c>
      <c r="I9" s="128">
        <f t="shared" si="3"/>
        <v>450</v>
      </c>
      <c r="J9" s="26"/>
      <c r="K9" s="26"/>
      <c r="L9" s="26"/>
      <c r="M9" s="26"/>
      <c r="N9" s="26"/>
    </row>
    <row r="10" spans="2:17" x14ac:dyDescent="0.25">
      <c r="B10" s="2" t="str">
        <f>+'4 - Processus'!H7</f>
        <v>insertion vis ; Ecrou / Guide</v>
      </c>
      <c r="C10" s="85">
        <f t="shared" si="0"/>
        <v>480</v>
      </c>
      <c r="D10" s="85">
        <v>30</v>
      </c>
      <c r="E10" s="26">
        <f t="shared" si="1"/>
        <v>450</v>
      </c>
      <c r="F10" s="86">
        <v>1</v>
      </c>
      <c r="G10" s="86">
        <v>1</v>
      </c>
      <c r="H10" s="27">
        <f t="shared" si="2"/>
        <v>1</v>
      </c>
      <c r="I10" s="128">
        <f t="shared" si="3"/>
        <v>450</v>
      </c>
      <c r="J10" s="26"/>
      <c r="K10" s="26"/>
      <c r="L10" s="26"/>
      <c r="M10" s="26"/>
      <c r="N10" s="26"/>
    </row>
    <row r="11" spans="2:17" x14ac:dyDescent="0.25">
      <c r="B11" s="2" t="str">
        <f>+'4 - Processus'!I7</f>
        <v>Montage porte poulie+ gomme</v>
      </c>
      <c r="C11" s="85">
        <f t="shared" si="0"/>
        <v>480</v>
      </c>
      <c r="D11" s="85">
        <v>30</v>
      </c>
      <c r="E11" s="26">
        <f t="shared" si="1"/>
        <v>450</v>
      </c>
      <c r="F11" s="86">
        <v>1</v>
      </c>
      <c r="G11" s="86">
        <v>1</v>
      </c>
      <c r="H11" s="27">
        <f t="shared" si="2"/>
        <v>1</v>
      </c>
      <c r="I11" s="128">
        <f t="shared" si="3"/>
        <v>450</v>
      </c>
      <c r="J11" s="26"/>
      <c r="K11" s="26"/>
      <c r="L11" s="26"/>
      <c r="M11" s="26"/>
      <c r="N11" s="26"/>
    </row>
    <row r="12" spans="2:17" x14ac:dyDescent="0.25">
      <c r="B12" s="2" t="str">
        <f>+'4 - Processus'!J7</f>
        <v>Montage porte poulie</v>
      </c>
      <c r="C12" s="85">
        <f t="shared" si="0"/>
        <v>480</v>
      </c>
      <c r="D12" s="85">
        <v>30</v>
      </c>
      <c r="E12" s="26">
        <f t="shared" si="1"/>
        <v>450</v>
      </c>
      <c r="F12" s="86">
        <v>1</v>
      </c>
      <c r="G12" s="86">
        <v>1</v>
      </c>
      <c r="H12" s="27">
        <f t="shared" si="2"/>
        <v>1</v>
      </c>
      <c r="I12" s="128">
        <f t="shared" si="3"/>
        <v>450</v>
      </c>
      <c r="J12" s="26"/>
      <c r="K12" s="26"/>
      <c r="L12" s="26"/>
      <c r="M12" s="26"/>
      <c r="N12" s="26"/>
    </row>
    <row r="13" spans="2:17" x14ac:dyDescent="0.25">
      <c r="B13" s="2" t="str">
        <f>+'4 - Processus'!K7</f>
        <v>Spalmatrice (X2)</v>
      </c>
      <c r="C13" s="85">
        <f t="shared" si="0"/>
        <v>480</v>
      </c>
      <c r="D13" s="85">
        <v>30</v>
      </c>
      <c r="E13" s="26">
        <f t="shared" si="1"/>
        <v>450</v>
      </c>
      <c r="F13" s="86">
        <v>1</v>
      </c>
      <c r="G13" s="86">
        <v>1</v>
      </c>
      <c r="H13" s="27">
        <f t="shared" si="2"/>
        <v>1</v>
      </c>
      <c r="I13" s="128">
        <f t="shared" si="3"/>
        <v>450</v>
      </c>
      <c r="J13" s="26"/>
      <c r="K13" s="26"/>
      <c r="L13" s="26"/>
      <c r="M13" s="26"/>
      <c r="N13" s="26"/>
    </row>
    <row r="14" spans="2:17" x14ac:dyDescent="0.25">
      <c r="B14" s="2" t="str">
        <f>+'4 - Processus'!L7</f>
        <v>Coupe cable</v>
      </c>
      <c r="C14" s="85">
        <f t="shared" si="0"/>
        <v>480</v>
      </c>
      <c r="D14" s="85">
        <v>30</v>
      </c>
      <c r="E14" s="26">
        <f t="shared" si="1"/>
        <v>450</v>
      </c>
      <c r="F14" s="86">
        <v>1</v>
      </c>
      <c r="G14" s="86">
        <v>1</v>
      </c>
      <c r="H14" s="27">
        <f t="shared" si="2"/>
        <v>1</v>
      </c>
      <c r="I14" s="128">
        <f t="shared" si="3"/>
        <v>450</v>
      </c>
      <c r="J14" s="26"/>
      <c r="K14" s="26"/>
      <c r="L14" s="26"/>
      <c r="M14" s="26"/>
      <c r="N14" s="26"/>
    </row>
    <row r="15" spans="2:17" x14ac:dyDescent="0.25">
      <c r="B15" s="2" t="str">
        <f>+'4 - Processus'!M7</f>
        <v>Coupe Gaine</v>
      </c>
      <c r="C15" s="85">
        <f t="shared" si="0"/>
        <v>480</v>
      </c>
      <c r="D15" s="85">
        <v>30</v>
      </c>
      <c r="E15" s="26">
        <f t="shared" si="1"/>
        <v>450</v>
      </c>
      <c r="F15" s="86">
        <v>1</v>
      </c>
      <c r="G15" s="86">
        <v>1</v>
      </c>
      <c r="H15" s="27">
        <f t="shared" si="2"/>
        <v>1</v>
      </c>
      <c r="I15" s="128">
        <f t="shared" si="3"/>
        <v>450</v>
      </c>
      <c r="J15" s="26"/>
      <c r="K15" s="26"/>
      <c r="L15" s="26"/>
      <c r="M15" s="26"/>
      <c r="N15" s="26"/>
    </row>
    <row r="16" spans="2:17" x14ac:dyDescent="0.25">
      <c r="B16" s="2" t="str">
        <f>+'4 - Processus'!N7</f>
        <v>Insertion Graine (X2)</v>
      </c>
      <c r="C16" s="85">
        <f t="shared" si="0"/>
        <v>480</v>
      </c>
      <c r="D16" s="85">
        <v>30</v>
      </c>
      <c r="E16" s="26">
        <f t="shared" si="1"/>
        <v>450</v>
      </c>
      <c r="F16" s="86">
        <v>1</v>
      </c>
      <c r="G16" s="86">
        <v>1</v>
      </c>
      <c r="H16" s="27">
        <f t="shared" si="2"/>
        <v>1</v>
      </c>
      <c r="I16" s="128">
        <f t="shared" si="3"/>
        <v>450</v>
      </c>
      <c r="J16" s="26"/>
      <c r="K16" s="26"/>
      <c r="L16" s="26"/>
      <c r="M16" s="26"/>
      <c r="N16" s="26"/>
    </row>
    <row r="17" spans="2:14" x14ac:dyDescent="0.25">
      <c r="B17" s="2" t="str">
        <f>+'4 - Processus'!O7</f>
        <v>Collage Gaine (X1)</v>
      </c>
      <c r="C17" s="85">
        <f t="shared" si="0"/>
        <v>480</v>
      </c>
      <c r="D17" s="85">
        <v>30</v>
      </c>
      <c r="E17" s="26">
        <f t="shared" si="1"/>
        <v>450</v>
      </c>
      <c r="F17" s="86">
        <v>1</v>
      </c>
      <c r="G17" s="86">
        <v>1</v>
      </c>
      <c r="H17" s="27">
        <f t="shared" si="2"/>
        <v>1</v>
      </c>
      <c r="I17" s="128">
        <f t="shared" si="3"/>
        <v>450</v>
      </c>
      <c r="J17" s="26"/>
      <c r="K17" s="26"/>
      <c r="L17" s="26"/>
      <c r="M17" s="26"/>
      <c r="N17" s="26"/>
    </row>
    <row r="18" spans="2:14" x14ac:dyDescent="0.25">
      <c r="B18" s="2" t="str">
        <f>+'4 - Processus'!P7</f>
        <v>Montage Gaine</v>
      </c>
      <c r="C18" s="85">
        <f t="shared" si="0"/>
        <v>480</v>
      </c>
      <c r="D18" s="85">
        <v>30</v>
      </c>
      <c r="E18" s="26">
        <f t="shared" si="1"/>
        <v>450</v>
      </c>
      <c r="F18" s="86">
        <v>1</v>
      </c>
      <c r="G18" s="86">
        <v>1</v>
      </c>
      <c r="H18" s="27">
        <f t="shared" si="2"/>
        <v>1</v>
      </c>
      <c r="I18" s="128">
        <f t="shared" si="3"/>
        <v>450</v>
      </c>
      <c r="J18" s="26"/>
      <c r="K18" s="26"/>
      <c r="L18" s="26"/>
      <c r="M18" s="26"/>
      <c r="N18" s="26"/>
    </row>
    <row r="19" spans="2:14" x14ac:dyDescent="0.25">
      <c r="B19" s="2" t="str">
        <f>+'4 - Processus'!Q7</f>
        <v>Montage Gaine + Anti-vibrante</v>
      </c>
      <c r="C19" s="85">
        <f t="shared" si="0"/>
        <v>480</v>
      </c>
      <c r="D19" s="85">
        <v>30</v>
      </c>
      <c r="E19" s="26">
        <f t="shared" si="1"/>
        <v>450</v>
      </c>
      <c r="F19" s="86">
        <v>1</v>
      </c>
      <c r="G19" s="86">
        <v>1</v>
      </c>
      <c r="H19" s="27">
        <f t="shared" si="2"/>
        <v>1</v>
      </c>
      <c r="I19" s="128">
        <f t="shared" si="3"/>
        <v>450</v>
      </c>
      <c r="J19" s="26"/>
      <c r="K19" s="26"/>
      <c r="L19" s="26"/>
      <c r="M19" s="26"/>
      <c r="N19" s="26"/>
    </row>
    <row r="20" spans="2:14" x14ac:dyDescent="0.25">
      <c r="B20" s="2" t="str">
        <f>+'4 - Processus'!R7</f>
        <v>Montage Tombour</v>
      </c>
      <c r="C20" s="85">
        <f t="shared" si="0"/>
        <v>480</v>
      </c>
      <c r="D20" s="85">
        <v>30</v>
      </c>
      <c r="E20" s="26">
        <f t="shared" si="1"/>
        <v>450</v>
      </c>
      <c r="F20" s="86">
        <v>1</v>
      </c>
      <c r="G20" s="86">
        <v>1</v>
      </c>
      <c r="H20" s="27">
        <f t="shared" si="2"/>
        <v>1</v>
      </c>
      <c r="I20" s="128">
        <f t="shared" si="3"/>
        <v>450</v>
      </c>
      <c r="J20" s="26"/>
      <c r="K20" s="26"/>
      <c r="L20" s="26"/>
      <c r="M20" s="26"/>
      <c r="N20" s="26"/>
    </row>
    <row r="21" spans="2:14" x14ac:dyDescent="0.25">
      <c r="B21" s="2" t="str">
        <f>+'4 - Processus'!S7</f>
        <v xml:space="preserve">Assemblage cartella </v>
      </c>
      <c r="C21" s="85">
        <f t="shared" si="0"/>
        <v>480</v>
      </c>
      <c r="D21" s="85">
        <v>30</v>
      </c>
      <c r="E21" s="26">
        <f t="shared" si="1"/>
        <v>450</v>
      </c>
      <c r="F21" s="86">
        <v>1</v>
      </c>
      <c r="G21" s="86">
        <v>1</v>
      </c>
      <c r="H21" s="27">
        <f t="shared" si="2"/>
        <v>1</v>
      </c>
      <c r="I21" s="128">
        <f t="shared" si="3"/>
        <v>450</v>
      </c>
      <c r="J21" s="26"/>
      <c r="K21" s="26"/>
      <c r="L21" s="26"/>
      <c r="M21" s="26"/>
      <c r="N21" s="26"/>
    </row>
    <row r="22" spans="2:14" x14ac:dyDescent="0.25">
      <c r="B22" s="2" t="str">
        <f>+'4 - Processus'!T7</f>
        <v>Presse Cartella</v>
      </c>
      <c r="C22" s="85">
        <f t="shared" si="0"/>
        <v>480</v>
      </c>
      <c r="D22" s="85">
        <v>30</v>
      </c>
      <c r="E22" s="26">
        <f t="shared" si="1"/>
        <v>450</v>
      </c>
      <c r="F22" s="86">
        <v>1</v>
      </c>
      <c r="G22" s="86">
        <v>1</v>
      </c>
      <c r="H22" s="27">
        <f t="shared" si="2"/>
        <v>1</v>
      </c>
      <c r="I22" s="128">
        <f t="shared" si="3"/>
        <v>450</v>
      </c>
      <c r="J22" s="26"/>
      <c r="K22" s="26"/>
      <c r="L22" s="26"/>
      <c r="M22" s="26"/>
      <c r="N22" s="26"/>
    </row>
    <row r="23" spans="2:14" x14ac:dyDescent="0.25">
      <c r="B23" s="2" t="str">
        <f>+'4 - Processus'!U7</f>
        <v>Assm Final (1 Guide) Manuel</v>
      </c>
      <c r="C23" s="85">
        <f t="shared" si="0"/>
        <v>480</v>
      </c>
      <c r="D23" s="85">
        <v>30</v>
      </c>
      <c r="E23" s="26">
        <f t="shared" si="1"/>
        <v>450</v>
      </c>
      <c r="F23" s="86">
        <v>1</v>
      </c>
      <c r="G23" s="86">
        <v>2</v>
      </c>
      <c r="H23" s="27">
        <f>+F23*G23</f>
        <v>2</v>
      </c>
      <c r="I23" s="128">
        <f t="shared" si="3"/>
        <v>900</v>
      </c>
      <c r="J23" s="26"/>
      <c r="K23" s="26"/>
      <c r="L23" s="26"/>
      <c r="M23" s="26"/>
      <c r="N23" s="26"/>
    </row>
    <row r="24" spans="2:14" x14ac:dyDescent="0.25">
      <c r="B24" s="2" t="str">
        <f>+'4 - Processus'!V7</f>
        <v>Assm Final (2 Guides) Manuel</v>
      </c>
      <c r="C24" s="85">
        <f t="shared" si="0"/>
        <v>480</v>
      </c>
      <c r="D24" s="85">
        <v>30</v>
      </c>
      <c r="E24" s="26">
        <f t="shared" si="1"/>
        <v>450</v>
      </c>
      <c r="F24" s="86">
        <v>1</v>
      </c>
      <c r="G24" s="86">
        <v>2</v>
      </c>
      <c r="H24" s="27">
        <f t="shared" si="2"/>
        <v>2</v>
      </c>
      <c r="I24" s="128">
        <f t="shared" si="3"/>
        <v>900</v>
      </c>
      <c r="J24" s="26"/>
      <c r="K24" s="26"/>
      <c r="L24" s="26"/>
      <c r="M24" s="26"/>
      <c r="N24" s="26"/>
    </row>
    <row r="25" spans="2:14" x14ac:dyDescent="0.25">
      <c r="B25" s="2" t="str">
        <f>+'4 - Processus'!W7</f>
        <v>Assm Final (1 Guide) Electrique</v>
      </c>
      <c r="C25" s="85">
        <f t="shared" si="0"/>
        <v>480</v>
      </c>
      <c r="D25" s="85">
        <v>30</v>
      </c>
      <c r="E25" s="26">
        <f t="shared" si="1"/>
        <v>450</v>
      </c>
      <c r="F25" s="86">
        <v>1</v>
      </c>
      <c r="G25" s="86">
        <v>2</v>
      </c>
      <c r="H25" s="27">
        <f t="shared" si="2"/>
        <v>2</v>
      </c>
      <c r="I25" s="128">
        <f t="shared" si="3"/>
        <v>900</v>
      </c>
      <c r="J25" s="26"/>
      <c r="K25" s="26"/>
      <c r="L25" s="26"/>
      <c r="M25" s="26"/>
      <c r="N25" s="26"/>
    </row>
    <row r="26" spans="2:14" ht="13.8" thickBot="1" x14ac:dyDescent="0.3">
      <c r="B26" s="2" t="str">
        <f>+'4 - Processus'!X7</f>
        <v>Assm Final (2 Guides) Electrique</v>
      </c>
      <c r="C26" s="85">
        <f t="shared" si="0"/>
        <v>480</v>
      </c>
      <c r="D26" s="85">
        <v>30</v>
      </c>
      <c r="E26" s="26">
        <f t="shared" si="1"/>
        <v>450</v>
      </c>
      <c r="F26" s="86">
        <v>1</v>
      </c>
      <c r="G26" s="86">
        <v>2</v>
      </c>
      <c r="H26" s="27">
        <f t="shared" si="2"/>
        <v>2</v>
      </c>
      <c r="I26" s="128">
        <f t="shared" si="3"/>
        <v>900</v>
      </c>
      <c r="J26" s="26"/>
      <c r="K26" s="26"/>
      <c r="L26" s="26"/>
      <c r="M26" s="26"/>
      <c r="N26" s="26"/>
    </row>
    <row r="27" spans="2:14" x14ac:dyDescent="0.25">
      <c r="B27" s="12"/>
      <c r="C27" s="12"/>
      <c r="D27" s="12"/>
      <c r="E27" s="12"/>
      <c r="F27" s="12"/>
      <c r="G27" s="12"/>
      <c r="H27" s="12"/>
      <c r="I27" s="12"/>
    </row>
  </sheetData>
  <mergeCells count="1">
    <mergeCell ref="B2:Q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A3403-CC46-4715-9E33-3146EBA7AE18}">
  <sheetPr codeName="Sheet11">
    <tabColor theme="5"/>
  </sheetPr>
  <dimension ref="B1:W37"/>
  <sheetViews>
    <sheetView topLeftCell="A4" zoomScaleNormal="100" workbookViewId="0">
      <selection activeCell="A35" sqref="A35"/>
    </sheetView>
  </sheetViews>
  <sheetFormatPr baseColWidth="10" defaultColWidth="9.109375" defaultRowHeight="13.2" x14ac:dyDescent="0.25"/>
  <cols>
    <col min="1" max="1" width="3.6640625" style="1" customWidth="1"/>
    <col min="2" max="2" width="12.6640625" style="8" customWidth="1"/>
    <col min="3" max="20" width="10.6640625" style="1" customWidth="1"/>
    <col min="21" max="16384" width="9.109375" style="1"/>
  </cols>
  <sheetData>
    <row r="1" spans="2:23" ht="13.8" thickBot="1" x14ac:dyDescent="0.3"/>
    <row r="2" spans="2:23" x14ac:dyDescent="0.25">
      <c r="B2" s="154" t="s">
        <v>42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5"/>
    </row>
    <row r="3" spans="2:23" ht="13.8" thickBot="1" x14ac:dyDescent="0.3">
      <c r="B3" s="156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7"/>
    </row>
    <row r="4" spans="2:23" ht="13.8" thickBot="1" x14ac:dyDescent="0.3"/>
    <row r="5" spans="2:23" s="19" customFormat="1" ht="24.9" customHeight="1" thickBot="1" x14ac:dyDescent="0.3">
      <c r="B5" s="10"/>
      <c r="C5" s="171" t="s">
        <v>12</v>
      </c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3"/>
    </row>
    <row r="6" spans="2:23" s="14" customFormat="1" ht="52.8" x14ac:dyDescent="0.25">
      <c r="B6" s="39" t="s">
        <v>13</v>
      </c>
      <c r="C6" s="30" t="str">
        <f>+'4 - Processus'!D7</f>
        <v>Insertion vis / Staffa</v>
      </c>
      <c r="D6" s="31" t="str">
        <f>+'4 - Processus'!E7</f>
        <v>Soudure Ecrou / Staffa</v>
      </c>
      <c r="E6" s="31" t="str">
        <f>+'4 - Processus'!F7</f>
        <v>Soudure tompon /guide</v>
      </c>
      <c r="F6" s="31" t="str">
        <f>+'4 - Processus'!G7</f>
        <v>Soudure guide / Staffa</v>
      </c>
      <c r="G6" s="31" t="str">
        <f>+'4 - Processus'!H7</f>
        <v>insertion vis ; Ecrou / Guide</v>
      </c>
      <c r="H6" s="31" t="str">
        <f>+'4 - Processus'!I7</f>
        <v>Montage porte poulie+ gomme</v>
      </c>
      <c r="I6" s="31" t="str">
        <f>+'4 - Processus'!J7</f>
        <v>Montage porte poulie</v>
      </c>
      <c r="J6" s="31" t="str">
        <f>+'4 - Processus'!K7</f>
        <v>Spalmatrice (X2)</v>
      </c>
      <c r="K6" s="31" t="str">
        <f>+'4 - Processus'!L7</f>
        <v>Coupe cable</v>
      </c>
      <c r="L6" s="31" t="str">
        <f>+'4 - Processus'!M7</f>
        <v>Coupe Gaine</v>
      </c>
      <c r="M6" s="31" t="str">
        <f>+'4 - Processus'!N7</f>
        <v>Insertion Graine (X2)</v>
      </c>
      <c r="N6" s="31" t="str">
        <f>+'4 - Processus'!O7</f>
        <v>Collage Gaine (X1)</v>
      </c>
      <c r="O6" s="31" t="str">
        <f>+'4 - Processus'!P7</f>
        <v>Montage Gaine</v>
      </c>
      <c r="P6" s="31" t="str">
        <f>+'4 - Processus'!Q7</f>
        <v>Montage Gaine + Anti-vibrante</v>
      </c>
      <c r="Q6" s="31" t="str">
        <f>+'4 - Processus'!R7</f>
        <v>Montage Tombour</v>
      </c>
      <c r="R6" s="31" t="str">
        <f>+'4 - Processus'!S7</f>
        <v xml:space="preserve">Assemblage cartella </v>
      </c>
      <c r="S6" s="31" t="str">
        <f>+'4 - Processus'!T7</f>
        <v>Presse Cartella</v>
      </c>
      <c r="T6" s="31" t="str">
        <f>+'4 - Processus'!U7</f>
        <v>Assm Final (1 Guide) Manuel</v>
      </c>
      <c r="U6" s="31" t="str">
        <f>+'4 - Processus'!V7</f>
        <v>Assm Final (2 Guides) Manuel</v>
      </c>
      <c r="V6" s="31" t="str">
        <f>+'4 - Processus'!W7</f>
        <v>Assm Final (1 Guide) Electrique</v>
      </c>
      <c r="W6" s="33" t="str">
        <f>+'4 - Processus'!X7</f>
        <v>Assm Final (2 Guides) Electrique</v>
      </c>
    </row>
    <row r="7" spans="2:23" x14ac:dyDescent="0.25">
      <c r="B7" s="87">
        <v>44837</v>
      </c>
      <c r="C7" s="78" t="s">
        <v>14</v>
      </c>
      <c r="D7" s="88" t="s">
        <v>14</v>
      </c>
      <c r="E7" s="88" t="s">
        <v>14</v>
      </c>
      <c r="F7" s="88" t="s">
        <v>14</v>
      </c>
      <c r="G7" s="88" t="s">
        <v>14</v>
      </c>
      <c r="H7" s="88" t="s">
        <v>14</v>
      </c>
      <c r="I7" s="88" t="s">
        <v>14</v>
      </c>
      <c r="J7" s="88" t="s">
        <v>14</v>
      </c>
      <c r="K7" s="88" t="s">
        <v>14</v>
      </c>
      <c r="L7" s="88" t="s">
        <v>14</v>
      </c>
      <c r="M7" s="88" t="s">
        <v>14</v>
      </c>
      <c r="N7" s="88" t="s">
        <v>14</v>
      </c>
      <c r="O7" s="88" t="s">
        <v>14</v>
      </c>
      <c r="P7" s="88" t="s">
        <v>14</v>
      </c>
      <c r="Q7" s="88" t="s">
        <v>14</v>
      </c>
      <c r="R7" s="88" t="s">
        <v>14</v>
      </c>
      <c r="S7" s="88" t="s">
        <v>14</v>
      </c>
      <c r="T7" s="88" t="s">
        <v>14</v>
      </c>
      <c r="U7" s="88" t="s">
        <v>14</v>
      </c>
      <c r="V7" s="88" t="s">
        <v>14</v>
      </c>
      <c r="W7" s="88" t="s">
        <v>14</v>
      </c>
    </row>
    <row r="8" spans="2:23" x14ac:dyDescent="0.25">
      <c r="B8" s="28">
        <f>+B7+1</f>
        <v>44838</v>
      </c>
      <c r="C8" s="78" t="s">
        <v>14</v>
      </c>
      <c r="D8" s="89" t="s">
        <v>14</v>
      </c>
      <c r="E8" s="89" t="s">
        <v>14</v>
      </c>
      <c r="F8" s="89" t="s">
        <v>14</v>
      </c>
      <c r="G8" s="89" t="s">
        <v>14</v>
      </c>
      <c r="H8" s="89" t="s">
        <v>14</v>
      </c>
      <c r="I8" s="89" t="s">
        <v>14</v>
      </c>
      <c r="J8" s="89" t="s">
        <v>14</v>
      </c>
      <c r="K8" s="89" t="s">
        <v>14</v>
      </c>
      <c r="L8" s="89" t="s">
        <v>14</v>
      </c>
      <c r="M8" s="89" t="s">
        <v>14</v>
      </c>
      <c r="N8" s="89" t="s">
        <v>14</v>
      </c>
      <c r="O8" s="89" t="s">
        <v>14</v>
      </c>
      <c r="P8" s="89" t="s">
        <v>14</v>
      </c>
      <c r="Q8" s="89" t="s">
        <v>14</v>
      </c>
      <c r="R8" s="89" t="s">
        <v>14</v>
      </c>
      <c r="S8" s="89" t="s">
        <v>14</v>
      </c>
      <c r="T8" s="89" t="s">
        <v>14</v>
      </c>
      <c r="U8" s="89" t="s">
        <v>14</v>
      </c>
      <c r="V8" s="89" t="s">
        <v>14</v>
      </c>
      <c r="W8" s="89" t="s">
        <v>14</v>
      </c>
    </row>
    <row r="9" spans="2:23" x14ac:dyDescent="0.25">
      <c r="B9" s="28">
        <f t="shared" ref="B9:B37" si="0">+B8+1</f>
        <v>44839</v>
      </c>
      <c r="C9" s="81" t="s">
        <v>14</v>
      </c>
      <c r="D9" s="79" t="s">
        <v>14</v>
      </c>
      <c r="E9" s="79" t="s">
        <v>14</v>
      </c>
      <c r="F9" s="79" t="s">
        <v>14</v>
      </c>
      <c r="G9" s="79" t="s">
        <v>14</v>
      </c>
      <c r="H9" s="79" t="s">
        <v>14</v>
      </c>
      <c r="I9" s="79" t="s">
        <v>14</v>
      </c>
      <c r="J9" s="79" t="s">
        <v>14</v>
      </c>
      <c r="K9" s="79" t="s">
        <v>14</v>
      </c>
      <c r="L9" s="79" t="s">
        <v>14</v>
      </c>
      <c r="M9" s="79" t="s">
        <v>14</v>
      </c>
      <c r="N9" s="79" t="s">
        <v>14</v>
      </c>
      <c r="O9" s="79" t="s">
        <v>14</v>
      </c>
      <c r="P9" s="79" t="s">
        <v>14</v>
      </c>
      <c r="Q9" s="79" t="s">
        <v>14</v>
      </c>
      <c r="R9" s="79" t="s">
        <v>14</v>
      </c>
      <c r="S9" s="79" t="s">
        <v>14</v>
      </c>
      <c r="T9" s="79" t="s">
        <v>14</v>
      </c>
      <c r="U9" s="79" t="s">
        <v>14</v>
      </c>
      <c r="V9" s="79" t="s">
        <v>14</v>
      </c>
      <c r="W9" s="79" t="s">
        <v>14</v>
      </c>
    </row>
    <row r="10" spans="2:23" x14ac:dyDescent="0.25">
      <c r="B10" s="28">
        <f t="shared" si="0"/>
        <v>44840</v>
      </c>
      <c r="C10" s="81" t="s">
        <v>14</v>
      </c>
      <c r="D10" s="79" t="s">
        <v>14</v>
      </c>
      <c r="E10" s="79" t="s">
        <v>14</v>
      </c>
      <c r="F10" s="79" t="s">
        <v>14</v>
      </c>
      <c r="G10" s="79" t="s">
        <v>14</v>
      </c>
      <c r="H10" s="79" t="s">
        <v>14</v>
      </c>
      <c r="I10" s="79" t="s">
        <v>14</v>
      </c>
      <c r="J10" s="79" t="s">
        <v>14</v>
      </c>
      <c r="K10" s="79" t="s">
        <v>14</v>
      </c>
      <c r="L10" s="79" t="s">
        <v>14</v>
      </c>
      <c r="M10" s="79" t="s">
        <v>14</v>
      </c>
      <c r="N10" s="79" t="s">
        <v>14</v>
      </c>
      <c r="O10" s="79" t="s">
        <v>14</v>
      </c>
      <c r="P10" s="79" t="s">
        <v>14</v>
      </c>
      <c r="Q10" s="79" t="s">
        <v>14</v>
      </c>
      <c r="R10" s="79" t="s">
        <v>14</v>
      </c>
      <c r="S10" s="79" t="s">
        <v>14</v>
      </c>
      <c r="T10" s="79" t="s">
        <v>14</v>
      </c>
      <c r="U10" s="79" t="s">
        <v>14</v>
      </c>
      <c r="V10" s="79" t="s">
        <v>14</v>
      </c>
      <c r="W10" s="79" t="s">
        <v>14</v>
      </c>
    </row>
    <row r="11" spans="2:23" x14ac:dyDescent="0.25">
      <c r="B11" s="28">
        <f t="shared" si="0"/>
        <v>44841</v>
      </c>
      <c r="C11" s="81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90"/>
    </row>
    <row r="12" spans="2:23" x14ac:dyDescent="0.25">
      <c r="B12" s="28">
        <f t="shared" si="0"/>
        <v>44842</v>
      </c>
      <c r="C12" s="81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90"/>
    </row>
    <row r="13" spans="2:23" x14ac:dyDescent="0.25">
      <c r="B13" s="28">
        <f t="shared" si="0"/>
        <v>44843</v>
      </c>
      <c r="C13" s="81" t="s">
        <v>14</v>
      </c>
      <c r="D13" s="79" t="s">
        <v>14</v>
      </c>
      <c r="E13" s="79" t="s">
        <v>14</v>
      </c>
      <c r="F13" s="79" t="s">
        <v>14</v>
      </c>
      <c r="G13" s="79" t="s">
        <v>14</v>
      </c>
      <c r="H13" s="79" t="s">
        <v>14</v>
      </c>
      <c r="I13" s="79" t="s">
        <v>14</v>
      </c>
      <c r="J13" s="79" t="s">
        <v>14</v>
      </c>
      <c r="K13" s="79" t="s">
        <v>14</v>
      </c>
      <c r="L13" s="79" t="s">
        <v>14</v>
      </c>
      <c r="M13" s="79" t="s">
        <v>14</v>
      </c>
      <c r="N13" s="79" t="s">
        <v>14</v>
      </c>
      <c r="O13" s="79" t="s">
        <v>14</v>
      </c>
      <c r="P13" s="79" t="s">
        <v>14</v>
      </c>
      <c r="Q13" s="79" t="s">
        <v>14</v>
      </c>
      <c r="R13" s="79" t="s">
        <v>14</v>
      </c>
      <c r="S13" s="79" t="s">
        <v>14</v>
      </c>
      <c r="T13" s="79" t="s">
        <v>14</v>
      </c>
      <c r="U13" s="79" t="s">
        <v>14</v>
      </c>
      <c r="V13" s="79" t="s">
        <v>14</v>
      </c>
      <c r="W13" s="79" t="s">
        <v>14</v>
      </c>
    </row>
    <row r="14" spans="2:23" x14ac:dyDescent="0.25">
      <c r="B14" s="28">
        <f t="shared" si="0"/>
        <v>44844</v>
      </c>
      <c r="C14" s="81" t="s">
        <v>14</v>
      </c>
      <c r="D14" s="79" t="s">
        <v>14</v>
      </c>
      <c r="E14" s="79" t="s">
        <v>14</v>
      </c>
      <c r="F14" s="79" t="s">
        <v>14</v>
      </c>
      <c r="G14" s="79" t="s">
        <v>14</v>
      </c>
      <c r="H14" s="79" t="s">
        <v>14</v>
      </c>
      <c r="I14" s="79" t="s">
        <v>14</v>
      </c>
      <c r="J14" s="79" t="s">
        <v>14</v>
      </c>
      <c r="K14" s="79" t="s">
        <v>14</v>
      </c>
      <c r="L14" s="79" t="s">
        <v>14</v>
      </c>
      <c r="M14" s="79" t="s">
        <v>14</v>
      </c>
      <c r="N14" s="79" t="s">
        <v>14</v>
      </c>
      <c r="O14" s="79" t="s">
        <v>14</v>
      </c>
      <c r="P14" s="79" t="s">
        <v>14</v>
      </c>
      <c r="Q14" s="79" t="s">
        <v>14</v>
      </c>
      <c r="R14" s="79" t="s">
        <v>14</v>
      </c>
      <c r="S14" s="79" t="s">
        <v>14</v>
      </c>
      <c r="T14" s="79" t="s">
        <v>14</v>
      </c>
      <c r="U14" s="79" t="s">
        <v>14</v>
      </c>
      <c r="V14" s="79" t="s">
        <v>14</v>
      </c>
      <c r="W14" s="79" t="s">
        <v>14</v>
      </c>
    </row>
    <row r="15" spans="2:23" x14ac:dyDescent="0.25">
      <c r="B15" s="28">
        <f t="shared" si="0"/>
        <v>44845</v>
      </c>
      <c r="C15" s="81" t="s">
        <v>14</v>
      </c>
      <c r="D15" s="79" t="s">
        <v>14</v>
      </c>
      <c r="E15" s="79" t="s">
        <v>14</v>
      </c>
      <c r="F15" s="79" t="s">
        <v>14</v>
      </c>
      <c r="G15" s="79" t="s">
        <v>14</v>
      </c>
      <c r="H15" s="79" t="s">
        <v>14</v>
      </c>
      <c r="I15" s="79" t="s">
        <v>14</v>
      </c>
      <c r="J15" s="79" t="s">
        <v>14</v>
      </c>
      <c r="K15" s="79" t="s">
        <v>14</v>
      </c>
      <c r="L15" s="79" t="s">
        <v>14</v>
      </c>
      <c r="M15" s="79" t="s">
        <v>14</v>
      </c>
      <c r="N15" s="79" t="s">
        <v>14</v>
      </c>
      <c r="O15" s="79" t="s">
        <v>14</v>
      </c>
      <c r="P15" s="79" t="s">
        <v>14</v>
      </c>
      <c r="Q15" s="79" t="s">
        <v>14</v>
      </c>
      <c r="R15" s="79" t="s">
        <v>14</v>
      </c>
      <c r="S15" s="79" t="s">
        <v>14</v>
      </c>
      <c r="T15" s="79" t="s">
        <v>14</v>
      </c>
      <c r="U15" s="79" t="s">
        <v>14</v>
      </c>
      <c r="V15" s="79" t="s">
        <v>14</v>
      </c>
      <c r="W15" s="79" t="s">
        <v>14</v>
      </c>
    </row>
    <row r="16" spans="2:23" x14ac:dyDescent="0.25">
      <c r="B16" s="28">
        <f t="shared" si="0"/>
        <v>44846</v>
      </c>
      <c r="C16" s="81" t="s">
        <v>14</v>
      </c>
      <c r="D16" s="79" t="s">
        <v>14</v>
      </c>
      <c r="E16" s="79" t="s">
        <v>14</v>
      </c>
      <c r="F16" s="79" t="s">
        <v>14</v>
      </c>
      <c r="G16" s="79" t="s">
        <v>14</v>
      </c>
      <c r="H16" s="79" t="s">
        <v>14</v>
      </c>
      <c r="I16" s="79" t="s">
        <v>14</v>
      </c>
      <c r="J16" s="79" t="s">
        <v>14</v>
      </c>
      <c r="K16" s="79" t="s">
        <v>14</v>
      </c>
      <c r="L16" s="79" t="s">
        <v>14</v>
      </c>
      <c r="M16" s="79" t="s">
        <v>14</v>
      </c>
      <c r="N16" s="79" t="s">
        <v>14</v>
      </c>
      <c r="O16" s="79" t="s">
        <v>14</v>
      </c>
      <c r="P16" s="79" t="s">
        <v>14</v>
      </c>
      <c r="Q16" s="79" t="s">
        <v>14</v>
      </c>
      <c r="R16" s="79" t="s">
        <v>14</v>
      </c>
      <c r="S16" s="79" t="s">
        <v>14</v>
      </c>
      <c r="T16" s="79" t="s">
        <v>14</v>
      </c>
      <c r="U16" s="79" t="s">
        <v>14</v>
      </c>
      <c r="V16" s="79" t="s">
        <v>14</v>
      </c>
      <c r="W16" s="79" t="s">
        <v>14</v>
      </c>
    </row>
    <row r="17" spans="2:23" x14ac:dyDescent="0.25">
      <c r="B17" s="28">
        <f t="shared" si="0"/>
        <v>44847</v>
      </c>
      <c r="C17" s="81" t="s">
        <v>14</v>
      </c>
      <c r="D17" s="79" t="s">
        <v>14</v>
      </c>
      <c r="E17" s="79" t="s">
        <v>14</v>
      </c>
      <c r="F17" s="79" t="s">
        <v>14</v>
      </c>
      <c r="G17" s="79" t="s">
        <v>14</v>
      </c>
      <c r="H17" s="79" t="s">
        <v>14</v>
      </c>
      <c r="I17" s="79" t="s">
        <v>14</v>
      </c>
      <c r="J17" s="79" t="s">
        <v>14</v>
      </c>
      <c r="K17" s="79" t="s">
        <v>14</v>
      </c>
      <c r="L17" s="79" t="s">
        <v>14</v>
      </c>
      <c r="M17" s="79" t="s">
        <v>14</v>
      </c>
      <c r="N17" s="79" t="s">
        <v>14</v>
      </c>
      <c r="O17" s="79" t="s">
        <v>14</v>
      </c>
      <c r="P17" s="79" t="s">
        <v>14</v>
      </c>
      <c r="Q17" s="79" t="s">
        <v>14</v>
      </c>
      <c r="R17" s="79" t="s">
        <v>14</v>
      </c>
      <c r="S17" s="79" t="s">
        <v>14</v>
      </c>
      <c r="T17" s="79" t="s">
        <v>14</v>
      </c>
      <c r="U17" s="79" t="s">
        <v>14</v>
      </c>
      <c r="V17" s="79" t="s">
        <v>14</v>
      </c>
      <c r="W17" s="79" t="s">
        <v>14</v>
      </c>
    </row>
    <row r="18" spans="2:23" x14ac:dyDescent="0.25">
      <c r="B18" s="28">
        <f t="shared" si="0"/>
        <v>44848</v>
      </c>
      <c r="C18" s="81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90"/>
    </row>
    <row r="19" spans="2:23" x14ac:dyDescent="0.25">
      <c r="B19" s="28">
        <f t="shared" si="0"/>
        <v>44849</v>
      </c>
      <c r="C19" s="68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69"/>
    </row>
    <row r="20" spans="2:23" x14ac:dyDescent="0.25">
      <c r="B20" s="28">
        <f t="shared" si="0"/>
        <v>44850</v>
      </c>
      <c r="C20" s="92" t="s">
        <v>14</v>
      </c>
      <c r="D20" s="71" t="s">
        <v>14</v>
      </c>
      <c r="E20" s="71" t="s">
        <v>14</v>
      </c>
      <c r="F20" s="71" t="s">
        <v>14</v>
      </c>
      <c r="G20" s="71" t="s">
        <v>14</v>
      </c>
      <c r="H20" s="71" t="s">
        <v>14</v>
      </c>
      <c r="I20" s="71" t="s">
        <v>14</v>
      </c>
      <c r="J20" s="71" t="s">
        <v>14</v>
      </c>
      <c r="K20" s="71" t="s">
        <v>14</v>
      </c>
      <c r="L20" s="71" t="s">
        <v>14</v>
      </c>
      <c r="M20" s="71" t="s">
        <v>14</v>
      </c>
      <c r="N20" s="71" t="s">
        <v>14</v>
      </c>
      <c r="O20" s="71" t="s">
        <v>14</v>
      </c>
      <c r="P20" s="71" t="s">
        <v>14</v>
      </c>
      <c r="Q20" s="71" t="s">
        <v>14</v>
      </c>
      <c r="R20" s="71" t="s">
        <v>14</v>
      </c>
      <c r="S20" s="71" t="s">
        <v>14</v>
      </c>
      <c r="T20" s="71" t="s">
        <v>14</v>
      </c>
      <c r="U20" s="71" t="s">
        <v>14</v>
      </c>
      <c r="V20" s="71" t="s">
        <v>14</v>
      </c>
      <c r="W20" s="71" t="s">
        <v>14</v>
      </c>
    </row>
    <row r="21" spans="2:23" x14ac:dyDescent="0.25">
      <c r="B21" s="28">
        <f t="shared" si="0"/>
        <v>44851</v>
      </c>
      <c r="C21" s="92" t="s">
        <v>14</v>
      </c>
      <c r="D21" s="71" t="s">
        <v>14</v>
      </c>
      <c r="E21" s="71" t="s">
        <v>14</v>
      </c>
      <c r="F21" s="71" t="s">
        <v>14</v>
      </c>
      <c r="G21" s="71" t="s">
        <v>14</v>
      </c>
      <c r="H21" s="71" t="s">
        <v>14</v>
      </c>
      <c r="I21" s="71" t="s">
        <v>14</v>
      </c>
      <c r="J21" s="71" t="s">
        <v>14</v>
      </c>
      <c r="K21" s="71" t="s">
        <v>14</v>
      </c>
      <c r="L21" s="71" t="s">
        <v>14</v>
      </c>
      <c r="M21" s="71" t="s">
        <v>14</v>
      </c>
      <c r="N21" s="71" t="s">
        <v>14</v>
      </c>
      <c r="O21" s="71" t="s">
        <v>14</v>
      </c>
      <c r="P21" s="71" t="s">
        <v>14</v>
      </c>
      <c r="Q21" s="71" t="s">
        <v>14</v>
      </c>
      <c r="R21" s="71" t="s">
        <v>14</v>
      </c>
      <c r="S21" s="71" t="s">
        <v>14</v>
      </c>
      <c r="T21" s="71" t="s">
        <v>14</v>
      </c>
      <c r="U21" s="71" t="s">
        <v>14</v>
      </c>
      <c r="V21" s="71" t="s">
        <v>14</v>
      </c>
      <c r="W21" s="71" t="s">
        <v>14</v>
      </c>
    </row>
    <row r="22" spans="2:23" x14ac:dyDescent="0.25">
      <c r="B22" s="28">
        <f t="shared" si="0"/>
        <v>44852</v>
      </c>
      <c r="C22" s="92" t="s">
        <v>14</v>
      </c>
      <c r="D22" s="71" t="s">
        <v>14</v>
      </c>
      <c r="E22" s="71" t="s">
        <v>14</v>
      </c>
      <c r="F22" s="71" t="s">
        <v>14</v>
      </c>
      <c r="G22" s="71" t="s">
        <v>14</v>
      </c>
      <c r="H22" s="71" t="s">
        <v>14</v>
      </c>
      <c r="I22" s="71" t="s">
        <v>14</v>
      </c>
      <c r="J22" s="71" t="s">
        <v>14</v>
      </c>
      <c r="K22" s="71" t="s">
        <v>14</v>
      </c>
      <c r="L22" s="71" t="s">
        <v>14</v>
      </c>
      <c r="M22" s="71" t="s">
        <v>14</v>
      </c>
      <c r="N22" s="71" t="s">
        <v>14</v>
      </c>
      <c r="O22" s="71" t="s">
        <v>14</v>
      </c>
      <c r="P22" s="71" t="s">
        <v>14</v>
      </c>
      <c r="Q22" s="71" t="s">
        <v>14</v>
      </c>
      <c r="R22" s="71" t="s">
        <v>14</v>
      </c>
      <c r="S22" s="71" t="s">
        <v>14</v>
      </c>
      <c r="T22" s="71" t="s">
        <v>14</v>
      </c>
      <c r="U22" s="71" t="s">
        <v>14</v>
      </c>
      <c r="V22" s="71" t="s">
        <v>14</v>
      </c>
      <c r="W22" s="71" t="s">
        <v>14</v>
      </c>
    </row>
    <row r="23" spans="2:23" x14ac:dyDescent="0.25">
      <c r="B23" s="28">
        <f t="shared" si="0"/>
        <v>44853</v>
      </c>
      <c r="C23" s="92" t="s">
        <v>14</v>
      </c>
      <c r="D23" s="71" t="s">
        <v>14</v>
      </c>
      <c r="E23" s="71" t="s">
        <v>14</v>
      </c>
      <c r="F23" s="71" t="s">
        <v>14</v>
      </c>
      <c r="G23" s="71" t="s">
        <v>14</v>
      </c>
      <c r="H23" s="71" t="s">
        <v>14</v>
      </c>
      <c r="I23" s="71" t="s">
        <v>14</v>
      </c>
      <c r="J23" s="71" t="s">
        <v>14</v>
      </c>
      <c r="K23" s="71" t="s">
        <v>14</v>
      </c>
      <c r="L23" s="71" t="s">
        <v>14</v>
      </c>
      <c r="M23" s="71" t="s">
        <v>14</v>
      </c>
      <c r="N23" s="71" t="s">
        <v>14</v>
      </c>
      <c r="O23" s="71" t="s">
        <v>14</v>
      </c>
      <c r="P23" s="71" t="s">
        <v>14</v>
      </c>
      <c r="Q23" s="71" t="s">
        <v>14</v>
      </c>
      <c r="R23" s="71" t="s">
        <v>14</v>
      </c>
      <c r="S23" s="71" t="s">
        <v>14</v>
      </c>
      <c r="T23" s="71" t="s">
        <v>14</v>
      </c>
      <c r="U23" s="71" t="s">
        <v>14</v>
      </c>
      <c r="V23" s="71" t="s">
        <v>14</v>
      </c>
      <c r="W23" s="71" t="s">
        <v>14</v>
      </c>
    </row>
    <row r="24" spans="2:23" x14ac:dyDescent="0.25">
      <c r="B24" s="28">
        <f t="shared" si="0"/>
        <v>44854</v>
      </c>
      <c r="C24" s="92" t="s">
        <v>14</v>
      </c>
      <c r="D24" s="71" t="s">
        <v>14</v>
      </c>
      <c r="E24" s="71" t="s">
        <v>14</v>
      </c>
      <c r="F24" s="71" t="s">
        <v>14</v>
      </c>
      <c r="G24" s="71" t="s">
        <v>14</v>
      </c>
      <c r="H24" s="71" t="s">
        <v>14</v>
      </c>
      <c r="I24" s="71" t="s">
        <v>14</v>
      </c>
      <c r="J24" s="71" t="s">
        <v>14</v>
      </c>
      <c r="K24" s="71" t="s">
        <v>14</v>
      </c>
      <c r="L24" s="71" t="s">
        <v>14</v>
      </c>
      <c r="M24" s="71" t="s">
        <v>14</v>
      </c>
      <c r="N24" s="71" t="s">
        <v>14</v>
      </c>
      <c r="O24" s="71" t="s">
        <v>14</v>
      </c>
      <c r="P24" s="71" t="s">
        <v>14</v>
      </c>
      <c r="Q24" s="71" t="s">
        <v>14</v>
      </c>
      <c r="R24" s="71" t="s">
        <v>14</v>
      </c>
      <c r="S24" s="71" t="s">
        <v>14</v>
      </c>
      <c r="T24" s="71" t="s">
        <v>14</v>
      </c>
      <c r="U24" s="71" t="s">
        <v>14</v>
      </c>
      <c r="V24" s="71" t="s">
        <v>14</v>
      </c>
      <c r="W24" s="71" t="s">
        <v>14</v>
      </c>
    </row>
    <row r="25" spans="2:23" x14ac:dyDescent="0.25">
      <c r="B25" s="28">
        <f t="shared" si="0"/>
        <v>44855</v>
      </c>
      <c r="C25" s="81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90"/>
    </row>
    <row r="26" spans="2:23" x14ac:dyDescent="0.25">
      <c r="B26" s="28">
        <f t="shared" si="0"/>
        <v>44856</v>
      </c>
      <c r="C26" s="68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69"/>
    </row>
    <row r="27" spans="2:23" x14ac:dyDescent="0.25">
      <c r="B27" s="28">
        <f t="shared" si="0"/>
        <v>44857</v>
      </c>
      <c r="C27" s="92" t="s">
        <v>14</v>
      </c>
      <c r="D27" s="71" t="s">
        <v>14</v>
      </c>
      <c r="E27" s="71" t="s">
        <v>14</v>
      </c>
      <c r="F27" s="71" t="s">
        <v>14</v>
      </c>
      <c r="G27" s="71" t="s">
        <v>14</v>
      </c>
      <c r="H27" s="71" t="s">
        <v>14</v>
      </c>
      <c r="I27" s="71" t="s">
        <v>14</v>
      </c>
      <c r="J27" s="71" t="s">
        <v>14</v>
      </c>
      <c r="K27" s="71" t="s">
        <v>14</v>
      </c>
      <c r="L27" s="71" t="s">
        <v>14</v>
      </c>
      <c r="M27" s="71" t="s">
        <v>14</v>
      </c>
      <c r="N27" s="71" t="s">
        <v>14</v>
      </c>
      <c r="O27" s="71" t="s">
        <v>14</v>
      </c>
      <c r="P27" s="71" t="s">
        <v>14</v>
      </c>
      <c r="Q27" s="71" t="s">
        <v>14</v>
      </c>
      <c r="R27" s="71" t="s">
        <v>14</v>
      </c>
      <c r="S27" s="71" t="s">
        <v>14</v>
      </c>
      <c r="T27" s="71" t="s">
        <v>14</v>
      </c>
      <c r="U27" s="71" t="s">
        <v>14</v>
      </c>
      <c r="V27" s="71" t="s">
        <v>14</v>
      </c>
      <c r="W27" s="71" t="s">
        <v>14</v>
      </c>
    </row>
    <row r="28" spans="2:23" x14ac:dyDescent="0.25">
      <c r="B28" s="28">
        <f t="shared" si="0"/>
        <v>44858</v>
      </c>
      <c r="C28" s="92" t="s">
        <v>14</v>
      </c>
      <c r="D28" s="71" t="s">
        <v>14</v>
      </c>
      <c r="E28" s="71" t="s">
        <v>14</v>
      </c>
      <c r="F28" s="71" t="s">
        <v>14</v>
      </c>
      <c r="G28" s="71" t="s">
        <v>14</v>
      </c>
      <c r="H28" s="71" t="s">
        <v>14</v>
      </c>
      <c r="I28" s="71" t="s">
        <v>14</v>
      </c>
      <c r="J28" s="71" t="s">
        <v>14</v>
      </c>
      <c r="K28" s="71" t="s">
        <v>14</v>
      </c>
      <c r="L28" s="71" t="s">
        <v>14</v>
      </c>
      <c r="M28" s="71" t="s">
        <v>14</v>
      </c>
      <c r="N28" s="71" t="s">
        <v>14</v>
      </c>
      <c r="O28" s="71" t="s">
        <v>14</v>
      </c>
      <c r="P28" s="71" t="s">
        <v>14</v>
      </c>
      <c r="Q28" s="71" t="s">
        <v>14</v>
      </c>
      <c r="R28" s="71" t="s">
        <v>14</v>
      </c>
      <c r="S28" s="71" t="s">
        <v>14</v>
      </c>
      <c r="T28" s="71" t="s">
        <v>14</v>
      </c>
      <c r="U28" s="71" t="s">
        <v>14</v>
      </c>
      <c r="V28" s="71" t="s">
        <v>14</v>
      </c>
      <c r="W28" s="71" t="s">
        <v>14</v>
      </c>
    </row>
    <row r="29" spans="2:23" x14ac:dyDescent="0.25">
      <c r="B29" s="28">
        <f t="shared" si="0"/>
        <v>44859</v>
      </c>
      <c r="C29" s="92" t="s">
        <v>14</v>
      </c>
      <c r="D29" s="71" t="s">
        <v>14</v>
      </c>
      <c r="E29" s="71" t="s">
        <v>14</v>
      </c>
      <c r="F29" s="71" t="s">
        <v>14</v>
      </c>
      <c r="G29" s="71" t="s">
        <v>14</v>
      </c>
      <c r="H29" s="71" t="s">
        <v>14</v>
      </c>
      <c r="I29" s="71" t="s">
        <v>14</v>
      </c>
      <c r="J29" s="71" t="s">
        <v>14</v>
      </c>
      <c r="K29" s="71" t="s">
        <v>14</v>
      </c>
      <c r="L29" s="71" t="s">
        <v>14</v>
      </c>
      <c r="M29" s="71" t="s">
        <v>14</v>
      </c>
      <c r="N29" s="71" t="s">
        <v>14</v>
      </c>
      <c r="O29" s="71" t="s">
        <v>14</v>
      </c>
      <c r="P29" s="71" t="s">
        <v>14</v>
      </c>
      <c r="Q29" s="71" t="s">
        <v>14</v>
      </c>
      <c r="R29" s="71" t="s">
        <v>14</v>
      </c>
      <c r="S29" s="71" t="s">
        <v>14</v>
      </c>
      <c r="T29" s="71" t="s">
        <v>14</v>
      </c>
      <c r="U29" s="71" t="s">
        <v>14</v>
      </c>
      <c r="V29" s="71" t="s">
        <v>14</v>
      </c>
      <c r="W29" s="71" t="s">
        <v>14</v>
      </c>
    </row>
    <row r="30" spans="2:23" x14ac:dyDescent="0.25">
      <c r="B30" s="28">
        <f t="shared" si="0"/>
        <v>44860</v>
      </c>
      <c r="C30" s="92" t="s">
        <v>14</v>
      </c>
      <c r="D30" s="71" t="s">
        <v>14</v>
      </c>
      <c r="E30" s="71" t="s">
        <v>14</v>
      </c>
      <c r="F30" s="71" t="s">
        <v>14</v>
      </c>
      <c r="G30" s="71" t="s">
        <v>14</v>
      </c>
      <c r="H30" s="71" t="s">
        <v>14</v>
      </c>
      <c r="I30" s="71" t="s">
        <v>14</v>
      </c>
      <c r="J30" s="71" t="s">
        <v>14</v>
      </c>
      <c r="K30" s="71" t="s">
        <v>14</v>
      </c>
      <c r="L30" s="71" t="s">
        <v>14</v>
      </c>
      <c r="M30" s="71" t="s">
        <v>14</v>
      </c>
      <c r="N30" s="71" t="s">
        <v>14</v>
      </c>
      <c r="O30" s="71" t="s">
        <v>14</v>
      </c>
      <c r="P30" s="71" t="s">
        <v>14</v>
      </c>
      <c r="Q30" s="71" t="s">
        <v>14</v>
      </c>
      <c r="R30" s="71" t="s">
        <v>14</v>
      </c>
      <c r="S30" s="71" t="s">
        <v>14</v>
      </c>
      <c r="T30" s="71" t="s">
        <v>14</v>
      </c>
      <c r="U30" s="71" t="s">
        <v>14</v>
      </c>
      <c r="V30" s="71" t="s">
        <v>14</v>
      </c>
      <c r="W30" s="71" t="s">
        <v>14</v>
      </c>
    </row>
    <row r="31" spans="2:23" x14ac:dyDescent="0.25">
      <c r="B31" s="28">
        <f t="shared" si="0"/>
        <v>44861</v>
      </c>
      <c r="C31" s="92" t="s">
        <v>14</v>
      </c>
      <c r="D31" s="71" t="s">
        <v>14</v>
      </c>
      <c r="E31" s="71"/>
      <c r="F31" s="71" t="s">
        <v>14</v>
      </c>
      <c r="G31" s="71" t="s">
        <v>14</v>
      </c>
      <c r="H31" s="71" t="s">
        <v>14</v>
      </c>
      <c r="I31" s="71" t="s">
        <v>14</v>
      </c>
      <c r="J31" s="71" t="s">
        <v>14</v>
      </c>
      <c r="K31" s="71" t="s">
        <v>14</v>
      </c>
      <c r="L31" s="71" t="s">
        <v>14</v>
      </c>
      <c r="M31" s="71" t="s">
        <v>14</v>
      </c>
      <c r="N31" s="71" t="s">
        <v>14</v>
      </c>
      <c r="O31" s="71" t="s">
        <v>14</v>
      </c>
      <c r="P31" s="71" t="s">
        <v>14</v>
      </c>
      <c r="Q31" s="71" t="s">
        <v>14</v>
      </c>
      <c r="R31" s="71" t="s">
        <v>14</v>
      </c>
      <c r="S31" s="71" t="s">
        <v>14</v>
      </c>
      <c r="T31" s="71" t="s">
        <v>14</v>
      </c>
      <c r="U31" s="71" t="s">
        <v>14</v>
      </c>
      <c r="V31" s="71" t="s">
        <v>14</v>
      </c>
      <c r="W31" s="71" t="s">
        <v>14</v>
      </c>
    </row>
    <row r="32" spans="2:23" x14ac:dyDescent="0.25">
      <c r="B32" s="28">
        <f t="shared" si="0"/>
        <v>44862</v>
      </c>
      <c r="C32" s="81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90"/>
    </row>
    <row r="33" spans="2:23" x14ac:dyDescent="0.25">
      <c r="B33" s="28">
        <f t="shared" si="0"/>
        <v>44863</v>
      </c>
      <c r="C33" s="68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69"/>
    </row>
    <row r="34" spans="2:23" x14ac:dyDescent="0.25">
      <c r="B34" s="28">
        <f t="shared" si="0"/>
        <v>44864</v>
      </c>
      <c r="C34" s="92" t="s">
        <v>14</v>
      </c>
      <c r="D34" s="71" t="s">
        <v>14</v>
      </c>
      <c r="E34" s="71" t="s">
        <v>14</v>
      </c>
      <c r="F34" s="71" t="s">
        <v>14</v>
      </c>
      <c r="G34" s="71" t="s">
        <v>14</v>
      </c>
      <c r="H34" s="71" t="s">
        <v>14</v>
      </c>
      <c r="I34" s="71" t="s">
        <v>14</v>
      </c>
      <c r="J34" s="71" t="s">
        <v>14</v>
      </c>
      <c r="K34" s="71" t="s">
        <v>14</v>
      </c>
      <c r="L34" s="71" t="s">
        <v>14</v>
      </c>
      <c r="M34" s="71" t="s">
        <v>14</v>
      </c>
      <c r="N34" s="71" t="s">
        <v>14</v>
      </c>
      <c r="O34" s="71" t="s">
        <v>14</v>
      </c>
      <c r="P34" s="71" t="s">
        <v>14</v>
      </c>
      <c r="Q34" s="71" t="s">
        <v>14</v>
      </c>
      <c r="R34" s="71" t="s">
        <v>14</v>
      </c>
      <c r="S34" s="71" t="s">
        <v>14</v>
      </c>
      <c r="T34" s="71" t="s">
        <v>14</v>
      </c>
      <c r="U34" s="71" t="s">
        <v>14</v>
      </c>
      <c r="V34" s="71" t="s">
        <v>14</v>
      </c>
      <c r="W34" s="71" t="s">
        <v>14</v>
      </c>
    </row>
    <row r="35" spans="2:23" x14ac:dyDescent="0.25">
      <c r="B35" s="28">
        <f t="shared" si="0"/>
        <v>44865</v>
      </c>
      <c r="C35" s="92" t="s">
        <v>14</v>
      </c>
      <c r="D35" s="71" t="s">
        <v>14</v>
      </c>
      <c r="E35" s="71" t="s">
        <v>14</v>
      </c>
      <c r="F35" s="71" t="s">
        <v>14</v>
      </c>
      <c r="G35" s="71" t="s">
        <v>14</v>
      </c>
      <c r="H35" s="71" t="s">
        <v>14</v>
      </c>
      <c r="I35" s="71" t="s">
        <v>14</v>
      </c>
      <c r="J35" s="71" t="s">
        <v>14</v>
      </c>
      <c r="K35" s="71" t="s">
        <v>14</v>
      </c>
      <c r="L35" s="71" t="s">
        <v>14</v>
      </c>
      <c r="M35" s="71" t="s">
        <v>14</v>
      </c>
      <c r="N35" s="71" t="s">
        <v>14</v>
      </c>
      <c r="O35" s="71" t="s">
        <v>14</v>
      </c>
      <c r="P35" s="71" t="s">
        <v>14</v>
      </c>
      <c r="Q35" s="71" t="s">
        <v>14</v>
      </c>
      <c r="R35" s="71" t="s">
        <v>14</v>
      </c>
      <c r="S35" s="71" t="s">
        <v>14</v>
      </c>
      <c r="T35" s="71" t="s">
        <v>14</v>
      </c>
      <c r="U35" s="71" t="s">
        <v>14</v>
      </c>
      <c r="V35" s="71" t="s">
        <v>14</v>
      </c>
      <c r="W35" s="71" t="s">
        <v>14</v>
      </c>
    </row>
    <row r="36" spans="2:23" x14ac:dyDescent="0.25">
      <c r="B36" s="28">
        <f t="shared" si="0"/>
        <v>44866</v>
      </c>
      <c r="C36" s="92" t="s">
        <v>14</v>
      </c>
      <c r="D36" s="71" t="s">
        <v>14</v>
      </c>
      <c r="E36" s="71" t="s">
        <v>14</v>
      </c>
      <c r="F36" s="71" t="s">
        <v>14</v>
      </c>
      <c r="G36" s="71" t="s">
        <v>14</v>
      </c>
      <c r="H36" s="71" t="s">
        <v>14</v>
      </c>
      <c r="I36" s="71" t="s">
        <v>14</v>
      </c>
      <c r="J36" s="71" t="s">
        <v>14</v>
      </c>
      <c r="K36" s="71" t="s">
        <v>14</v>
      </c>
      <c r="L36" s="71" t="s">
        <v>14</v>
      </c>
      <c r="M36" s="71" t="s">
        <v>14</v>
      </c>
      <c r="N36" s="71" t="s">
        <v>14</v>
      </c>
      <c r="O36" s="71" t="s">
        <v>14</v>
      </c>
      <c r="P36" s="71" t="s">
        <v>14</v>
      </c>
      <c r="Q36" s="71" t="s">
        <v>14</v>
      </c>
      <c r="R36" s="71" t="s">
        <v>14</v>
      </c>
      <c r="S36" s="71" t="s">
        <v>14</v>
      </c>
      <c r="T36" s="71" t="s">
        <v>14</v>
      </c>
      <c r="U36" s="71" t="s">
        <v>14</v>
      </c>
      <c r="V36" s="71" t="s">
        <v>14</v>
      </c>
      <c r="W36" s="71" t="s">
        <v>14</v>
      </c>
    </row>
    <row r="37" spans="2:23" ht="13.8" thickBot="1" x14ac:dyDescent="0.3">
      <c r="B37" s="40">
        <f t="shared" si="0"/>
        <v>44867</v>
      </c>
      <c r="C37" s="92" t="s">
        <v>14</v>
      </c>
      <c r="D37" s="72" t="s">
        <v>14</v>
      </c>
      <c r="E37" s="72" t="s">
        <v>14</v>
      </c>
      <c r="F37" s="72" t="s">
        <v>14</v>
      </c>
      <c r="G37" s="72" t="s">
        <v>14</v>
      </c>
      <c r="H37" s="72" t="s">
        <v>14</v>
      </c>
      <c r="I37" s="72" t="s">
        <v>14</v>
      </c>
      <c r="J37" s="72" t="s">
        <v>14</v>
      </c>
      <c r="K37" s="72" t="s">
        <v>14</v>
      </c>
      <c r="L37" s="72" t="s">
        <v>14</v>
      </c>
      <c r="M37" s="72" t="s">
        <v>14</v>
      </c>
      <c r="N37" s="72" t="s">
        <v>14</v>
      </c>
      <c r="O37" s="72" t="s">
        <v>14</v>
      </c>
      <c r="P37" s="72" t="s">
        <v>14</v>
      </c>
      <c r="Q37" s="72" t="s">
        <v>14</v>
      </c>
      <c r="R37" s="72" t="s">
        <v>14</v>
      </c>
      <c r="S37" s="72" t="s">
        <v>14</v>
      </c>
      <c r="T37" s="72" t="s">
        <v>14</v>
      </c>
      <c r="U37" s="72" t="s">
        <v>14</v>
      </c>
      <c r="V37" s="72" t="s">
        <v>14</v>
      </c>
      <c r="W37" s="72" t="s">
        <v>14</v>
      </c>
    </row>
  </sheetData>
  <mergeCells count="2">
    <mergeCell ref="B2:W3"/>
    <mergeCell ref="C5:W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Process mapping</vt:lpstr>
      <vt:lpstr> 1 - Produits</vt:lpstr>
      <vt:lpstr>2 - Commandes clients</vt:lpstr>
      <vt:lpstr>2A - Pivot1_commandes</vt:lpstr>
      <vt:lpstr>2B - calc commandes</vt:lpstr>
      <vt:lpstr>3 - Inventaire initial</vt:lpstr>
      <vt:lpstr>4 - Processus</vt:lpstr>
      <vt:lpstr>5 - Régime de travail</vt:lpstr>
      <vt:lpstr>6 - Calendrier</vt:lpstr>
      <vt:lpstr>6A - Calendrier en min</vt:lpstr>
      <vt:lpstr>7 - Livraisons</vt:lpstr>
      <vt:lpstr>7A - calc livraisons</vt:lpstr>
      <vt:lpstr>8 - Production</vt:lpstr>
      <vt:lpstr>8A - Temps prod</vt:lpstr>
      <vt:lpstr>9 - Charge de 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Quennoy</dc:creator>
  <cp:lastModifiedBy>ASUS</cp:lastModifiedBy>
  <dcterms:created xsi:type="dcterms:W3CDTF">2020-12-26T10:26:13Z</dcterms:created>
  <dcterms:modified xsi:type="dcterms:W3CDTF">2022-10-15T20:28:56Z</dcterms:modified>
</cp:coreProperties>
</file>