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Recap" sheetId="4" r:id="rId1"/>
    <sheet name="A imprimer" sheetId="3" r:id="rId2"/>
    <sheet name="MARS" sheetId="2" r:id="rId3"/>
    <sheet name="Explications" sheetId="5" r:id="rId4"/>
  </sheets>
  <externalReferences>
    <externalReference r:id="rId5"/>
    <externalReference r:id="rId6"/>
    <externalReference r:id="rId7"/>
  </externalReferences>
  <definedNames>
    <definedName name="_xlnm._FilterDatabase" localSheetId="2" hidden="1">MARS!#REF!</definedName>
    <definedName name="_RAZ2">[1]FÉVRIER!$C$5:$M$10,[1]FÉVRIER!$C$12:$M$17,[1]FÉVRIER!$C$19:$M$24,[1]FÉVRIER!$C$26:$M$31,[1]FÉVRIER!$T$17:$U$20,[1]FÉVRIER!$T$25:$U$27,[1]FÉVRIER!$T$32:$U$33,[1]FÉVRIER!$T$36:$U$38</definedName>
    <definedName name="EFF_AN_JANV">[1]JANVIER!$C$5:$M$10,[1]JANVIER!$C$12:$M$17,[1]JANVIER!$C$19:$M$24,[1]JANVIER!$C$26:$M$31</definedName>
    <definedName name="Eff_Info_Jeudi1">#REF!,#REF!,#REF!,#REF!,#REF!,#REF!</definedName>
    <definedName name="Eff_Info_Jeudi2">#REF!,#REF!,#REF!,#REF!,#REF!,#REF!</definedName>
    <definedName name="Eff_Info_Lundi2">#REF!,#REF!,#REF!,#REF!,#REF!,#REF!</definedName>
    <definedName name="Eff_Info_Mardi1">#REF!,#REF!,#REF!,#REF!,#REF!,#REF!</definedName>
    <definedName name="Eff_Info_Mardi2">#REF!,#REF!,#REF!,#REF!,#REF!,#REF!</definedName>
    <definedName name="Eff_Info_Mercredi1">#REF!,#REF!,#REF!,#REF!,#REF!,#REF!</definedName>
    <definedName name="Eff_Info_Mercredi2">#REF!,#REF!,#REF!,#REF!,#REF!,#REF!</definedName>
    <definedName name="Eff_Info_Samedi1">#REF!,#REF!,#REF!,#REF!,#REF!,#REF!</definedName>
    <definedName name="Eff_Info_Samedi2">#REF!,#REF!,#REF!,#REF!,#REF!,#REF!</definedName>
    <definedName name="Eff_Info_Vendredi1">#REF!,#REF!,#REF!,#REF!,#REF!,#REF!</definedName>
    <definedName name="Eff_Info_Vendredi2">#REF!,#REF!,#REF!,#REF!,#REF!,#REF!</definedName>
    <definedName name="LISTE_1">#REF!</definedName>
    <definedName name="LISTE_2">#REF!</definedName>
    <definedName name="LISTE_3">#REF!</definedName>
    <definedName name="LISTE_ANNEE">'[1]PARAMETRES '!$AC$3:$AC$30</definedName>
    <definedName name="Liste_Basecontrat">'[1]PARAMETRES '!$AG$3:$AG$17</definedName>
    <definedName name="LISTE_DIV">'[1]PARAMETRES '!$AF$3:$AF$9</definedName>
    <definedName name="LISTE_MAG">#REF!</definedName>
    <definedName name="Liste_mois">'[1]PARAMETRES '!$AH$3:$AH$15</definedName>
    <definedName name="Liste_T5">'[1]PARAMETRES '!$AB$3:$AB$5</definedName>
    <definedName name="RAZ_AOUT">#REF!,#REF!,#REF!,#REF!,#REF!,#REF!,#REF!,#REF!,#REF!,#REF!,#REF!,#REF!,#REF!,#REF!,#REF!,#REF!</definedName>
    <definedName name="RAZ_AOUT1">[1]SD!$D$95,[1]SD!$F$95,[1]SD!$H$95,[1]SD!$J$95,[1]SD!$J$98,[1]SD!$H$98,[1]SD!$F$98,[1]SD!$D$98,[1]SD!$D$101,[1]SD!$F$101,[1]SD!$H$101,[1]SD!$J$101,[1]SD!$J$104,[1]SD!$H$104,[1]SD!$F$104,[1]SD!$D$104</definedName>
    <definedName name="RAZ_AVRIL">#REF!,#REF!,#REF!,#REF!,#REF!,#REF!,#REF!,#REF!,#REF!,#REF!,#REF!,#REF!,#REF!,#REF!,#REF!,#REF!,#REF!</definedName>
    <definedName name="RAZ_AVRIL1">[1]SD!$D$44,[1]SD!$F$44,[1]SD!$H$44,[1]SD!$J$44,[1]SD!$J$47,[1]SD!$H$47,[1]SD!$F$47,[1]SD!$D$47,[1]SD!$D$50,[1]SD!$F$50,[1]SD!$H$50,[1]SD!$J$50,[1]SD!$J$53,[1]SD!$H$53,[1]SD!$F$53,[1]SD!$D$53</definedName>
    <definedName name="RAZ_CSC1_PA">[1]CSC1!$B$31:$N$33,[1]CSC1!$B$35:$N$37,[1]CSC1!$P$31:$AD$37</definedName>
    <definedName name="RAZ_CSC10_PA">[1]CSC10!$B$31:$N$33,[1]CSC10!$B$35:$N$37,[1]CSC10!$P$31:$AD$37</definedName>
    <definedName name="RAZ_CSC2_PA">[1]CSC2!$B$31:$N$33,[1]CSC2!$B$35:$N$37,[1]CSC2!$P$31:$AD$37</definedName>
    <definedName name="RAZ_CSC3_PA">[1]CSC3!$B$31:$N$33,[1]CSC3!$B$35:$N$37,[1]CSC3!$P$31:$AD$37</definedName>
    <definedName name="RAZ_CSC4_PA">[1]CSC4!$B$31:$N$33,[1]CSC4!$B$35:$N$37,[1]CSC4!$P$31:$AD$37</definedName>
    <definedName name="RAZ_CSC5_PA">[1]CSC5!$B$31:$N$33,[1]CSC5!$B$35:$N$37,[1]CSC5!$P$31:$AD$37</definedName>
    <definedName name="RAZ_CSC6_PA">[1]CSC6!$B$31:$N$33,[1]CSC6!$B$35:$N$37,[1]CSC6!$P$31:$AD$37</definedName>
    <definedName name="RAZ_CSC7_PA">[1]CSC7!$B$31:$N$33,[1]CSC7!$B$35:$N$37,[1]CSC7!$P$31:$AD$37</definedName>
    <definedName name="RAZ_CSC8_PA">[1]CSC8!$V$15,[1]CSC8!$B$31:$N$33,[1]CSC8!$B$35:$N$37,[1]CSC8!$P$31:$AD$37</definedName>
    <definedName name="RAZ_CSC9_PA">[1]CSC9!$V$15,[1]CSC9!$B$31:$N$33,[1]CSC9!$B$35:$N$37,[1]CSC9!$P$31:$AD$37</definedName>
    <definedName name="RAZ_DEC">#REF!,#REF!,#REF!,#REF!,#REF!,#REF!,#REF!,#REF!,#REF!,#REF!,#REF!,#REF!,#REF!,#REF!,#REF!,#REF!,#REF!</definedName>
    <definedName name="RAZ_DEC1">[1]SD!$D$146,[1]SD!$F$146,[1]SD!$H$146,[1]SD!$J$146,[1]SD!$D$149,[1]SD!$F$149,[1]SD!$H$149,[1]SD!$J$149,[1]SD!$J$152,[1]SD!$H$152,[1]SD!$F$152,[1]SD!$D$152,[1]SD!$D$155,[1]SD!$F$155,[1]SD!$H$155,[1]SD!$J$155,[1]SD!$J$158,[1]SD!$H$158,[1]SD!$F$158,[1]SD!$D$158</definedName>
    <definedName name="RAZ_DEM">#REF!,#REF!,#REF!,#REF!</definedName>
    <definedName name="RAZ_FEV">#REF!,#REF!,#REF!,#REF!,#REF!,#REF!,#REF!,#REF!,#REF!,#REF!,#REF!,#REF!,#REF!,#REF!,#REF!,#REF!</definedName>
    <definedName name="RAZ_FEV1">[1]SD!$D$17,[1]SD!$F$17,[1]SD!$H$17,[1]SD!$J$17,[1]SD!$J$20,[1]SD!$H$20,[1]SD!$F$20,[1]SD!$D$20,[1]SD!$D$23,[1]SD!$F$23,[1]SD!$H$23,[1]SD!$J$23,[1]SD!$J$26,[1]SD!$H$26,[1]SD!$F$26,[1]SD!$D$26</definedName>
    <definedName name="RAZ_JANV">#REF!,#REF!,#REF!,#REF!,#REF!,#REF!,#REF!,#REF!,#REF!,#REF!,#REF!,#REF!,#REF!,#REF!,#REF!,#REF!,#REF!,#REF!,#REF!</definedName>
    <definedName name="RAZ_JANV1">[1]SD!$D$5,[1]SD!$F$5,[1]SD!$H$5,[1]SD!$J$5,[1]SD!$D$8,[1]SD!$F$8,[1]SD!$H$8,[1]SD!$J$8,[1]SD!$J$11,[1]SD!$H$11,[1]SD!$F$11,[1]SD!$D$11,[1]SD!$D$14,[1]SD!$F$14,[1]SD!$H$14,[1]SD!$J$14</definedName>
    <definedName name="RAZ_JUIL">#REF!,#REF!,#REF!,#REF!,#REF!,#REF!,#REF!,#REF!,#REF!,#REF!,#REF!,#REF!,#REF!,#REF!,#REF!,#REF!</definedName>
    <definedName name="RAZ_JUIL1">[1]SD!$D$83,[1]SD!$F$83,[1]SD!$H$83,[1]SD!$J$83,[1]SD!$J$86,[1]SD!$H$86,[1]SD!$F$86,[1]SD!$D$86,[1]SD!$D$89,[1]SD!$F$89,[1]SD!$H$89,[1]SD!$J$89,[1]SD!$J$92,[1]SD!$H$92,[1]SD!$F$92,[1]SD!$D$92</definedName>
    <definedName name="RAZ_JUIN">#REF!,#REF!,#REF!,#REF!,#REF!,#REF!,#REF!,#REF!,#REF!,#REF!,#REF!,#REF!,#REF!,#REF!,#REF!,#REF!,#REF!,#REF!,#REF!,#REF!,#REF!</definedName>
    <definedName name="RAZ_JUIN1">[1]SD!$D$68,[1]SD!$F$68,[1]SD!$H$68,[1]SD!$J$68,[1]SD!$J$71,[1]SD!$H$71,[1]SD!$F$71,[1]SD!$D$71,[1]SD!$D$74,[1]SD!$F$74,[1]SD!$H$74,[1]SD!$J$74,[1]SD!$J$77,[1]SD!$H$77,[1]SD!$F$77,[1]SD!$D$77,[1]SD!$D$80,[1]SD!$F$80,[1]SD!$H$80,[1]SD!$J$80</definedName>
    <definedName name="RAZ_MAI">#REF!,#REF!,#REF!,#REF!,#REF!,#REF!,#REF!,#REF!,#REF!,#REF!,#REF!,#REF!,#REF!,#REF!,#REF!,#REF!,#REF!</definedName>
    <definedName name="RAZ_MAI1">[1]SD!$D$56,[1]SD!$F$56,[1]SD!$H$56,[1]SD!$J$56,[1]SD!$J$59,[1]SD!$H$59,[1]SD!$F$59,[1]SD!$D$59,[1]SD!$D$62,[1]SD!$F$62,[1]SD!$H$62,[1]SD!$J$62,[1]SD!$J$65,[1]SD!$H$65,[1]SD!$F$65,[1]SD!$D$65</definedName>
    <definedName name="RAZ_MARS">#REF!,#REF!,#REF!,#REF!,#REF!,#REF!,#REF!,#REF!,#REF!,#REF!,#REF!,#REF!,#REF!,#REF!,#REF!,#REF!,#REF!,#REF!,#REF!,#REF!</definedName>
    <definedName name="RAZ_MARS1">[1]SD!$D$29,[1]SD!$F$29,[1]SD!$H$29,[1]SD!$J$29,[1]SD!$J$32,[1]SD!$H$32,[1]SD!$F$32,[1]SD!$D$32,[1]SD!$D$35,[1]SD!$F$35,[1]SD!$H$35,[1]SD!$J$35,[1]SD!$J$38,[1]SD!$H$38,[1]SD!$F$38,[1]SD!$D$38,[1]SD!$D$41,[1]SD!$F$41,[1]SD!$H$41,[1]SD!$J$41</definedName>
    <definedName name="RAZ_NOV">#REF!,#REF!,#REF!,#REF!,#REF!,#REF!,#REF!,#REF!,#REF!,#REF!,#REF!,#REF!,#REF!,#REF!,#REF!,#REF!</definedName>
    <definedName name="RAZ_NOV1">[1]SD!$D$134,[1]SD!$F$134,[1]SD!$H$134,[1]SD!$J$134,[1]SD!$J$137,[1]SD!$H$137,[1]SD!$F$137,[1]SD!$D$137,[1]SD!$D$140,[1]SD!$F$140,[1]SD!$H$140,[1]SD!$J$140,[1]SD!$J$143,[1]SD!$H$143,[1]SD!$F$143,[1]SD!$D$143</definedName>
    <definedName name="RAZ_OCT">#REF!,#REF!,#REF!,#REF!,#REF!,#REF!,#REF!,#REF!,#REF!,#REF!,#REF!,#REF!,#REF!,#REF!,#REF!,#REF!</definedName>
    <definedName name="RAZ_OCT1">[1]SD!$D$122,[1]SD!$F$122,[1]SD!$H$122,[1]SD!$J$122,[1]SD!$J$125,[1]SD!$H$125,[1]SD!$F$125,[1]SD!$D$125,[1]SD!$D$128,[1]SD!$F$128,[1]SD!$H$128,[1]SD!$J$128,[1]SD!$J$131,[1]SD!$H$131,[1]SD!$F$131,[1]SD!$D$131</definedName>
    <definedName name="RAZ_SEPT">#REF!,#REF!,#REF!,#REF!,#REF!,#REF!,#REF!,#REF!,#REF!</definedName>
    <definedName name="RAZ_SEPT1">[1]SD!$D$107,[1]SD!$F$107,[1]SD!$H$107,[1]SD!$J$107,[1]SD!$J$110,[1]SD!$H$110,[1]SD!$F$110,[1]SD!$D$110,[1]SD!$D$113,[1]SD!$F$113,[1]SD!$H$113,[1]SD!$J$113,[1]SD!$J$116,[1]SD!$H$116,[1]SD!$F$116,[1]SD!$D$116,[1]SD!$D$119,[1]SD!$F$119,[1]SD!$H$119,[1]SD!$J$119</definedName>
    <definedName name="RAZ_SEPT2">#REF!,#REF!,#REF!,#REF!,#REF!,#REF!,#REF!,#REF!,#REF!,#REF!,#REF!,#REF!</definedName>
    <definedName name="RAZ_TRI">#REF!,#REF!,#REF!,#REF!,#REF!,#REF!,#REF!,#REF!</definedName>
    <definedName name="RAZ_V1_PA">#REF!,#REF!,#REF!</definedName>
    <definedName name="RAZ_V10_PA">[1]V10!$B$31:$N$33,[1]V10!$B$35:$N$37,[1]V10!$P$31:$AD$37</definedName>
    <definedName name="RAZ_V2_PA">[1]V2!$B$31:$N$33,[1]V2!$B$35:$N$37,[1]V2!$P$31:$AD$37</definedName>
    <definedName name="RAZ_V3_PA">[1]V3!$B$31:$N$33,[1]V3!$B$35:$N$37,[1]V3!$P$31:$AD$37</definedName>
    <definedName name="RAZ_V4_PA">[1]V4!$B$31:$N$33,[1]V4!$B$35:$N$37,[1]V4!$P$31:$AD$37</definedName>
    <definedName name="RAZ_v5_PA">[1]V5!$B$31:$N$33,[1]V5!$B$35:$N$37,[1]V5!$P$31:$AD$37</definedName>
    <definedName name="RAZ_v6_PA">[1]V6!$B$31:$N$33,[1]V6!$B$35:$N$37,[1]V6!$P$31:$AD$37</definedName>
    <definedName name="RAZ_V7_PA">[1]V7!$B$31:$N$33,[1]V7!$B$35:$N$37,[1]V7!$P$31:$AD$37</definedName>
    <definedName name="RAZ_V8_PA">[1]V8!$B$31:$N$33,[1]V8!$B$35:$N$37,[1]V8!$P$31:$AD$37</definedName>
    <definedName name="RAZ_V9_PA">[1]V9!$B$31:$N$33,[1]V9!$B$35:$N$37,[1]V9!$P$31:$AD$37</definedName>
    <definedName name="_xlnm.Print_Area" localSheetId="2">MARS!$A$1:$R$57</definedName>
  </definedNames>
  <calcPr calcId="152511"/>
</workbook>
</file>

<file path=xl/calcChain.xml><?xml version="1.0" encoding="utf-8"?>
<calcChain xmlns="http://schemas.openxmlformats.org/spreadsheetml/2006/main">
  <c r="D19" i="3" l="1"/>
  <c r="D18" i="3"/>
  <c r="D17" i="3"/>
  <c r="D16" i="3"/>
  <c r="D15" i="3"/>
  <c r="D11" i="3"/>
  <c r="D10" i="3"/>
  <c r="D9" i="3"/>
  <c r="D8" i="3"/>
  <c r="D7" i="3"/>
  <c r="M11" i="2"/>
  <c r="B33" i="2"/>
  <c r="B34" i="2"/>
  <c r="B35" i="2"/>
  <c r="B36" i="2" s="1"/>
  <c r="F53" i="2"/>
  <c r="D53" i="2"/>
  <c r="F57" i="2"/>
  <c r="D57" i="2"/>
  <c r="C45" i="2"/>
  <c r="E7" i="3" l="1"/>
  <c r="F7" i="3" s="1"/>
  <c r="G7" i="3" s="1"/>
  <c r="C39" i="4" l="1"/>
  <c r="B38" i="4"/>
  <c r="C37" i="4"/>
  <c r="B36" i="4"/>
  <c r="C35" i="4"/>
  <c r="C40" i="4" s="1"/>
  <c r="C33" i="4"/>
  <c r="B33" i="4"/>
  <c r="B39" i="4" s="1"/>
  <c r="C29" i="4"/>
  <c r="C38" i="4" s="1"/>
  <c r="B29" i="4"/>
  <c r="C25" i="4"/>
  <c r="B25" i="4"/>
  <c r="B37" i="4" s="1"/>
  <c r="C14" i="4"/>
  <c r="C36" i="4" s="1"/>
  <c r="B14" i="4"/>
  <c r="C8" i="4"/>
  <c r="B8" i="4"/>
  <c r="B35" i="4" s="1"/>
  <c r="B40" i="4" s="1"/>
  <c r="B20" i="3"/>
  <c r="E19" i="3"/>
  <c r="F19" i="3" s="1"/>
  <c r="G19" i="3" s="1"/>
  <c r="E18" i="3"/>
  <c r="F18" i="3" s="1"/>
  <c r="G18" i="3" s="1"/>
  <c r="E17" i="3"/>
  <c r="F17" i="3" s="1"/>
  <c r="G17" i="3" s="1"/>
  <c r="E16" i="3"/>
  <c r="F16" i="3" s="1"/>
  <c r="G16" i="3" s="1"/>
  <c r="E15" i="3"/>
  <c r="D14" i="3"/>
  <c r="B12" i="3"/>
  <c r="E11" i="3"/>
  <c r="F11" i="3" s="1"/>
  <c r="G11" i="3" s="1"/>
  <c r="E10" i="3"/>
  <c r="F10" i="3" s="1"/>
  <c r="G10" i="3" s="1"/>
  <c r="E9" i="3"/>
  <c r="F9" i="3" s="1"/>
  <c r="G9" i="3" s="1"/>
  <c r="E8" i="3"/>
  <c r="F8" i="3" s="1"/>
  <c r="G8" i="3" s="1"/>
  <c r="D12" i="3"/>
  <c r="D6" i="3"/>
  <c r="A68" i="2"/>
  <c r="A67" i="2"/>
  <c r="Y66" i="2"/>
  <c r="AD66" i="2" s="1"/>
  <c r="X66" i="2"/>
  <c r="AC66" i="2" s="1"/>
  <c r="A66" i="2"/>
  <c r="Y65" i="2"/>
  <c r="X65" i="2"/>
  <c r="AC65" i="2" s="1"/>
  <c r="A65" i="2"/>
  <c r="Y64" i="2"/>
  <c r="AD64" i="2" s="1"/>
  <c r="X64" i="2"/>
  <c r="AC64" i="2" s="1"/>
  <c r="A64" i="2"/>
  <c r="Y63" i="2"/>
  <c r="AD63" i="2" s="1"/>
  <c r="X63" i="2"/>
  <c r="AC63" i="2" s="1"/>
  <c r="A63" i="2"/>
  <c r="Y62" i="2"/>
  <c r="AD62" i="2" s="1"/>
  <c r="X62" i="2"/>
  <c r="AC62" i="2" s="1"/>
  <c r="A62" i="2"/>
  <c r="E55" i="2"/>
  <c r="O41" i="2"/>
  <c r="N41" i="2"/>
  <c r="M38" i="2"/>
  <c r="M48" i="2" s="1"/>
  <c r="M37" i="2"/>
  <c r="Q36" i="2"/>
  <c r="Q35" i="2"/>
  <c r="Q34" i="2"/>
  <c r="Q33" i="2"/>
  <c r="Q31" i="2"/>
  <c r="Q30" i="2"/>
  <c r="Q29" i="2"/>
  <c r="Q28" i="2"/>
  <c r="Q27" i="2"/>
  <c r="Q26" i="2"/>
  <c r="Q24" i="2"/>
  <c r="Q23" i="2"/>
  <c r="Q22" i="2"/>
  <c r="Q21" i="2"/>
  <c r="Q20" i="2"/>
  <c r="Q19" i="2"/>
  <c r="Q17" i="2"/>
  <c r="Q16" i="2"/>
  <c r="Q15" i="2"/>
  <c r="Q13" i="2"/>
  <c r="Q12" i="2"/>
  <c r="Q10" i="2"/>
  <c r="Q9" i="2"/>
  <c r="Q8" i="2"/>
  <c r="Q7" i="2"/>
  <c r="B7" i="2"/>
  <c r="B8" i="2" s="1"/>
  <c r="B9" i="2" s="1"/>
  <c r="B10" i="2" s="1"/>
  <c r="M43" i="2" l="1"/>
  <c r="M42" i="2"/>
  <c r="B11" i="2"/>
  <c r="B12" i="2" s="1"/>
  <c r="B13" i="2" s="1"/>
  <c r="B14" i="2" s="1"/>
  <c r="Y67" i="2"/>
  <c r="E20" i="3"/>
  <c r="F20" i="3" s="1"/>
  <c r="G20" i="3" s="1"/>
  <c r="E12" i="3"/>
  <c r="F12" i="3" s="1"/>
  <c r="G12" i="3" s="1"/>
  <c r="D20" i="3"/>
  <c r="F15" i="3"/>
  <c r="G15" i="3" s="1"/>
  <c r="Z64" i="2"/>
  <c r="AA63" i="2"/>
  <c r="M32" i="2"/>
  <c r="M25" i="2"/>
  <c r="Z65" i="2"/>
  <c r="AA64" i="2"/>
  <c r="M18" i="2"/>
  <c r="Y68" i="2"/>
  <c r="AA62" i="2"/>
  <c r="AA66" i="2"/>
  <c r="AD67" i="2"/>
  <c r="AA67" i="2"/>
  <c r="P41" i="2"/>
  <c r="X67" i="2"/>
  <c r="Z63" i="2"/>
  <c r="Z62" i="2"/>
  <c r="AA65" i="2"/>
  <c r="Z66" i="2"/>
  <c r="X68" i="2"/>
  <c r="AD65" i="2"/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J14" i="2"/>
  <c r="F14" i="2"/>
  <c r="I14" i="2"/>
  <c r="E14" i="2"/>
  <c r="H14" i="2"/>
  <c r="K14" i="2"/>
  <c r="G14" i="2"/>
  <c r="L14" i="2"/>
  <c r="AF68" i="2"/>
  <c r="AA68" i="2"/>
  <c r="AE68" i="2"/>
  <c r="Z68" i="2"/>
  <c r="AC67" i="2"/>
  <c r="Z67" i="2"/>
  <c r="Q6" i="2" l="1"/>
  <c r="Q11" i="2" l="1"/>
  <c r="C14" i="2"/>
  <c r="N14" i="2" s="1"/>
  <c r="D14" i="2"/>
  <c r="O14" i="2" s="1"/>
  <c r="A14" i="2" l="1"/>
  <c r="Q14" i="2"/>
  <c r="Q37" i="2" s="1"/>
  <c r="P14" i="2"/>
  <c r="D45" i="2"/>
  <c r="N45" i="2"/>
  <c r="O45" i="2"/>
  <c r="P50" i="2"/>
  <c r="J45" i="2"/>
  <c r="H45" i="2"/>
  <c r="F45" i="2"/>
  <c r="I45" i="2"/>
  <c r="K45" i="2"/>
  <c r="E45" i="2"/>
  <c r="M45" i="2"/>
  <c r="G45" i="2"/>
  <c r="L45" i="2"/>
  <c r="Q25" i="2" l="1"/>
  <c r="Q32" i="2"/>
  <c r="Q18" i="2"/>
  <c r="M44" i="2"/>
  <c r="J54" i="2"/>
  <c r="I25" i="2"/>
  <c r="F65" i="2"/>
  <c r="I18" i="2"/>
  <c r="I12" i="2"/>
  <c r="G65" i="2"/>
  <c r="J18" i="2"/>
  <c r="J25" i="2"/>
  <c r="J12" i="2"/>
  <c r="F64" i="2"/>
  <c r="G18" i="2"/>
  <c r="G25" i="2"/>
  <c r="G12" i="2"/>
  <c r="K25" i="2"/>
  <c r="F66" i="2"/>
  <c r="K18" i="2"/>
  <c r="K12" i="2"/>
  <c r="H25" i="2"/>
  <c r="H18" i="2"/>
  <c r="G64" i="2"/>
  <c r="H12" i="2"/>
  <c r="L18" i="2"/>
  <c r="L25" i="2"/>
  <c r="G66" i="2"/>
  <c r="L12" i="2"/>
  <c r="H64" i="2"/>
  <c r="G19" i="2"/>
  <c r="G32" i="2"/>
  <c r="N18" i="2"/>
  <c r="N25" i="2"/>
  <c r="A12" i="2"/>
  <c r="E69" i="2"/>
  <c r="O62" i="2"/>
  <c r="E68" i="2"/>
  <c r="D69" i="2"/>
  <c r="D68" i="2"/>
  <c r="N62" i="2"/>
  <c r="G37" i="2"/>
  <c r="G26" i="2"/>
  <c r="J64" i="2"/>
  <c r="I65" i="2"/>
  <c r="J19" i="2"/>
  <c r="J32" i="2"/>
  <c r="H66" i="2"/>
  <c r="K19" i="2"/>
  <c r="K32" i="2"/>
  <c r="I66" i="2"/>
  <c r="L19" i="2"/>
  <c r="L32" i="2"/>
  <c r="J37" i="2"/>
  <c r="J26" i="2"/>
  <c r="K65" i="2"/>
  <c r="J66" i="2"/>
  <c r="K26" i="2"/>
  <c r="K37" i="2"/>
  <c r="K64" i="2"/>
  <c r="H26" i="2"/>
  <c r="H37" i="2"/>
  <c r="I37" i="2"/>
  <c r="I26" i="2"/>
  <c r="J65" i="2"/>
  <c r="K66" i="2"/>
  <c r="L26" i="2"/>
  <c r="L37" i="2"/>
  <c r="O63" i="2"/>
  <c r="Q63" i="2"/>
  <c r="N65" i="2"/>
  <c r="P65" i="2"/>
  <c r="I68" i="2"/>
  <c r="I69" i="2"/>
  <c r="C25" i="2"/>
  <c r="C18" i="2"/>
  <c r="N12" i="2"/>
  <c r="I32" i="2"/>
  <c r="I19" i="2"/>
  <c r="H65" i="2"/>
  <c r="L69" i="2"/>
  <c r="L68" i="2"/>
  <c r="N63" i="2"/>
  <c r="P63" i="2"/>
  <c r="H32" i="2"/>
  <c r="I64" i="2"/>
  <c r="H19" i="2"/>
  <c r="AH68" i="2"/>
  <c r="AH69" i="2"/>
  <c r="K33" i="2"/>
  <c r="L66" i="2"/>
  <c r="P43" i="2"/>
  <c r="P42" i="2"/>
  <c r="J33" i="2"/>
  <c r="M65" i="2"/>
  <c r="M68" i="2"/>
  <c r="M69" i="2"/>
  <c r="N32" i="2"/>
  <c r="A19" i="2"/>
  <c r="N64" i="2"/>
  <c r="P64" i="2"/>
  <c r="M66" i="2"/>
  <c r="L33" i="2"/>
  <c r="F18" i="2"/>
  <c r="F25" i="2"/>
  <c r="N19" i="2"/>
  <c r="C32" i="2"/>
  <c r="E48" i="2"/>
  <c r="E42" i="2"/>
  <c r="O42" i="2"/>
  <c r="P38" i="2"/>
  <c r="K48" i="2"/>
  <c r="K42" i="2"/>
  <c r="O38" i="2"/>
  <c r="D42" i="2"/>
  <c r="H69" i="2"/>
  <c r="C19" i="2"/>
  <c r="H62" i="2"/>
  <c r="H68" i="2"/>
  <c r="P18" i="2"/>
  <c r="P25" i="2"/>
  <c r="Q65" i="2"/>
  <c r="O65" i="2"/>
  <c r="Q42" i="2"/>
  <c r="Q43" i="2"/>
  <c r="I33" i="2"/>
  <c r="L65" i="2"/>
  <c r="A26" i="2"/>
  <c r="N37" i="2"/>
  <c r="D18" i="2"/>
  <c r="D25" i="2"/>
  <c r="Q64" i="2"/>
  <c r="O64" i="2"/>
  <c r="P12" i="2"/>
  <c r="O25" i="2"/>
  <c r="O12" i="2"/>
  <c r="O18" i="2"/>
  <c r="D65" i="2"/>
  <c r="I11" i="2"/>
  <c r="D37" i="2"/>
  <c r="K69" i="2"/>
  <c r="K62" i="2"/>
  <c r="K68" i="2"/>
  <c r="F55" i="2"/>
  <c r="F56" i="2"/>
  <c r="I48" i="2"/>
  <c r="I42" i="2"/>
  <c r="H48" i="2"/>
  <c r="H42" i="2"/>
  <c r="N42" i="2"/>
  <c r="Q38" i="2"/>
  <c r="E65" i="2"/>
  <c r="J11" i="2"/>
  <c r="F54" i="2"/>
  <c r="F42" i="2"/>
  <c r="J48" i="2"/>
  <c r="J42" i="2"/>
  <c r="G11" i="2"/>
  <c r="D64" i="2"/>
  <c r="I62" i="2"/>
  <c r="D32" i="2"/>
  <c r="N11" i="2"/>
  <c r="L11" i="2"/>
  <c r="J69" i="2"/>
  <c r="J68" i="2"/>
  <c r="E43" i="2"/>
  <c r="E44" i="2"/>
  <c r="F12" i="2"/>
  <c r="G63" i="2"/>
  <c r="G67" i="2"/>
  <c r="H10" i="2"/>
  <c r="E11" i="2"/>
  <c r="P28" i="2"/>
  <c r="E9" i="2"/>
  <c r="A35" i="2"/>
  <c r="D56" i="2"/>
  <c r="E38" i="2"/>
  <c r="D54" i="2"/>
  <c r="D55" i="2"/>
  <c r="H33" i="2"/>
  <c r="M64" i="2"/>
  <c r="C37" i="2"/>
  <c r="N26" i="2"/>
  <c r="C26" i="2"/>
  <c r="J62" i="2"/>
  <c r="L8" i="2"/>
  <c r="K8" i="2"/>
  <c r="F69" i="2"/>
  <c r="C12" i="2"/>
  <c r="F62" i="2"/>
  <c r="F68" i="2"/>
  <c r="L48" i="2"/>
  <c r="L42" i="2"/>
  <c r="O66" i="2"/>
  <c r="E66" i="2"/>
  <c r="Q66" i="2"/>
  <c r="E64" i="2"/>
  <c r="H11" i="2"/>
  <c r="A27" i="2"/>
  <c r="F31" i="2"/>
  <c r="E29" i="2"/>
  <c r="O37" i="2"/>
  <c r="E18" i="2"/>
  <c r="E25" i="2"/>
  <c r="C27" i="2"/>
  <c r="N27" i="2"/>
  <c r="P27" i="2"/>
  <c r="F35" i="2"/>
  <c r="F37" i="2"/>
  <c r="J13" i="2"/>
  <c r="D28" i="2"/>
  <c r="O28" i="2"/>
  <c r="G69" i="2"/>
  <c r="D12" i="2"/>
  <c r="G62" i="2"/>
  <c r="G68" i="2"/>
  <c r="D17" i="2"/>
  <c r="O17" i="2"/>
  <c r="P17" i="2"/>
  <c r="P20" i="2"/>
  <c r="A16" i="2"/>
  <c r="D26" i="2"/>
  <c r="O26" i="2"/>
  <c r="P26" i="2"/>
  <c r="P37" i="2"/>
  <c r="A20" i="2"/>
  <c r="F11" i="2"/>
  <c r="I16" i="2"/>
  <c r="K21" i="2"/>
  <c r="A8" i="2"/>
  <c r="L21" i="2"/>
  <c r="D30" i="2"/>
  <c r="O30" i="2"/>
  <c r="P30" i="2"/>
  <c r="K16" i="2"/>
  <c r="G29" i="2"/>
  <c r="E12" i="2"/>
  <c r="F63" i="2"/>
  <c r="F67" i="2"/>
  <c r="C34" i="2"/>
  <c r="N34" i="2"/>
  <c r="A34" i="2"/>
  <c r="L23" i="2"/>
  <c r="L35" i="2"/>
  <c r="M62" i="2"/>
  <c r="C42" i="2"/>
  <c r="L16" i="2"/>
  <c r="D20" i="2"/>
  <c r="O20" i="2"/>
  <c r="C8" i="2"/>
  <c r="N8" i="2"/>
  <c r="K29" i="2"/>
  <c r="G28" i="2"/>
  <c r="E22" i="2"/>
  <c r="H31" i="2"/>
  <c r="D11" i="2"/>
  <c r="K11" i="2"/>
  <c r="E21" i="2"/>
  <c r="G42" i="2"/>
  <c r="G48" i="2"/>
  <c r="H22" i="2"/>
  <c r="C11" i="2"/>
  <c r="K10" i="2"/>
  <c r="J27" i="2"/>
  <c r="I7" i="2"/>
  <c r="L10" i="2"/>
  <c r="P11" i="2"/>
  <c r="J36" i="2"/>
  <c r="H67" i="2"/>
  <c r="E37" i="2"/>
  <c r="I24" i="2"/>
  <c r="K31" i="2"/>
  <c r="A29" i="2"/>
  <c r="P6" i="2"/>
  <c r="O6" i="2"/>
  <c r="O11" i="2"/>
  <c r="P22" i="2"/>
  <c r="K17" i="2"/>
  <c r="J29" i="2"/>
  <c r="J31" i="2"/>
  <c r="K23" i="2"/>
  <c r="F33" i="2"/>
  <c r="M63" i="2"/>
  <c r="M67" i="2"/>
  <c r="K36" i="2"/>
  <c r="G6" i="2"/>
  <c r="G38" i="2"/>
  <c r="G43" i="2"/>
  <c r="G44" i="2"/>
  <c r="G36" i="2"/>
  <c r="C24" i="2"/>
  <c r="N24" i="2"/>
  <c r="A24" i="2"/>
  <c r="O32" i="2"/>
  <c r="C36" i="2"/>
  <c r="N36" i="2"/>
  <c r="A36" i="2"/>
  <c r="P24" i="2"/>
  <c r="H17" i="2"/>
  <c r="E32" i="2"/>
  <c r="E19" i="2"/>
  <c r="H63" i="2"/>
  <c r="I23" i="2"/>
  <c r="H7" i="2"/>
  <c r="G27" i="2"/>
  <c r="H20" i="2"/>
  <c r="G16" i="2"/>
  <c r="L29" i="2"/>
  <c r="C43" i="2"/>
  <c r="C44" i="2"/>
  <c r="F27" i="2"/>
  <c r="G22" i="2"/>
  <c r="G10" i="2"/>
  <c r="J22" i="2"/>
  <c r="I17" i="2"/>
  <c r="K9" i="2"/>
  <c r="P35" i="2"/>
  <c r="L20" i="2"/>
  <c r="J8" i="2"/>
  <c r="A23" i="2"/>
  <c r="G33" i="2"/>
  <c r="L64" i="2"/>
  <c r="C35" i="2"/>
  <c r="N35" i="2"/>
  <c r="D7" i="2"/>
  <c r="O7" i="2"/>
  <c r="P7" i="2"/>
  <c r="H27" i="2"/>
  <c r="N20" i="2"/>
  <c r="C20" i="2"/>
  <c r="C31" i="2"/>
  <c r="N31" i="2"/>
  <c r="A31" i="2"/>
  <c r="I6" i="2"/>
  <c r="I38" i="2"/>
  <c r="I43" i="2"/>
  <c r="I44" i="2"/>
  <c r="L31" i="2"/>
  <c r="D34" i="2"/>
  <c r="O34" i="2"/>
  <c r="P34" i="2"/>
  <c r="D15" i="2"/>
  <c r="O15" i="2"/>
  <c r="P15" i="2"/>
  <c r="G9" i="2"/>
  <c r="I35" i="2"/>
  <c r="I8" i="2"/>
  <c r="H28" i="2"/>
  <c r="C16" i="2"/>
  <c r="N16" i="2"/>
  <c r="O27" i="2"/>
  <c r="D27" i="2"/>
  <c r="G20" i="2"/>
  <c r="D36" i="2"/>
  <c r="O36" i="2"/>
  <c r="P36" i="2"/>
  <c r="C22" i="2"/>
  <c r="N22" i="2"/>
  <c r="A22" i="2"/>
  <c r="D43" i="2"/>
  <c r="D44" i="2"/>
  <c r="E62" i="2"/>
  <c r="Q62" i="2"/>
  <c r="Q68" i="2"/>
  <c r="I13" i="2"/>
  <c r="L28" i="2"/>
  <c r="E30" i="2"/>
  <c r="H30" i="2"/>
  <c r="H13" i="2"/>
  <c r="H29" i="2"/>
  <c r="O24" i="2"/>
  <c r="D24" i="2"/>
  <c r="E16" i="2"/>
  <c r="F28" i="2"/>
  <c r="I34" i="2"/>
  <c r="G24" i="2"/>
  <c r="C7" i="2"/>
  <c r="N7" i="2"/>
  <c r="A7" i="2"/>
  <c r="E7" i="2"/>
  <c r="H16" i="2"/>
  <c r="D9" i="2"/>
  <c r="O9" i="2"/>
  <c r="P9" i="2"/>
  <c r="L36" i="2"/>
  <c r="F48" i="2"/>
  <c r="K54" i="2"/>
  <c r="G17" i="2"/>
  <c r="L17" i="2"/>
  <c r="E6" i="2"/>
  <c r="D63" i="2"/>
  <c r="D67" i="2"/>
  <c r="P67" i="2"/>
  <c r="P10" i="2"/>
  <c r="O43" i="2"/>
  <c r="O44" i="2"/>
  <c r="C30" i="2"/>
  <c r="N30" i="2"/>
  <c r="A30" i="2"/>
  <c r="J7" i="2"/>
  <c r="I20" i="2"/>
  <c r="D33" i="2"/>
  <c r="O33" i="2"/>
  <c r="P33" i="2"/>
  <c r="K20" i="2"/>
  <c r="F32" i="2"/>
  <c r="I28" i="2"/>
  <c r="C29" i="2"/>
  <c r="N29" i="2"/>
  <c r="D22" i="2"/>
  <c r="O22" i="2"/>
  <c r="G8" i="2"/>
  <c r="E24" i="2"/>
  <c r="F38" i="2"/>
  <c r="F43" i="2"/>
  <c r="F44" i="2"/>
  <c r="E26" i="2"/>
  <c r="J63" i="2"/>
  <c r="J67" i="2"/>
  <c r="D21" i="2"/>
  <c r="O21" i="2"/>
  <c r="P21" i="2"/>
  <c r="E36" i="2"/>
  <c r="I10" i="2"/>
  <c r="I31" i="2"/>
  <c r="H15" i="2"/>
  <c r="J21" i="2"/>
  <c r="J34" i="2"/>
  <c r="J9" i="2"/>
  <c r="L34" i="2"/>
  <c r="F29" i="2"/>
  <c r="L30" i="2"/>
  <c r="G34" i="2"/>
  <c r="L13" i="2"/>
  <c r="J17" i="2"/>
  <c r="J23" i="2"/>
  <c r="L67" i="2"/>
  <c r="O10" i="2"/>
  <c r="D10" i="2"/>
  <c r="F26" i="2"/>
  <c r="K63" i="2"/>
  <c r="K67" i="2"/>
  <c r="C23" i="2"/>
  <c r="N23" i="2"/>
  <c r="F30" i="2"/>
  <c r="K13" i="2"/>
  <c r="C21" i="2"/>
  <c r="N21" i="2"/>
  <c r="A21" i="2"/>
  <c r="D16" i="2"/>
  <c r="O16" i="2"/>
  <c r="P16" i="2"/>
  <c r="D13" i="2"/>
  <c r="O13" i="2"/>
  <c r="P13" i="2"/>
  <c r="G30" i="2"/>
  <c r="F16" i="2"/>
  <c r="C28" i="2"/>
  <c r="N28" i="2"/>
  <c r="A28" i="2"/>
  <c r="E13" i="2"/>
  <c r="J20" i="2"/>
  <c r="I27" i="2"/>
  <c r="I29" i="2"/>
  <c r="K24" i="2"/>
  <c r="F10" i="2"/>
  <c r="F6" i="2"/>
  <c r="E63" i="2"/>
  <c r="E67" i="2"/>
  <c r="Q67" i="2"/>
  <c r="K15" i="2"/>
  <c r="F7" i="2"/>
  <c r="F36" i="2"/>
  <c r="C10" i="2"/>
  <c r="N10" i="2"/>
  <c r="A10" i="2"/>
  <c r="H21" i="2"/>
  <c r="J30" i="2"/>
  <c r="J35" i="2"/>
  <c r="L9" i="2"/>
  <c r="G35" i="2"/>
  <c r="K34" i="2"/>
  <c r="F19" i="2"/>
  <c r="I63" i="2"/>
  <c r="I67" i="2"/>
  <c r="K7" i="2"/>
  <c r="J6" i="2"/>
  <c r="J38" i="2"/>
  <c r="J43" i="2"/>
  <c r="J44" i="2"/>
  <c r="P23" i="2"/>
  <c r="J28" i="2"/>
  <c r="C38" i="2"/>
  <c r="C48" i="2"/>
  <c r="N48" i="2"/>
  <c r="L63" i="2"/>
  <c r="E33" i="2"/>
  <c r="H36" i="2"/>
  <c r="D35" i="2"/>
  <c r="O35" i="2"/>
  <c r="I15" i="2"/>
  <c r="E31" i="2"/>
  <c r="E17" i="2"/>
  <c r="A9" i="2"/>
  <c r="AH67" i="2"/>
  <c r="F15" i="2"/>
  <c r="P48" i="2"/>
  <c r="F24" i="2"/>
  <c r="A33" i="2"/>
  <c r="A13" i="2"/>
  <c r="L27" i="2"/>
  <c r="E20" i="2"/>
  <c r="D62" i="2"/>
  <c r="P62" i="2"/>
  <c r="P68" i="2"/>
  <c r="E23" i="2"/>
  <c r="H6" i="2"/>
  <c r="H38" i="2"/>
  <c r="H43" i="2"/>
  <c r="H44" i="2"/>
  <c r="H9" i="2"/>
  <c r="C17" i="2"/>
  <c r="N17" i="2"/>
  <c r="A17" i="2"/>
  <c r="L7" i="2"/>
  <c r="N38" i="2"/>
  <c r="N43" i="2"/>
  <c r="N44" i="2"/>
  <c r="K38" i="2"/>
  <c r="K43" i="2"/>
  <c r="K44" i="2"/>
  <c r="F17" i="2"/>
  <c r="D8" i="2"/>
  <c r="O8" i="2"/>
  <c r="P8" i="2"/>
  <c r="H23" i="2"/>
  <c r="K27" i="2"/>
  <c r="F8" i="2"/>
  <c r="O23" i="2"/>
  <c r="D23" i="2"/>
  <c r="F21" i="2"/>
  <c r="G13" i="2"/>
  <c r="G31" i="2"/>
  <c r="L15" i="2"/>
  <c r="N66" i="2"/>
  <c r="K6" i="2"/>
  <c r="D66" i="2"/>
  <c r="P66" i="2"/>
  <c r="J24" i="2"/>
  <c r="K30" i="2"/>
  <c r="J16" i="2"/>
  <c r="H24" i="2"/>
  <c r="D29" i="2"/>
  <c r="O29" i="2"/>
  <c r="P29" i="2"/>
  <c r="L22" i="2"/>
  <c r="F23" i="2"/>
  <c r="F22" i="2"/>
  <c r="C9" i="2"/>
  <c r="N9" i="2"/>
  <c r="L6" i="2"/>
  <c r="L38" i="2"/>
  <c r="L43" i="2"/>
  <c r="L44" i="2"/>
  <c r="E15" i="2"/>
  <c r="I22" i="2"/>
  <c r="E35" i="2"/>
  <c r="J10" i="2"/>
  <c r="F9" i="2"/>
  <c r="I36" i="2"/>
  <c r="J15" i="2"/>
  <c r="H35" i="2"/>
  <c r="H8" i="2"/>
  <c r="E27" i="2"/>
  <c r="G23" i="2"/>
  <c r="E10" i="2"/>
  <c r="G21" i="2"/>
  <c r="K22" i="2"/>
  <c r="L62" i="2"/>
  <c r="N33" i="2"/>
  <c r="C33" i="2"/>
  <c r="F34" i="2"/>
  <c r="G15" i="2"/>
  <c r="H34" i="2"/>
  <c r="D6" i="2"/>
  <c r="D38" i="2"/>
  <c r="D48" i="2"/>
  <c r="O48" i="2"/>
  <c r="D31" i="2"/>
  <c r="O31" i="2"/>
  <c r="P31" i="2"/>
  <c r="K28" i="2"/>
  <c r="C6" i="2"/>
  <c r="N6" i="2"/>
  <c r="A6" i="2"/>
  <c r="A38" i="2"/>
  <c r="D19" i="2"/>
  <c r="O19" i="2"/>
  <c r="P19" i="2"/>
  <c r="P32" i="2"/>
  <c r="N13" i="2"/>
  <c r="C13" i="2"/>
  <c r="E34" i="2"/>
  <c r="F20" i="2"/>
  <c r="A15" i="2"/>
  <c r="E28" i="2"/>
  <c r="E8" i="2"/>
  <c r="L24" i="2"/>
  <c r="I30" i="2"/>
  <c r="I9" i="2"/>
  <c r="C15" i="2"/>
  <c r="N15" i="2"/>
  <c r="G7" i="2"/>
  <c r="I21" i="2"/>
  <c r="K35" i="2"/>
  <c r="F13" i="2"/>
</calcChain>
</file>

<file path=xl/sharedStrings.xml><?xml version="1.0" encoding="utf-8"?>
<sst xmlns="http://schemas.openxmlformats.org/spreadsheetml/2006/main" count="181" uniqueCount="96">
  <si>
    <t>LOCATIONS</t>
  </si>
  <si>
    <t>EQUIPEMENTS</t>
  </si>
  <si>
    <t>SERVICES</t>
  </si>
  <si>
    <t>ACCESSOIRES</t>
  </si>
  <si>
    <t>ACTIVITES</t>
  </si>
  <si>
    <t>TRANSAC           JOUR</t>
  </si>
  <si>
    <t>CA             JOUR</t>
  </si>
  <si>
    <t>IMU                     JOUR</t>
  </si>
  <si>
    <t>% IMU</t>
  </si>
  <si>
    <t>PM   JOUR</t>
  </si>
  <si>
    <t>CA</t>
  </si>
  <si>
    <t>IMU</t>
  </si>
  <si>
    <t>TOTAL MTD</t>
  </si>
  <si>
    <t>TX</t>
  </si>
  <si>
    <t>PM</t>
  </si>
  <si>
    <t>OBJECTIF MTD</t>
  </si>
  <si>
    <t>INDEX (vs AOP)</t>
  </si>
  <si>
    <t>% RÉALISÉ</t>
  </si>
  <si>
    <t>INDEX (vs % Réal Attendu)</t>
  </si>
  <si>
    <t>Reel budget</t>
  </si>
  <si>
    <t>MARGE</t>
  </si>
  <si>
    <t>Nb de Jours restants mois</t>
  </si>
  <si>
    <r>
      <rPr>
        <b/>
        <sz val="12"/>
        <rFont val="Arial"/>
        <family val="2"/>
      </rPr>
      <t>CA/MGE/TR</t>
    </r>
    <r>
      <rPr>
        <b/>
        <sz val="14"/>
        <rFont val="Arial"/>
        <family val="2"/>
      </rPr>
      <t xml:space="preserve"> </t>
    </r>
    <r>
      <rPr>
        <b/>
        <sz val="10"/>
        <rFont val="Arial"/>
        <family val="2"/>
      </rPr>
      <t>Restants à faire/ jour</t>
    </r>
  </si>
  <si>
    <r>
      <rPr>
        <b/>
        <sz val="10"/>
        <color theme="0"/>
        <rFont val="Arial"/>
        <family val="2"/>
      </rPr>
      <t xml:space="preserve">               </t>
    </r>
    <r>
      <rPr>
        <b/>
        <u/>
        <sz val="10"/>
        <color theme="0"/>
        <rFont val="Arial"/>
        <family val="2"/>
      </rPr>
      <t xml:space="preserve">% Réalisation Attendu </t>
    </r>
  </si>
  <si>
    <t>EQUIPEMENTS &amp; ACCESSOIRES</t>
  </si>
  <si>
    <t>²</t>
  </si>
  <si>
    <t>Réalisé MTD</t>
  </si>
  <si>
    <r>
      <t xml:space="preserve">CA/MGE    </t>
    </r>
    <r>
      <rPr>
        <b/>
        <sz val="10"/>
        <rFont val="Arial"/>
        <family val="2"/>
      </rPr>
      <t>Restants à faire/jour</t>
    </r>
  </si>
  <si>
    <t>INDEX</t>
  </si>
  <si>
    <t>S1</t>
  </si>
  <si>
    <t>S2</t>
  </si>
  <si>
    <t>S3</t>
  </si>
  <si>
    <t>S4</t>
  </si>
  <si>
    <t>S5</t>
  </si>
  <si>
    <t>CONTRÔLE</t>
  </si>
  <si>
    <t>TOTAL DIVISIONS</t>
  </si>
  <si>
    <t>AOP  DIVISIONS</t>
  </si>
  <si>
    <t>Delta VS Prime T2</t>
  </si>
  <si>
    <t>Delta VS Prime T300</t>
  </si>
  <si>
    <t>CA/Sem</t>
  </si>
  <si>
    <t>Marge/Sem</t>
  </si>
  <si>
    <t>CA(85%)</t>
  </si>
  <si>
    <t>MARGE (90%)</t>
  </si>
  <si>
    <t>CA (95%)</t>
  </si>
  <si>
    <t>MARGE (95%)</t>
  </si>
  <si>
    <t>MOBILIER</t>
  </si>
  <si>
    <t>MOB</t>
  </si>
  <si>
    <t>BUREAUTIQUE</t>
  </si>
  <si>
    <t>BUR</t>
  </si>
  <si>
    <t>FOURNITURES</t>
  </si>
  <si>
    <t>FOURN</t>
  </si>
  <si>
    <t>MICRO</t>
  </si>
  <si>
    <t>COPIE IMPRIMERIE</t>
  </si>
  <si>
    <t>IMAG</t>
  </si>
  <si>
    <t>PDM Imag</t>
  </si>
  <si>
    <t>2&amp;4</t>
  </si>
  <si>
    <t>Pôle Techno</t>
  </si>
  <si>
    <t>MAGASIN</t>
  </si>
  <si>
    <t>OD</t>
  </si>
  <si>
    <t>ODC</t>
  </si>
  <si>
    <t>AOP CA Mars</t>
  </si>
  <si>
    <t>%</t>
  </si>
  <si>
    <t xml:space="preserve">Cumul CA </t>
  </si>
  <si>
    <t>Reste à réaliser / mois</t>
  </si>
  <si>
    <t xml:space="preserve">Reste à réaliser /jour </t>
  </si>
  <si>
    <t>CA - LOCATION</t>
  </si>
  <si>
    <t>CA - EQUIPEMENTS</t>
  </si>
  <si>
    <t>CA - SERVICE</t>
  </si>
  <si>
    <t>CA - ACCESSOIRE</t>
  </si>
  <si>
    <t>CA - ACTIVITES</t>
  </si>
  <si>
    <t>Total CA</t>
  </si>
  <si>
    <t>AOP Marge Mars</t>
  </si>
  <si>
    <t>Taux %</t>
  </si>
  <si>
    <t>Reste à réaliser</t>
  </si>
  <si>
    <t>MARGE - LOCATION</t>
  </si>
  <si>
    <t>MARGE - EQUIPEMENTS</t>
  </si>
  <si>
    <t>MARGE - SERVICE</t>
  </si>
  <si>
    <t>MARGE - ACCESSOIRE</t>
  </si>
  <si>
    <t>MARGE - ACTIVITES</t>
  </si>
  <si>
    <t>Total MARGE</t>
  </si>
  <si>
    <t>Categorie</t>
  </si>
  <si>
    <t>rapport133………..</t>
  </si>
  <si>
    <t xml:space="preserve">Total </t>
  </si>
  <si>
    <t xml:space="preserve">EQUIPEMENTS </t>
  </si>
  <si>
    <t>RAPPORT 126……</t>
  </si>
  <si>
    <t>RAPPORT 123………</t>
  </si>
  <si>
    <t>RAPPORT 124…….</t>
  </si>
  <si>
    <t>RAPPORT125……..</t>
  </si>
  <si>
    <t xml:space="preserve"> AVIGNON</t>
  </si>
  <si>
    <t>Feuille MARS</t>
  </si>
  <si>
    <t>Nb de Jours mois</t>
  </si>
  <si>
    <t>Bonjour à tous et merci d'avance de me lire</t>
  </si>
  <si>
    <t xml:space="preserve">Je ne comprends pas pour quelle raison toutes les sommes que j'essaie de faire ne fonctionne pas ! </t>
  </si>
  <si>
    <t xml:space="preserve">Toutes les céllules en jaune sont des sommes mais celles-ci ne fonctionnent pas elles m'affichent une somme à 0 ! </t>
  </si>
  <si>
    <t>Auriez-vous une idée du problème ? j'ai contrôlé le format des cellules et les formules je ne comprends absolument pas d’où peut venir le souci :/</t>
  </si>
  <si>
    <t>MERCI BEAUCOUP……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</si>
</sst>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#,##0\ &quot;€&quot;;\-#,##0\ &quot;€&quot;"/>
    <numFmt numFmtId="8" formatCode="#,##0.00\ &quot;€&quot;;[Red]\-#,##0.00\ &quot;€&quot;"/>
    <numFmt numFmtId="43" formatCode="_-* #,##0.00\ _€_-;\-* #,##0.00\ _€_-;_-* &quot;-&quot;??\ _€_-;_-@_-"/>
    <numFmt numFmtId="164" formatCode="#,##0.00\ [$€-1]"/>
    <numFmt numFmtId="165" formatCode="#,##0.00\ &quot;€&quot;"/>
    <numFmt numFmtId="166" formatCode="[$-40C]ddd\ d\ mmm\ "/>
    <numFmt numFmtId="167" formatCode="#,##0\ &quot;€&quot;;[Red]#,##0\ &quot;€&quot;"/>
    <numFmt numFmtId="168" formatCode="[$-40C]d\-mmm\-yy;@"/>
    <numFmt numFmtId="169" formatCode="0.0%"/>
    <numFmt numFmtId="170" formatCode="d\ mmmm\ yyyy"/>
    <numFmt numFmtId="171" formatCode="#,##0\ [$€-1]"/>
    <numFmt numFmtId="172" formatCode="#,##0;[Red]#,##0"/>
    <numFmt numFmtId="173" formatCode="_-* #,##0.00\ _F_-;\-* #,##0.00\ _F_-;_-* &quot;-&quot;??\ _F_-;_-@_-"/>
    <numFmt numFmtId="174" formatCode="#,##0\ &quot;€&quot;"/>
    <numFmt numFmtId="175" formatCode="_-* #,##0.00\ [$€-40C]_-;\-* #,##0.00\ [$€-40C]_-;_-* &quot;-&quot;??\ [$€-40C]_-;_-@_-"/>
    <numFmt numFmtId="176" formatCode="[$-F800]dddd\,\ mmmm\ dd\,\ yyyy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36"/>
      <color theme="0"/>
      <name val="Arial Black"/>
      <family val="2"/>
    </font>
    <font>
      <sz val="36"/>
      <color theme="1"/>
      <name val="Calibri"/>
      <family val="2"/>
      <scheme val="minor"/>
    </font>
    <font>
      <b/>
      <sz val="36"/>
      <color theme="0"/>
      <name val="Arial"/>
      <family val="2"/>
    </font>
    <font>
      <sz val="32"/>
      <color theme="0"/>
      <name val="Arial Black"/>
      <family val="2"/>
    </font>
    <font>
      <sz val="32"/>
      <color theme="1"/>
      <name val="Calibri"/>
      <family val="2"/>
      <scheme val="minor"/>
    </font>
    <font>
      <b/>
      <sz val="36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b/>
      <sz val="16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Arial"/>
      <family val="2"/>
    </font>
    <font>
      <b/>
      <sz val="11"/>
      <color indexed="9"/>
      <name val="Arial"/>
      <family val="2"/>
    </font>
    <font>
      <b/>
      <i/>
      <sz val="8"/>
      <color indexed="10"/>
      <name val="Arial"/>
      <family val="2"/>
    </font>
    <font>
      <b/>
      <sz val="18"/>
      <name val="Arial"/>
      <family val="2"/>
    </font>
    <font>
      <b/>
      <sz val="20"/>
      <color indexed="9"/>
      <name val="Wingdings"/>
      <charset val="2"/>
    </font>
    <font>
      <b/>
      <sz val="16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2"/>
      <color indexed="9"/>
      <name val="Wingdings"/>
      <charset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4"/>
      <name val="Arial Black"/>
      <family val="2"/>
    </font>
    <font>
      <b/>
      <sz val="16"/>
      <color rgb="FFFF0000"/>
      <name val="Arial"/>
      <family val="2"/>
    </font>
    <font>
      <sz val="16"/>
      <color rgb="FFFF0000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Arial Black"/>
      <family val="2"/>
    </font>
    <font>
      <sz val="12"/>
      <name val="Arial Black"/>
      <family val="2"/>
    </font>
    <font>
      <b/>
      <sz val="11"/>
      <color theme="1"/>
      <name val="Wingdings"/>
      <charset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i/>
      <sz val="16"/>
      <color rgb="FFFF0000"/>
      <name val="Arial"/>
      <family val="2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10"/>
      </top>
      <bottom/>
      <diagonal/>
    </border>
    <border>
      <left style="medium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10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1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64"/>
      </bottom>
      <diagonal/>
    </border>
    <border>
      <left/>
      <right/>
      <top style="medium">
        <color indexed="10"/>
      </top>
      <bottom style="medium">
        <color indexed="64"/>
      </bottom>
      <diagonal/>
    </border>
    <border>
      <left/>
      <right style="medium">
        <color indexed="10"/>
      </right>
      <top style="medium">
        <color indexed="10"/>
      </top>
      <bottom style="medium">
        <color indexed="64"/>
      </bottom>
      <diagonal/>
    </border>
    <border>
      <left style="medium">
        <color indexed="1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10"/>
      </right>
      <top/>
      <bottom style="medium">
        <color indexed="64"/>
      </bottom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indexed="10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medium">
        <color indexed="10"/>
      </right>
      <top style="medium">
        <color indexed="64"/>
      </top>
      <bottom style="medium">
        <color indexed="1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1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1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1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1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1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10"/>
      </bottom>
      <diagonal/>
    </border>
    <border>
      <left/>
      <right style="medium">
        <color indexed="10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10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/>
      <top style="medium">
        <color indexed="10"/>
      </top>
      <bottom style="medium">
        <color indexed="10"/>
      </bottom>
      <diagonal/>
    </border>
    <border>
      <left style="thick">
        <color indexed="64"/>
      </left>
      <right style="medium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ck">
        <color indexed="64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10"/>
      </bottom>
      <diagonal/>
    </border>
    <border>
      <left style="medium">
        <color indexed="64"/>
      </left>
      <right style="thick">
        <color rgb="FFFF0000"/>
      </right>
      <top/>
      <bottom style="medium">
        <color indexed="10"/>
      </bottom>
      <diagonal/>
    </border>
    <border>
      <left/>
      <right/>
      <top style="medium">
        <color indexed="1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thick">
        <color indexed="64"/>
      </left>
      <right style="medium">
        <color indexed="64"/>
      </right>
      <top style="thick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10"/>
      </top>
      <bottom style="medium">
        <color indexed="64"/>
      </bottom>
      <diagonal/>
    </border>
    <border>
      <left style="medium">
        <color indexed="64"/>
      </left>
      <right/>
      <top style="thick">
        <color indexed="10"/>
      </top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indexed="10"/>
      </top>
      <bottom style="medium">
        <color indexed="64"/>
      </bottom>
      <diagonal/>
    </border>
    <border>
      <left style="thick">
        <color indexed="10"/>
      </left>
      <right style="medium">
        <color indexed="64"/>
      </right>
      <top style="medium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ck">
        <color indexed="10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thick">
        <color rgb="FFFF0000"/>
      </right>
      <top style="hair">
        <color auto="1"/>
      </top>
      <bottom style="medium">
        <color indexed="64"/>
      </bottom>
      <diagonal/>
    </border>
    <border>
      <left style="thick">
        <color indexed="1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1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1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ck">
        <color indexed="10"/>
      </bottom>
      <diagonal/>
    </border>
    <border>
      <left style="medium">
        <color indexed="64"/>
      </left>
      <right/>
      <top style="hair">
        <color auto="1"/>
      </top>
      <bottom style="thick">
        <color indexed="10"/>
      </bottom>
      <diagonal/>
    </border>
    <border>
      <left style="thick">
        <color indexed="64"/>
      </left>
      <right style="medium">
        <color indexed="64"/>
      </right>
      <top style="hair">
        <color auto="1"/>
      </top>
      <bottom style="thick">
        <color indexed="10"/>
      </bottom>
      <diagonal/>
    </border>
    <border>
      <left style="medium">
        <color indexed="64"/>
      </left>
      <right style="thick">
        <color rgb="FFFF0000"/>
      </right>
      <top style="hair">
        <color auto="1"/>
      </top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 style="medium">
        <color indexed="64"/>
      </left>
      <right/>
      <top style="thick">
        <color indexed="10"/>
      </top>
      <bottom/>
      <diagonal/>
    </border>
    <border>
      <left/>
      <right/>
      <top style="thick">
        <color indexed="10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10"/>
      </top>
      <bottom style="medium">
        <color indexed="64"/>
      </bottom>
      <diagonal/>
    </border>
    <border>
      <left style="medium">
        <color indexed="10"/>
      </left>
      <right style="thick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 style="medium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1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medium">
        <color auto="1"/>
      </bottom>
      <diagonal/>
    </border>
    <border>
      <left/>
      <right style="thick">
        <color theme="1"/>
      </right>
      <top style="thick">
        <color indexed="10"/>
      </top>
      <bottom style="medium">
        <color indexed="64"/>
      </bottom>
      <diagonal/>
    </border>
    <border>
      <left style="thick">
        <color theme="1"/>
      </left>
      <right/>
      <top style="thick">
        <color indexed="10"/>
      </top>
      <bottom style="medium">
        <color indexed="64"/>
      </bottom>
      <diagonal/>
    </border>
    <border>
      <left/>
      <right style="thick">
        <color rgb="FFFF0000"/>
      </right>
      <top style="thick">
        <color indexed="10"/>
      </top>
      <bottom style="medium">
        <color indexed="64"/>
      </bottom>
      <diagonal/>
    </border>
    <border>
      <left style="thick">
        <color indexed="10"/>
      </left>
      <right style="medium">
        <color theme="1"/>
      </right>
      <top style="thick">
        <color indexed="10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thin">
        <color theme="1"/>
      </bottom>
      <diagonal/>
    </border>
    <border>
      <left style="medium">
        <color theme="1"/>
      </left>
      <right style="thick">
        <color indexed="10"/>
      </right>
      <top style="medium">
        <color auto="1"/>
      </top>
      <bottom style="thin">
        <color theme="1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theme="1"/>
      </right>
      <top style="thick">
        <color rgb="FFFF0000"/>
      </top>
      <bottom style="medium">
        <color theme="1"/>
      </bottom>
      <diagonal/>
    </border>
    <border>
      <left/>
      <right style="thick">
        <color rgb="FFFF0000"/>
      </right>
      <top style="thick">
        <color rgb="FFFF0000"/>
      </top>
      <bottom style="medium">
        <color theme="1"/>
      </bottom>
      <diagonal/>
    </border>
    <border>
      <left style="thick">
        <color indexed="10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medium">
        <color theme="1"/>
      </right>
      <top style="thick">
        <color rgb="FFFF000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ck">
        <color rgb="FFFF0000"/>
      </right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medium">
        <color theme="1"/>
      </right>
      <top/>
      <bottom style="thick">
        <color rgb="FFFF0000"/>
      </bottom>
      <diagonal/>
    </border>
    <border>
      <left style="medium">
        <color theme="1"/>
      </left>
      <right style="medium">
        <color theme="1"/>
      </right>
      <top/>
      <bottom style="thick">
        <color rgb="FFFF0000"/>
      </bottom>
      <diagonal/>
    </border>
    <border>
      <left style="medium">
        <color theme="1"/>
      </left>
      <right style="thick">
        <color rgb="FFFF0000"/>
      </right>
      <top/>
      <bottom style="thick">
        <color rgb="FFFF0000"/>
      </bottom>
      <diagonal/>
    </border>
    <border>
      <left/>
      <right style="medium">
        <color theme="1"/>
      </right>
      <top/>
      <bottom/>
      <diagonal/>
    </border>
    <border>
      <left style="thick">
        <color indexed="10"/>
      </left>
      <right style="medium">
        <color theme="1"/>
      </right>
      <top style="thin">
        <color theme="1"/>
      </top>
      <bottom style="thick">
        <color indexed="10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ck">
        <color indexed="10"/>
      </bottom>
      <diagonal/>
    </border>
    <border>
      <left style="medium">
        <color theme="1"/>
      </left>
      <right style="thick">
        <color indexed="10"/>
      </right>
      <top style="thin">
        <color theme="1"/>
      </top>
      <bottom style="thick">
        <color indexed="1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03">
    <xf numFmtId="0" fontId="0" fillId="0" borderId="0" xfId="0"/>
    <xf numFmtId="0" fontId="20" fillId="2" borderId="87" xfId="3" applyFont="1" applyFill="1" applyBorder="1" applyAlignment="1" applyProtection="1">
      <alignment horizontal="center" vertical="center"/>
    </xf>
    <xf numFmtId="0" fontId="20" fillId="2" borderId="10" xfId="3" applyFont="1" applyFill="1" applyBorder="1" applyAlignment="1" applyProtection="1">
      <alignment horizontal="center" vertical="center" wrapText="1"/>
    </xf>
    <xf numFmtId="9" fontId="43" fillId="2" borderId="104" xfId="3" applyNumberFormat="1" applyFont="1" applyFill="1" applyBorder="1" applyAlignment="1" applyProtection="1">
      <alignment horizontal="center" vertical="center"/>
    </xf>
    <xf numFmtId="0" fontId="44" fillId="2" borderId="105" xfId="3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center"/>
    </xf>
    <xf numFmtId="171" fontId="3" fillId="2" borderId="0" xfId="3" applyNumberFormat="1" applyFill="1" applyBorder="1" applyAlignment="1" applyProtection="1">
      <alignment horizontal="center"/>
    </xf>
    <xf numFmtId="0" fontId="3" fillId="2" borderId="122" xfId="3" applyFont="1" applyFill="1" applyBorder="1" applyProtection="1"/>
    <xf numFmtId="164" fontId="3" fillId="2" borderId="124" xfId="3" applyNumberFormat="1" applyFont="1" applyFill="1" applyBorder="1" applyProtection="1"/>
    <xf numFmtId="164" fontId="3" fillId="2" borderId="126" xfId="3" applyNumberFormat="1" applyFont="1" applyFill="1" applyBorder="1" applyProtection="1"/>
    <xf numFmtId="164" fontId="3" fillId="2" borderId="123" xfId="3" applyNumberFormat="1" applyFont="1" applyFill="1" applyBorder="1" applyProtection="1"/>
    <xf numFmtId="164" fontId="49" fillId="2" borderId="124" xfId="3" applyNumberFormat="1" applyFont="1" applyFill="1" applyBorder="1" applyProtection="1"/>
    <xf numFmtId="164" fontId="49" fillId="2" borderId="123" xfId="3" applyNumberFormat="1" applyFont="1" applyFill="1" applyBorder="1" applyProtection="1"/>
    <xf numFmtId="164" fontId="49" fillId="2" borderId="148" xfId="3" applyNumberFormat="1" applyFont="1" applyFill="1" applyBorder="1" applyProtection="1"/>
    <xf numFmtId="164" fontId="49" fillId="2" borderId="4" xfId="3" applyNumberFormat="1" applyFont="1" applyFill="1" applyBorder="1" applyProtection="1"/>
    <xf numFmtId="0" fontId="0" fillId="2" borderId="0" xfId="0" applyFill="1" applyAlignment="1">
      <alignment horizontal="center" vertical="center"/>
    </xf>
    <xf numFmtId="174" fontId="0" fillId="2" borderId="0" xfId="0" applyNumberFormat="1" applyFill="1" applyAlignment="1">
      <alignment horizontal="center" vertical="center"/>
    </xf>
    <xf numFmtId="169" fontId="0" fillId="2" borderId="0" xfId="2" applyNumberFormat="1" applyFont="1" applyFill="1" applyAlignment="1">
      <alignment horizontal="center" vertical="center"/>
    </xf>
    <xf numFmtId="0" fontId="50" fillId="3" borderId="46" xfId="0" applyFont="1" applyFill="1" applyBorder="1" applyAlignment="1">
      <alignment horizontal="center" vertical="center"/>
    </xf>
    <xf numFmtId="0" fontId="0" fillId="2" borderId="0" xfId="0" applyFill="1"/>
    <xf numFmtId="174" fontId="2" fillId="3" borderId="124" xfId="0" applyNumberFormat="1" applyFont="1" applyFill="1" applyBorder="1" applyAlignment="1">
      <alignment horizontal="center" vertical="center"/>
    </xf>
    <xf numFmtId="169" fontId="2" fillId="3" borderId="151" xfId="2" applyNumberFormat="1" applyFont="1" applyFill="1" applyBorder="1" applyAlignment="1">
      <alignment horizontal="center" vertical="center"/>
    </xf>
    <xf numFmtId="176" fontId="2" fillId="3" borderId="151" xfId="0" applyNumberFormat="1" applyFont="1" applyFill="1" applyBorder="1" applyAlignment="1">
      <alignment horizontal="center" vertical="center"/>
    </xf>
    <xf numFmtId="174" fontId="2" fillId="3" borderId="151" xfId="0" applyNumberFormat="1" applyFont="1" applyFill="1" applyBorder="1" applyAlignment="1">
      <alignment horizontal="center" vertical="center"/>
    </xf>
    <xf numFmtId="174" fontId="2" fillId="3" borderId="125" xfId="0" applyNumberFormat="1" applyFont="1" applyFill="1" applyBorder="1" applyAlignment="1">
      <alignment horizontal="center" vertical="center"/>
    </xf>
    <xf numFmtId="0" fontId="0" fillId="2" borderId="152" xfId="0" applyFill="1" applyBorder="1"/>
    <xf numFmtId="174" fontId="0" fillId="2" borderId="153" xfId="0" applyNumberFormat="1" applyFill="1" applyBorder="1" applyAlignment="1">
      <alignment horizontal="center" vertical="center"/>
    </xf>
    <xf numFmtId="169" fontId="0" fillId="2" borderId="153" xfId="2" applyNumberFormat="1" applyFont="1" applyFill="1" applyBorder="1" applyAlignment="1">
      <alignment horizontal="center" vertical="center"/>
    </xf>
    <xf numFmtId="0" fontId="0" fillId="2" borderId="138" xfId="0" applyFill="1" applyBorder="1"/>
    <xf numFmtId="174" fontId="0" fillId="2" borderId="154" xfId="0" applyNumberFormat="1" applyFill="1" applyBorder="1" applyAlignment="1">
      <alignment horizontal="center" vertical="center"/>
    </xf>
    <xf numFmtId="169" fontId="0" fillId="2" borderId="154" xfId="2" applyNumberFormat="1" applyFont="1" applyFill="1" applyBorder="1" applyAlignment="1">
      <alignment horizontal="center" vertical="center"/>
    </xf>
    <xf numFmtId="174" fontId="0" fillId="2" borderId="155" xfId="0" applyNumberFormat="1" applyFill="1" applyBorder="1" applyAlignment="1">
      <alignment horizontal="center" vertical="center"/>
    </xf>
    <xf numFmtId="0" fontId="0" fillId="2" borderId="156" xfId="0" applyFill="1" applyBorder="1"/>
    <xf numFmtId="174" fontId="0" fillId="2" borderId="157" xfId="0" applyNumberFormat="1" applyFill="1" applyBorder="1" applyAlignment="1">
      <alignment horizontal="center" vertical="center"/>
    </xf>
    <xf numFmtId="169" fontId="0" fillId="2" borderId="157" xfId="2" applyNumberFormat="1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74" fontId="2" fillId="3" borderId="158" xfId="0" applyNumberFormat="1" applyFont="1" applyFill="1" applyBorder="1" applyAlignment="1">
      <alignment horizontal="center" vertical="center"/>
    </xf>
    <xf numFmtId="169" fontId="2" fillId="3" borderId="158" xfId="2" applyNumberFormat="1" applyFont="1" applyFill="1" applyBorder="1" applyAlignment="1">
      <alignment horizontal="center" vertical="center"/>
    </xf>
    <xf numFmtId="174" fontId="0" fillId="3" borderId="158" xfId="0" applyNumberFormat="1" applyFill="1" applyBorder="1" applyAlignment="1">
      <alignment horizontal="center" vertical="center"/>
    </xf>
    <xf numFmtId="0" fontId="51" fillId="0" borderId="85" xfId="0" applyFont="1" applyBorder="1" applyAlignment="1">
      <alignment horizontal="center"/>
    </xf>
    <xf numFmtId="0" fontId="52" fillId="4" borderId="46" xfId="0" applyFont="1" applyFill="1" applyBorder="1" applyAlignment="1">
      <alignment horizontal="center"/>
    </xf>
    <xf numFmtId="0" fontId="52" fillId="5" borderId="123" xfId="0" applyFont="1" applyFill="1" applyBorder="1" applyAlignment="1">
      <alignment horizontal="center"/>
    </xf>
    <xf numFmtId="0" fontId="0" fillId="0" borderId="159" xfId="0" applyBorder="1"/>
    <xf numFmtId="165" fontId="2" fillId="4" borderId="160" xfId="0" applyNumberFormat="1" applyFont="1" applyFill="1" applyBorder="1" applyAlignment="1">
      <alignment horizontal="center"/>
    </xf>
    <xf numFmtId="165" fontId="2" fillId="5" borderId="161" xfId="0" applyNumberFormat="1" applyFont="1" applyFill="1" applyBorder="1" applyAlignment="1">
      <alignment horizontal="center"/>
    </xf>
    <xf numFmtId="0" fontId="0" fillId="0" borderId="36" xfId="0" applyBorder="1"/>
    <xf numFmtId="0" fontId="53" fillId="0" borderId="122" xfId="0" applyFont="1" applyFill="1" applyBorder="1" applyAlignment="1">
      <alignment horizontal="center"/>
    </xf>
    <xf numFmtId="165" fontId="53" fillId="4" borderId="46" xfId="0" applyNumberFormat="1" applyFont="1" applyFill="1" applyBorder="1" applyAlignment="1">
      <alignment horizontal="center"/>
    </xf>
    <xf numFmtId="165" fontId="53" fillId="5" borderId="123" xfId="0" applyNumberFormat="1" applyFont="1" applyFill="1" applyBorder="1" applyAlignment="1">
      <alignment horizontal="center"/>
    </xf>
    <xf numFmtId="2" fontId="2" fillId="4" borderId="147" xfId="0" applyNumberFormat="1" applyFon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2" fontId="2" fillId="4" borderId="30" xfId="0" applyNumberFormat="1" applyFont="1" applyFill="1" applyBorder="1" applyAlignment="1">
      <alignment horizontal="center"/>
    </xf>
    <xf numFmtId="2" fontId="2" fillId="4" borderId="32" xfId="0" applyNumberFormat="1" applyFont="1" applyFill="1" applyBorder="1" applyAlignment="1">
      <alignment horizontal="center"/>
    </xf>
    <xf numFmtId="0" fontId="53" fillId="0" borderId="39" xfId="0" applyFont="1" applyFill="1" applyBorder="1" applyAlignment="1">
      <alignment horizontal="center"/>
    </xf>
    <xf numFmtId="165" fontId="53" fillId="4" borderId="44" xfId="0" applyNumberFormat="1" applyFont="1" applyFill="1" applyBorder="1" applyAlignment="1">
      <alignment horizontal="center"/>
    </xf>
    <xf numFmtId="165" fontId="53" fillId="5" borderId="2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2" fillId="5" borderId="147" xfId="0" applyNumberFormat="1" applyFont="1" applyFill="1" applyBorder="1" applyAlignment="1">
      <alignment horizontal="center"/>
    </xf>
    <xf numFmtId="0" fontId="0" fillId="0" borderId="162" xfId="0" applyBorder="1"/>
    <xf numFmtId="165" fontId="53" fillId="5" borderId="46" xfId="0" applyNumberFormat="1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/>
    </xf>
    <xf numFmtId="165" fontId="53" fillId="2" borderId="0" xfId="0" applyNumberFormat="1" applyFont="1" applyFill="1" applyBorder="1" applyAlignment="1">
      <alignment horizontal="center"/>
    </xf>
    <xf numFmtId="0" fontId="0" fillId="0" borderId="150" xfId="0" applyBorder="1"/>
    <xf numFmtId="165" fontId="2" fillId="0" borderId="147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0" fillId="0" borderId="163" xfId="0" applyBorder="1"/>
    <xf numFmtId="165" fontId="2" fillId="0" borderId="30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0" fillId="0" borderId="164" xfId="0" applyBorder="1"/>
    <xf numFmtId="165" fontId="2" fillId="0" borderId="32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165" fontId="53" fillId="0" borderId="46" xfId="0" applyNumberFormat="1" applyFont="1" applyBorder="1" applyAlignment="1">
      <alignment horizontal="center"/>
    </xf>
    <xf numFmtId="165" fontId="53" fillId="0" borderId="123" xfId="0" applyNumberFormat="1" applyFont="1" applyBorder="1" applyAlignment="1">
      <alignment horizontal="center"/>
    </xf>
    <xf numFmtId="0" fontId="0" fillId="2" borderId="0" xfId="0" applyFill="1" applyBorder="1"/>
    <xf numFmtId="171" fontId="20" fillId="2" borderId="0" xfId="3" applyNumberFormat="1" applyFont="1" applyFill="1" applyBorder="1" applyAlignment="1" applyProtection="1">
      <alignment horizontal="center" vertical="center"/>
    </xf>
    <xf numFmtId="0" fontId="14" fillId="2" borderId="1" xfId="3" applyNumberFormat="1" applyFont="1" applyFill="1" applyBorder="1" applyAlignment="1" applyProtection="1">
      <alignment horizontal="center" vertical="center"/>
    </xf>
    <xf numFmtId="0" fontId="36" fillId="2" borderId="93" xfId="3" applyFont="1" applyFill="1" applyBorder="1" applyAlignment="1" applyProtection="1">
      <alignment horizontal="center" vertical="center"/>
    </xf>
    <xf numFmtId="0" fontId="40" fillId="2" borderId="96" xfId="0" applyFont="1" applyFill="1" applyBorder="1" applyAlignment="1" applyProtection="1">
      <alignment horizontal="center" vertical="center"/>
    </xf>
    <xf numFmtId="0" fontId="40" fillId="2" borderId="98" xfId="0" applyFont="1" applyFill="1" applyBorder="1" applyAlignment="1" applyProtection="1">
      <alignment horizontal="center" vertical="center"/>
    </xf>
    <xf numFmtId="0" fontId="41" fillId="2" borderId="99" xfId="0" applyFont="1" applyFill="1" applyBorder="1" applyAlignment="1" applyProtection="1">
      <alignment horizontal="center" vertical="center"/>
    </xf>
    <xf numFmtId="0" fontId="54" fillId="0" borderId="0" xfId="0" applyFont="1" applyAlignment="1">
      <alignment horizontal="center"/>
    </xf>
    <xf numFmtId="0" fontId="4" fillId="2" borderId="0" xfId="3" applyFont="1" applyFill="1" applyAlignment="1" applyProtection="1">
      <alignment horizontal="center" vertical="center"/>
    </xf>
    <xf numFmtId="0" fontId="5" fillId="2" borderId="0" xfId="3" applyFont="1" applyFill="1" applyAlignment="1" applyProtection="1"/>
    <xf numFmtId="0" fontId="3" fillId="2" borderId="0" xfId="3" applyFill="1" applyBorder="1" applyAlignment="1" applyProtection="1"/>
    <xf numFmtId="0" fontId="6" fillId="2" borderId="0" xfId="3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right"/>
    </xf>
    <xf numFmtId="0" fontId="6" fillId="2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0" xfId="3" applyFont="1" applyFill="1" applyAlignment="1" applyProtection="1">
      <alignment horizontal="center"/>
    </xf>
    <xf numFmtId="0" fontId="8" fillId="2" borderId="0" xfId="3" applyFont="1" applyFill="1" applyAlignment="1" applyProtection="1">
      <alignment horizontal="center"/>
    </xf>
    <xf numFmtId="0" fontId="3" fillId="2" borderId="0" xfId="3" applyFill="1" applyProtection="1"/>
    <xf numFmtId="0" fontId="6" fillId="2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9" fillId="2" borderId="0" xfId="3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0" fontId="10" fillId="2" borderId="0" xfId="0" applyFont="1" applyFill="1" applyAlignment="1" applyProtection="1">
      <alignment vertical="center"/>
    </xf>
    <xf numFmtId="0" fontId="9" fillId="2" borderId="0" xfId="3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3" applyFont="1" applyFill="1" applyAlignment="1" applyProtection="1">
      <alignment horizontal="center" vertical="center"/>
    </xf>
    <xf numFmtId="2" fontId="12" fillId="2" borderId="0" xfId="3" applyNumberFormat="1" applyFont="1" applyFill="1" applyBorder="1" applyAlignment="1" applyProtection="1">
      <alignment horizontal="center" vertical="center"/>
    </xf>
    <xf numFmtId="0" fontId="13" fillId="2" borderId="1" xfId="3" applyNumberFormat="1" applyFont="1" applyFill="1" applyBorder="1" applyAlignment="1" applyProtection="1">
      <alignment horizontal="center"/>
    </xf>
    <xf numFmtId="0" fontId="15" fillId="2" borderId="1" xfId="3" applyFont="1" applyFill="1" applyBorder="1" applyAlignment="1" applyProtection="1">
      <alignment horizontal="center" vertical="center" wrapText="1"/>
    </xf>
    <xf numFmtId="0" fontId="15" fillId="2" borderId="2" xfId="3" applyFont="1" applyFill="1" applyBorder="1" applyAlignment="1" applyProtection="1">
      <alignment horizontal="center" vertical="center" wrapText="1"/>
    </xf>
    <xf numFmtId="0" fontId="15" fillId="2" borderId="3" xfId="3" applyFont="1" applyFill="1" applyBorder="1" applyAlignment="1" applyProtection="1">
      <alignment horizontal="center" vertical="center" wrapText="1"/>
    </xf>
    <xf numFmtId="0" fontId="13" fillId="2" borderId="0" xfId="3" applyFont="1" applyFill="1" applyBorder="1" applyAlignment="1" applyProtection="1">
      <alignment horizontal="center"/>
    </xf>
    <xf numFmtId="164" fontId="16" fillId="2" borderId="0" xfId="3" applyNumberFormat="1" applyFont="1" applyFill="1" applyBorder="1" applyAlignment="1" applyProtection="1">
      <alignment horizontal="center" vertical="center"/>
    </xf>
    <xf numFmtId="165" fontId="16" fillId="2" borderId="0" xfId="3" applyNumberFormat="1" applyFont="1" applyFill="1" applyBorder="1" applyAlignment="1" applyProtection="1">
      <alignment horizontal="center" vertical="center"/>
    </xf>
    <xf numFmtId="2" fontId="4" fillId="2" borderId="0" xfId="3" applyNumberFormat="1" applyFont="1" applyFill="1" applyBorder="1" applyAlignment="1" applyProtection="1">
      <alignment horizontal="center" vertical="center"/>
    </xf>
    <xf numFmtId="0" fontId="15" fillId="2" borderId="0" xfId="3" applyFont="1" applyFill="1" applyAlignment="1" applyProtection="1"/>
    <xf numFmtId="0" fontId="15" fillId="2" borderId="0" xfId="3" applyFont="1" applyFill="1" applyBorder="1" applyAlignment="1" applyProtection="1">
      <alignment horizontal="center"/>
    </xf>
    <xf numFmtId="0" fontId="3" fillId="2" borderId="0" xfId="3" applyFill="1" applyBorder="1" applyProtection="1"/>
    <xf numFmtId="0" fontId="4" fillId="2" borderId="1" xfId="3" applyFont="1" applyFill="1" applyBorder="1" applyAlignment="1" applyProtection="1">
      <alignment horizontal="center" vertical="center"/>
    </xf>
    <xf numFmtId="0" fontId="17" fillId="2" borderId="1" xfId="3" applyFont="1" applyFill="1" applyBorder="1" applyAlignment="1" applyProtection="1">
      <alignment horizontal="center" vertical="center" wrapText="1"/>
    </xf>
    <xf numFmtId="0" fontId="15" fillId="2" borderId="4" xfId="3" applyFont="1" applyFill="1" applyBorder="1" applyAlignment="1" applyProtection="1">
      <alignment horizontal="center" vertical="center" wrapText="1"/>
    </xf>
    <xf numFmtId="0" fontId="17" fillId="2" borderId="5" xfId="3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166" fontId="16" fillId="2" borderId="1" xfId="3" applyNumberFormat="1" applyFont="1" applyFill="1" applyBorder="1" applyAlignment="1" applyProtection="1">
      <alignment horizontal="center" vertical="center"/>
    </xf>
    <xf numFmtId="164" fontId="18" fillId="2" borderId="1" xfId="3" applyNumberFormat="1" applyFont="1" applyFill="1" applyBorder="1" applyAlignment="1" applyProtection="1">
      <alignment horizontal="center" vertical="center"/>
      <protection locked="0"/>
    </xf>
    <xf numFmtId="0" fontId="18" fillId="2" borderId="1" xfId="3" applyNumberFormat="1" applyFont="1" applyFill="1" applyBorder="1" applyAlignment="1" applyProtection="1">
      <alignment horizontal="center" vertical="center"/>
      <protection locked="0"/>
    </xf>
    <xf numFmtId="164" fontId="19" fillId="2" borderId="1" xfId="3" applyNumberFormat="1" applyFont="1" applyFill="1" applyBorder="1" applyAlignment="1" applyProtection="1">
      <alignment horizontal="center" vertical="center"/>
    </xf>
    <xf numFmtId="10" fontId="19" fillId="2" borderId="6" xfId="3" applyNumberFormat="1" applyFont="1" applyFill="1" applyBorder="1" applyAlignment="1" applyProtection="1">
      <alignment horizontal="center" vertical="center"/>
    </xf>
    <xf numFmtId="165" fontId="19" fillId="2" borderId="7" xfId="3" applyNumberFormat="1" applyFont="1" applyFill="1" applyBorder="1" applyAlignment="1" applyProtection="1">
      <alignment horizontal="center" vertical="center"/>
    </xf>
    <xf numFmtId="10" fontId="19" fillId="2" borderId="8" xfId="3" applyNumberFormat="1" applyFont="1" applyFill="1" applyBorder="1" applyAlignment="1" applyProtection="1">
      <alignment horizontal="center" vertical="center"/>
    </xf>
    <xf numFmtId="165" fontId="19" fillId="2" borderId="9" xfId="3" applyNumberFormat="1" applyFont="1" applyFill="1" applyBorder="1" applyAlignment="1" applyProtection="1">
      <alignment horizontal="center" vertical="center"/>
    </xf>
    <xf numFmtId="0" fontId="13" fillId="2" borderId="0" xfId="3" applyNumberFormat="1" applyFont="1" applyFill="1" applyBorder="1" applyAlignment="1" applyProtection="1">
      <alignment horizontal="center" vertical="center"/>
    </xf>
    <xf numFmtId="0" fontId="20" fillId="2" borderId="10" xfId="3" applyFont="1" applyFill="1" applyBorder="1" applyAlignment="1" applyProtection="1">
      <alignment horizontal="center" vertical="center"/>
    </xf>
    <xf numFmtId="0" fontId="20" fillId="2" borderId="11" xfId="3" applyFont="1" applyFill="1" applyBorder="1" applyAlignment="1" applyProtection="1">
      <alignment horizontal="center" vertical="center"/>
    </xf>
    <xf numFmtId="0" fontId="20" fillId="2" borderId="12" xfId="3" applyFont="1" applyFill="1" applyBorder="1" applyAlignment="1" applyProtection="1">
      <alignment horizontal="center" vertical="center"/>
    </xf>
    <xf numFmtId="0" fontId="4" fillId="2" borderId="0" xfId="3" applyFont="1" applyFill="1" applyAlignment="1" applyProtection="1"/>
    <xf numFmtId="0" fontId="21" fillId="2" borderId="13" xfId="3" applyFont="1" applyFill="1" applyBorder="1" applyAlignment="1" applyProtection="1">
      <alignment horizontal="center" vertical="center"/>
    </xf>
    <xf numFmtId="1" fontId="15" fillId="2" borderId="14" xfId="3" applyNumberFormat="1" applyFont="1" applyFill="1" applyBorder="1" applyAlignment="1" applyProtection="1">
      <alignment horizontal="center" vertical="center"/>
    </xf>
    <xf numFmtId="9" fontId="15" fillId="2" borderId="15" xfId="3" applyNumberFormat="1" applyFont="1" applyFill="1" applyBorder="1" applyAlignment="1" applyProtection="1">
      <alignment horizontal="center" vertical="center"/>
    </xf>
    <xf numFmtId="0" fontId="15" fillId="2" borderId="16" xfId="3" applyNumberFormat="1" applyFont="1" applyFill="1" applyBorder="1" applyAlignment="1" applyProtection="1">
      <alignment horizontal="center" vertical="center"/>
    </xf>
    <xf numFmtId="1" fontId="15" fillId="2" borderId="17" xfId="3" applyNumberFormat="1" applyFont="1" applyFill="1" applyBorder="1" applyAlignment="1" applyProtection="1">
      <alignment horizontal="center" vertical="center"/>
    </xf>
    <xf numFmtId="9" fontId="15" fillId="2" borderId="0" xfId="3" applyNumberFormat="1" applyFont="1" applyFill="1" applyAlignment="1" applyProtection="1"/>
    <xf numFmtId="0" fontId="5" fillId="2" borderId="0" xfId="3" applyFont="1" applyFill="1" applyBorder="1" applyAlignment="1" applyProtection="1">
      <alignment horizontal="center"/>
    </xf>
    <xf numFmtId="0" fontId="15" fillId="2" borderId="18" xfId="3" applyNumberFormat="1" applyFont="1" applyFill="1" applyBorder="1" applyAlignment="1" applyProtection="1">
      <alignment horizontal="center" vertical="center"/>
    </xf>
    <xf numFmtId="10" fontId="19" fillId="2" borderId="19" xfId="3" applyNumberFormat="1" applyFont="1" applyFill="1" applyBorder="1" applyAlignment="1" applyProtection="1">
      <alignment horizontal="center" vertical="center"/>
    </xf>
    <xf numFmtId="165" fontId="19" fillId="2" borderId="20" xfId="3" applyNumberFormat="1" applyFont="1" applyFill="1" applyBorder="1" applyAlignment="1" applyProtection="1">
      <alignment horizontal="center" vertical="center"/>
    </xf>
    <xf numFmtId="0" fontId="22" fillId="2" borderId="0" xfId="3" applyFont="1" applyFill="1" applyBorder="1" applyAlignment="1" applyProtection="1">
      <alignment horizontal="center"/>
    </xf>
    <xf numFmtId="167" fontId="23" fillId="2" borderId="0" xfId="3" applyNumberFormat="1" applyFont="1" applyFill="1" applyBorder="1" applyAlignment="1" applyProtection="1">
      <alignment horizontal="center"/>
    </xf>
    <xf numFmtId="168" fontId="16" fillId="2" borderId="1" xfId="3" applyNumberFormat="1" applyFont="1" applyFill="1" applyBorder="1" applyAlignment="1" applyProtection="1">
      <alignment horizontal="center" vertical="center"/>
    </xf>
    <xf numFmtId="2" fontId="24" fillId="2" borderId="1" xfId="3" applyNumberFormat="1" applyFont="1" applyFill="1" applyBorder="1" applyAlignment="1" applyProtection="1">
      <alignment horizontal="center" vertical="center"/>
    </xf>
    <xf numFmtId="2" fontId="24" fillId="2" borderId="21" xfId="3" applyNumberFormat="1" applyFont="1" applyFill="1" applyBorder="1" applyAlignment="1" applyProtection="1">
      <alignment horizontal="center" vertical="center"/>
    </xf>
    <xf numFmtId="0" fontId="3" fillId="2" borderId="0" xfId="3" applyFill="1" applyAlignment="1" applyProtection="1"/>
    <xf numFmtId="164" fontId="16" fillId="2" borderId="0" xfId="3" applyNumberFormat="1" applyFont="1" applyFill="1" applyProtection="1"/>
    <xf numFmtId="0" fontId="5" fillId="2" borderId="0" xfId="3" applyFont="1" applyFill="1" applyBorder="1" applyAlignment="1" applyProtection="1"/>
    <xf numFmtId="0" fontId="15" fillId="2" borderId="22" xfId="3" applyFont="1" applyFill="1" applyBorder="1" applyAlignment="1" applyProtection="1">
      <alignment horizontal="center" vertical="center"/>
    </xf>
    <xf numFmtId="0" fontId="15" fillId="2" borderId="17" xfId="3" applyFont="1" applyFill="1" applyBorder="1" applyAlignment="1" applyProtection="1">
      <alignment horizontal="center" vertical="center"/>
    </xf>
    <xf numFmtId="0" fontId="16" fillId="2" borderId="23" xfId="3" applyFont="1" applyFill="1" applyBorder="1" applyAlignment="1" applyProtection="1">
      <alignment horizontal="center" vertical="center"/>
    </xf>
    <xf numFmtId="1" fontId="20" fillId="2" borderId="24" xfId="3" applyNumberFormat="1" applyFont="1" applyFill="1" applyBorder="1" applyAlignment="1" applyProtection="1">
      <alignment horizontal="center" vertical="center"/>
    </xf>
    <xf numFmtId="10" fontId="20" fillId="2" borderId="25" xfId="3" applyNumberFormat="1" applyFont="1" applyFill="1" applyBorder="1" applyAlignment="1" applyProtection="1">
      <alignment horizontal="center" vertical="center"/>
    </xf>
    <xf numFmtId="9" fontId="15" fillId="2" borderId="14" xfId="3" applyNumberFormat="1" applyFont="1" applyFill="1" applyBorder="1" applyAlignment="1" applyProtection="1">
      <alignment horizontal="center" vertical="center"/>
    </xf>
    <xf numFmtId="10" fontId="19" fillId="2" borderId="26" xfId="3" applyNumberFormat="1" applyFont="1" applyFill="1" applyBorder="1" applyAlignment="1" applyProtection="1">
      <alignment horizontal="center" vertical="center"/>
    </xf>
    <xf numFmtId="165" fontId="19" fillId="2" borderId="27" xfId="3" applyNumberFormat="1" applyFont="1" applyFill="1" applyBorder="1" applyAlignment="1" applyProtection="1">
      <alignment horizontal="center" vertical="center"/>
    </xf>
    <xf numFmtId="0" fontId="15" fillId="2" borderId="16" xfId="3" applyFont="1" applyFill="1" applyBorder="1" applyAlignment="1" applyProtection="1">
      <alignment horizontal="center" vertical="center"/>
    </xf>
    <xf numFmtId="169" fontId="15" fillId="2" borderId="28" xfId="3" applyNumberFormat="1" applyFont="1" applyFill="1" applyBorder="1" applyAlignment="1" applyProtection="1">
      <alignment horizontal="center" vertical="center"/>
    </xf>
    <xf numFmtId="169" fontId="15" fillId="2" borderId="29" xfId="3" applyNumberFormat="1" applyFont="1" applyFill="1" applyBorder="1" applyAlignment="1" applyProtection="1">
      <alignment horizontal="center" vertical="center"/>
    </xf>
    <xf numFmtId="9" fontId="15" fillId="2" borderId="0" xfId="3" applyNumberFormat="1" applyFont="1" applyFill="1" applyBorder="1" applyAlignment="1" applyProtection="1"/>
    <xf numFmtId="9" fontId="15" fillId="2" borderId="18" xfId="3" applyNumberFormat="1" applyFont="1" applyFill="1" applyBorder="1" applyAlignment="1" applyProtection="1">
      <alignment horizontal="center" vertical="center"/>
    </xf>
    <xf numFmtId="169" fontId="15" fillId="2" borderId="30" xfId="3" applyNumberFormat="1" applyFont="1" applyFill="1" applyBorder="1" applyAlignment="1" applyProtection="1">
      <alignment horizontal="center" vertical="center"/>
    </xf>
    <xf numFmtId="169" fontId="15" fillId="2" borderId="17" xfId="3" applyNumberFormat="1" applyFont="1" applyFill="1" applyBorder="1" applyAlignment="1" applyProtection="1">
      <alignment horizontal="center" vertical="center"/>
    </xf>
    <xf numFmtId="9" fontId="3" fillId="2" borderId="0" xfId="2" applyFont="1" applyFill="1" applyProtection="1"/>
    <xf numFmtId="10" fontId="19" fillId="2" borderId="31" xfId="3" applyNumberFormat="1" applyFont="1" applyFill="1" applyBorder="1" applyAlignment="1" applyProtection="1">
      <alignment horizontal="center" vertical="center"/>
    </xf>
    <xf numFmtId="0" fontId="15" fillId="2" borderId="18" xfId="3" applyFont="1" applyFill="1" applyBorder="1" applyAlignment="1" applyProtection="1">
      <alignment horizontal="center" vertical="center"/>
    </xf>
    <xf numFmtId="169" fontId="15" fillId="2" borderId="32" xfId="3" applyNumberFormat="1" applyFont="1" applyFill="1" applyBorder="1" applyAlignment="1" applyProtection="1">
      <alignment horizontal="center" vertical="center"/>
    </xf>
    <xf numFmtId="169" fontId="15" fillId="2" borderId="33" xfId="3" applyNumberFormat="1" applyFont="1" applyFill="1" applyBorder="1" applyAlignment="1" applyProtection="1">
      <alignment horizontal="center" vertical="center"/>
    </xf>
    <xf numFmtId="169" fontId="20" fillId="2" borderId="24" xfId="3" applyNumberFormat="1" applyFont="1" applyFill="1" applyBorder="1" applyAlignment="1" applyProtection="1">
      <alignment horizontal="center" vertical="center"/>
    </xf>
    <xf numFmtId="169" fontId="20" fillId="2" borderId="25" xfId="3" applyNumberFormat="1" applyFont="1" applyFill="1" applyBorder="1" applyAlignment="1" applyProtection="1">
      <alignment horizontal="center" vertical="center"/>
    </xf>
    <xf numFmtId="0" fontId="3" fillId="2" borderId="0" xfId="3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3" fillId="2" borderId="16" xfId="3" applyFill="1" applyBorder="1" applyAlignment="1" applyProtection="1">
      <alignment horizontal="center" vertical="center"/>
    </xf>
    <xf numFmtId="165" fontId="15" fillId="2" borderId="34" xfId="3" applyNumberFormat="1" applyFont="1" applyFill="1" applyBorder="1" applyAlignment="1" applyProtection="1">
      <alignment horizontal="center" vertical="center"/>
    </xf>
    <xf numFmtId="165" fontId="15" fillId="2" borderId="35" xfId="3" applyNumberFormat="1" applyFont="1" applyFill="1" applyBorder="1" applyAlignment="1" applyProtection="1">
      <alignment horizontal="center" vertical="center"/>
    </xf>
    <xf numFmtId="169" fontId="3" fillId="2" borderId="0" xfId="2" applyNumberFormat="1" applyFont="1" applyFill="1" applyProtection="1"/>
    <xf numFmtId="0" fontId="3" fillId="2" borderId="18" xfId="3" applyFill="1" applyBorder="1" applyAlignment="1" applyProtection="1">
      <alignment horizontal="center" vertical="center"/>
    </xf>
    <xf numFmtId="165" fontId="15" fillId="2" borderId="36" xfId="3" applyNumberFormat="1" applyFont="1" applyFill="1" applyBorder="1" applyAlignment="1" applyProtection="1">
      <alignment horizontal="center" vertical="center"/>
    </xf>
    <xf numFmtId="165" fontId="15" fillId="2" borderId="37" xfId="3" applyNumberFormat="1" applyFont="1" applyFill="1" applyBorder="1" applyAlignment="1" applyProtection="1">
      <alignment horizontal="center" vertical="center"/>
    </xf>
    <xf numFmtId="10" fontId="19" fillId="2" borderId="38" xfId="3" applyNumberFormat="1" applyFont="1" applyFill="1" applyBorder="1" applyAlignment="1" applyProtection="1">
      <alignment horizontal="center" vertical="center"/>
    </xf>
    <xf numFmtId="0" fontId="3" fillId="2" borderId="22" xfId="3" applyFill="1" applyBorder="1" applyAlignment="1" applyProtection="1">
      <alignment horizontal="center" vertical="center"/>
    </xf>
    <xf numFmtId="165" fontId="15" fillId="2" borderId="39" xfId="3" applyNumberFormat="1" applyFont="1" applyFill="1" applyBorder="1" applyAlignment="1" applyProtection="1">
      <alignment horizontal="center" vertical="center"/>
    </xf>
    <xf numFmtId="165" fontId="15" fillId="2" borderId="40" xfId="3" applyNumberFormat="1" applyFont="1" applyFill="1" applyBorder="1" applyAlignment="1" applyProtection="1">
      <alignment horizontal="center" vertical="center"/>
    </xf>
    <xf numFmtId="165" fontId="20" fillId="2" borderId="41" xfId="3" applyNumberFormat="1" applyFont="1" applyFill="1" applyBorder="1" applyAlignment="1" applyProtection="1">
      <alignment horizontal="center" vertical="center"/>
    </xf>
    <xf numFmtId="165" fontId="20" fillId="2" borderId="42" xfId="3" applyNumberFormat="1" applyFont="1" applyFill="1" applyBorder="1" applyAlignment="1" applyProtection="1">
      <alignment horizontal="center" vertical="center"/>
    </xf>
    <xf numFmtId="167" fontId="15" fillId="2" borderId="0" xfId="3" applyNumberFormat="1" applyFont="1" applyFill="1" applyBorder="1" applyAlignment="1" applyProtection="1">
      <alignment horizontal="center" vertical="center"/>
    </xf>
    <xf numFmtId="0" fontId="20" fillId="2" borderId="0" xfId="3" applyFont="1" applyFill="1" applyBorder="1" applyAlignment="1" applyProtection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9" fontId="15" fillId="2" borderId="0" xfId="3" applyNumberFormat="1" applyFont="1" applyFill="1" applyBorder="1" applyAlignment="1" applyProtection="1">
      <alignment horizontal="center" vertical="center"/>
    </xf>
    <xf numFmtId="165" fontId="15" fillId="2" borderId="0" xfId="3" applyNumberFormat="1" applyFont="1" applyFill="1" applyBorder="1" applyAlignment="1" applyProtection="1">
      <alignment horizontal="center" vertical="center"/>
    </xf>
    <xf numFmtId="0" fontId="16" fillId="2" borderId="0" xfId="3" applyFont="1" applyFill="1" applyBorder="1" applyAlignment="1" applyProtection="1">
      <alignment horizontal="center" vertical="center"/>
    </xf>
    <xf numFmtId="0" fontId="20" fillId="2" borderId="0" xfId="3" applyFont="1" applyFill="1" applyBorder="1" applyAlignment="1" applyProtection="1">
      <alignment horizontal="center" vertical="center"/>
    </xf>
    <xf numFmtId="165" fontId="20" fillId="2" borderId="0" xfId="3" applyNumberFormat="1" applyFont="1" applyFill="1" applyBorder="1" applyAlignment="1" applyProtection="1">
      <alignment horizontal="center" vertical="center"/>
    </xf>
    <xf numFmtId="165" fontId="19" fillId="2" borderId="43" xfId="3" applyNumberFormat="1" applyFont="1" applyFill="1" applyBorder="1" applyAlignment="1" applyProtection="1">
      <alignment horizontal="center" vertical="center"/>
    </xf>
    <xf numFmtId="170" fontId="13" fillId="2" borderId="45" xfId="3" applyNumberFormat="1" applyFont="1" applyFill="1" applyBorder="1" applyAlignment="1" applyProtection="1">
      <alignment horizontal="center"/>
    </xf>
    <xf numFmtId="2" fontId="24" fillId="2" borderId="46" xfId="3" applyNumberFormat="1" applyFont="1" applyFill="1" applyBorder="1" applyAlignment="1" applyProtection="1">
      <alignment horizontal="center" vertical="center"/>
    </xf>
    <xf numFmtId="2" fontId="24" fillId="2" borderId="47" xfId="3" applyNumberFormat="1" applyFont="1" applyFill="1" applyBorder="1" applyAlignment="1" applyProtection="1">
      <alignment horizontal="center" vertical="center"/>
    </xf>
    <xf numFmtId="0" fontId="20" fillId="2" borderId="48" xfId="3" applyNumberFormat="1" applyFont="1" applyFill="1" applyBorder="1" applyAlignment="1" applyProtection="1">
      <alignment horizontal="center" vertical="center"/>
    </xf>
    <xf numFmtId="0" fontId="25" fillId="2" borderId="52" xfId="3" applyNumberFormat="1" applyFont="1" applyFill="1" applyBorder="1" applyAlignment="1" applyProtection="1">
      <alignment horizontal="center" vertical="center"/>
    </xf>
    <xf numFmtId="10" fontId="25" fillId="2" borderId="53" xfId="3" applyNumberFormat="1" applyFont="1" applyFill="1" applyBorder="1" applyAlignment="1" applyProtection="1">
      <alignment horizontal="center" vertical="center"/>
    </xf>
    <xf numFmtId="0" fontId="26" fillId="2" borderId="0" xfId="3" applyFont="1" applyFill="1" applyProtection="1"/>
    <xf numFmtId="0" fontId="27" fillId="2" borderId="0" xfId="3" applyFont="1" applyFill="1" applyAlignment="1" applyProtection="1">
      <alignment horizontal="center" vertical="center"/>
    </xf>
    <xf numFmtId="0" fontId="20" fillId="2" borderId="55" xfId="3" applyNumberFormat="1" applyFont="1" applyFill="1" applyBorder="1" applyAlignment="1" applyProtection="1">
      <alignment horizontal="center" vertical="center"/>
    </xf>
    <xf numFmtId="164" fontId="27" fillId="2" borderId="0" xfId="3" applyNumberFormat="1" applyFont="1" applyFill="1" applyBorder="1" applyAlignment="1" applyProtection="1">
      <alignment horizontal="center" vertical="center"/>
    </xf>
    <xf numFmtId="164" fontId="27" fillId="2" borderId="56" xfId="3" applyNumberFormat="1" applyFont="1" applyFill="1" applyBorder="1" applyAlignment="1" applyProtection="1">
      <alignment horizontal="center" vertical="center"/>
    </xf>
    <xf numFmtId="0" fontId="27" fillId="2" borderId="0" xfId="3" applyNumberFormat="1" applyFont="1" applyFill="1" applyBorder="1" applyAlignment="1" applyProtection="1">
      <alignment horizontal="center" vertical="center"/>
    </xf>
    <xf numFmtId="10" fontId="27" fillId="2" borderId="57" xfId="3" applyNumberFormat="1" applyFont="1" applyFill="1" applyBorder="1" applyAlignment="1" applyProtection="1">
      <alignment horizontal="center" vertical="center"/>
    </xf>
    <xf numFmtId="2" fontId="27" fillId="2" borderId="57" xfId="3" applyNumberFormat="1" applyFont="1" applyFill="1" applyBorder="1" applyAlignment="1" applyProtection="1">
      <alignment horizontal="center" vertical="center"/>
    </xf>
    <xf numFmtId="0" fontId="5" fillId="2" borderId="58" xfId="3" applyFont="1" applyFill="1" applyBorder="1" applyAlignment="1" applyProtection="1">
      <alignment horizontal="center"/>
    </xf>
    <xf numFmtId="0" fontId="20" fillId="2" borderId="59" xfId="3" applyFont="1" applyFill="1" applyBorder="1" applyAlignment="1" applyProtection="1">
      <alignment horizontal="center" vertical="center"/>
    </xf>
    <xf numFmtId="0" fontId="20" fillId="2" borderId="60" xfId="3" applyFont="1" applyFill="1" applyBorder="1" applyAlignment="1" applyProtection="1">
      <alignment horizontal="center" vertical="center"/>
    </xf>
    <xf numFmtId="10" fontId="20" fillId="2" borderId="61" xfId="3" applyNumberFormat="1" applyFont="1" applyFill="1" applyBorder="1" applyAlignment="1" applyProtection="1">
      <alignment horizontal="center" vertical="center"/>
    </xf>
    <xf numFmtId="10" fontId="20" fillId="2" borderId="62" xfId="3" applyNumberFormat="1" applyFont="1" applyFill="1" applyBorder="1" applyAlignment="1" applyProtection="1">
      <alignment horizontal="center" vertical="center"/>
    </xf>
    <xf numFmtId="0" fontId="28" fillId="2" borderId="63" xfId="3" applyNumberFormat="1" applyFont="1" applyFill="1" applyBorder="1" applyAlignment="1" applyProtection="1">
      <alignment horizontal="center" vertical="center"/>
    </xf>
    <xf numFmtId="171" fontId="20" fillId="2" borderId="64" xfId="3" applyNumberFormat="1" applyFont="1" applyFill="1" applyBorder="1" applyAlignment="1" applyProtection="1">
      <alignment horizontal="center" vertical="center"/>
    </xf>
    <xf numFmtId="171" fontId="20" fillId="2" borderId="65" xfId="3" applyNumberFormat="1" applyFont="1" applyFill="1" applyBorder="1" applyAlignment="1" applyProtection="1">
      <alignment horizontal="center" vertical="center"/>
    </xf>
    <xf numFmtId="1" fontId="20" fillId="2" borderId="66" xfId="3" applyNumberFormat="1" applyFont="1" applyFill="1" applyBorder="1" applyAlignment="1" applyProtection="1">
      <alignment horizontal="center" vertical="center"/>
    </xf>
    <xf numFmtId="171" fontId="20" fillId="2" borderId="57" xfId="3" applyNumberFormat="1" applyFont="1" applyFill="1" applyBorder="1" applyAlignment="1" applyProtection="1">
      <alignment horizontal="center" vertical="center"/>
    </xf>
    <xf numFmtId="10" fontId="20" fillId="2" borderId="67" xfId="2" applyNumberFormat="1" applyFont="1" applyFill="1" applyBorder="1" applyAlignment="1" applyProtection="1">
      <alignment horizontal="center" vertical="center"/>
    </xf>
    <xf numFmtId="165" fontId="20" fillId="2" borderId="68" xfId="2" applyNumberFormat="1" applyFont="1" applyFill="1" applyBorder="1" applyAlignment="1" applyProtection="1">
      <alignment horizontal="center" vertical="center"/>
    </xf>
    <xf numFmtId="0" fontId="28" fillId="2" borderId="69" xfId="3" applyNumberFormat="1" applyFont="1" applyFill="1" applyBorder="1" applyAlignment="1" applyProtection="1">
      <alignment horizontal="center" vertical="center"/>
    </xf>
    <xf numFmtId="2" fontId="24" fillId="2" borderId="71" xfId="3" applyNumberFormat="1" applyFont="1" applyFill="1" applyBorder="1" applyAlignment="1" applyProtection="1">
      <alignment horizontal="center" vertical="center"/>
    </xf>
    <xf numFmtId="2" fontId="24" fillId="2" borderId="72" xfId="3" applyNumberFormat="1" applyFont="1" applyFill="1" applyBorder="1" applyAlignment="1" applyProtection="1">
      <alignment horizontal="center" vertical="center"/>
    </xf>
    <xf numFmtId="0" fontId="20" fillId="2" borderId="0" xfId="3" applyFont="1" applyFill="1" applyAlignment="1" applyProtection="1">
      <alignment horizontal="center" vertical="center"/>
    </xf>
    <xf numFmtId="0" fontId="4" fillId="2" borderId="73" xfId="3" applyNumberFormat="1" applyFont="1" applyFill="1" applyBorder="1" applyAlignment="1" applyProtection="1">
      <alignment horizontal="center" vertical="center"/>
    </xf>
    <xf numFmtId="10" fontId="20" fillId="2" borderId="76" xfId="3" applyNumberFormat="1" applyFont="1" applyFill="1" applyBorder="1" applyAlignment="1" applyProtection="1">
      <alignment horizontal="center" vertical="center"/>
    </xf>
    <xf numFmtId="8" fontId="20" fillId="2" borderId="77" xfId="3" applyNumberFormat="1" applyFont="1" applyFill="1" applyBorder="1" applyAlignment="1" applyProtection="1">
      <alignment horizontal="center" vertical="center"/>
    </xf>
    <xf numFmtId="0" fontId="29" fillId="2" borderId="0" xfId="3" applyFont="1" applyFill="1" applyAlignment="1" applyProtection="1">
      <alignment horizontal="center" vertical="center"/>
    </xf>
    <xf numFmtId="2" fontId="30" fillId="2" borderId="78" xfId="3" applyNumberFormat="1" applyFont="1" applyFill="1" applyBorder="1" applyAlignment="1" applyProtection="1">
      <alignment horizontal="center" vertical="center"/>
    </xf>
    <xf numFmtId="2" fontId="30" fillId="2" borderId="79" xfId="3" applyNumberFormat="1" applyFont="1" applyFill="1" applyBorder="1" applyAlignment="1" applyProtection="1">
      <alignment horizontal="center" vertical="center"/>
    </xf>
    <xf numFmtId="2" fontId="30" fillId="2" borderId="80" xfId="3" applyNumberFormat="1" applyFont="1" applyFill="1" applyBorder="1" applyAlignment="1" applyProtection="1">
      <alignment horizontal="center" vertical="center"/>
    </xf>
    <xf numFmtId="2" fontId="30" fillId="2" borderId="81" xfId="3" applyNumberFormat="1" applyFont="1" applyFill="1" applyBorder="1" applyAlignment="1" applyProtection="1">
      <alignment horizontal="center" vertical="center"/>
    </xf>
    <xf numFmtId="10" fontId="20" fillId="2" borderId="82" xfId="3" applyNumberFormat="1" applyFont="1" applyFill="1" applyBorder="1" applyAlignment="1" applyProtection="1">
      <alignment horizontal="center" vertical="center"/>
    </xf>
    <xf numFmtId="8" fontId="20" fillId="2" borderId="83" xfId="3" applyNumberFormat="1" applyFont="1" applyFill="1" applyBorder="1" applyAlignment="1" applyProtection="1">
      <alignment horizontal="center" vertical="center"/>
    </xf>
    <xf numFmtId="0" fontId="13" fillId="2" borderId="84" xfId="3" applyFont="1" applyFill="1" applyBorder="1" applyAlignment="1" applyProtection="1">
      <alignment horizontal="center"/>
    </xf>
    <xf numFmtId="2" fontId="4" fillId="2" borderId="84" xfId="3" applyNumberFormat="1" applyFont="1" applyFill="1" applyBorder="1" applyAlignment="1" applyProtection="1">
      <alignment horizontal="center"/>
    </xf>
    <xf numFmtId="2" fontId="4" fillId="2" borderId="82" xfId="3" applyNumberFormat="1" applyFont="1" applyFill="1" applyBorder="1" applyAlignment="1" applyProtection="1">
      <alignment horizontal="center"/>
    </xf>
    <xf numFmtId="0" fontId="3" fillId="2" borderId="85" xfId="3" applyFill="1" applyBorder="1" applyAlignment="1" applyProtection="1">
      <alignment horizontal="center"/>
    </xf>
    <xf numFmtId="0" fontId="3" fillId="2" borderId="85" xfId="3" applyFill="1" applyBorder="1" applyProtection="1"/>
    <xf numFmtId="0" fontId="13" fillId="2" borderId="67" xfId="3" applyFont="1" applyFill="1" applyBorder="1" applyAlignment="1" applyProtection="1">
      <alignment horizontal="center"/>
    </xf>
    <xf numFmtId="10" fontId="4" fillId="2" borderId="0" xfId="3" applyNumberFormat="1" applyFont="1" applyFill="1" applyBorder="1" applyAlignment="1" applyProtection="1">
      <alignment horizontal="center"/>
    </xf>
    <xf numFmtId="10" fontId="4" fillId="2" borderId="56" xfId="3" applyNumberFormat="1" applyFont="1" applyFill="1" applyBorder="1" applyAlignment="1" applyProtection="1">
      <alignment horizontal="center"/>
    </xf>
    <xf numFmtId="0" fontId="3" fillId="2" borderId="0" xfId="3" applyFill="1" applyAlignment="1" applyProtection="1">
      <alignment horizontal="center"/>
    </xf>
    <xf numFmtId="0" fontId="3" fillId="2" borderId="56" xfId="3" applyFill="1" applyBorder="1" applyProtection="1"/>
    <xf numFmtId="0" fontId="31" fillId="2" borderId="0" xfId="3" applyFont="1" applyFill="1" applyAlignment="1" applyProtection="1">
      <alignment horizontal="center" vertical="center"/>
    </xf>
    <xf numFmtId="0" fontId="32" fillId="2" borderId="65" xfId="3" applyFont="1" applyFill="1" applyBorder="1" applyAlignment="1" applyProtection="1">
      <alignment horizontal="center"/>
    </xf>
    <xf numFmtId="0" fontId="20" fillId="2" borderId="86" xfId="3" applyFont="1" applyFill="1" applyBorder="1" applyAlignment="1" applyProtection="1">
      <alignment horizontal="center" vertical="center"/>
    </xf>
    <xf numFmtId="0" fontId="28" fillId="2" borderId="88" xfId="3" applyFont="1" applyFill="1" applyBorder="1" applyAlignment="1" applyProtection="1">
      <alignment horizontal="center" vertical="center" wrapText="1"/>
    </xf>
    <xf numFmtId="0" fontId="32" fillId="2" borderId="0" xfId="3" applyFont="1" applyFill="1" applyProtection="1"/>
    <xf numFmtId="0" fontId="23" fillId="2" borderId="0" xfId="3" applyFont="1" applyFill="1" applyAlignment="1" applyProtection="1">
      <alignment horizontal="center" vertical="center"/>
    </xf>
    <xf numFmtId="0" fontId="20" fillId="2" borderId="90" xfId="3" applyFont="1" applyFill="1" applyBorder="1" applyAlignment="1" applyProtection="1">
      <alignment horizontal="center" vertical="center" wrapText="1"/>
    </xf>
    <xf numFmtId="0" fontId="33" fillId="2" borderId="0" xfId="3" applyFont="1" applyFill="1" applyProtection="1"/>
    <xf numFmtId="164" fontId="34" fillId="2" borderId="0" xfId="3" applyNumberFormat="1" applyFont="1" applyFill="1" applyAlignment="1" applyProtection="1">
      <alignment horizontal="center"/>
    </xf>
    <xf numFmtId="0" fontId="35" fillId="2" borderId="0" xfId="3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0" fontId="0" fillId="2" borderId="94" xfId="0" applyFill="1" applyBorder="1" applyAlignment="1" applyProtection="1">
      <alignment horizontal="center" vertical="center"/>
    </xf>
    <xf numFmtId="0" fontId="0" fillId="2" borderId="95" xfId="0" applyFill="1" applyBorder="1" applyAlignment="1" applyProtection="1">
      <alignment horizontal="center" vertical="center"/>
    </xf>
    <xf numFmtId="10" fontId="37" fillId="2" borderId="0" xfId="2" applyNumberFormat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13" fillId="2" borderId="0" xfId="3" applyFont="1" applyFill="1" applyBorder="1" applyAlignment="1" applyProtection="1">
      <alignment horizontal="center" vertical="center"/>
    </xf>
    <xf numFmtId="173" fontId="15" fillId="2" borderId="0" xfId="3" applyNumberFormat="1" applyFont="1" applyFill="1" applyBorder="1" applyAlignment="1" applyProtection="1">
      <alignment horizontal="center"/>
    </xf>
    <xf numFmtId="0" fontId="36" fillId="2" borderId="0" xfId="3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56" xfId="0" applyFill="1" applyBorder="1" applyAlignment="1" applyProtection="1">
      <alignment horizontal="center" vertical="center"/>
    </xf>
    <xf numFmtId="9" fontId="15" fillId="2" borderId="0" xfId="3" applyNumberFormat="1" applyFont="1" applyFill="1" applyBorder="1" applyAlignment="1" applyProtection="1">
      <alignment horizontal="center"/>
    </xf>
    <xf numFmtId="10" fontId="15" fillId="2" borderId="0" xfId="3" applyNumberFormat="1" applyFont="1" applyFill="1" applyBorder="1" applyAlignment="1" applyProtection="1">
      <alignment horizontal="center"/>
    </xf>
    <xf numFmtId="0" fontId="0" fillId="2" borderId="97" xfId="0" applyFill="1" applyBorder="1" applyAlignment="1" applyProtection="1">
      <alignment horizontal="center" vertical="center"/>
    </xf>
    <xf numFmtId="0" fontId="28" fillId="2" borderId="100" xfId="3" applyNumberFormat="1" applyFont="1" applyFill="1" applyBorder="1" applyAlignment="1" applyProtection="1">
      <alignment horizontal="center" vertical="center"/>
    </xf>
    <xf numFmtId="165" fontId="42" fillId="2" borderId="101" xfId="1" applyNumberFormat="1" applyFont="1" applyFill="1" applyBorder="1" applyAlignment="1" applyProtection="1">
      <alignment horizontal="center" vertical="center"/>
    </xf>
    <xf numFmtId="165" fontId="42" fillId="2" borderId="101" xfId="0" applyNumberFormat="1" applyFont="1" applyFill="1" applyBorder="1" applyAlignment="1" applyProtection="1">
      <alignment horizontal="center" vertical="center"/>
    </xf>
    <xf numFmtId="165" fontId="42" fillId="2" borderId="102" xfId="0" applyNumberFormat="1" applyFont="1" applyFill="1" applyBorder="1" applyAlignment="1" applyProtection="1">
      <alignment horizontal="center" vertical="center"/>
    </xf>
    <xf numFmtId="0" fontId="0" fillId="2" borderId="103" xfId="0" applyFill="1" applyBorder="1" applyAlignment="1" applyProtection="1">
      <alignment horizontal="center" vertical="center"/>
    </xf>
    <xf numFmtId="0" fontId="28" fillId="2" borderId="106" xfId="3" applyNumberFormat="1" applyFont="1" applyFill="1" applyBorder="1" applyAlignment="1" applyProtection="1">
      <alignment horizontal="center" vertical="center"/>
    </xf>
    <xf numFmtId="9" fontId="20" fillId="2" borderId="109" xfId="3" applyNumberFormat="1" applyFont="1" applyFill="1" applyBorder="1" applyAlignment="1" applyProtection="1">
      <alignment horizontal="center" vertical="center" wrapText="1"/>
    </xf>
    <xf numFmtId="9" fontId="45" fillId="2" borderId="112" xfId="2" applyFont="1" applyFill="1" applyBorder="1" applyAlignment="1" applyProtection="1">
      <alignment horizontal="center" vertical="center"/>
    </xf>
    <xf numFmtId="9" fontId="45" fillId="2" borderId="113" xfId="2" applyFont="1" applyFill="1" applyBorder="1" applyAlignment="1" applyProtection="1">
      <alignment horizontal="center" vertical="center"/>
    </xf>
    <xf numFmtId="9" fontId="45" fillId="2" borderId="107" xfId="2" applyFont="1" applyFill="1" applyBorder="1" applyAlignment="1" applyProtection="1">
      <alignment horizontal="center" vertical="center"/>
    </xf>
    <xf numFmtId="9" fontId="45" fillId="2" borderId="108" xfId="2" applyFont="1" applyFill="1" applyBorder="1" applyAlignment="1" applyProtection="1">
      <alignment horizontal="center" vertical="center"/>
    </xf>
    <xf numFmtId="0" fontId="46" fillId="2" borderId="114" xfId="0" applyFont="1" applyFill="1" applyBorder="1" applyAlignment="1" applyProtection="1">
      <alignment horizontal="center" vertical="center" wrapText="1"/>
    </xf>
    <xf numFmtId="0" fontId="47" fillId="2" borderId="117" xfId="0" applyFont="1" applyFill="1" applyBorder="1" applyAlignment="1" applyProtection="1">
      <alignment horizontal="center" vertical="center"/>
    </xf>
    <xf numFmtId="0" fontId="0" fillId="2" borderId="117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118" xfId="3" applyNumberFormat="1" applyFont="1" applyFill="1" applyBorder="1" applyAlignment="1" applyProtection="1">
      <alignment horizontal="center" vertical="center"/>
    </xf>
    <xf numFmtId="9" fontId="13" fillId="2" borderId="0" xfId="3" applyNumberFormat="1" applyFont="1" applyFill="1" applyBorder="1" applyAlignment="1" applyProtection="1">
      <alignment horizontal="center" vertical="center"/>
    </xf>
    <xf numFmtId="9" fontId="13" fillId="2" borderId="56" xfId="3" applyNumberFormat="1" applyFont="1" applyFill="1" applyBorder="1" applyAlignment="1" applyProtection="1">
      <alignment horizontal="center" vertical="center"/>
    </xf>
    <xf numFmtId="0" fontId="13" fillId="2" borderId="82" xfId="3" applyFont="1" applyFill="1" applyBorder="1" applyAlignment="1" applyProtection="1">
      <alignment horizontal="center" vertical="center"/>
    </xf>
    <xf numFmtId="0" fontId="48" fillId="2" borderId="82" xfId="0" applyFont="1" applyFill="1" applyBorder="1" applyAlignment="1" applyProtection="1">
      <alignment horizontal="center"/>
    </xf>
    <xf numFmtId="171" fontId="3" fillId="2" borderId="0" xfId="3" applyNumberFormat="1" applyFill="1" applyProtection="1"/>
    <xf numFmtId="0" fontId="4" fillId="2" borderId="0" xfId="3" applyFont="1" applyFill="1" applyBorder="1" applyAlignment="1" applyProtection="1">
      <alignment horizontal="center" vertical="center"/>
    </xf>
    <xf numFmtId="0" fontId="3" fillId="2" borderId="121" xfId="3" applyFill="1" applyBorder="1" applyProtection="1"/>
    <xf numFmtId="0" fontId="3" fillId="2" borderId="122" xfId="3" applyFill="1" applyBorder="1" applyAlignment="1" applyProtection="1">
      <alignment horizontal="center" vertical="center"/>
    </xf>
    <xf numFmtId="0" fontId="0" fillId="2" borderId="123" xfId="0" applyFill="1" applyBorder="1" applyAlignment="1" applyProtection="1">
      <alignment horizontal="center" vertical="center"/>
    </xf>
    <xf numFmtId="0" fontId="4" fillId="2" borderId="124" xfId="3" applyFont="1" applyFill="1" applyBorder="1" applyAlignment="1" applyProtection="1">
      <alignment horizontal="center" vertical="center"/>
    </xf>
    <xf numFmtId="0" fontId="2" fillId="2" borderId="125" xfId="0" applyFont="1" applyFill="1" applyBorder="1" applyAlignment="1" applyProtection="1">
      <alignment horizontal="center" vertical="center"/>
    </xf>
    <xf numFmtId="0" fontId="4" fillId="2" borderId="122" xfId="3" applyFont="1" applyFill="1" applyBorder="1" applyAlignment="1" applyProtection="1">
      <alignment horizontal="center" vertical="center"/>
    </xf>
    <xf numFmtId="0" fontId="2" fillId="2" borderId="123" xfId="0" applyFont="1" applyFill="1" applyBorder="1" applyAlignment="1" applyProtection="1">
      <alignment horizontal="center" vertical="center"/>
    </xf>
    <xf numFmtId="0" fontId="2" fillId="2" borderId="126" xfId="0" applyFont="1" applyFill="1" applyBorder="1" applyAlignment="1" applyProtection="1">
      <alignment horizontal="center" vertical="center"/>
    </xf>
    <xf numFmtId="0" fontId="0" fillId="2" borderId="126" xfId="0" applyFill="1" applyBorder="1" applyAlignment="1" applyProtection="1">
      <alignment horizontal="center" vertical="center"/>
    </xf>
    <xf numFmtId="0" fontId="3" fillId="2" borderId="67" xfId="3" applyFill="1" applyBorder="1" applyProtection="1"/>
    <xf numFmtId="0" fontId="3" fillId="2" borderId="127" xfId="3" applyFill="1" applyBorder="1" applyAlignment="1" applyProtection="1">
      <alignment horizontal="center"/>
    </xf>
    <xf numFmtId="0" fontId="3" fillId="2" borderId="6" xfId="3" applyFill="1" applyBorder="1" applyAlignment="1" applyProtection="1">
      <alignment horizontal="center"/>
    </xf>
    <xf numFmtId="0" fontId="4" fillId="2" borderId="127" xfId="3" applyFont="1" applyFill="1" applyBorder="1" applyAlignment="1" applyProtection="1">
      <alignment horizontal="center"/>
    </xf>
    <xf numFmtId="0" fontId="4" fillId="2" borderId="128" xfId="3" applyFont="1" applyFill="1" applyBorder="1" applyAlignment="1" applyProtection="1">
      <alignment horizontal="center"/>
    </xf>
    <xf numFmtId="0" fontId="4" fillId="2" borderId="6" xfId="3" applyFont="1" applyFill="1" applyBorder="1" applyAlignment="1" applyProtection="1">
      <alignment horizontal="center"/>
    </xf>
    <xf numFmtId="0" fontId="4" fillId="2" borderId="124" xfId="3" applyFont="1" applyFill="1" applyBorder="1" applyAlignment="1" applyProtection="1">
      <alignment horizontal="center"/>
    </xf>
    <xf numFmtId="0" fontId="4" fillId="2" borderId="123" xfId="3" applyFont="1" applyFill="1" applyBorder="1" applyAlignment="1" applyProtection="1">
      <alignment horizontal="center"/>
    </xf>
    <xf numFmtId="0" fontId="4" fillId="2" borderId="46" xfId="3" applyFont="1" applyFill="1" applyBorder="1" applyAlignment="1" applyProtection="1">
      <alignment horizontal="center"/>
    </xf>
    <xf numFmtId="0" fontId="49" fillId="2" borderId="129" xfId="3" applyFont="1" applyFill="1" applyBorder="1" applyProtection="1"/>
    <xf numFmtId="164" fontId="3" fillId="2" borderId="130" xfId="3" applyNumberFormat="1" applyFill="1" applyBorder="1" applyProtection="1"/>
    <xf numFmtId="164" fontId="3" fillId="2" borderId="131" xfId="3" applyNumberFormat="1" applyFill="1" applyBorder="1" applyProtection="1"/>
    <xf numFmtId="43" fontId="4" fillId="2" borderId="132" xfId="1" applyFont="1" applyFill="1" applyBorder="1" applyAlignment="1" applyProtection="1">
      <alignment horizontal="center"/>
    </xf>
    <xf numFmtId="43" fontId="4" fillId="2" borderId="133" xfId="1" applyFont="1" applyFill="1" applyBorder="1" applyAlignment="1" applyProtection="1">
      <alignment horizontal="center"/>
    </xf>
    <xf numFmtId="164" fontId="49" fillId="2" borderId="130" xfId="3" applyNumberFormat="1" applyFont="1" applyFill="1" applyBorder="1" applyProtection="1"/>
    <xf numFmtId="164" fontId="49" fillId="2" borderId="131" xfId="3" applyNumberFormat="1" applyFont="1" applyFill="1" applyBorder="1" applyProtection="1"/>
    <xf numFmtId="0" fontId="3" fillId="2" borderId="134" xfId="3" applyFill="1" applyBorder="1" applyProtection="1"/>
    <xf numFmtId="164" fontId="49" fillId="2" borderId="135" xfId="3" applyNumberFormat="1" applyFont="1" applyFill="1" applyBorder="1" applyProtection="1"/>
    <xf numFmtId="164" fontId="49" fillId="2" borderId="136" xfId="3" applyNumberFormat="1" applyFont="1" applyFill="1" applyBorder="1" applyProtection="1"/>
    <xf numFmtId="171" fontId="3" fillId="2" borderId="135" xfId="3" applyNumberFormat="1" applyFill="1" applyBorder="1" applyAlignment="1" applyProtection="1">
      <alignment horizontal="center"/>
    </xf>
    <xf numFmtId="171" fontId="3" fillId="2" borderId="137" xfId="3" applyNumberFormat="1" applyFill="1" applyBorder="1" applyAlignment="1" applyProtection="1">
      <alignment horizontal="center"/>
    </xf>
    <xf numFmtId="171" fontId="3" fillId="2" borderId="67" xfId="3" applyNumberFormat="1" applyFill="1" applyBorder="1" applyAlignment="1" applyProtection="1">
      <alignment horizontal="center"/>
    </xf>
    <xf numFmtId="171" fontId="3" fillId="2" borderId="56" xfId="3" applyNumberFormat="1" applyFill="1" applyBorder="1" applyAlignment="1" applyProtection="1">
      <alignment horizontal="center"/>
    </xf>
    <xf numFmtId="0" fontId="49" fillId="2" borderId="138" xfId="3" applyFont="1" applyFill="1" applyBorder="1" applyProtection="1"/>
    <xf numFmtId="164" fontId="3" fillId="2" borderId="139" xfId="3" applyNumberFormat="1" applyFill="1" applyBorder="1" applyProtection="1"/>
    <xf numFmtId="164" fontId="3" fillId="2" borderId="140" xfId="3" applyNumberFormat="1" applyFill="1" applyBorder="1" applyProtection="1"/>
    <xf numFmtId="43" fontId="4" fillId="2" borderId="139" xfId="1" applyFont="1" applyFill="1" applyBorder="1" applyAlignment="1" applyProtection="1">
      <alignment horizontal="center"/>
    </xf>
    <xf numFmtId="43" fontId="4" fillId="2" borderId="141" xfId="1" applyFont="1" applyFill="1" applyBorder="1" applyAlignment="1" applyProtection="1">
      <alignment horizontal="center"/>
    </xf>
    <xf numFmtId="164" fontId="49" fillId="2" borderId="139" xfId="3" applyNumberFormat="1" applyFont="1" applyFill="1" applyBorder="1" applyProtection="1"/>
    <xf numFmtId="164" fontId="49" fillId="2" borderId="140" xfId="3" applyNumberFormat="1" applyFont="1" applyFill="1" applyBorder="1" applyProtection="1"/>
    <xf numFmtId="0" fontId="3" fillId="2" borderId="57" xfId="3" applyFill="1" applyBorder="1" applyProtection="1"/>
    <xf numFmtId="164" fontId="49" fillId="2" borderId="142" xfId="3" applyNumberFormat="1" applyFont="1" applyFill="1" applyBorder="1" applyProtection="1"/>
    <xf numFmtId="171" fontId="3" fillId="2" borderId="142" xfId="3" applyNumberFormat="1" applyFill="1" applyBorder="1" applyAlignment="1" applyProtection="1">
      <alignment horizontal="center"/>
    </xf>
    <xf numFmtId="0" fontId="49" fillId="2" borderId="70" xfId="3" applyFont="1" applyFill="1" applyBorder="1" applyProtection="1"/>
    <xf numFmtId="164" fontId="3" fillId="2" borderId="143" xfId="3" applyNumberFormat="1" applyFill="1" applyBorder="1" applyProtection="1"/>
    <xf numFmtId="164" fontId="3" fillId="2" borderId="144" xfId="3" applyNumberFormat="1" applyFill="1" applyBorder="1" applyProtection="1"/>
    <xf numFmtId="43" fontId="4" fillId="2" borderId="143" xfId="1" applyFont="1" applyFill="1" applyBorder="1" applyAlignment="1" applyProtection="1">
      <alignment horizontal="center"/>
    </xf>
    <xf numFmtId="43" fontId="4" fillId="2" borderId="145" xfId="1" applyFont="1" applyFill="1" applyBorder="1" applyAlignment="1" applyProtection="1">
      <alignment horizontal="center"/>
    </xf>
    <xf numFmtId="164" fontId="49" fillId="2" borderId="143" xfId="3" applyNumberFormat="1" applyFont="1" applyFill="1" applyBorder="1" applyProtection="1"/>
    <xf numFmtId="164" fontId="49" fillId="2" borderId="144" xfId="3" applyNumberFormat="1" applyFont="1" applyFill="1" applyBorder="1" applyProtection="1"/>
    <xf numFmtId="164" fontId="49" fillId="2" borderId="146" xfId="3" applyNumberFormat="1" applyFont="1" applyFill="1" applyBorder="1" applyProtection="1"/>
    <xf numFmtId="0" fontId="34" fillId="2" borderId="147" xfId="3" applyFont="1" applyFill="1" applyBorder="1" applyAlignment="1" applyProtection="1">
      <alignment horizontal="center"/>
    </xf>
    <xf numFmtId="0" fontId="3" fillId="2" borderId="0" xfId="3" applyFill="1" applyAlignment="1" applyProtection="1">
      <alignment horizontal="right"/>
    </xf>
    <xf numFmtId="0" fontId="4" fillId="2" borderId="122" xfId="3" applyFont="1" applyFill="1" applyBorder="1" applyProtection="1"/>
    <xf numFmtId="164" fontId="4" fillId="2" borderId="124" xfId="3" applyNumberFormat="1" applyFont="1" applyFill="1" applyBorder="1" applyProtection="1"/>
    <xf numFmtId="164" fontId="4" fillId="2" borderId="126" xfId="3" applyNumberFormat="1" applyFont="1" applyFill="1" applyBorder="1" applyProtection="1"/>
    <xf numFmtId="164" fontId="4" fillId="2" borderId="123" xfId="3" applyNumberFormat="1" applyFont="1" applyFill="1" applyBorder="1" applyProtection="1"/>
    <xf numFmtId="43" fontId="4" fillId="2" borderId="0" xfId="1" applyFont="1" applyFill="1" applyBorder="1" applyAlignment="1" applyProtection="1">
      <alignment horizontal="center"/>
    </xf>
    <xf numFmtId="164" fontId="28" fillId="2" borderId="124" xfId="3" applyNumberFormat="1" applyFont="1" applyFill="1" applyBorder="1" applyProtection="1"/>
    <xf numFmtId="164" fontId="28" fillId="2" borderId="123" xfId="3" applyNumberFormat="1" applyFont="1" applyFill="1" applyBorder="1" applyProtection="1"/>
    <xf numFmtId="0" fontId="4" fillId="2" borderId="46" xfId="3" applyFont="1" applyFill="1" applyBorder="1" applyProtection="1"/>
    <xf numFmtId="171" fontId="3" fillId="2" borderId="124" xfId="3" applyNumberFormat="1" applyFill="1" applyBorder="1" applyAlignment="1" applyProtection="1">
      <alignment horizontal="center"/>
    </xf>
    <xf numFmtId="171" fontId="3" fillId="2" borderId="123" xfId="3" applyNumberFormat="1" applyFill="1" applyBorder="1" applyAlignment="1" applyProtection="1">
      <alignment horizontal="center"/>
    </xf>
    <xf numFmtId="169" fontId="4" fillId="2" borderId="30" xfId="2" applyNumberFormat="1" applyFont="1" applyFill="1" applyBorder="1" applyAlignment="1" applyProtection="1">
      <alignment horizontal="center"/>
    </xf>
    <xf numFmtId="0" fontId="3" fillId="2" borderId="14" xfId="3" applyFill="1" applyBorder="1" applyProtection="1"/>
    <xf numFmtId="171" fontId="3" fillId="2" borderId="148" xfId="3" applyNumberFormat="1" applyFill="1" applyBorder="1" applyAlignment="1" applyProtection="1">
      <alignment horizontal="center"/>
    </xf>
    <xf numFmtId="171" fontId="3" fillId="2" borderId="4" xfId="3" applyNumberFormat="1" applyFill="1" applyBorder="1" applyAlignment="1" applyProtection="1">
      <alignment horizontal="center"/>
    </xf>
    <xf numFmtId="0" fontId="3" fillId="2" borderId="149" xfId="3" applyFill="1" applyBorder="1" applyProtection="1"/>
    <xf numFmtId="0" fontId="3" fillId="2" borderId="4" xfId="3" applyFill="1" applyBorder="1" applyProtection="1"/>
    <xf numFmtId="171" fontId="3" fillId="2" borderId="149" xfId="3" applyNumberFormat="1" applyFill="1" applyBorder="1" applyProtection="1"/>
    <xf numFmtId="171" fontId="3" fillId="2" borderId="4" xfId="3" applyNumberFormat="1" applyFill="1" applyBorder="1" applyProtection="1"/>
    <xf numFmtId="9" fontId="4" fillId="2" borderId="150" xfId="3" applyNumberFormat="1" applyFont="1" applyFill="1" applyBorder="1" applyAlignment="1" applyProtection="1">
      <alignment horizontal="center"/>
    </xf>
    <xf numFmtId="175" fontId="4" fillId="2" borderId="30" xfId="1" applyNumberFormat="1" applyFont="1" applyFill="1" applyBorder="1" applyAlignment="1" applyProtection="1">
      <alignment horizontal="center" vertical="center"/>
    </xf>
    <xf numFmtId="9" fontId="4" fillId="2" borderId="0" xfId="3" applyNumberFormat="1" applyFont="1" applyFill="1" applyAlignment="1" applyProtection="1">
      <alignment horizontal="center"/>
    </xf>
    <xf numFmtId="0" fontId="4" fillId="2" borderId="122" xfId="3" applyFont="1" applyFill="1" applyBorder="1" applyAlignment="1" applyProtection="1">
      <alignment horizontal="center"/>
    </xf>
    <xf numFmtId="175" fontId="4" fillId="2" borderId="150" xfId="1" applyNumberFormat="1" applyFont="1" applyFill="1" applyBorder="1" applyAlignment="1" applyProtection="1">
      <alignment horizontal="center" vertical="center"/>
    </xf>
    <xf numFmtId="175" fontId="4" fillId="2" borderId="44" xfId="1" applyNumberFormat="1" applyFont="1" applyFill="1" applyBorder="1" applyAlignment="1" applyProtection="1">
      <alignment horizontal="center" vertical="center"/>
    </xf>
    <xf numFmtId="0" fontId="5" fillId="2" borderId="0" xfId="3" applyFont="1" applyFill="1" applyProtection="1"/>
    <xf numFmtId="0" fontId="23" fillId="2" borderId="89" xfId="3" applyFont="1" applyFill="1" applyBorder="1" applyAlignment="1" applyProtection="1">
      <alignment horizontal="center" vertical="center"/>
    </xf>
    <xf numFmtId="0" fontId="15" fillId="2" borderId="0" xfId="3" applyFont="1" applyFill="1" applyAlignment="1" applyProtection="1">
      <alignment horizontal="center" vertical="center"/>
    </xf>
    <xf numFmtId="0" fontId="58" fillId="6" borderId="0" xfId="3" applyFont="1" applyFill="1" applyAlignment="1" applyProtection="1">
      <alignment horizontal="center" vertical="center"/>
    </xf>
    <xf numFmtId="164" fontId="53" fillId="6" borderId="49" xfId="3" applyNumberFormat="1" applyFont="1" applyFill="1" applyBorder="1" applyAlignment="1" applyProtection="1">
      <alignment horizontal="center" vertical="center"/>
    </xf>
    <xf numFmtId="164" fontId="53" fillId="6" borderId="50" xfId="3" applyNumberFormat="1" applyFont="1" applyFill="1" applyBorder="1" applyAlignment="1" applyProtection="1">
      <alignment horizontal="center" vertical="center"/>
    </xf>
    <xf numFmtId="164" fontId="53" fillId="6" borderId="51" xfId="3" applyNumberFormat="1" applyFont="1" applyFill="1" applyBorder="1" applyAlignment="1" applyProtection="1">
      <alignment horizontal="center" vertical="center"/>
    </xf>
    <xf numFmtId="171" fontId="53" fillId="6" borderId="50" xfId="3" applyNumberFormat="1" applyFont="1" applyFill="1" applyBorder="1" applyAlignment="1" applyProtection="1">
      <alignment horizontal="center" vertical="center"/>
    </xf>
    <xf numFmtId="171" fontId="53" fillId="6" borderId="24" xfId="3" applyNumberFormat="1" applyFont="1" applyFill="1" applyBorder="1" applyAlignment="1" applyProtection="1">
      <alignment horizontal="center" vertical="center"/>
    </xf>
    <xf numFmtId="165" fontId="53" fillId="6" borderId="54" xfId="3" applyNumberFormat="1" applyFont="1" applyFill="1" applyBorder="1" applyAlignment="1" applyProtection="1">
      <alignment horizontal="center" vertical="center"/>
    </xf>
    <xf numFmtId="10" fontId="55" fillId="6" borderId="65" xfId="3" applyNumberFormat="1" applyFont="1" applyFill="1" applyBorder="1" applyAlignment="1" applyProtection="1">
      <alignment horizontal="center" vertical="center"/>
    </xf>
    <xf numFmtId="10" fontId="55" fillId="6" borderId="66" xfId="3" applyNumberFormat="1" applyFont="1" applyFill="1" applyBorder="1" applyAlignment="1" applyProtection="1">
      <alignment horizontal="center" vertical="center"/>
    </xf>
    <xf numFmtId="10" fontId="55" fillId="6" borderId="74" xfId="3" applyNumberFormat="1" applyFont="1" applyFill="1" applyBorder="1" applyAlignment="1" applyProtection="1">
      <alignment horizontal="center" vertical="center"/>
    </xf>
    <xf numFmtId="10" fontId="55" fillId="6" borderId="75" xfId="3" applyNumberFormat="1" applyFont="1" applyFill="1" applyBorder="1" applyAlignment="1" applyProtection="1">
      <alignment horizontal="center" vertical="center"/>
    </xf>
    <xf numFmtId="5" fontId="56" fillId="6" borderId="91" xfId="3" applyNumberFormat="1" applyFont="1" applyFill="1" applyBorder="1" applyAlignment="1" applyProtection="1">
      <alignment horizontal="center" vertical="center"/>
    </xf>
    <xf numFmtId="167" fontId="56" fillId="6" borderId="91" xfId="3" applyNumberFormat="1" applyFont="1" applyFill="1" applyBorder="1" applyAlignment="1" applyProtection="1">
      <alignment horizontal="center" vertical="center"/>
    </xf>
    <xf numFmtId="167" fontId="56" fillId="6" borderId="41" xfId="3" applyNumberFormat="1" applyFont="1" applyFill="1" applyBorder="1" applyAlignment="1" applyProtection="1">
      <alignment horizontal="center" vertical="center"/>
    </xf>
    <xf numFmtId="172" fontId="37" fillId="6" borderId="92" xfId="3" applyNumberFormat="1" applyFont="1" applyFill="1" applyBorder="1" applyAlignment="1" applyProtection="1">
      <alignment horizontal="center" vertical="center"/>
    </xf>
    <xf numFmtId="167" fontId="37" fillId="6" borderId="24" xfId="3" applyNumberFormat="1" applyFont="1" applyFill="1" applyBorder="1" applyAlignment="1" applyProtection="1">
      <alignment horizontal="center" vertical="center"/>
    </xf>
    <xf numFmtId="167" fontId="37" fillId="6" borderId="41" xfId="3" applyNumberFormat="1" applyFont="1" applyFill="1" applyBorder="1" applyAlignment="1" applyProtection="1">
      <alignment horizontal="center" vertical="center"/>
    </xf>
    <xf numFmtId="0" fontId="58" fillId="6" borderId="88" xfId="3" applyFont="1" applyFill="1" applyBorder="1" applyAlignment="1" applyProtection="1">
      <alignment horizontal="center" vertical="center" wrapText="1"/>
    </xf>
    <xf numFmtId="174" fontId="59" fillId="6" borderId="110" xfId="3" applyNumberFormat="1" applyFont="1" applyFill="1" applyBorder="1" applyAlignment="1" applyProtection="1">
      <alignment horizontal="center" vertical="center"/>
    </xf>
    <xf numFmtId="174" fontId="59" fillId="6" borderId="111" xfId="3" applyNumberFormat="1" applyFont="1" applyFill="1" applyBorder="1" applyAlignment="1" applyProtection="1">
      <alignment horizontal="center" vertical="center"/>
    </xf>
    <xf numFmtId="174" fontId="59" fillId="6" borderId="115" xfId="0" applyNumberFormat="1" applyFont="1" applyFill="1" applyBorder="1" applyAlignment="1" applyProtection="1">
      <alignment horizontal="center" vertical="center"/>
    </xf>
    <xf numFmtId="174" fontId="59" fillId="6" borderId="116" xfId="0" applyNumberFormat="1" applyFont="1" applyFill="1" applyBorder="1" applyAlignment="1" applyProtection="1">
      <alignment horizontal="center" vertical="center"/>
    </xf>
    <xf numFmtId="9" fontId="42" fillId="6" borderId="119" xfId="0" applyNumberFormat="1" applyFont="1" applyFill="1" applyBorder="1" applyAlignment="1" applyProtection="1">
      <alignment horizontal="center" vertical="center"/>
    </xf>
    <xf numFmtId="9" fontId="42" fillId="6" borderId="120" xfId="0" applyNumberFormat="1" applyFont="1" applyFill="1" applyBorder="1" applyAlignment="1" applyProtection="1">
      <alignment horizontal="center" vertical="center"/>
    </xf>
    <xf numFmtId="165" fontId="57" fillId="6" borderId="107" xfId="1" applyNumberFormat="1" applyFont="1" applyFill="1" applyBorder="1" applyAlignment="1" applyProtection="1">
      <alignment horizontal="center" vertical="center"/>
    </xf>
    <xf numFmtId="165" fontId="57" fillId="6" borderId="107" xfId="0" applyNumberFormat="1" applyFont="1" applyFill="1" applyBorder="1" applyAlignment="1" applyProtection="1">
      <alignment horizontal="center" vertical="center"/>
    </xf>
    <xf numFmtId="165" fontId="57" fillId="6" borderId="108" xfId="0" applyNumberFormat="1" applyFont="1" applyFill="1" applyBorder="1" applyAlignment="1" applyProtection="1">
      <alignment horizontal="center" vertical="center"/>
    </xf>
    <xf numFmtId="0" fontId="50" fillId="6" borderId="0" xfId="0" applyFont="1" applyFill="1" applyAlignment="1">
      <alignment horizontal="center"/>
    </xf>
    <xf numFmtId="0" fontId="60" fillId="6" borderId="0" xfId="0" applyFont="1" applyFill="1" applyAlignment="1">
      <alignment horizontal="center"/>
    </xf>
    <xf numFmtId="0" fontId="0" fillId="0" borderId="0" xfId="0" applyAlignment="1"/>
    <xf numFmtId="0" fontId="0" fillId="6" borderId="0" xfId="0" applyFill="1" applyAlignment="1"/>
    <xf numFmtId="0" fontId="50" fillId="0" borderId="0" xfId="0" applyFont="1" applyAlignment="1"/>
    <xf numFmtId="0" fontId="61" fillId="6" borderId="0" xfId="0" applyFont="1" applyFill="1" applyAlignment="1">
      <alignment horizontal="center"/>
    </xf>
    <xf numFmtId="0" fontId="61" fillId="6" borderId="0" xfId="0" applyFont="1" applyFill="1" applyAlignment="1"/>
  </cellXfs>
  <cellStyles count="4">
    <cellStyle name="Milliers" xfId="1" builtinId="3"/>
    <cellStyle name="Normal" xfId="0" builtinId="0"/>
    <cellStyle name="Normal 10" xfId="3"/>
    <cellStyle name="Pourcentage" xfId="2" builtinId="5"/>
  </cellStyles>
  <dxfs count="62"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  <fill>
        <patternFill>
          <bgColor rgb="FF00B05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00B05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00B05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0</xdr:col>
      <xdr:colOff>0</xdr:colOff>
      <xdr:row>61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0" y="1713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61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0" y="1713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61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0" y="1713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314325</xdr:colOff>
      <xdr:row>3</xdr:row>
      <xdr:rowOff>38100</xdr:rowOff>
    </xdr:from>
    <xdr:to>
      <xdr:col>1</xdr:col>
      <xdr:colOff>895350</xdr:colOff>
      <xdr:row>4</xdr:row>
      <xdr:rowOff>257175</xdr:rowOff>
    </xdr:to>
    <xdr:pic>
      <xdr:nvPicPr>
        <xdr:cNvPr id="5" name="Picture 4" descr="900x900-content-photos-ica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57225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28575</xdr:rowOff>
    </xdr:from>
    <xdr:to>
      <xdr:col>17</xdr:col>
      <xdr:colOff>141244</xdr:colOff>
      <xdr:row>19</xdr:row>
      <xdr:rowOff>9104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09575"/>
          <a:ext cx="13047619" cy="33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llan-Ouahnich\Desktop\Job%20matrice%20Coaching%202019\SUIVI%20ACTIVIT&#201;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R035Manager\BUDGETS\BUDGET%202022\SUIVI%20CA%20journalier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asin-avignon\Desktop\COACHING%20MARS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ARAMETRES "/>
      <sheetName val="SEPTEMBRE"/>
      <sheetName val="Gueltes "/>
      <sheetName val="SD"/>
      <sheetName val="AOP"/>
      <sheetName val="Pointage Horaire"/>
      <sheetName val="Jessie H"/>
      <sheetName val="V2"/>
      <sheetName val="V3"/>
      <sheetName val="V4"/>
      <sheetName val="V5"/>
      <sheetName val="V6"/>
      <sheetName val="V7"/>
      <sheetName val="V8"/>
      <sheetName val="V9"/>
      <sheetName val="V10"/>
      <sheetName val="CSC1"/>
      <sheetName val="CSC2"/>
      <sheetName val="CSC3"/>
      <sheetName val="CSC4"/>
      <sheetName val="CSC5"/>
      <sheetName val="CSC6"/>
      <sheetName val="CSC7"/>
      <sheetName val="CSC8"/>
      <sheetName val="CSC9"/>
      <sheetName val="CSC10"/>
      <sheetName val="JANVIER"/>
      <sheetName val="FÉVRIER"/>
      <sheetName val="MARS"/>
      <sheetName val="AVRIL"/>
      <sheetName val="MAI"/>
      <sheetName val="JUIN"/>
      <sheetName val="JUILLET"/>
      <sheetName val="GRILLE T1 T2"/>
      <sheetName val="Table"/>
    </sheetNames>
    <sheetDataSet>
      <sheetData sheetId="0" refreshError="1"/>
      <sheetData sheetId="1">
        <row r="4">
          <cell r="AB4" t="str">
            <v>SD</v>
          </cell>
          <cell r="AC4">
            <v>2015</v>
          </cell>
          <cell r="AF4" t="str">
            <v>MOBILIER</v>
          </cell>
          <cell r="AG4">
            <v>20</v>
          </cell>
          <cell r="AH4" t="str">
            <v>Janvier</v>
          </cell>
        </row>
        <row r="5">
          <cell r="AB5" t="str">
            <v>MIX</v>
          </cell>
          <cell r="AC5">
            <v>2016</v>
          </cell>
          <cell r="AF5" t="str">
            <v>BUREAUTIQUE</v>
          </cell>
          <cell r="AG5">
            <v>35</v>
          </cell>
          <cell r="AH5" t="str">
            <v>Février</v>
          </cell>
        </row>
        <row r="6">
          <cell r="AC6">
            <v>2017</v>
          </cell>
          <cell r="AF6" t="str">
            <v>FOURNITURES</v>
          </cell>
          <cell r="AH6" t="str">
            <v>Mars</v>
          </cell>
        </row>
        <row r="7">
          <cell r="AC7">
            <v>2018</v>
          </cell>
          <cell r="AF7" t="str">
            <v>MICRO</v>
          </cell>
          <cell r="AH7" t="str">
            <v>Avril</v>
          </cell>
        </row>
        <row r="8">
          <cell r="AC8">
            <v>2019</v>
          </cell>
          <cell r="AF8" t="str">
            <v>IMAGES</v>
          </cell>
          <cell r="AH8" t="str">
            <v>Mai</v>
          </cell>
        </row>
        <row r="9">
          <cell r="AC9">
            <v>2020</v>
          </cell>
          <cell r="AF9" t="str">
            <v>ACCUEIL</v>
          </cell>
          <cell r="AH9" t="str">
            <v>Juin</v>
          </cell>
        </row>
        <row r="10">
          <cell r="AC10">
            <v>2021</v>
          </cell>
          <cell r="AH10" t="str">
            <v>Juillet</v>
          </cell>
        </row>
        <row r="11">
          <cell r="AC11">
            <v>2022</v>
          </cell>
          <cell r="AH11" t="str">
            <v>Août</v>
          </cell>
        </row>
        <row r="12">
          <cell r="AC12">
            <v>2023</v>
          </cell>
          <cell r="AH12" t="str">
            <v>Septembre</v>
          </cell>
        </row>
        <row r="13">
          <cell r="AC13">
            <v>2024</v>
          </cell>
          <cell r="AH13" t="str">
            <v>Octobre</v>
          </cell>
        </row>
        <row r="14">
          <cell r="AC14">
            <v>2025</v>
          </cell>
          <cell r="AH14" t="str">
            <v>Novembre</v>
          </cell>
        </row>
        <row r="15">
          <cell r="AC15">
            <v>2026</v>
          </cell>
          <cell r="AH15" t="str">
            <v>Décembre</v>
          </cell>
        </row>
        <row r="16">
          <cell r="AC16">
            <v>2027</v>
          </cell>
        </row>
        <row r="17">
          <cell r="AC17">
            <v>2028</v>
          </cell>
        </row>
        <row r="18">
          <cell r="AC18">
            <v>2029</v>
          </cell>
        </row>
        <row r="19">
          <cell r="AC19">
            <v>2030</v>
          </cell>
        </row>
        <row r="20">
          <cell r="AC20">
            <v>2031</v>
          </cell>
        </row>
        <row r="21">
          <cell r="AC21">
            <v>2032</v>
          </cell>
        </row>
        <row r="22">
          <cell r="AC22">
            <v>2033</v>
          </cell>
        </row>
        <row r="23">
          <cell r="AC23">
            <v>2034</v>
          </cell>
        </row>
        <row r="24">
          <cell r="AC24">
            <v>2035</v>
          </cell>
        </row>
        <row r="25">
          <cell r="AC25">
            <v>2036</v>
          </cell>
        </row>
        <row r="26">
          <cell r="AC26">
            <v>2037</v>
          </cell>
        </row>
        <row r="27">
          <cell r="AC27">
            <v>2038</v>
          </cell>
        </row>
        <row r="28">
          <cell r="AC28">
            <v>2039</v>
          </cell>
        </row>
        <row r="29">
          <cell r="AC29">
            <v>2040</v>
          </cell>
        </row>
        <row r="30">
          <cell r="AC30">
            <v>2041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2">
          <cell r="B32" t="str">
            <v>suivis des stocks et store order</v>
          </cell>
        </row>
        <row r="33">
          <cell r="B33" t="str">
            <v>mise en avant des classeurs</v>
          </cell>
        </row>
      </sheetData>
      <sheetData sheetId="20"/>
      <sheetData sheetId="21">
        <row r="32">
          <cell r="B32" t="str">
            <v>suivis des stocks et store order</v>
          </cell>
        </row>
        <row r="33">
          <cell r="B33" t="str">
            <v>mise en avant des classeurs</v>
          </cell>
        </row>
        <row r="37">
          <cell r="P37" t="str">
            <v>continuer la polyvalence</v>
          </cell>
        </row>
      </sheetData>
      <sheetData sheetId="22"/>
      <sheetData sheetId="23"/>
      <sheetData sheetId="24">
        <row r="15">
          <cell r="V15">
            <v>108.75286274110641</v>
          </cell>
        </row>
      </sheetData>
      <sheetData sheetId="25">
        <row r="15">
          <cell r="V15">
            <v>108.75286274110641</v>
          </cell>
        </row>
      </sheetData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22 - 035"/>
      <sheetName val="CA &amp; Marge quotidien"/>
      <sheetName val="Indicateurs"/>
      <sheetName val="JANVIER"/>
      <sheetName val="FEVRIER"/>
      <sheetName val="MARS"/>
      <sheetName val="AVRIL"/>
      <sheetName val="MAI"/>
      <sheetName val="JUIN"/>
      <sheetName val="JUILLET"/>
      <sheetName val="AOUT"/>
      <sheetName val="SEPTEMBRE"/>
      <sheetName val="OCTOBRE"/>
      <sheetName val="NOVEMBRE"/>
      <sheetName val="DECEMBRE"/>
    </sheetNames>
    <sheetDataSet>
      <sheetData sheetId="0"/>
      <sheetData sheetId="1"/>
      <sheetData sheetId="2"/>
      <sheetData sheetId="3"/>
      <sheetData sheetId="4"/>
      <sheetData sheetId="5">
        <row r="6">
          <cell r="AB6">
            <v>1159</v>
          </cell>
        </row>
        <row r="7">
          <cell r="AB7">
            <v>1883</v>
          </cell>
        </row>
        <row r="8">
          <cell r="AB8">
            <v>1651</v>
          </cell>
        </row>
        <row r="9">
          <cell r="AB9">
            <v>689</v>
          </cell>
        </row>
        <row r="10">
          <cell r="AB10">
            <v>431</v>
          </cell>
        </row>
        <row r="14">
          <cell r="AB14">
            <v>489</v>
          </cell>
        </row>
        <row r="15">
          <cell r="AB15">
            <v>377</v>
          </cell>
        </row>
        <row r="16">
          <cell r="AB16">
            <v>982</v>
          </cell>
        </row>
        <row r="17">
          <cell r="AB17">
            <v>485</v>
          </cell>
        </row>
        <row r="18">
          <cell r="AB18">
            <v>299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AOP"/>
      <sheetName val="Activités Vendeurs Hebdo"/>
      <sheetName val="Stocks Détaillés"/>
      <sheetName val="Suivi SD"/>
      <sheetName val="Saisie CA"/>
      <sheetName val="Mohamed"/>
      <sheetName val="Stéphane"/>
      <sheetName val="Gaétan"/>
      <sheetName val="Antoine"/>
      <sheetName val="Vdr 3 Pôle Techno"/>
      <sheetName val="Hanna"/>
      <sheetName val="Noélie"/>
      <sheetName val="Vdr 3 Pôle 9"/>
      <sheetName val="Arthur"/>
      <sheetName val="Pauline"/>
      <sheetName val="Imane"/>
      <sheetName val="AS 1"/>
      <sheetName val="AS2"/>
      <sheetName val="CSC4"/>
      <sheetName val="CSC5"/>
      <sheetName val="CSC6"/>
      <sheetName val="Feuil1"/>
    </sheetNames>
    <sheetDataSet>
      <sheetData sheetId="0">
        <row r="12">
          <cell r="F12" t="str">
            <v>AVIGNON</v>
          </cell>
        </row>
      </sheetData>
      <sheetData sheetId="1">
        <row r="2">
          <cell r="A2" t="str">
            <v>WEEK / MONTH</v>
          </cell>
          <cell r="B2">
            <v>0</v>
          </cell>
          <cell r="C2">
            <v>35</v>
          </cell>
          <cell r="D2">
            <v>1</v>
          </cell>
          <cell r="E2">
            <v>2</v>
          </cell>
          <cell r="F2">
            <v>3</v>
          </cell>
          <cell r="G2">
            <v>4</v>
          </cell>
          <cell r="H2" t="str">
            <v>JANVIER</v>
          </cell>
          <cell r="I2">
            <v>5</v>
          </cell>
          <cell r="J2">
            <v>6</v>
          </cell>
          <cell r="K2">
            <v>7</v>
          </cell>
          <cell r="L2">
            <v>8</v>
          </cell>
          <cell r="M2" t="str">
            <v>FÉVRIER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13</v>
          </cell>
          <cell r="S2" t="str">
            <v>MARS</v>
          </cell>
          <cell r="T2">
            <v>14</v>
          </cell>
          <cell r="U2">
            <v>15</v>
          </cell>
          <cell r="V2">
            <v>16</v>
          </cell>
          <cell r="W2">
            <v>17</v>
          </cell>
          <cell r="X2" t="str">
            <v>AVRIL</v>
          </cell>
          <cell r="Y2">
            <v>18</v>
          </cell>
          <cell r="Z2">
            <v>19</v>
          </cell>
          <cell r="AA2">
            <v>20</v>
          </cell>
          <cell r="AB2">
            <v>21</v>
          </cell>
          <cell r="AC2" t="str">
            <v>MAI</v>
          </cell>
          <cell r="AD2">
            <v>22</v>
          </cell>
          <cell r="AE2">
            <v>23</v>
          </cell>
          <cell r="AF2">
            <v>24</v>
          </cell>
          <cell r="AG2">
            <v>25</v>
          </cell>
          <cell r="AH2">
            <v>26</v>
          </cell>
          <cell r="AI2" t="str">
            <v>JUIN</v>
          </cell>
          <cell r="AJ2">
            <v>27</v>
          </cell>
          <cell r="AK2">
            <v>28</v>
          </cell>
          <cell r="AL2">
            <v>29</v>
          </cell>
          <cell r="AM2">
            <v>30</v>
          </cell>
          <cell r="AN2" t="str">
            <v>JUILLET</v>
          </cell>
          <cell r="AO2">
            <v>31</v>
          </cell>
          <cell r="AP2">
            <v>32</v>
          </cell>
          <cell r="AQ2">
            <v>33</v>
          </cell>
          <cell r="AR2">
            <v>34</v>
          </cell>
          <cell r="AS2" t="str">
            <v>AOÛT</v>
          </cell>
          <cell r="AT2">
            <v>35</v>
          </cell>
          <cell r="AU2">
            <v>36</v>
          </cell>
          <cell r="AV2">
            <v>37</v>
          </cell>
          <cell r="AW2">
            <v>38</v>
          </cell>
          <cell r="AX2">
            <v>39</v>
          </cell>
          <cell r="AY2" t="str">
            <v>SEPTEMBRE</v>
          </cell>
          <cell r="AZ2">
            <v>40</v>
          </cell>
          <cell r="BA2">
            <v>41</v>
          </cell>
          <cell r="BB2">
            <v>42</v>
          </cell>
          <cell r="BC2">
            <v>43</v>
          </cell>
          <cell r="BD2" t="str">
            <v>OCTOBRE</v>
          </cell>
          <cell r="BE2">
            <v>44</v>
          </cell>
          <cell r="BF2">
            <v>45</v>
          </cell>
          <cell r="BG2">
            <v>46</v>
          </cell>
          <cell r="BH2">
            <v>47</v>
          </cell>
          <cell r="BI2" t="str">
            <v>NOVEMBRE</v>
          </cell>
          <cell r="BJ2">
            <v>48</v>
          </cell>
          <cell r="BK2">
            <v>49</v>
          </cell>
          <cell r="BL2">
            <v>50</v>
          </cell>
          <cell r="BM2">
            <v>51</v>
          </cell>
          <cell r="BN2">
            <v>52</v>
          </cell>
          <cell r="BO2">
            <v>53</v>
          </cell>
          <cell r="BP2" t="str">
            <v>DÉCEMBRE</v>
          </cell>
          <cell r="BQ2">
            <v>53</v>
          </cell>
          <cell r="BR2" t="str">
            <v>YTD 2019</v>
          </cell>
        </row>
        <row r="3">
          <cell r="H3">
            <v>0</v>
          </cell>
          <cell r="M3">
            <v>0</v>
          </cell>
          <cell r="S3">
            <v>0</v>
          </cell>
          <cell r="X3">
            <v>0</v>
          </cell>
          <cell r="AC3">
            <v>0</v>
          </cell>
          <cell r="AI3">
            <v>0</v>
          </cell>
          <cell r="AN3">
            <v>0</v>
          </cell>
          <cell r="AS3">
            <v>0</v>
          </cell>
          <cell r="AY3">
            <v>0</v>
          </cell>
          <cell r="BD3">
            <v>0</v>
          </cell>
          <cell r="BI3">
            <v>0</v>
          </cell>
          <cell r="BP3">
            <v>0</v>
          </cell>
          <cell r="BR3">
            <v>0</v>
          </cell>
        </row>
        <row r="4">
          <cell r="A4">
            <v>0</v>
          </cell>
          <cell r="B4" t="str">
            <v>Transactions</v>
          </cell>
          <cell r="C4">
            <v>0</v>
          </cell>
          <cell r="D4">
            <v>633.18428560202983</v>
          </cell>
          <cell r="E4">
            <v>1285.90799637397</v>
          </cell>
          <cell r="F4">
            <v>1217.9171841827003</v>
          </cell>
          <cell r="G4">
            <v>1210.5716157993179</v>
          </cell>
          <cell r="H4">
            <v>4347.5810819580183</v>
          </cell>
          <cell r="I4">
            <v>1216.2775774997435</v>
          </cell>
          <cell r="J4">
            <v>1016.2678738231538</v>
          </cell>
          <cell r="K4">
            <v>921.3310997634411</v>
          </cell>
          <cell r="L4">
            <v>908.94465814188447</v>
          </cell>
          <cell r="M4">
            <v>4062.8212092282229</v>
          </cell>
          <cell r="N4">
            <v>982.61175015518381</v>
          </cell>
          <cell r="O4">
            <v>1097.6996890852645</v>
          </cell>
          <cell r="P4">
            <v>1102.8148552545044</v>
          </cell>
          <cell r="Q4">
            <v>1084.4166486830545</v>
          </cell>
          <cell r="R4">
            <v>880.53247502440433</v>
          </cell>
          <cell r="S4">
            <v>5148.0754182024111</v>
          </cell>
          <cell r="T4">
            <v>963.81095019399334</v>
          </cell>
          <cell r="U4">
            <v>685.18709384301803</v>
          </cell>
          <cell r="V4">
            <v>863.08415425862131</v>
          </cell>
          <cell r="W4">
            <v>1146.2644143167834</v>
          </cell>
          <cell r="X4">
            <v>3658.3466126124158</v>
          </cell>
          <cell r="Y4">
            <v>1022.3241049759479</v>
          </cell>
          <cell r="Z4">
            <v>1099.5423847040272</v>
          </cell>
          <cell r="AA4">
            <v>989.60390904923509</v>
          </cell>
          <cell r="AB4">
            <v>945.12643983406406</v>
          </cell>
          <cell r="AC4">
            <v>4056.5968385632741</v>
          </cell>
          <cell r="AD4">
            <v>776.85689094000725</v>
          </cell>
          <cell r="AE4">
            <v>966.84166228040067</v>
          </cell>
          <cell r="AF4">
            <v>926.51210350164297</v>
          </cell>
          <cell r="AG4">
            <v>944.21457134468051</v>
          </cell>
          <cell r="AH4">
            <v>836.89924308619709</v>
          </cell>
          <cell r="AI4">
            <v>4451.3244711529287</v>
          </cell>
          <cell r="AJ4">
            <v>950.3474483484182</v>
          </cell>
          <cell r="AK4">
            <v>874.60462645373764</v>
          </cell>
          <cell r="AL4">
            <v>736.62388896117852</v>
          </cell>
          <cell r="AM4">
            <v>663.74460819748788</v>
          </cell>
          <cell r="AN4">
            <v>3225.3205719608222</v>
          </cell>
          <cell r="AO4">
            <v>824.09133170437144</v>
          </cell>
          <cell r="AP4">
            <v>666.4169595883418</v>
          </cell>
          <cell r="AQ4">
            <v>786.0299157522013</v>
          </cell>
          <cell r="AR4">
            <v>946.15448004122788</v>
          </cell>
          <cell r="AS4">
            <v>3222.6926870861425</v>
          </cell>
          <cell r="AT4">
            <v>1178.4791536700786</v>
          </cell>
          <cell r="AU4">
            <v>1430.4683941145609</v>
          </cell>
          <cell r="AV4">
            <v>1120.8387529536401</v>
          </cell>
          <cell r="AW4">
            <v>924.38040276931633</v>
          </cell>
          <cell r="AX4">
            <v>956.92225460020177</v>
          </cell>
          <cell r="AY4">
            <v>5611.0889581077972</v>
          </cell>
          <cell r="AZ4">
            <v>1128.1897356350671</v>
          </cell>
          <cell r="BA4">
            <v>969.92284229409131</v>
          </cell>
          <cell r="BB4">
            <v>936.87883940268966</v>
          </cell>
          <cell r="BC4">
            <v>908.89614497629987</v>
          </cell>
          <cell r="BD4">
            <v>3943.8875623081476</v>
          </cell>
          <cell r="BE4">
            <v>1077.9630412703063</v>
          </cell>
          <cell r="BF4">
            <v>890.42841038804818</v>
          </cell>
          <cell r="BG4">
            <v>908.9612754096778</v>
          </cell>
          <cell r="BH4">
            <v>1109.7113563254115</v>
          </cell>
          <cell r="BI4">
            <v>3987.064083393444</v>
          </cell>
          <cell r="BJ4">
            <v>1015.6542505841463</v>
          </cell>
          <cell r="BK4">
            <v>1041.3993760955511</v>
          </cell>
          <cell r="BL4">
            <v>1070.4211890587715</v>
          </cell>
          <cell r="BM4">
            <v>1031.2664580598353</v>
          </cell>
          <cell r="BN4">
            <v>621.16237545917227</v>
          </cell>
          <cell r="BO4">
            <v>619.00882581663484</v>
          </cell>
          <cell r="BP4">
            <v>5398.9124750741121</v>
          </cell>
          <cell r="BQ4">
            <v>5398.9124750741121</v>
          </cell>
          <cell r="BR4">
            <v>51113.711969647746</v>
          </cell>
        </row>
        <row r="5">
          <cell r="A5">
            <v>0</v>
          </cell>
          <cell r="B5" t="str">
            <v>Average Basket</v>
          </cell>
          <cell r="C5">
            <v>0</v>
          </cell>
          <cell r="D5">
            <v>48.67647607934655</v>
          </cell>
          <cell r="E5">
            <v>52.928597437626415</v>
          </cell>
          <cell r="F5">
            <v>46.463129770992353</v>
          </cell>
          <cell r="G5">
            <v>43.956675531914897</v>
          </cell>
          <cell r="H5">
            <v>47.999894742085473</v>
          </cell>
          <cell r="I5">
            <v>56.432650508209527</v>
          </cell>
          <cell r="J5">
            <v>52.089204864359225</v>
          </cell>
          <cell r="K5">
            <v>47.221819137749733</v>
          </cell>
          <cell r="L5">
            <v>45.175686070686083</v>
          </cell>
          <cell r="M5">
            <v>50.738999183937288</v>
          </cell>
          <cell r="N5">
            <v>42.297661737523121</v>
          </cell>
          <cell r="O5">
            <v>51.940207394048699</v>
          </cell>
          <cell r="P5">
            <v>55.679556907037366</v>
          </cell>
          <cell r="Q5">
            <v>49.098582302568985</v>
          </cell>
          <cell r="R5">
            <v>51.371406727828735</v>
          </cell>
          <cell r="S5">
            <v>50.204913956631472</v>
          </cell>
          <cell r="T5">
            <v>55.147636700648746</v>
          </cell>
          <cell r="U5">
            <v>49.42382352941177</v>
          </cell>
          <cell r="V5">
            <v>49.510370370370374</v>
          </cell>
          <cell r="W5">
            <v>46.118204301075274</v>
          </cell>
          <cell r="X5">
            <v>49.916466113741663</v>
          </cell>
          <cell r="Y5">
            <v>45.487735263702163</v>
          </cell>
          <cell r="Z5">
            <v>40.797899543378996</v>
          </cell>
          <cell r="AA5">
            <v>52.942230552952196</v>
          </cell>
          <cell r="AB5">
            <v>50.831980198019806</v>
          </cell>
          <cell r="AC5">
            <v>47.280201215873248</v>
          </cell>
          <cell r="AD5">
            <v>46.285957446808517</v>
          </cell>
          <cell r="AE5">
            <v>53.662154989384284</v>
          </cell>
          <cell r="AF5">
            <v>49.617560209424077</v>
          </cell>
          <cell r="AG5">
            <v>47.183377016129029</v>
          </cell>
          <cell r="AH5">
            <v>62.455823068309058</v>
          </cell>
          <cell r="AI5">
            <v>51.812018391097723</v>
          </cell>
          <cell r="AJ5">
            <v>49.440559371933276</v>
          </cell>
          <cell r="AK5">
            <v>51.356674107142865</v>
          </cell>
          <cell r="AL5">
            <v>63.021405529953896</v>
          </cell>
          <cell r="AM5">
            <v>55.843997343957511</v>
          </cell>
          <cell r="AN5">
            <v>54.379623752348834</v>
          </cell>
          <cell r="AO5">
            <v>47.872573363431151</v>
          </cell>
          <cell r="AP5">
            <v>56.987397078353268</v>
          </cell>
          <cell r="AQ5">
            <v>55.797784615384614</v>
          </cell>
          <cell r="AR5">
            <v>48.977916251246242</v>
          </cell>
          <cell r="AS5">
            <v>52.014932769512683</v>
          </cell>
          <cell r="AT5">
            <v>53.396597938144296</v>
          </cell>
          <cell r="AU5">
            <v>47.689808580858056</v>
          </cell>
          <cell r="AV5">
            <v>52.283113673805587</v>
          </cell>
          <cell r="AW5">
            <v>50.868803501945528</v>
          </cell>
          <cell r="AX5">
            <v>53.98184865900383</v>
          </cell>
          <cell r="AY5">
            <v>51.402685097871796</v>
          </cell>
          <cell r="AZ5">
            <v>51.654263114071597</v>
          </cell>
          <cell r="BA5">
            <v>52.101094339622648</v>
          </cell>
          <cell r="BB5">
            <v>46.137018756169795</v>
          </cell>
          <cell r="BC5">
            <v>49.707947916666662</v>
          </cell>
          <cell r="BD5">
            <v>50.004977743866171</v>
          </cell>
          <cell r="BE5">
            <v>45.427939110070263</v>
          </cell>
          <cell r="BF5">
            <v>59.516387738193856</v>
          </cell>
          <cell r="BG5">
            <v>59.105681818181814</v>
          </cell>
          <cell r="BH5">
            <v>55.448506944444446</v>
          </cell>
          <cell r="BI5">
            <v>54.48152604549157</v>
          </cell>
          <cell r="BJ5">
            <v>48.121283973758189</v>
          </cell>
          <cell r="BK5">
            <v>50.685781249999991</v>
          </cell>
          <cell r="BL5">
            <v>45.64138023152271</v>
          </cell>
          <cell r="BM5">
            <v>47.136340057636886</v>
          </cell>
          <cell r="BN5">
            <v>48.533517915309453</v>
          </cell>
          <cell r="BO5">
            <v>49.608338870431908</v>
          </cell>
          <cell r="BP5">
            <v>48.154058916472415</v>
          </cell>
          <cell r="BQ5">
            <v>48.154058916472415</v>
          </cell>
          <cell r="BR5">
            <v>50.557587217467812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</row>
        <row r="7">
          <cell r="A7">
            <v>0</v>
          </cell>
          <cell r="B7" t="str">
            <v>Total Sales KEuro</v>
          </cell>
          <cell r="C7">
            <v>0</v>
          </cell>
          <cell r="D7">
            <v>30.821179731925337</v>
          </cell>
          <cell r="E7">
            <v>68.061306681902622</v>
          </cell>
          <cell r="F7">
            <v>56.588244179002402</v>
          </cell>
          <cell r="G7">
            <v>53.212703723836562</v>
          </cell>
          <cell r="H7">
            <v>208.68343431666693</v>
          </cell>
          <cell r="I7">
            <v>68.637767452014756</v>
          </cell>
          <cell r="J7">
            <v>52.936585476641028</v>
          </cell>
          <cell r="K7">
            <v>43.50693055901327</v>
          </cell>
          <cell r="L7">
            <v>41.062198531844857</v>
          </cell>
          <cell r="M7">
            <v>206.1434820195139</v>
          </cell>
          <cell r="N7">
            <v>41.562179427379547</v>
          </cell>
          <cell r="O7">
            <v>57.014749507471407</v>
          </cell>
          <cell r="P7">
            <v>61.404242491069354</v>
          </cell>
          <cell r="Q7">
            <v>53.243320075640987</v>
          </cell>
          <cell r="R7">
            <v>45.234191911540371</v>
          </cell>
          <cell r="S7">
            <v>258.45868341310165</v>
          </cell>
          <cell r="T7">
            <v>53.151896129405408</v>
          </cell>
          <cell r="U7">
            <v>33.86456601072782</v>
          </cell>
          <cell r="V7">
            <v>42.731616138142222</v>
          </cell>
          <cell r="W7">
            <v>52.863656442513808</v>
          </cell>
          <cell r="X7">
            <v>182.61173472078926</v>
          </cell>
          <cell r="Y7">
            <v>46.503208240847179</v>
          </cell>
          <cell r="Z7">
            <v>44.859019754842286</v>
          </cell>
          <cell r="AA7">
            <v>52.391838308987339</v>
          </cell>
          <cell r="AB7">
            <v>48.042648474270102</v>
          </cell>
          <cell r="AC7">
            <v>191.79671477894689</v>
          </cell>
          <cell r="AD7">
            <v>35.957564996309145</v>
          </cell>
          <cell r="AE7">
            <v>51.882807131484796</v>
          </cell>
          <cell r="AF7">
            <v>45.971270080252921</v>
          </cell>
          <cell r="AG7">
            <v>44.551232103878718</v>
          </cell>
          <cell r="AH7">
            <v>52.269231052193298</v>
          </cell>
          <cell r="AI7">
            <v>230.63210536411887</v>
          </cell>
          <cell r="AJ7">
            <v>46.985709444035258</v>
          </cell>
          <cell r="AK7">
            <v>44.916784773384023</v>
          </cell>
          <cell r="AL7">
            <v>46.423072829274162</v>
          </cell>
          <cell r="AM7">
            <v>37.066152137246632</v>
          </cell>
          <cell r="AN7">
            <v>175.39171918394007</v>
          </cell>
          <cell r="AO7">
            <v>39.451372735185203</v>
          </cell>
          <cell r="AP7">
            <v>37.977367895809735</v>
          </cell>
          <cell r="AQ7">
            <v>43.858727940390246</v>
          </cell>
          <cell r="AR7">
            <v>46.340674884200695</v>
          </cell>
          <cell r="AS7">
            <v>167.62814345558587</v>
          </cell>
          <cell r="AT7">
            <v>62.926777547005756</v>
          </cell>
          <cell r="AU7">
            <v>68.218763896290824</v>
          </cell>
          <cell r="AV7">
            <v>58.600939930681662</v>
          </cell>
          <cell r="AW7">
            <v>47.022125069521614</v>
          </cell>
          <cell r="AX7">
            <v>51.65643232626082</v>
          </cell>
          <cell r="AY7">
            <v>288.42503876976065</v>
          </cell>
          <cell r="AZ7">
            <v>58.275809447088633</v>
          </cell>
          <cell r="BA7">
            <v>50.534041508519387</v>
          </cell>
          <cell r="BB7">
            <v>43.224796585780481</v>
          </cell>
          <cell r="BC7">
            <v>45.179362236141024</v>
          </cell>
          <cell r="BD7">
            <v>197.21400977752953</v>
          </cell>
          <cell r="BE7">
            <v>48.969639401733637</v>
          </cell>
          <cell r="BF7">
            <v>52.995082525758676</v>
          </cell>
          <cell r="BG7">
            <v>53.724775929413148</v>
          </cell>
          <cell r="BH7">
            <v>61.531837847538448</v>
          </cell>
          <cell r="BI7">
            <v>217.2213357044439</v>
          </cell>
          <cell r="BJ7">
            <v>48.87458661151426</v>
          </cell>
          <cell r="BK7">
            <v>52.784140970665575</v>
          </cell>
          <cell r="BL7">
            <v>48.855500497710047</v>
          </cell>
          <cell r="BM7">
            <v>48.610126457143124</v>
          </cell>
          <cell r="BN7">
            <v>30.147195277663915</v>
          </cell>
          <cell r="BO7">
            <v>30.707999594899778</v>
          </cell>
          <cell r="BP7">
            <v>259.9795494095967</v>
          </cell>
          <cell r="BQ7">
            <v>259.9795494095967</v>
          </cell>
          <cell r="BR7">
            <v>2584.1859509139945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</row>
        <row r="9">
          <cell r="A9" t="str">
            <v>Department Share in sales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</row>
        <row r="10">
          <cell r="A10">
            <v>0</v>
          </cell>
          <cell r="B10" t="str">
            <v>Furnitures</v>
          </cell>
          <cell r="C10">
            <v>0</v>
          </cell>
          <cell r="D10">
            <v>0.15363875824584064</v>
          </cell>
          <cell r="E10">
            <v>0.21754132686789962</v>
          </cell>
          <cell r="F10">
            <v>0.17580890576054747</v>
          </cell>
          <cell r="G10">
            <v>0.15225859805399006</v>
          </cell>
          <cell r="H10">
            <v>0.18014023884741778</v>
          </cell>
          <cell r="I10">
            <v>0.24115965527137351</v>
          </cell>
          <cell r="J10">
            <v>0.18103435715121846</v>
          </cell>
          <cell r="K10">
            <v>0.22248287692807292</v>
          </cell>
          <cell r="L10">
            <v>0.15932286317972089</v>
          </cell>
          <cell r="M10">
            <v>0.2054767619113273</v>
          </cell>
          <cell r="N10">
            <v>0.14568325339000718</v>
          </cell>
          <cell r="O10">
            <v>0.20971887011682991</v>
          </cell>
          <cell r="P10">
            <v>0.22666942773750817</v>
          </cell>
          <cell r="Q10">
            <v>0.19808044307837794</v>
          </cell>
          <cell r="R10">
            <v>0.16821206923941973</v>
          </cell>
          <cell r="S10">
            <v>0.193786657355494</v>
          </cell>
          <cell r="T10">
            <v>0.19786969400579199</v>
          </cell>
          <cell r="U10">
            <v>0.19935054319832216</v>
          </cell>
          <cell r="V10">
            <v>0.16724119369030227</v>
          </cell>
          <cell r="W10">
            <v>0.21516307773637003</v>
          </cell>
          <cell r="X10">
            <v>0.19598336667090879</v>
          </cell>
          <cell r="Y10">
            <v>0.11076260623339576</v>
          </cell>
          <cell r="Z10">
            <v>0.15436269460667493</v>
          </cell>
          <cell r="AA10">
            <v>0.15827196463655455</v>
          </cell>
          <cell r="AB10">
            <v>0.16915573555664923</v>
          </cell>
          <cell r="AC10">
            <v>0.14856471584209138</v>
          </cell>
          <cell r="AD10">
            <v>0.1419822033974166</v>
          </cell>
          <cell r="AE10">
            <v>0.25843520370849032</v>
          </cell>
          <cell r="AF10">
            <v>0.18004811950301114</v>
          </cell>
          <cell r="AG10">
            <v>0.13313250494281753</v>
          </cell>
          <cell r="AH10">
            <v>0.23356703195038617</v>
          </cell>
          <cell r="AI10">
            <v>0.19481374929402218</v>
          </cell>
          <cell r="AJ10">
            <v>0.20896381182169235</v>
          </cell>
          <cell r="AK10">
            <v>0.20429778631899675</v>
          </cell>
          <cell r="AL10">
            <v>0.36052723314525792</v>
          </cell>
          <cell r="AM10">
            <v>0.17962108604383767</v>
          </cell>
          <cell r="AN10">
            <v>0.2416839138424961</v>
          </cell>
          <cell r="AO10">
            <v>0.23029598997799061</v>
          </cell>
          <cell r="AP10">
            <v>0.17355228920807719</v>
          </cell>
          <cell r="AQ10">
            <v>0.16444717875006179</v>
          </cell>
          <cell r="AR10">
            <v>0.16979002290158579</v>
          </cell>
          <cell r="AS10">
            <v>0.18348458537829995</v>
          </cell>
          <cell r="AT10">
            <v>0.20452829647032075</v>
          </cell>
          <cell r="AU10">
            <v>0.22597086363959135</v>
          </cell>
          <cell r="AV10">
            <v>0.27014442601903532</v>
          </cell>
          <cell r="AW10">
            <v>0.24293658280422339</v>
          </cell>
          <cell r="AX10">
            <v>0.29514256694214297</v>
          </cell>
          <cell r="AY10">
            <v>0.24542211594469093</v>
          </cell>
          <cell r="AZ10">
            <v>0.18892383349691699</v>
          </cell>
          <cell r="BA10">
            <v>0.14430819914051773</v>
          </cell>
          <cell r="BB10">
            <v>0.18126969373279489</v>
          </cell>
          <cell r="BC10">
            <v>0.20307378909402987</v>
          </cell>
          <cell r="BD10">
            <v>0.17905551336344042</v>
          </cell>
          <cell r="BE10">
            <v>0.17141003996333706</v>
          </cell>
          <cell r="BF10">
            <v>0.17831049120779982</v>
          </cell>
          <cell r="BG10">
            <v>0.28413021444298475</v>
          </cell>
          <cell r="BH10">
            <v>0.30508059488854095</v>
          </cell>
          <cell r="BI10">
            <v>0.23883689268458752</v>
          </cell>
          <cell r="BJ10">
            <v>0.1851431265511474</v>
          </cell>
          <cell r="BK10">
            <v>0.21487698416776804</v>
          </cell>
          <cell r="BL10">
            <v>0.19992120712690528</v>
          </cell>
          <cell r="BM10">
            <v>0.29818362778644719</v>
          </cell>
          <cell r="BN10">
            <v>0.19163743339095182</v>
          </cell>
          <cell r="BO10">
            <v>0.18896758128879246</v>
          </cell>
          <cell r="BP10">
            <v>0.21629790862615741</v>
          </cell>
          <cell r="BQ10">
            <v>0.21629790862615741</v>
          </cell>
          <cell r="BR10">
            <v>0.20378076641327639</v>
          </cell>
        </row>
        <row r="11">
          <cell r="A11">
            <v>0</v>
          </cell>
          <cell r="B11" t="str">
            <v>Business Machines</v>
          </cell>
          <cell r="C11">
            <v>0</v>
          </cell>
          <cell r="D11">
            <v>0.2918705167705109</v>
          </cell>
          <cell r="E11">
            <v>0.35640885557641427</v>
          </cell>
          <cell r="F11">
            <v>0.37799465535573418</v>
          </cell>
          <cell r="G11">
            <v>0.37616841521259625</v>
          </cell>
          <cell r="H11">
            <v>0.35776887901257037</v>
          </cell>
          <cell r="I11">
            <v>0.35365891586782111</v>
          </cell>
          <cell r="J11">
            <v>0.39570162582566282</v>
          </cell>
          <cell r="K11">
            <v>0.3327372913735388</v>
          </cell>
          <cell r="L11">
            <v>0.35040903235679055</v>
          </cell>
          <cell r="M11">
            <v>0.35939237138038121</v>
          </cell>
          <cell r="N11">
            <v>0.36081757505246448</v>
          </cell>
          <cell r="O11">
            <v>0.36144878851153173</v>
          </cell>
          <cell r="P11">
            <v>0.321655581934012</v>
          </cell>
          <cell r="Q11">
            <v>0.33134947056359176</v>
          </cell>
          <cell r="R11">
            <v>0.37084409831952747</v>
          </cell>
          <cell r="S11">
            <v>0.34733703711785241</v>
          </cell>
          <cell r="T11">
            <v>0.33044106011290669</v>
          </cell>
          <cell r="U11">
            <v>0.33842404099146073</v>
          </cell>
          <cell r="V11">
            <v>0.40393919468702782</v>
          </cell>
          <cell r="W11">
            <v>0.33709554692584065</v>
          </cell>
          <cell r="X11">
            <v>0.3510466075430787</v>
          </cell>
          <cell r="Y11">
            <v>0.34012390028770068</v>
          </cell>
          <cell r="Z11">
            <v>0.34679898078974575</v>
          </cell>
          <cell r="AA11">
            <v>0.36377693383111781</v>
          </cell>
          <cell r="AB11">
            <v>0.42928049976322336</v>
          </cell>
          <cell r="AC11">
            <v>0.37047886570774996</v>
          </cell>
          <cell r="AD11">
            <v>0.34957043493696544</v>
          </cell>
          <cell r="AE11">
            <v>0.33123882159081297</v>
          </cell>
          <cell r="AF11">
            <v>0.39562721894658587</v>
          </cell>
          <cell r="AG11">
            <v>0.37368245049234589</v>
          </cell>
          <cell r="AH11">
            <v>0.37696437985095665</v>
          </cell>
          <cell r="AI11">
            <v>0.36549308251861751</v>
          </cell>
          <cell r="AJ11">
            <v>0.34633071239590935</v>
          </cell>
          <cell r="AK11">
            <v>0.38100071684331194</v>
          </cell>
          <cell r="AL11">
            <v>0.2629705397131733</v>
          </cell>
          <cell r="AM11">
            <v>0.31927787052969703</v>
          </cell>
          <cell r="AN11">
            <v>0.32742836622222093</v>
          </cell>
          <cell r="AO11">
            <v>0.29798966427223433</v>
          </cell>
          <cell r="AP11">
            <v>0.38169656347460623</v>
          </cell>
          <cell r="AQ11">
            <v>0.32844009645561967</v>
          </cell>
          <cell r="AR11">
            <v>0.25563781381137601</v>
          </cell>
          <cell r="AS11">
            <v>0.31321307211812244</v>
          </cell>
          <cell r="AT11">
            <v>0.25526296065608556</v>
          </cell>
          <cell r="AU11">
            <v>0.28224444001949078</v>
          </cell>
          <cell r="AV11">
            <v>0.32316649863164443</v>
          </cell>
          <cell r="AW11">
            <v>0.31868536146401161</v>
          </cell>
          <cell r="AX11">
            <v>0.32879964196983563</v>
          </cell>
          <cell r="AY11">
            <v>0.29895109896328409</v>
          </cell>
          <cell r="AZ11">
            <v>0.38955821620357117</v>
          </cell>
          <cell r="BA11">
            <v>0.38331999687157325</v>
          </cell>
          <cell r="BB11">
            <v>0.37176610724076348</v>
          </cell>
          <cell r="BC11">
            <v>0.37628674172868226</v>
          </cell>
          <cell r="BD11">
            <v>0.38101977879732352</v>
          </cell>
          <cell r="BE11">
            <v>0.40905045022124786</v>
          </cell>
          <cell r="BF11">
            <v>0.40962473235956021</v>
          </cell>
          <cell r="BG11">
            <v>0.32378766654197061</v>
          </cell>
          <cell r="BH11">
            <v>0.31905021764129127</v>
          </cell>
          <cell r="BI11">
            <v>0.36260855949440379</v>
          </cell>
          <cell r="BJ11">
            <v>0.33684151045107963</v>
          </cell>
          <cell r="BK11">
            <v>0.34652597316966316</v>
          </cell>
          <cell r="BL11">
            <v>0.33519727524942139</v>
          </cell>
          <cell r="BM11">
            <v>0.27491009092300939</v>
          </cell>
          <cell r="BN11">
            <v>0.3909061507326701</v>
          </cell>
          <cell r="BO11">
            <v>0.33311947369155953</v>
          </cell>
          <cell r="BP11">
            <v>0.33274873830490831</v>
          </cell>
          <cell r="BQ11">
            <v>0.33274873830490831</v>
          </cell>
          <cell r="BR11">
            <v>0.34616261180987568</v>
          </cell>
        </row>
        <row r="12">
          <cell r="A12">
            <v>0</v>
          </cell>
          <cell r="B12" t="str">
            <v>Office Supplies</v>
          </cell>
          <cell r="C12">
            <v>0</v>
          </cell>
          <cell r="D12">
            <v>0.33881420216973501</v>
          </cell>
          <cell r="E12">
            <v>0.29614505094781424</v>
          </cell>
          <cell r="F12">
            <v>0.30188427210678187</v>
          </cell>
          <cell r="G12">
            <v>0.3238340450136849</v>
          </cell>
          <cell r="H12">
            <v>0.31106378311739535</v>
          </cell>
          <cell r="I12">
            <v>0.25986385490413022</v>
          </cell>
          <cell r="J12">
            <v>0.26352654238318463</v>
          </cell>
          <cell r="K12">
            <v>0.29523923260034696</v>
          </cell>
          <cell r="L12">
            <v>0.32638916026930975</v>
          </cell>
          <cell r="M12">
            <v>0.28152177744572837</v>
          </cell>
          <cell r="N12">
            <v>0.30374640226139804</v>
          </cell>
          <cell r="O12">
            <v>0.24527741152257193</v>
          </cell>
          <cell r="P12">
            <v>0.28709997798210191</v>
          </cell>
          <cell r="Q12">
            <v>0.29671503320002557</v>
          </cell>
          <cell r="R12">
            <v>0.26456423965981429</v>
          </cell>
          <cell r="S12">
            <v>0.2785876312568864</v>
          </cell>
          <cell r="T12">
            <v>0.32758043663063541</v>
          </cell>
          <cell r="U12">
            <v>0.31331430519800541</v>
          </cell>
          <cell r="V12">
            <v>0.25687762283609106</v>
          </cell>
          <cell r="W12">
            <v>0.27358245053641211</v>
          </cell>
          <cell r="X12">
            <v>0.29275850777831741</v>
          </cell>
          <cell r="Y12">
            <v>0.30318326055750322</v>
          </cell>
          <cell r="Z12">
            <v>0.30251563023865718</v>
          </cell>
          <cell r="AA12">
            <v>0.29020391742007834</v>
          </cell>
          <cell r="AB12">
            <v>0.25150351652697817</v>
          </cell>
          <cell r="AC12">
            <v>0.2865365068941077</v>
          </cell>
          <cell r="AD12">
            <v>0.27134719542323754</v>
          </cell>
          <cell r="AE12">
            <v>0.24424197175873499</v>
          </cell>
          <cell r="AF12">
            <v>0.23396569411190882</v>
          </cell>
          <cell r="AG12">
            <v>0.27949133085843597</v>
          </cell>
          <cell r="AH12">
            <v>0.26073261503777184</v>
          </cell>
          <cell r="AI12">
            <v>0.25696604555763602</v>
          </cell>
          <cell r="AJ12">
            <v>0.28427209233260109</v>
          </cell>
          <cell r="AK12">
            <v>0.25046353539433641</v>
          </cell>
          <cell r="AL12">
            <v>0.2708566440388514</v>
          </cell>
          <cell r="AM12">
            <v>0.31655003306366764</v>
          </cell>
          <cell r="AN12">
            <v>0.27888450076753352</v>
          </cell>
          <cell r="AO12">
            <v>0.33008594256874574</v>
          </cell>
          <cell r="AP12">
            <v>0.2808342853213695</v>
          </cell>
          <cell r="AQ12">
            <v>0.33253960249541292</v>
          </cell>
          <cell r="AR12">
            <v>0.403154401304193</v>
          </cell>
          <cell r="AS12">
            <v>0.339769327193232</v>
          </cell>
          <cell r="AT12">
            <v>0.36938345259462541</v>
          </cell>
          <cell r="AU12">
            <v>0.34350877512420858</v>
          </cell>
          <cell r="AV12">
            <v>0.26406886242813199</v>
          </cell>
          <cell r="AW12">
            <v>0.26944390359812348</v>
          </cell>
          <cell r="AX12">
            <v>0.24853289543601245</v>
          </cell>
          <cell r="AY12">
            <v>0.3039288333781287</v>
          </cell>
          <cell r="AZ12">
            <v>0.28146068744631286</v>
          </cell>
          <cell r="BA12">
            <v>0.2938018989417151</v>
          </cell>
          <cell r="BB12">
            <v>0.30490210416031355</v>
          </cell>
          <cell r="BC12">
            <v>0.31678225513131014</v>
          </cell>
          <cell r="BD12">
            <v>0.29785256380415798</v>
          </cell>
          <cell r="BE12">
            <v>0.27148427530246577</v>
          </cell>
          <cell r="BF12">
            <v>0.2791395091314407</v>
          </cell>
          <cell r="BG12">
            <v>0.25151970219108072</v>
          </cell>
          <cell r="BH12">
            <v>0.23337072434875886</v>
          </cell>
          <cell r="BI12">
            <v>0.25761777689555626</v>
          </cell>
          <cell r="BJ12">
            <v>0.32886999440557713</v>
          </cell>
          <cell r="BK12">
            <v>0.29937246790778366</v>
          </cell>
          <cell r="BL12">
            <v>0.31273068030358597</v>
          </cell>
          <cell r="BM12">
            <v>0.27620705005379043</v>
          </cell>
          <cell r="BN12">
            <v>0.22664442746209196</v>
          </cell>
          <cell r="BO12">
            <v>0.27204501414078408</v>
          </cell>
          <cell r="BP12">
            <v>0.29143534282739725</v>
          </cell>
          <cell r="BQ12">
            <v>0.29143534282739725</v>
          </cell>
          <cell r="BR12">
            <v>0.28892320002700045</v>
          </cell>
        </row>
        <row r="13">
          <cell r="A13">
            <v>0</v>
          </cell>
          <cell r="B13" t="str">
            <v>Computers</v>
          </cell>
          <cell r="C13">
            <v>0</v>
          </cell>
          <cell r="D13">
            <v>0.134119273833856</v>
          </cell>
          <cell r="E13">
            <v>7.0533539125205671E-2</v>
          </cell>
          <cell r="F13">
            <v>5.2406731310077038E-2</v>
          </cell>
          <cell r="G13">
            <v>7.8648529280445786E-2</v>
          </cell>
          <cell r="H13">
            <v>7.7078590016947904E-2</v>
          </cell>
          <cell r="I13">
            <v>7.0499178939312554E-2</v>
          </cell>
          <cell r="J13">
            <v>9.7861862812044301E-2</v>
          </cell>
          <cell r="K13">
            <v>9.1583981156055566E-2</v>
          </cell>
          <cell r="L13">
            <v>8.1363800903957811E-2</v>
          </cell>
          <cell r="M13">
            <v>8.4139907795406393E-2</v>
          </cell>
          <cell r="N13">
            <v>8.5976114469675902E-2</v>
          </cell>
          <cell r="O13">
            <v>7.3397926608234215E-2</v>
          </cell>
          <cell r="P13">
            <v>8.4912492973009082E-2</v>
          </cell>
          <cell r="Q13">
            <v>0.10456556152954512</v>
          </cell>
          <cell r="R13">
            <v>7.3865543731418515E-2</v>
          </cell>
          <cell r="S13">
            <v>8.46586849328681E-2</v>
          </cell>
          <cell r="T13">
            <v>6.4089308616821952E-2</v>
          </cell>
          <cell r="U13">
            <v>6.9240035412427361E-2</v>
          </cell>
          <cell r="V13">
            <v>8.0072923868682297E-2</v>
          </cell>
          <cell r="W13">
            <v>6.7229760443213119E-2</v>
          </cell>
          <cell r="X13">
            <v>6.9693814849702884E-2</v>
          </cell>
          <cell r="Y13">
            <v>0.12347635044036669</v>
          </cell>
          <cell r="Z13">
            <v>9.0068842501512397E-2</v>
          </cell>
          <cell r="AA13">
            <v>0.10168272173613006</v>
          </cell>
          <cell r="AB13">
            <v>5.6302689525889134E-2</v>
          </cell>
          <cell r="AC13">
            <v>9.28833503744671E-2</v>
          </cell>
          <cell r="AD13">
            <v>9.8036237978483126E-2</v>
          </cell>
          <cell r="AE13">
            <v>8.1085486698319137E-2</v>
          </cell>
          <cell r="AF13">
            <v>7.4751063281128016E-2</v>
          </cell>
          <cell r="AG13">
            <v>6.2982319681358867E-2</v>
          </cell>
          <cell r="AH13">
            <v>4.9849579244650333E-2</v>
          </cell>
          <cell r="AI13">
            <v>7.1889503316552791E-2</v>
          </cell>
          <cell r="AJ13">
            <v>5.3902948382670901E-2</v>
          </cell>
          <cell r="AK13">
            <v>6.390406935309749E-2</v>
          </cell>
          <cell r="AL13">
            <v>3.6441797345288303E-2</v>
          </cell>
          <cell r="AM13">
            <v>0.12510531906014247</v>
          </cell>
          <cell r="AN13">
            <v>6.6889968673548003E-2</v>
          </cell>
          <cell r="AO13">
            <v>5.8169473761617935E-2</v>
          </cell>
          <cell r="AP13">
            <v>9.9539684494884317E-2</v>
          </cell>
          <cell r="AQ13">
            <v>7.8917320992666656E-2</v>
          </cell>
          <cell r="AR13">
            <v>8.2401982750951092E-2</v>
          </cell>
          <cell r="AS13">
            <v>7.9669781803017051E-2</v>
          </cell>
          <cell r="AT13">
            <v>6.8596818212364186E-2</v>
          </cell>
          <cell r="AU13">
            <v>7.5765486479652422E-2</v>
          </cell>
          <cell r="AV13">
            <v>5.6730033639070691E-2</v>
          </cell>
          <cell r="AW13">
            <v>8.1688097448540137E-2</v>
          </cell>
          <cell r="AX13">
            <v>6.6489959125193523E-2</v>
          </cell>
          <cell r="AY13">
            <v>6.963826698884483E-2</v>
          </cell>
          <cell r="AZ13">
            <v>6.1171618026436871E-2</v>
          </cell>
          <cell r="BA13">
            <v>6.5335917309853137E-2</v>
          </cell>
          <cell r="BB13">
            <v>3.8314773033774632E-2</v>
          </cell>
          <cell r="BC13">
            <v>4.4501434517912011E-2</v>
          </cell>
          <cell r="BD13">
            <v>5.3410040319255732E-2</v>
          </cell>
          <cell r="BE13">
            <v>4.4777946930109204E-2</v>
          </cell>
          <cell r="BF13">
            <v>6.3481146688126114E-2</v>
          </cell>
          <cell r="BG13">
            <v>7.9197881652106492E-2</v>
          </cell>
          <cell r="BH13">
            <v>6.4852685118135092E-2</v>
          </cell>
          <cell r="BI13">
            <v>6.3540452081440005E-2</v>
          </cell>
          <cell r="BJ13">
            <v>5.6630968946976702E-2</v>
          </cell>
          <cell r="BK13">
            <v>7.224316071826746E-2</v>
          </cell>
          <cell r="BL13">
            <v>6.4432704302077509E-2</v>
          </cell>
          <cell r="BM13">
            <v>6.5568347023626281E-2</v>
          </cell>
          <cell r="BN13">
            <v>0.11007240428403044</v>
          </cell>
          <cell r="BO13">
            <v>0.16700777713143736</v>
          </cell>
          <cell r="BP13">
            <v>8.2172367408746172E-2</v>
          </cell>
          <cell r="BQ13">
            <v>8.2172367408746172E-2</v>
          </cell>
          <cell r="BR13">
            <v>7.4802394629407798E-2</v>
          </cell>
        </row>
        <row r="14">
          <cell r="A14">
            <v>0</v>
          </cell>
          <cell r="B14" t="str">
            <v>Assistance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</row>
        <row r="15">
          <cell r="A15">
            <v>0</v>
          </cell>
          <cell r="B15" t="str">
            <v xml:space="preserve">Business Service Center </v>
          </cell>
          <cell r="C15">
            <v>0</v>
          </cell>
          <cell r="D15">
            <v>8.1557248980057367E-2</v>
          </cell>
          <cell r="E15">
            <v>5.9371227482666093E-2</v>
          </cell>
          <cell r="F15">
            <v>9.1905435466859559E-2</v>
          </cell>
          <cell r="G15">
            <v>6.9090412439282906E-2</v>
          </cell>
          <cell r="H15">
            <v>7.3948509005668656E-2</v>
          </cell>
          <cell r="I15">
            <v>7.4818395017362579E-2</v>
          </cell>
          <cell r="J15">
            <v>6.1875611827889872E-2</v>
          </cell>
          <cell r="K15">
            <v>5.7956617941985734E-2</v>
          </cell>
          <cell r="L15">
            <v>8.251514329022118E-2</v>
          </cell>
          <cell r="M15">
            <v>6.9469181467156804E-2</v>
          </cell>
          <cell r="N15">
            <v>0.10377665482645437</v>
          </cell>
          <cell r="O15">
            <v>0.11015700324083227</v>
          </cell>
          <cell r="P15">
            <v>7.9662519373368823E-2</v>
          </cell>
          <cell r="Q15">
            <v>6.9289491628459751E-2</v>
          </cell>
          <cell r="R15">
            <v>0.1225140490498199</v>
          </cell>
          <cell r="S15">
            <v>9.5629989336899132E-2</v>
          </cell>
          <cell r="T15">
            <v>8.0019500633843915E-2</v>
          </cell>
          <cell r="U15">
            <v>7.9671075199784377E-2</v>
          </cell>
          <cell r="V15">
            <v>9.186906491789644E-2</v>
          </cell>
          <cell r="W15">
            <v>0.10692916435816412</v>
          </cell>
          <cell r="X15">
            <v>9.0517703157992208E-2</v>
          </cell>
          <cell r="Y15">
            <v>0.12245388248103369</v>
          </cell>
          <cell r="Z15">
            <v>0.10625385186340966</v>
          </cell>
          <cell r="AA15">
            <v>8.6064462376119144E-2</v>
          </cell>
          <cell r="AB15">
            <v>9.3757558627260165E-2</v>
          </cell>
          <cell r="AC15">
            <v>0.1015365611815837</v>
          </cell>
          <cell r="AD15">
            <v>0.13906392826389732</v>
          </cell>
          <cell r="AE15">
            <v>8.4998516243642561E-2</v>
          </cell>
          <cell r="AF15">
            <v>0.11560790415736616</v>
          </cell>
          <cell r="AG15">
            <v>0.15071139402504163</v>
          </cell>
          <cell r="AH15">
            <v>7.8886393916234962E-2</v>
          </cell>
          <cell r="AI15">
            <v>0.11083761931317161</v>
          </cell>
          <cell r="AJ15">
            <v>0.10653043506712631</v>
          </cell>
          <cell r="AK15">
            <v>0.10033389209025734</v>
          </cell>
          <cell r="AL15">
            <v>6.9203785757429054E-2</v>
          </cell>
          <cell r="AM15">
            <v>5.9445691302655236E-2</v>
          </cell>
          <cell r="AN15">
            <v>8.511325049420139E-2</v>
          </cell>
          <cell r="AO15">
            <v>8.3458929419411257E-2</v>
          </cell>
          <cell r="AP15">
            <v>6.4377177501062852E-2</v>
          </cell>
          <cell r="AQ15">
            <v>9.5655801306239047E-2</v>
          </cell>
          <cell r="AR15">
            <v>8.9015779231894299E-2</v>
          </cell>
          <cell r="AS15">
            <v>8.3863233507328633E-2</v>
          </cell>
          <cell r="AT15">
            <v>0.10222847206660411</v>
          </cell>
          <cell r="AU15">
            <v>7.2510434737057039E-2</v>
          </cell>
          <cell r="AV15">
            <v>8.5890179282117576E-2</v>
          </cell>
          <cell r="AW15">
            <v>8.7246054685101465E-2</v>
          </cell>
          <cell r="AX15">
            <v>6.1034936526815319E-2</v>
          </cell>
          <cell r="AY15">
            <v>8.2059684725051291E-2</v>
          </cell>
          <cell r="AZ15">
            <v>7.8885644826762275E-2</v>
          </cell>
          <cell r="BA15">
            <v>0.1132339877363407</v>
          </cell>
          <cell r="BB15">
            <v>0.1037473218323534</v>
          </cell>
          <cell r="BC15">
            <v>5.935577952806579E-2</v>
          </cell>
          <cell r="BD15">
            <v>8.8662103715822269E-2</v>
          </cell>
          <cell r="BE15">
            <v>0.10327728758284004</v>
          </cell>
          <cell r="BF15">
            <v>6.9444120613073076E-2</v>
          </cell>
          <cell r="BG15">
            <v>6.136453517185745E-2</v>
          </cell>
          <cell r="BH15">
            <v>7.7645778003273824E-2</v>
          </cell>
          <cell r="BI15">
            <v>7.7396318844012491E-2</v>
          </cell>
          <cell r="BJ15">
            <v>9.2514399645219181E-2</v>
          </cell>
          <cell r="BK15">
            <v>6.6981414036517778E-2</v>
          </cell>
          <cell r="BL15">
            <v>8.7718133018009875E-2</v>
          </cell>
          <cell r="BM15">
            <v>8.5130884213126617E-2</v>
          </cell>
          <cell r="BN15">
            <v>8.0739584130255726E-2</v>
          </cell>
          <cell r="BO15">
            <v>3.886015374742649E-2</v>
          </cell>
          <cell r="BP15">
            <v>7.7345642832790815E-2</v>
          </cell>
          <cell r="BQ15">
            <v>7.7345642832790815E-2</v>
          </cell>
          <cell r="BR15">
            <v>8.6331027120439607E-2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0.99999999999999989</v>
          </cell>
          <cell r="E16">
            <v>0.99999999999999989</v>
          </cell>
          <cell r="F16">
            <v>1</v>
          </cell>
          <cell r="G16">
            <v>0.99999999999999989</v>
          </cell>
          <cell r="H16">
            <v>1.0000000000000002</v>
          </cell>
          <cell r="I16">
            <v>1</v>
          </cell>
          <cell r="J16">
            <v>1</v>
          </cell>
          <cell r="K16">
            <v>0.99999999999999989</v>
          </cell>
          <cell r="L16">
            <v>1.0000000000000002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0.99999999999999978</v>
          </cell>
          <cell r="S16">
            <v>1</v>
          </cell>
          <cell r="T16">
            <v>0.99999999999999989</v>
          </cell>
          <cell r="U16">
            <v>1</v>
          </cell>
          <cell r="V16">
            <v>0.99999999999999989</v>
          </cell>
          <cell r="W16">
            <v>1</v>
          </cell>
          <cell r="X16">
            <v>1</v>
          </cell>
          <cell r="Y16">
            <v>1</v>
          </cell>
          <cell r="Z16">
            <v>0.99999999999999989</v>
          </cell>
          <cell r="AA16">
            <v>0.99999999999999978</v>
          </cell>
          <cell r="AB16">
            <v>1</v>
          </cell>
          <cell r="AC16">
            <v>0.99999999999999978</v>
          </cell>
          <cell r="AD16">
            <v>1</v>
          </cell>
          <cell r="AE16">
            <v>1</v>
          </cell>
          <cell r="AF16">
            <v>1</v>
          </cell>
          <cell r="AG16">
            <v>0.99999999999999989</v>
          </cell>
          <cell r="AH16">
            <v>1</v>
          </cell>
          <cell r="AI16">
            <v>1</v>
          </cell>
          <cell r="AJ16">
            <v>1</v>
          </cell>
          <cell r="AK16">
            <v>0.99999999999999989</v>
          </cell>
          <cell r="AL16">
            <v>0.99999999999999989</v>
          </cell>
          <cell r="AM16">
            <v>1</v>
          </cell>
          <cell r="AN16">
            <v>1</v>
          </cell>
          <cell r="AO16">
            <v>0.99999999999999989</v>
          </cell>
          <cell r="AP16">
            <v>1.0000000000000002</v>
          </cell>
          <cell r="AQ16">
            <v>1</v>
          </cell>
          <cell r="AR16">
            <v>1.0000000000000002</v>
          </cell>
          <cell r="AS16">
            <v>1.0000000000000002</v>
          </cell>
          <cell r="AT16">
            <v>1</v>
          </cell>
          <cell r="AU16">
            <v>1.0000000000000002</v>
          </cell>
          <cell r="AV16">
            <v>1</v>
          </cell>
          <cell r="AW16">
            <v>1</v>
          </cell>
          <cell r="AX16">
            <v>0.99999999999999989</v>
          </cell>
          <cell r="AY16">
            <v>0.99999999999999978</v>
          </cell>
          <cell r="AZ16">
            <v>1</v>
          </cell>
          <cell r="BA16">
            <v>0.99999999999999989</v>
          </cell>
          <cell r="BB16">
            <v>0.99999999999999978</v>
          </cell>
          <cell r="BC16">
            <v>1</v>
          </cell>
          <cell r="BD16">
            <v>1</v>
          </cell>
          <cell r="BE16">
            <v>0.99999999999999989</v>
          </cell>
          <cell r="BF16">
            <v>0.99999999999999989</v>
          </cell>
          <cell r="BG16">
            <v>1</v>
          </cell>
          <cell r="BH16">
            <v>1</v>
          </cell>
          <cell r="BI16">
            <v>1.0000000000000002</v>
          </cell>
          <cell r="BJ16">
            <v>1</v>
          </cell>
          <cell r="BK16">
            <v>1</v>
          </cell>
          <cell r="BL16">
            <v>1</v>
          </cell>
          <cell r="BM16">
            <v>0.99999999999999989</v>
          </cell>
          <cell r="BN16">
            <v>1</v>
          </cell>
          <cell r="BO16">
            <v>0.99999999999999989</v>
          </cell>
          <cell r="BP16">
            <v>1</v>
          </cell>
          <cell r="BQ16">
            <v>1</v>
          </cell>
          <cell r="BR16">
            <v>1</v>
          </cell>
        </row>
        <row r="17">
          <cell r="A17" t="str">
            <v>Department Sales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</row>
        <row r="18">
          <cell r="A18">
            <v>0</v>
          </cell>
          <cell r="B18" t="str">
            <v>Furnitures</v>
          </cell>
          <cell r="C18">
            <v>0</v>
          </cell>
          <cell r="D18">
            <v>4.735327781684882</v>
          </cell>
          <cell r="E18">
            <v>14.806146963944142</v>
          </cell>
          <cell r="F18">
            <v>9.9487172880210828</v>
          </cell>
          <cell r="G18">
            <v>8.102091667653692</v>
          </cell>
          <cell r="H18">
            <v>37.592283701303799</v>
          </cell>
          <cell r="I18">
            <v>16.552660337324582</v>
          </cell>
          <cell r="J18">
            <v>9.5833407215442374</v>
          </cell>
          <cell r="K18">
            <v>9.6795470770791674</v>
          </cell>
          <cell r="L18">
            <v>6.5421470385476539</v>
          </cell>
          <cell r="M18">
            <v>42.357695174495646</v>
          </cell>
          <cell r="N18">
            <v>6.0549135169598785</v>
          </cell>
          <cell r="O18">
            <v>11.95706884670099</v>
          </cell>
          <cell r="P18">
            <v>13.918464506105876</v>
          </cell>
          <cell r="Q18">
            <v>10.546460431546864</v>
          </cell>
          <cell r="R18">
            <v>7.6089370218132313</v>
          </cell>
          <cell r="S18">
            <v>50.085844323126842</v>
          </cell>
          <cell r="T18">
            <v>10.517149422953091</v>
          </cell>
          <cell r="U18">
            <v>6.7509196294140299</v>
          </cell>
          <cell r="V18">
            <v>7.146486491258691</v>
          </cell>
          <cell r="W18">
            <v>11.374307020569358</v>
          </cell>
          <cell r="X18">
            <v>35.788862564195171</v>
          </cell>
          <cell r="Y18">
            <v>5.1508165429705617</v>
          </cell>
          <cell r="Z18">
            <v>6.9245591667715178</v>
          </cell>
          <cell r="AA18">
            <v>8.2921591800841288</v>
          </cell>
          <cell r="AB18">
            <v>8.1266895407546915</v>
          </cell>
          <cell r="AC18">
            <v>28.4942244305809</v>
          </cell>
          <cell r="AD18">
            <v>5.1053343069817938</v>
          </cell>
          <cell r="AE18">
            <v>13.408343829993591</v>
          </cell>
          <cell r="AF18">
            <v>8.2770407291145816</v>
          </cell>
          <cell r="AG18">
            <v>5.931217128278246</v>
          </cell>
          <cell r="AH18">
            <v>12.208369159189752</v>
          </cell>
          <cell r="AI18">
            <v>44.930305153557967</v>
          </cell>
          <cell r="AJ18">
            <v>9.8183129465720977</v>
          </cell>
          <cell r="AK18">
            <v>9.1763996977691775</v>
          </cell>
          <cell r="AL18">
            <v>16.736782001239018</v>
          </cell>
          <cell r="AM18">
            <v>6.6578625023583546</v>
          </cell>
          <cell r="AN18">
            <v>42.389357147938654</v>
          </cell>
          <cell r="AO18">
            <v>9.0854929400401865</v>
          </cell>
          <cell r="AP18">
            <v>6.591059136415117</v>
          </cell>
          <cell r="AQ18">
            <v>7.2124440733636845</v>
          </cell>
          <cell r="AR18">
            <v>7.8681842498633774</v>
          </cell>
          <cell r="AS18">
            <v>30.757180399682362</v>
          </cell>
          <cell r="AT18">
            <v>12.870306614055918</v>
          </cell>
          <cell r="AU18">
            <v>15.415452994070211</v>
          </cell>
          <cell r="AV18">
            <v>15.830717281749966</v>
          </cell>
          <cell r="AW18">
            <v>11.423394380582387</v>
          </cell>
          <cell r="AX18">
            <v>15.246012035845714</v>
          </cell>
          <cell r="AY18">
            <v>70.7858833063042</v>
          </cell>
          <cell r="AZ18">
            <v>11.009689320879835</v>
          </cell>
          <cell r="BA18">
            <v>7.292476525386606</v>
          </cell>
          <cell r="BB18">
            <v>7.8353456387667872</v>
          </cell>
          <cell r="BC18">
            <v>9.1747442781448818</v>
          </cell>
          <cell r="BD18">
            <v>35.312255763178115</v>
          </cell>
          <cell r="BE18">
            <v>8.3938878468413698</v>
          </cell>
          <cell r="BF18">
            <v>9.4495791967659208</v>
          </cell>
          <cell r="BG18">
            <v>15.264832105725466</v>
          </cell>
          <cell r="BH18">
            <v>18.772169695112272</v>
          </cell>
          <cell r="BI18">
            <v>51.880468844445033</v>
          </cell>
          <cell r="BJ18">
            <v>9.0487937741506013</v>
          </cell>
          <cell r="BK18">
            <v>11.342097023662944</v>
          </cell>
          <cell r="BL18">
            <v>9.7672506342913152</v>
          </cell>
          <cell r="BM18">
            <v>14.494743854148897</v>
          </cell>
          <cell r="BN18">
            <v>5.7773311269473364</v>
          </cell>
          <cell r="BO18">
            <v>5.8028164096654313</v>
          </cell>
          <cell r="BP18">
            <v>56.233032822866534</v>
          </cell>
          <cell r="BQ18">
            <v>56.233032822866534</v>
          </cell>
          <cell r="BR18">
            <v>526.60739363167534</v>
          </cell>
        </row>
        <row r="19">
          <cell r="A19">
            <v>0</v>
          </cell>
          <cell r="B19" t="str">
            <v>Business Machines</v>
          </cell>
          <cell r="C19">
            <v>0</v>
          </cell>
          <cell r="D19">
            <v>8.9957936558338485</v>
          </cell>
          <cell r="E19">
            <v>24.257652423532278</v>
          </cell>
          <cell r="F19">
            <v>21.390053855628143</v>
          </cell>
          <cell r="G19">
            <v>20.01693842897302</v>
          </cell>
          <cell r="H19">
            <v>74.660438363967288</v>
          </cell>
          <cell r="I19">
            <v>24.274358424667163</v>
          </cell>
          <cell r="J19">
            <v>20.947092938766026</v>
          </cell>
          <cell r="K19">
            <v>14.476378230182723</v>
          </cell>
          <cell r="L19">
            <v>14.388565253986181</v>
          </cell>
          <cell r="M19">
            <v>74.086394847602094</v>
          </cell>
          <cell r="N19">
            <v>14.996364794882515</v>
          </cell>
          <cell r="O19">
            <v>20.607912136763993</v>
          </cell>
          <cell r="P19">
            <v>19.751017351682101</v>
          </cell>
          <cell r="Q19">
            <v>17.642145918111499</v>
          </cell>
          <cell r="R19">
            <v>16.774833112647656</v>
          </cell>
          <cell r="S19">
            <v>89.772273314087769</v>
          </cell>
          <cell r="T19">
            <v>17.563568904011831</v>
          </cell>
          <cell r="U19">
            <v>11.460583275772581</v>
          </cell>
          <cell r="V19">
            <v>17.260974610516374</v>
          </cell>
          <cell r="W19">
            <v>17.820103180988934</v>
          </cell>
          <cell r="X19">
            <v>64.105229971289717</v>
          </cell>
          <cell r="Y19">
            <v>15.816852562768089</v>
          </cell>
          <cell r="Z19">
            <v>15.557062330206374</v>
          </cell>
          <cell r="AA19">
            <v>19.058942297819112</v>
          </cell>
          <cell r="AB19">
            <v>20.623772146983534</v>
          </cell>
          <cell r="AC19">
            <v>71.05662933777711</v>
          </cell>
          <cell r="AD19">
            <v>12.569701635033994</v>
          </cell>
          <cell r="AE19">
            <v>17.185599895056455</v>
          </cell>
          <cell r="AF19">
            <v>18.18748573329286</v>
          </cell>
          <cell r="AG19">
            <v>16.648013585030675</v>
          </cell>
          <cell r="AH19">
            <v>19.703638268876418</v>
          </cell>
          <cell r="AI19">
            <v>84.294439117290395</v>
          </cell>
          <cell r="AJ19">
            <v>16.27259422417994</v>
          </cell>
          <cell r="AK19">
            <v>17.113327196956075</v>
          </cell>
          <cell r="AL19">
            <v>12.20790051705818</v>
          </cell>
          <cell r="AM19">
            <v>11.834402123109884</v>
          </cell>
          <cell r="AN19">
            <v>57.428224061304078</v>
          </cell>
          <cell r="AO19">
            <v>11.756101316436622</v>
          </cell>
          <cell r="AP19">
            <v>14.495830815641414</v>
          </cell>
          <cell r="AQ19">
            <v>14.404964835162554</v>
          </cell>
          <cell r="AR19">
            <v>11.846428817940806</v>
          </cell>
          <cell r="AS19">
            <v>52.503325785181396</v>
          </cell>
          <cell r="AT19">
            <v>16.062875541195581</v>
          </cell>
          <cell r="AU19">
            <v>19.25436681473046</v>
          </cell>
          <cell r="AV19">
            <v>18.937860573921714</v>
          </cell>
          <cell r="AW19">
            <v>14.985262924586458</v>
          </cell>
          <cell r="AX19">
            <v>16.984616454313603</v>
          </cell>
          <cell r="AY19">
            <v>86.224982308747798</v>
          </cell>
          <cell r="AZ19">
            <v>22.701820376027069</v>
          </cell>
          <cell r="BA19">
            <v>19.370708632953608</v>
          </cell>
          <cell r="BB19">
            <v>16.069514362969457</v>
          </cell>
          <cell r="BC19">
            <v>17.000395009217382</v>
          </cell>
          <cell r="BD19">
            <v>75.142438381167523</v>
          </cell>
          <cell r="BE19">
            <v>20.031053044451305</v>
          </cell>
          <cell r="BF19">
            <v>21.708096495986709</v>
          </cell>
          <cell r="BG19">
            <v>17.395419833674918</v>
          </cell>
          <cell r="BH19">
            <v>19.631746257125787</v>
          </cell>
          <cell r="BI19">
            <v>78.766315631238712</v>
          </cell>
          <cell r="BJ19">
            <v>16.462989576894582</v>
          </cell>
          <cell r="BK19">
            <v>18.291075817784581</v>
          </cell>
          <cell r="BL19">
            <v>16.37623064777916</v>
          </cell>
          <cell r="BM19">
            <v>13.363414284112203</v>
          </cell>
          <cell r="BN19">
            <v>11.784724061377732</v>
          </cell>
          <cell r="BO19">
            <v>10.22943266317364</v>
          </cell>
          <cell r="BP19">
            <v>86.507867051121892</v>
          </cell>
          <cell r="BQ19">
            <v>86.507867051121892</v>
          </cell>
          <cell r="BR19">
            <v>894.54855817077566</v>
          </cell>
        </row>
        <row r="20">
          <cell r="A20">
            <v>0</v>
          </cell>
          <cell r="B20" t="str">
            <v>Office Supplies</v>
          </cell>
          <cell r="C20">
            <v>0</v>
          </cell>
          <cell r="D20">
            <v>10.442653420802294</v>
          </cell>
          <cell r="E20">
            <v>20.156019134886865</v>
          </cell>
          <cell r="F20">
            <v>17.083100903778977</v>
          </cell>
          <cell r="G20">
            <v>17.23208509300477</v>
          </cell>
          <cell r="H20">
            <v>64.913858552472902</v>
          </cell>
          <cell r="I20">
            <v>17.8364748420938</v>
          </cell>
          <cell r="J20">
            <v>13.950195336231118</v>
          </cell>
          <cell r="K20">
            <v>12.844952791039665</v>
          </cell>
          <cell r="L20">
            <v>13.402256497620527</v>
          </cell>
          <cell r="M20">
            <v>58.033879466985113</v>
          </cell>
          <cell r="N20">
            <v>12.624362471209229</v>
          </cell>
          <cell r="O20">
            <v>13.984430177800421</v>
          </cell>
          <cell r="P20">
            <v>17.629156667193659</v>
          </cell>
          <cell r="Q20">
            <v>15.798093483923404</v>
          </cell>
          <cell r="R20">
            <v>11.967349589702804</v>
          </cell>
          <cell r="S20">
            <v>72.003392389829514</v>
          </cell>
          <cell r="T20">
            <v>17.411521341816808</v>
          </cell>
          <cell r="U20">
            <v>10.610252970483179</v>
          </cell>
          <cell r="V20">
            <v>10.976795973510322</v>
          </cell>
          <cell r="W20">
            <v>14.462568673857918</v>
          </cell>
          <cell r="X20">
            <v>53.461138959668226</v>
          </cell>
          <cell r="Y20">
            <v>14.098994300844604</v>
          </cell>
          <cell r="Z20">
            <v>13.570554633024488</v>
          </cell>
          <cell r="AA20">
            <v>15.204316718107462</v>
          </cell>
          <cell r="AB20">
            <v>12.082895034548395</v>
          </cell>
          <cell r="AC20">
            <v>54.956760686524945</v>
          </cell>
          <cell r="AD20">
            <v>9.7569844159972661</v>
          </cell>
          <cell r="AE20">
            <v>12.671959114172008</v>
          </cell>
          <cell r="AF20">
            <v>10.755700113532404</v>
          </cell>
          <cell r="AG20">
            <v>12.451683152096146</v>
          </cell>
          <cell r="AH20">
            <v>13.628293298251869</v>
          </cell>
          <cell r="AI20">
            <v>59.26462009404969</v>
          </cell>
          <cell r="AJ20">
            <v>13.35672593338756</v>
          </cell>
          <cell r="AK20">
            <v>11.250016712888263</v>
          </cell>
          <cell r="AL20">
            <v>12.573997712508389</v>
          </cell>
          <cell r="AM20">
            <v>11.733291684588357</v>
          </cell>
          <cell r="AN20">
            <v>48.914032043372572</v>
          </cell>
          <cell r="AO20">
            <v>13.022343554924529</v>
          </cell>
          <cell r="AP20">
            <v>10.66534697140645</v>
          </cell>
          <cell r="AQ20">
            <v>14.584763955251832</v>
          </cell>
          <cell r="AR20">
            <v>18.682447038972185</v>
          </cell>
          <cell r="AS20">
            <v>56.954901520554998</v>
          </cell>
          <cell r="AT20">
            <v>23.244110350966942</v>
          </cell>
          <cell r="AU20">
            <v>23.433744026502442</v>
          </cell>
          <cell r="AV20">
            <v>15.474683544714406</v>
          </cell>
          <cell r="AW20">
            <v>12.669824934211087</v>
          </cell>
          <cell r="AX20">
            <v>12.838322693940036</v>
          </cell>
          <cell r="AY20">
            <v>87.660685550334932</v>
          </cell>
          <cell r="AZ20">
            <v>16.402349388467901</v>
          </cell>
          <cell r="BA20">
            <v>14.846997356402452</v>
          </cell>
          <cell r="BB20">
            <v>13.179331430906009</v>
          </cell>
          <cell r="BC20">
            <v>14.312020254559107</v>
          </cell>
          <cell r="BD20">
            <v>58.74069843033547</v>
          </cell>
          <cell r="BE20">
            <v>13.294487064802732</v>
          </cell>
          <cell r="BF20">
            <v>14.79302132262047</v>
          </cell>
          <cell r="BG20">
            <v>13.51283964204854</v>
          </cell>
          <cell r="BH20">
            <v>14.359729568990424</v>
          </cell>
          <cell r="BI20">
            <v>55.960077598462171</v>
          </cell>
          <cell r="BJ20">
            <v>16.073385025503594</v>
          </cell>
          <cell r="BK20">
            <v>15.802118548780509</v>
          </cell>
          <cell r="BL20">
            <v>15.278613907221049</v>
          </cell>
          <cell r="BM20">
            <v>13.426459631469216</v>
          </cell>
          <cell r="BN20">
            <v>6.8326938132940214</v>
          </cell>
          <cell r="BO20">
            <v>8.3539581840297039</v>
          </cell>
          <cell r="BP20">
            <v>75.767229110298089</v>
          </cell>
          <cell r="BQ20">
            <v>75.767229110298089</v>
          </cell>
          <cell r="BR20">
            <v>746.63127440288849</v>
          </cell>
        </row>
        <row r="21">
          <cell r="A21">
            <v>0</v>
          </cell>
          <cell r="B21" t="str">
            <v>Computers</v>
          </cell>
          <cell r="C21">
            <v>0</v>
          </cell>
          <cell r="D21">
            <v>4.1337142443485879</v>
          </cell>
          <cell r="E21">
            <v>4.8006048377606021</v>
          </cell>
          <cell r="F21">
            <v>2.96560490799801</v>
          </cell>
          <cell r="G21">
            <v>4.1851008869158468</v>
          </cell>
          <cell r="H21">
            <v>16.085024877023049</v>
          </cell>
          <cell r="I21">
            <v>4.8389062495945128</v>
          </cell>
          <cell r="J21">
            <v>5.1804728656531021</v>
          </cell>
          <cell r="K21">
            <v>3.9845379084744907</v>
          </cell>
          <cell r="L21">
            <v>3.3409765460238137</v>
          </cell>
          <cell r="M21">
            <v>17.344893569745921</v>
          </cell>
          <cell r="N21">
            <v>3.5733546960575926</v>
          </cell>
          <cell r="O21">
            <v>4.1847643999362445</v>
          </cell>
          <cell r="P21">
            <v>5.2139873090358728</v>
          </cell>
          <cell r="Q21">
            <v>5.5674176614067035</v>
          </cell>
          <cell r="R21">
            <v>3.341248180797264</v>
          </cell>
          <cell r="S21">
            <v>21.880772247233679</v>
          </cell>
          <cell r="T21">
            <v>3.4064682746067283</v>
          </cell>
          <cell r="U21">
            <v>2.3447837498092787</v>
          </cell>
          <cell r="V21">
            <v>3.4216454458152183</v>
          </cell>
          <cell r="W21">
            <v>3.5540109587825239</v>
          </cell>
          <cell r="X21">
            <v>12.726908429013749</v>
          </cell>
          <cell r="Y21">
            <v>5.7420464373481952</v>
          </cell>
          <cell r="Z21">
            <v>4.0403999850711232</v>
          </cell>
          <cell r="AA21">
            <v>5.3273447160170795</v>
          </cell>
          <cell r="AB21">
            <v>2.7049303210482614</v>
          </cell>
          <cell r="AC21">
            <v>17.814721459484662</v>
          </cell>
          <cell r="AD21">
            <v>3.5251443991049389</v>
          </cell>
          <cell r="AE21">
            <v>4.2069426675314689</v>
          </cell>
          <cell r="AF21">
            <v>3.4364013188828144</v>
          </cell>
          <cell r="AG21">
            <v>2.8059399425649088</v>
          </cell>
          <cell r="AH21">
            <v>2.6055991753932486</v>
          </cell>
          <cell r="AI21">
            <v>16.580027503477378</v>
          </cell>
          <cell r="AJ21">
            <v>2.5326682708850057</v>
          </cell>
          <cell r="AK21">
            <v>2.8703653292764866</v>
          </cell>
          <cell r="AL21">
            <v>1.691740212189969</v>
          </cell>
          <cell r="AM21">
            <v>4.6371727894620216</v>
          </cell>
          <cell r="AN21">
            <v>11.731946601813483</v>
          </cell>
          <cell r="AO21">
            <v>2.2948655911791658</v>
          </cell>
          <cell r="AP21">
            <v>3.7802552182950495</v>
          </cell>
          <cell r="AQ21">
            <v>3.4612133112018149</v>
          </cell>
          <cell r="AR21">
            <v>3.818563492475338</v>
          </cell>
          <cell r="AS21">
            <v>13.354897613151369</v>
          </cell>
          <cell r="AT21">
            <v>4.3165767200818346</v>
          </cell>
          <cell r="AU21">
            <v>5.1686278336430229</v>
          </cell>
          <cell r="AV21">
            <v>3.324433293548732</v>
          </cell>
          <cell r="AW21">
            <v>3.8411479349165236</v>
          </cell>
          <cell r="AX21">
            <v>3.4346340739264081</v>
          </cell>
          <cell r="AY21">
            <v>20.08541985611652</v>
          </cell>
          <cell r="AZ21">
            <v>3.5648255556787269</v>
          </cell>
          <cell r="BA21">
            <v>3.3016879573333089</v>
          </cell>
          <cell r="BB21">
            <v>1.6561482706152562</v>
          </cell>
          <cell r="BC21">
            <v>2.0105464301126568</v>
          </cell>
          <cell r="BD21">
            <v>10.533208213739949</v>
          </cell>
          <cell r="BE21">
            <v>2.1927599143174139</v>
          </cell>
          <cell r="BF21">
            <v>3.3641886075670362</v>
          </cell>
          <cell r="BG21">
            <v>4.2548884458436032</v>
          </cell>
          <cell r="BH21">
            <v>3.990504904666559</v>
          </cell>
          <cell r="BI21">
            <v>13.802341872394614</v>
          </cell>
          <cell r="BJ21">
            <v>2.7678151966929883</v>
          </cell>
          <cell r="BK21">
            <v>3.81329317951948</v>
          </cell>
          <cell r="BL21">
            <v>3.1478920170989522</v>
          </cell>
          <cell r="BM21">
            <v>3.1872856404043182</v>
          </cell>
          <cell r="BN21">
            <v>3.3183742666326359</v>
          </cell>
          <cell r="BO21">
            <v>5.1284747524972918</v>
          </cell>
          <cell r="BP21">
            <v>21.363135052845664</v>
          </cell>
          <cell r="BQ21">
            <v>21.363135052845664</v>
          </cell>
          <cell r="BR21">
            <v>193.30329729604009</v>
          </cell>
        </row>
        <row r="22">
          <cell r="A22">
            <v>0</v>
          </cell>
          <cell r="B22" t="str">
            <v>Assistance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</row>
        <row r="23">
          <cell r="A23">
            <v>0</v>
          </cell>
          <cell r="B23" t="str">
            <v xml:space="preserve">Business Service Center </v>
          </cell>
          <cell r="C23">
            <v>0</v>
          </cell>
          <cell r="D23">
            <v>2.5136906292557333</v>
          </cell>
          <cell r="E23">
            <v>4.0408833217787432</v>
          </cell>
          <cell r="F23">
            <v>5.2007672235761966</v>
          </cell>
          <cell r="G23">
            <v>3.6764876472892341</v>
          </cell>
          <cell r="H23">
            <v>15.431828821899908</v>
          </cell>
          <cell r="I23">
            <v>5.1353675983347129</v>
          </cell>
          <cell r="J23">
            <v>3.2754836144465531</v>
          </cell>
          <cell r="K23">
            <v>2.5215145522372366</v>
          </cell>
          <cell r="L23">
            <v>3.3882531956666879</v>
          </cell>
          <cell r="M23">
            <v>14.320618960685191</v>
          </cell>
          <cell r="N23">
            <v>4.3131839482703302</v>
          </cell>
          <cell r="O23">
            <v>6.2805739462697687</v>
          </cell>
          <cell r="P23">
            <v>4.8916166570518502</v>
          </cell>
          <cell r="Q23">
            <v>3.6892025806525299</v>
          </cell>
          <cell r="R23">
            <v>5.5418240065794251</v>
          </cell>
          <cell r="S23">
            <v>24.716401138823905</v>
          </cell>
          <cell r="T23">
            <v>4.2531881860169634</v>
          </cell>
          <cell r="U23">
            <v>2.6980263852487587</v>
          </cell>
          <cell r="V23">
            <v>3.9257136170416196</v>
          </cell>
          <cell r="W23">
            <v>5.6526666083150809</v>
          </cell>
          <cell r="X23">
            <v>16.529594796622423</v>
          </cell>
          <cell r="Y23">
            <v>5.6944983969157388</v>
          </cell>
          <cell r="Z23">
            <v>4.7664436397687799</v>
          </cell>
          <cell r="AA23">
            <v>4.5090753969595587</v>
          </cell>
          <cell r="AB23">
            <v>4.5043614309352309</v>
          </cell>
          <cell r="AC23">
            <v>19.474378864579307</v>
          </cell>
          <cell r="AD23">
            <v>5.0004002391911611</v>
          </cell>
          <cell r="AE23">
            <v>4.4099616247312854</v>
          </cell>
          <cell r="AF23">
            <v>5.3146421854302757</v>
          </cell>
          <cell r="AG23">
            <v>6.7143782959087526</v>
          </cell>
          <cell r="AH23">
            <v>4.1233311504820218</v>
          </cell>
          <cell r="AI23">
            <v>25.562713495743495</v>
          </cell>
          <cell r="AJ23">
            <v>5.0054080690106622</v>
          </cell>
          <cell r="AK23">
            <v>4.5066758364940274</v>
          </cell>
          <cell r="AL23">
            <v>3.2126523862786156</v>
          </cell>
          <cell r="AM23">
            <v>2.203423037728018</v>
          </cell>
          <cell r="AN23">
            <v>14.928159329511324</v>
          </cell>
          <cell r="AO23">
            <v>3.2925693326047085</v>
          </cell>
          <cell r="AP23">
            <v>2.4448757540517092</v>
          </cell>
          <cell r="AQ23">
            <v>4.1953417654103644</v>
          </cell>
          <cell r="AR23">
            <v>4.1250512849489978</v>
          </cell>
          <cell r="AS23">
            <v>14.057838137015782</v>
          </cell>
          <cell r="AT23">
            <v>6.4329083207054891</v>
          </cell>
          <cell r="AU23">
            <v>4.9465722273446984</v>
          </cell>
          <cell r="AV23">
            <v>5.0332452367468514</v>
          </cell>
          <cell r="AW23">
            <v>4.1024948952251634</v>
          </cell>
          <cell r="AX23">
            <v>3.1528470682350607</v>
          </cell>
          <cell r="AY23">
            <v>23.668067748257265</v>
          </cell>
          <cell r="AZ23">
            <v>4.5971248060351115</v>
          </cell>
          <cell r="BA23">
            <v>5.7221710364434175</v>
          </cell>
          <cell r="BB23">
            <v>4.4844568825229789</v>
          </cell>
          <cell r="BC23">
            <v>2.6816562641070085</v>
          </cell>
          <cell r="BD23">
            <v>17.485408989108514</v>
          </cell>
          <cell r="BE23">
            <v>5.0574515313208206</v>
          </cell>
          <cell r="BF23">
            <v>3.6801969028185475</v>
          </cell>
          <cell r="BG23">
            <v>3.2967959021206346</v>
          </cell>
          <cell r="BH23">
            <v>4.7776874216434129</v>
          </cell>
          <cell r="BI23">
            <v>16.812131757903416</v>
          </cell>
          <cell r="BJ23">
            <v>4.5216030382725103</v>
          </cell>
          <cell r="BK23">
            <v>3.5355564009180731</v>
          </cell>
          <cell r="BL23">
            <v>4.2855132913195781</v>
          </cell>
          <cell r="BM23">
            <v>4.1382230470084949</v>
          </cell>
          <cell r="BN23">
            <v>2.4340720094121941</v>
          </cell>
          <cell r="BO23">
            <v>1.1933175855337161</v>
          </cell>
          <cell r="BP23">
            <v>20.108285372464564</v>
          </cell>
          <cell r="BQ23">
            <v>20.108285372464564</v>
          </cell>
          <cell r="BR23">
            <v>223.09542741261509</v>
          </cell>
        </row>
        <row r="24">
          <cell r="A24">
            <v>0</v>
          </cell>
          <cell r="B24" t="str">
            <v>Total Sales</v>
          </cell>
          <cell r="C24">
            <v>0</v>
          </cell>
          <cell r="D24">
            <v>30.821179731925348</v>
          </cell>
          <cell r="E24">
            <v>68.061306681902636</v>
          </cell>
          <cell r="F24">
            <v>56.588244179002402</v>
          </cell>
          <cell r="G24">
            <v>53.212703723836569</v>
          </cell>
          <cell r="H24">
            <v>208.68343431666693</v>
          </cell>
          <cell r="I24">
            <v>68.637767452014771</v>
          </cell>
          <cell r="J24">
            <v>52.936585476641035</v>
          </cell>
          <cell r="K24">
            <v>43.506930559013284</v>
          </cell>
          <cell r="L24">
            <v>41.062198531844857</v>
          </cell>
          <cell r="M24">
            <v>206.14348201951395</v>
          </cell>
          <cell r="N24">
            <v>41.562179427379547</v>
          </cell>
          <cell r="O24">
            <v>57.014749507471414</v>
          </cell>
          <cell r="P24">
            <v>61.404242491069361</v>
          </cell>
          <cell r="Q24">
            <v>53.243320075640995</v>
          </cell>
          <cell r="R24">
            <v>45.234191911540385</v>
          </cell>
          <cell r="S24">
            <v>258.45868341310171</v>
          </cell>
          <cell r="T24">
            <v>53.151896129405422</v>
          </cell>
          <cell r="U24">
            <v>33.864566010727827</v>
          </cell>
          <cell r="V24">
            <v>42.731616138142229</v>
          </cell>
          <cell r="W24">
            <v>52.863656442513815</v>
          </cell>
          <cell r="X24">
            <v>182.61173472078929</v>
          </cell>
          <cell r="Y24">
            <v>46.503208240847187</v>
          </cell>
          <cell r="Z24">
            <v>44.859019754842286</v>
          </cell>
          <cell r="AA24">
            <v>52.391838308987346</v>
          </cell>
          <cell r="AB24">
            <v>48.042648474270109</v>
          </cell>
          <cell r="AC24">
            <v>191.79671477894695</v>
          </cell>
          <cell r="AD24">
            <v>35.957564996309152</v>
          </cell>
          <cell r="AE24">
            <v>51.88280713148481</v>
          </cell>
          <cell r="AF24">
            <v>45.971270080252935</v>
          </cell>
          <cell r="AG24">
            <v>44.551232103878732</v>
          </cell>
          <cell r="AH24">
            <v>52.269231052193312</v>
          </cell>
          <cell r="AI24">
            <v>230.6321053641189</v>
          </cell>
          <cell r="AJ24">
            <v>46.985709444035265</v>
          </cell>
          <cell r="AK24">
            <v>44.91678477338403</v>
          </cell>
          <cell r="AL24">
            <v>46.423072829274169</v>
          </cell>
          <cell r="AM24">
            <v>37.066152137246632</v>
          </cell>
          <cell r="AN24">
            <v>175.39171918394013</v>
          </cell>
          <cell r="AO24">
            <v>39.451372735185217</v>
          </cell>
          <cell r="AP24">
            <v>37.977367895809735</v>
          </cell>
          <cell r="AQ24">
            <v>43.858727940390246</v>
          </cell>
          <cell r="AR24">
            <v>46.340674884200695</v>
          </cell>
          <cell r="AS24">
            <v>167.6281434555859</v>
          </cell>
          <cell r="AT24">
            <v>62.926777547005763</v>
          </cell>
          <cell r="AU24">
            <v>68.218763896290824</v>
          </cell>
          <cell r="AV24">
            <v>58.600939930681669</v>
          </cell>
          <cell r="AW24">
            <v>47.022125069521614</v>
          </cell>
          <cell r="AX24">
            <v>51.656432326260827</v>
          </cell>
          <cell r="AY24">
            <v>288.42503876976076</v>
          </cell>
          <cell r="AZ24">
            <v>58.275809447088633</v>
          </cell>
          <cell r="BA24">
            <v>50.534041508519394</v>
          </cell>
          <cell r="BB24">
            <v>43.224796585780489</v>
          </cell>
          <cell r="BC24">
            <v>45.179362236141031</v>
          </cell>
          <cell r="BD24">
            <v>197.21400977752958</v>
          </cell>
          <cell r="BE24">
            <v>48.969639401733644</v>
          </cell>
          <cell r="BF24">
            <v>52.99508252575869</v>
          </cell>
          <cell r="BG24">
            <v>53.724775929413163</v>
          </cell>
          <cell r="BH24">
            <v>61.531837847538455</v>
          </cell>
          <cell r="BI24">
            <v>217.22133570444393</v>
          </cell>
          <cell r="BJ24">
            <v>48.874586611514275</v>
          </cell>
          <cell r="BK24">
            <v>52.784140970665582</v>
          </cell>
          <cell r="BL24">
            <v>48.855500497710054</v>
          </cell>
          <cell r="BM24">
            <v>48.610126457143132</v>
          </cell>
          <cell r="BN24">
            <v>30.147195277663918</v>
          </cell>
          <cell r="BO24">
            <v>30.707999594899785</v>
          </cell>
          <cell r="BP24">
            <v>259.97954940959676</v>
          </cell>
          <cell r="BQ24">
            <v>259.97954940959676</v>
          </cell>
          <cell r="BR24">
            <v>2584.1859509139949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</row>
        <row r="26">
          <cell r="A26" t="str">
            <v>Department IMU Rate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</row>
        <row r="27">
          <cell r="A27">
            <v>0</v>
          </cell>
          <cell r="B27" t="str">
            <v>Total</v>
          </cell>
          <cell r="C27">
            <v>0</v>
          </cell>
          <cell r="D27">
            <v>0.36841919887026769</v>
          </cell>
          <cell r="E27">
            <v>0.38402089373923426</v>
          </cell>
          <cell r="F27">
            <v>0.42089110830840054</v>
          </cell>
          <cell r="G27">
            <v>0.34897546665906903</v>
          </cell>
          <cell r="H27">
            <v>0.38277832330882067</v>
          </cell>
          <cell r="I27">
            <v>0.35604399622360566</v>
          </cell>
          <cell r="J27">
            <v>0.36818028974949718</v>
          </cell>
          <cell r="K27">
            <v>0.36206034868239989</v>
          </cell>
          <cell r="L27">
            <v>0.41148146906327704</v>
          </cell>
          <cell r="M27">
            <v>0.37147301417233486</v>
          </cell>
          <cell r="N27">
            <v>0.39654462635769189</v>
          </cell>
          <cell r="O27">
            <v>0.43248591319076851</v>
          </cell>
          <cell r="P27">
            <v>0.40837678273903344</v>
          </cell>
          <cell r="Q27">
            <v>0.38180019893299671</v>
          </cell>
          <cell r="R27">
            <v>0.41165616698620289</v>
          </cell>
          <cell r="S27">
            <v>0.4068915185195075</v>
          </cell>
          <cell r="T27">
            <v>0.40073345068429578</v>
          </cell>
          <cell r="U27">
            <v>0.4499208885342989</v>
          </cell>
          <cell r="V27">
            <v>0.39031258062885615</v>
          </cell>
          <cell r="W27">
            <v>0.43637247541788093</v>
          </cell>
          <cell r="X27">
            <v>0.41773356177323867</v>
          </cell>
          <cell r="Y27">
            <v>0.40256451192490628</v>
          </cell>
          <cell r="Z27">
            <v>0.40533680900012597</v>
          </cell>
          <cell r="AA27">
            <v>0.40803508843606268</v>
          </cell>
          <cell r="AB27">
            <v>0.37765375350070335</v>
          </cell>
          <cell r="AC27">
            <v>0.39846745154608754</v>
          </cell>
          <cell r="AD27">
            <v>0.39203086177178409</v>
          </cell>
          <cell r="AE27">
            <v>0.38209658985383588</v>
          </cell>
          <cell r="AF27">
            <v>0.39218237745936479</v>
          </cell>
          <cell r="AG27">
            <v>0.41568961484007622</v>
          </cell>
          <cell r="AH27">
            <v>0.36230416793940617</v>
          </cell>
          <cell r="AI27">
            <v>0.38765932220303145</v>
          </cell>
          <cell r="AJ27">
            <v>0.42363500276981891</v>
          </cell>
          <cell r="AK27">
            <v>0.42095127358870427</v>
          </cell>
          <cell r="AL27">
            <v>0.38882397990309786</v>
          </cell>
          <cell r="AM27">
            <v>0.36509077172743698</v>
          </cell>
          <cell r="AN27">
            <v>0.40136149676524213</v>
          </cell>
          <cell r="AO27">
            <v>0.4025707742953254</v>
          </cell>
          <cell r="AP27">
            <v>0.38742777157801567</v>
          </cell>
          <cell r="AQ27">
            <v>0.40096795190915624</v>
          </cell>
          <cell r="AR27">
            <v>0.38945912950993289</v>
          </cell>
          <cell r="AS27">
            <v>0.39509594591280345</v>
          </cell>
          <cell r="AT27">
            <v>0.40426033372858666</v>
          </cell>
          <cell r="AU27">
            <v>0.41387706463168616</v>
          </cell>
          <cell r="AV27">
            <v>0.40595355401518418</v>
          </cell>
          <cell r="AW27">
            <v>0.40226082209668246</v>
          </cell>
          <cell r="AX27">
            <v>0.40754176585189361</v>
          </cell>
          <cell r="AY27">
            <v>0.40714063701001446</v>
          </cell>
          <cell r="AZ27">
            <v>0.39644114906817784</v>
          </cell>
          <cell r="BA27">
            <v>0.39608753190110935</v>
          </cell>
          <cell r="BB27">
            <v>0.42076153073270084</v>
          </cell>
          <cell r="BC27">
            <v>0.39403568392153204</v>
          </cell>
          <cell r="BD27">
            <v>0.40112994610432745</v>
          </cell>
          <cell r="BE27">
            <v>0.3906982953395407</v>
          </cell>
          <cell r="BF27">
            <v>0.34264811869220752</v>
          </cell>
          <cell r="BG27">
            <v>0.35858058810168331</v>
          </cell>
          <cell r="BH27">
            <v>0.38974585124651334</v>
          </cell>
          <cell r="BI27">
            <v>0.37076219963802859</v>
          </cell>
          <cell r="BJ27">
            <v>0.41303664935498646</v>
          </cell>
          <cell r="BK27">
            <v>0.40422345252093306</v>
          </cell>
          <cell r="BL27">
            <v>0.40639044515467992</v>
          </cell>
          <cell r="BM27">
            <v>0.401392078572269</v>
          </cell>
          <cell r="BN27">
            <v>0.39042472828700575</v>
          </cell>
          <cell r="BO27">
            <v>0.38494190244675064</v>
          </cell>
          <cell r="BP27">
            <v>0.40188052496636834</v>
          </cell>
          <cell r="BQ27">
            <v>0.40188052496636834</v>
          </cell>
          <cell r="BR27">
            <v>0.39544995810725597</v>
          </cell>
        </row>
        <row r="28">
          <cell r="A28">
            <v>0</v>
          </cell>
          <cell r="B28" t="str">
            <v>Furnitures</v>
          </cell>
          <cell r="C28">
            <v>0</v>
          </cell>
          <cell r="D28">
            <v>0.45035174023811231</v>
          </cell>
          <cell r="E28">
            <v>0.45325081561020564</v>
          </cell>
          <cell r="F28">
            <v>0.5338818092286487</v>
          </cell>
          <cell r="G28">
            <v>0.47344684002804915</v>
          </cell>
          <cell r="H28">
            <v>0.4785772080350949</v>
          </cell>
          <cell r="I28">
            <v>0.46484360101524852</v>
          </cell>
          <cell r="J28">
            <v>0.51237397879998603</v>
          </cell>
          <cell r="K28">
            <v>0.52979554103234561</v>
          </cell>
          <cell r="L28">
            <v>0.52172905959406324</v>
          </cell>
          <cell r="M28">
            <v>0.4992259769791958</v>
          </cell>
          <cell r="N28">
            <v>0.52682740067283929</v>
          </cell>
          <cell r="O28">
            <v>0.53679006725402967</v>
          </cell>
          <cell r="P28">
            <v>0.53131924228474059</v>
          </cell>
          <cell r="Q28">
            <v>0.53064874311467247</v>
          </cell>
          <cell r="R28">
            <v>0.55290937310385635</v>
          </cell>
          <cell r="S28">
            <v>0.53522102079489564</v>
          </cell>
          <cell r="T28">
            <v>0.51364693457690058</v>
          </cell>
          <cell r="U28">
            <v>0.57545633585287082</v>
          </cell>
          <cell r="V28">
            <v>0.49194260647313937</v>
          </cell>
          <cell r="W28">
            <v>0.53072624002709679</v>
          </cell>
          <cell r="X28">
            <v>0.52640022830985489</v>
          </cell>
          <cell r="Y28">
            <v>0.53515237886020572</v>
          </cell>
          <cell r="Z28">
            <v>0.48562552299334577</v>
          </cell>
          <cell r="AA28">
            <v>0.52342165343325775</v>
          </cell>
          <cell r="AB28">
            <v>0.40144210472832303</v>
          </cell>
          <cell r="AC28">
            <v>0.4815679559421106</v>
          </cell>
          <cell r="AD28">
            <v>0.50882107793035702</v>
          </cell>
          <cell r="AE28">
            <v>0.45845530662267692</v>
          </cell>
          <cell r="AF28">
            <v>0.53764630449427586</v>
          </cell>
          <cell r="AG28">
            <v>0.45230694915781622</v>
          </cell>
          <cell r="AH28">
            <v>0.43878489278039157</v>
          </cell>
          <cell r="AI28">
            <v>0.47261034732263463</v>
          </cell>
          <cell r="AJ28">
            <v>0.50399136438875336</v>
          </cell>
          <cell r="AK28">
            <v>0.55868041995418827</v>
          </cell>
          <cell r="AL28">
            <v>0.36729501915208834</v>
          </cell>
          <cell r="AM28">
            <v>0.52377280508620794</v>
          </cell>
          <cell r="AN28">
            <v>0.46496491301808257</v>
          </cell>
          <cell r="AO28">
            <v>0.44783130377725122</v>
          </cell>
          <cell r="AP28">
            <v>0.48463841576728167</v>
          </cell>
          <cell r="AQ28">
            <v>0.51905648272041682</v>
          </cell>
          <cell r="AR28">
            <v>0.47603242366388876</v>
          </cell>
          <cell r="AS28">
            <v>0.47963516440813342</v>
          </cell>
          <cell r="AT28">
            <v>0.47781589775903427</v>
          </cell>
          <cell r="AU28">
            <v>0.48996559807290085</v>
          </cell>
          <cell r="AV28">
            <v>0.47341375885945636</v>
          </cell>
          <cell r="AW28">
            <v>0.48349724693882806</v>
          </cell>
          <cell r="AX28">
            <v>0.50814037235975706</v>
          </cell>
          <cell r="AY28">
            <v>0.48692550669015161</v>
          </cell>
          <cell r="AZ28">
            <v>0.5207443180439536</v>
          </cell>
          <cell r="BA28">
            <v>0.52501540445806905</v>
          </cell>
          <cell r="BB28">
            <v>0.48387601348686216</v>
          </cell>
          <cell r="BC28">
            <v>0.47983703881613216</v>
          </cell>
          <cell r="BD28">
            <v>0.50281731439449162</v>
          </cell>
          <cell r="BE28">
            <v>0.51381231612368028</v>
          </cell>
          <cell r="BF28">
            <v>0.41611495041808799</v>
          </cell>
          <cell r="BG28">
            <v>0.45488398287975151</v>
          </cell>
          <cell r="BH28">
            <v>0.45466304872888019</v>
          </cell>
          <cell r="BI28">
            <v>0.45727677860838994</v>
          </cell>
          <cell r="BJ28">
            <v>0.50128001575091385</v>
          </cell>
          <cell r="BK28">
            <v>0.50840890460950139</v>
          </cell>
          <cell r="BL28">
            <v>0.50898056473451936</v>
          </cell>
          <cell r="BM28">
            <v>0.50249543954309783</v>
          </cell>
          <cell r="BN28">
            <v>0.53403850473893644</v>
          </cell>
          <cell r="BO28">
            <v>0.63456086757088437</v>
          </cell>
          <cell r="BP28">
            <v>0.52148785254513985</v>
          </cell>
          <cell r="BQ28">
            <v>0.52148785254513985</v>
          </cell>
          <cell r="BR28">
            <v>0.49272570361979284</v>
          </cell>
        </row>
        <row r="29">
          <cell r="A29">
            <v>0</v>
          </cell>
          <cell r="B29" t="str">
            <v>Business Machines</v>
          </cell>
          <cell r="C29">
            <v>0</v>
          </cell>
          <cell r="D29">
            <v>0.24314167871703846</v>
          </cell>
          <cell r="E29">
            <v>0.22849575638778749</v>
          </cell>
          <cell r="F29">
            <v>0.24555937731064342</v>
          </cell>
          <cell r="G29">
            <v>0.20611118975151541</v>
          </cell>
          <cell r="H29">
            <v>0.22914768094963431</v>
          </cell>
          <cell r="I29">
            <v>0.19184228996742489</v>
          </cell>
          <cell r="J29">
            <v>0.24566215627132096</v>
          </cell>
          <cell r="K29">
            <v>0.19313986722579815</v>
          </cell>
          <cell r="L29">
            <v>0.26810734071765102</v>
          </cell>
          <cell r="M29">
            <v>0.22212448448543198</v>
          </cell>
          <cell r="N29">
            <v>0.22972392091797453</v>
          </cell>
          <cell r="O29">
            <v>0.28542300263182419</v>
          </cell>
          <cell r="P29">
            <v>0.23806555568864446</v>
          </cell>
          <cell r="Q29">
            <v>0.2134110976803906</v>
          </cell>
          <cell r="R29">
            <v>0.24459371165350738</v>
          </cell>
          <cell r="S29">
            <v>0.24391808753789371</v>
          </cell>
          <cell r="T29">
            <v>0.22151718090961428</v>
          </cell>
          <cell r="U29">
            <v>0.25017067923476138</v>
          </cell>
          <cell r="V29">
            <v>0.24717576461154508</v>
          </cell>
          <cell r="W29">
            <v>0.2358179010162281</v>
          </cell>
          <cell r="X29">
            <v>0.23752396029158135</v>
          </cell>
          <cell r="Y29">
            <v>0.23751443672421263</v>
          </cell>
          <cell r="Z29">
            <v>0.2532424598182918</v>
          </cell>
          <cell r="AA29">
            <v>0.2491793071578034</v>
          </cell>
          <cell r="AB29">
            <v>0.23445690456615353</v>
          </cell>
          <cell r="AC29">
            <v>0.24319925579479887</v>
          </cell>
          <cell r="AD29">
            <v>0.21993506878750266</v>
          </cell>
          <cell r="AE29">
            <v>0.22401495209922354</v>
          </cell>
          <cell r="AF29">
            <v>0.21570545024470075</v>
          </cell>
          <cell r="AG29">
            <v>0.25150333164601951</v>
          </cell>
          <cell r="AH29">
            <v>0.19337467079850776</v>
          </cell>
          <cell r="AI29">
            <v>0.21988051607836764</v>
          </cell>
          <cell r="AJ29">
            <v>0.25818858259052047</v>
          </cell>
          <cell r="AK29">
            <v>0.23138154960542423</v>
          </cell>
          <cell r="AL29">
            <v>0.23380017712119747</v>
          </cell>
          <cell r="AM29">
            <v>0.23505152703443027</v>
          </cell>
          <cell r="AN29">
            <v>0.24024789243983102</v>
          </cell>
          <cell r="AO29">
            <v>0.30266213949839488</v>
          </cell>
          <cell r="AP29">
            <v>0.23752033703755934</v>
          </cell>
          <cell r="AQ29">
            <v>0.23246247084665023</v>
          </cell>
          <cell r="AR29">
            <v>0.24531822049812579</v>
          </cell>
          <cell r="AS29">
            <v>0.25247810027723072</v>
          </cell>
          <cell r="AT29">
            <v>0.24356323014611495</v>
          </cell>
          <cell r="AU29">
            <v>0.24702998244900956</v>
          </cell>
          <cell r="AV29">
            <v>0.25998403322285646</v>
          </cell>
          <cell r="AW29">
            <v>0.24646664873053239</v>
          </cell>
          <cell r="AX29">
            <v>0.2398944761643621</v>
          </cell>
          <cell r="AY29">
            <v>0.24772584174297241</v>
          </cell>
          <cell r="AZ29">
            <v>0.22557986124735166</v>
          </cell>
          <cell r="BA29">
            <v>0.23337266231399059</v>
          </cell>
          <cell r="BB29">
            <v>0.26200196384119345</v>
          </cell>
          <cell r="BC29">
            <v>0.24368618710434017</v>
          </cell>
          <cell r="BD29">
            <v>0.23947417042715327</v>
          </cell>
          <cell r="BE29">
            <v>0.22811526084473399</v>
          </cell>
          <cell r="BF29">
            <v>0.19340715370262376</v>
          </cell>
          <cell r="BG29">
            <v>0.18363792617196154</v>
          </cell>
          <cell r="BH29">
            <v>0.23649432271369158</v>
          </cell>
          <cell r="BI29">
            <v>0.2108153119853112</v>
          </cell>
          <cell r="BJ29">
            <v>0.25156505556693576</v>
          </cell>
          <cell r="BK29">
            <v>0.25422195259507196</v>
          </cell>
          <cell r="BL29">
            <v>0.23090433838456814</v>
          </cell>
          <cell r="BM29">
            <v>0.24379551894874896</v>
          </cell>
          <cell r="BN29">
            <v>0.25782587899880949</v>
          </cell>
          <cell r="BO29">
            <v>0.22071926050671686</v>
          </cell>
          <cell r="BP29">
            <v>0.24422089566338406</v>
          </cell>
          <cell r="BQ29">
            <v>0.24422089566338406</v>
          </cell>
          <cell r="BR29">
            <v>0.23547503761647537</v>
          </cell>
        </row>
        <row r="30">
          <cell r="A30">
            <v>0</v>
          </cell>
          <cell r="B30" t="str">
            <v>Office Supplies</v>
          </cell>
          <cell r="C30">
            <v>0</v>
          </cell>
          <cell r="D30">
            <v>0.4401340401326469</v>
          </cell>
          <cell r="E30">
            <v>0.49994444150692091</v>
          </cell>
          <cell r="F30">
            <v>0.47896870629836613</v>
          </cell>
          <cell r="G30">
            <v>0.46384025697563708</v>
          </cell>
          <cell r="H30">
            <v>0.47521843831657762</v>
          </cell>
          <cell r="I30">
            <v>0.46919042310843628</v>
          </cell>
          <cell r="J30">
            <v>0.46758702855033923</v>
          </cell>
          <cell r="K30">
            <v>0.49536423999770496</v>
          </cell>
          <cell r="L30">
            <v>0.47536724101294958</v>
          </cell>
          <cell r="M30">
            <v>0.47602465643137803</v>
          </cell>
          <cell r="N30">
            <v>0.47241855566153007</v>
          </cell>
          <cell r="O30">
            <v>0.47062573831116133</v>
          </cell>
          <cell r="P30">
            <v>0.46290586250396254</v>
          </cell>
          <cell r="Q30">
            <v>0.46794979206259818</v>
          </cell>
          <cell r="R30">
            <v>0.4600186826041735</v>
          </cell>
          <cell r="S30">
            <v>0.46669988277360586</v>
          </cell>
          <cell r="T30">
            <v>0.44478396831568279</v>
          </cell>
          <cell r="U30">
            <v>0.52085973573443023</v>
          </cell>
          <cell r="V30">
            <v>0.47326392233393838</v>
          </cell>
          <cell r="W30">
            <v>0.50459344104605308</v>
          </cell>
          <cell r="X30">
            <v>0.48191000841066606</v>
          </cell>
          <cell r="Y30">
            <v>0.48209067688369511</v>
          </cell>
          <cell r="Z30">
            <v>0.46280732361907739</v>
          </cell>
          <cell r="AA30">
            <v>0.49906726501027965</v>
          </cell>
          <cell r="AB30">
            <v>0.4884463621430668</v>
          </cell>
          <cell r="AC30">
            <v>0.4834231189823725</v>
          </cell>
          <cell r="AD30">
            <v>0.45245800235068884</v>
          </cell>
          <cell r="AE30">
            <v>0.46239604806474383</v>
          </cell>
          <cell r="AF30">
            <v>0.47273910150162035</v>
          </cell>
          <cell r="AG30">
            <v>0.47373904598126076</v>
          </cell>
          <cell r="AH30">
            <v>0.43644717962106211</v>
          </cell>
          <cell r="AI30">
            <v>0.45905311007451116</v>
          </cell>
          <cell r="AJ30">
            <v>0.49179195691460664</v>
          </cell>
          <cell r="AK30">
            <v>0.48923166234436671</v>
          </cell>
          <cell r="AL30">
            <v>0.47398390378385707</v>
          </cell>
          <cell r="AM30">
            <v>0.44541794680771013</v>
          </cell>
          <cell r="AN30">
            <v>0.47550130308960431</v>
          </cell>
          <cell r="AO30">
            <v>0.47140028133297962</v>
          </cell>
          <cell r="AP30">
            <v>0.47745196198796114</v>
          </cell>
          <cell r="AQ30">
            <v>0.43242294214271298</v>
          </cell>
          <cell r="AR30">
            <v>0.42393906733844239</v>
          </cell>
          <cell r="AS30">
            <v>0.44698405731221313</v>
          </cell>
          <cell r="AT30">
            <v>0.43601341679443328</v>
          </cell>
          <cell r="AU30">
            <v>0.46733455113049199</v>
          </cell>
          <cell r="AV30">
            <v>0.46562904957439571</v>
          </cell>
          <cell r="AW30">
            <v>0.46109738195945177</v>
          </cell>
          <cell r="AX30">
            <v>0.47187009823471365</v>
          </cell>
          <cell r="AY30">
            <v>0.45849114522979478</v>
          </cell>
          <cell r="AZ30">
            <v>0.47586644835745112</v>
          </cell>
          <cell r="BA30">
            <v>0.46605389987658846</v>
          </cell>
          <cell r="BB30">
            <v>0.467573047048917</v>
          </cell>
          <cell r="BC30">
            <v>0.46418432038836815</v>
          </cell>
          <cell r="BD30">
            <v>0.46867921311372679</v>
          </cell>
          <cell r="BE30">
            <v>0.45840333561203844</v>
          </cell>
          <cell r="BF30">
            <v>0.45565226446671764</v>
          </cell>
          <cell r="BG30">
            <v>0.43230176522299718</v>
          </cell>
          <cell r="BH30">
            <v>0.46071577384235068</v>
          </cell>
          <cell r="BI30">
            <v>0.45196665759064925</v>
          </cell>
          <cell r="BJ30">
            <v>0.45896778002321931</v>
          </cell>
          <cell r="BK30">
            <v>0.46633968928279901</v>
          </cell>
          <cell r="BL30">
            <v>0.45925926621315771</v>
          </cell>
          <cell r="BM30">
            <v>0.44234198121426543</v>
          </cell>
          <cell r="BN30">
            <v>0.46319328193307141</v>
          </cell>
          <cell r="BO30">
            <v>0.49254403626518611</v>
          </cell>
          <cell r="BP30">
            <v>0.46170096528375515</v>
          </cell>
          <cell r="BQ30">
            <v>0.46170096528375515</v>
          </cell>
          <cell r="BR30">
            <v>0.4665313989983999</v>
          </cell>
        </row>
        <row r="31">
          <cell r="A31">
            <v>0</v>
          </cell>
          <cell r="B31" t="str">
            <v>Computers</v>
          </cell>
          <cell r="C31">
            <v>0</v>
          </cell>
          <cell r="D31">
            <v>0.1841775637297571</v>
          </cell>
          <cell r="E31">
            <v>0.17312063221164437</v>
          </cell>
          <cell r="F31">
            <v>0.21035545747193643</v>
          </cell>
          <cell r="G31">
            <v>-2.6676948016971791E-2</v>
          </cell>
          <cell r="H31">
            <v>0.13084260904649142</v>
          </cell>
          <cell r="I31">
            <v>1.4052961232791264E-3</v>
          </cell>
          <cell r="J31">
            <v>0.12968764139752539</v>
          </cell>
          <cell r="K31">
            <v>-0.10367078090848354</v>
          </cell>
          <cell r="L31">
            <v>0.19168118342450011</v>
          </cell>
          <cell r="M31">
            <v>5.2232409580677812E-2</v>
          </cell>
          <cell r="N31">
            <v>0.24864487803089039</v>
          </cell>
          <cell r="O31">
            <v>0.19552829166960645</v>
          </cell>
          <cell r="P31">
            <v>0.23017256648931864</v>
          </cell>
          <cell r="Q31">
            <v>0.1666369823332991</v>
          </cell>
          <cell r="R31">
            <v>0.2376706887142562</v>
          </cell>
          <cell r="S31">
            <v>0.21154223442235467</v>
          </cell>
          <cell r="T31">
            <v>0.23164901528368145</v>
          </cell>
          <cell r="U31">
            <v>0.24433358723136744</v>
          </cell>
          <cell r="V31">
            <v>0.21618363416124414</v>
          </cell>
          <cell r="W31">
            <v>0.33667504613835869</v>
          </cell>
          <cell r="X31">
            <v>0.25915681058671725</v>
          </cell>
          <cell r="Y31">
            <v>0.17494783925251886</v>
          </cell>
          <cell r="Z31">
            <v>0.21103984882354893</v>
          </cell>
          <cell r="AA31">
            <v>0.2668644112740946</v>
          </cell>
          <cell r="AB31">
            <v>0.23450488221420127</v>
          </cell>
          <cell r="AC31">
            <v>0.21966338938650301</v>
          </cell>
          <cell r="AD31">
            <v>0.24698185136877426</v>
          </cell>
          <cell r="AE31">
            <v>0.1529502219129569</v>
          </cell>
          <cell r="AF31">
            <v>0.24498934399678657</v>
          </cell>
          <cell r="AG31">
            <v>0.28750321430017922</v>
          </cell>
          <cell r="AH31">
            <v>0.26269017370777448</v>
          </cell>
          <cell r="AI31">
            <v>0.2320360000151207</v>
          </cell>
          <cell r="AJ31">
            <v>0.15371019029868196</v>
          </cell>
          <cell r="AK31">
            <v>0.22896270515908468</v>
          </cell>
          <cell r="AL31">
            <v>0.16182462965106112</v>
          </cell>
          <cell r="AM31">
            <v>3.3947236874711594E-2</v>
          </cell>
          <cell r="AN31">
            <v>0.1259542017225877</v>
          </cell>
          <cell r="AO31">
            <v>-0.28689784697530962</v>
          </cell>
          <cell r="AP31">
            <v>0.24238443000399976</v>
          </cell>
          <cell r="AQ31">
            <v>0.29266364125005884</v>
          </cell>
          <cell r="AR31">
            <v>6.9783461989809559E-2</v>
          </cell>
          <cell r="AS31">
            <v>0.11511334079922057</v>
          </cell>
          <cell r="AT31">
            <v>0.19984924377277746</v>
          </cell>
          <cell r="AU31">
            <v>0.24093040673528324</v>
          </cell>
          <cell r="AV31">
            <v>0.23459578460591102</v>
          </cell>
          <cell r="AW31">
            <v>0.28017866641510791</v>
          </cell>
          <cell r="AX31">
            <v>0.25758492079017814</v>
          </cell>
          <cell r="AY31">
            <v>0.2414069470693985</v>
          </cell>
          <cell r="AZ31">
            <v>0.25616267480458027</v>
          </cell>
          <cell r="BA31">
            <v>0.2648412321042159</v>
          </cell>
          <cell r="BB31">
            <v>0.35380169810771972</v>
          </cell>
          <cell r="BC31">
            <v>0.31006403608978483</v>
          </cell>
          <cell r="BD31">
            <v>0.28452343357433441</v>
          </cell>
          <cell r="BE31">
            <v>0.32703082619094237</v>
          </cell>
          <cell r="BF31">
            <v>0.16724176444061906</v>
          </cell>
          <cell r="BG31">
            <v>0.22915345542419449</v>
          </cell>
          <cell r="BH31">
            <v>0.26492844494806661</v>
          </cell>
          <cell r="BI31">
            <v>0.23995591504965597</v>
          </cell>
          <cell r="BJ31">
            <v>0.31498762644579686</v>
          </cell>
          <cell r="BK31">
            <v>0.25576954743779701</v>
          </cell>
          <cell r="BL31">
            <v>0.28368635107812862</v>
          </cell>
          <cell r="BM31">
            <v>0.15929304240653344</v>
          </cell>
          <cell r="BN31">
            <v>0.15378898358447618</v>
          </cell>
          <cell r="BO31">
            <v>0.14900408244841998</v>
          </cell>
          <cell r="BP31">
            <v>0.21169043335188573</v>
          </cell>
          <cell r="BQ31">
            <v>0.21169043335188573</v>
          </cell>
          <cell r="BR31">
            <v>0.19344209195219492</v>
          </cell>
        </row>
        <row r="32">
          <cell r="A32">
            <v>0</v>
          </cell>
          <cell r="B32" t="str">
            <v>Assistance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</row>
        <row r="33">
          <cell r="A33">
            <v>0</v>
          </cell>
          <cell r="B33" t="str">
            <v xml:space="preserve">Business Service Center </v>
          </cell>
          <cell r="C33">
            <v>0</v>
          </cell>
          <cell r="D33">
            <v>0.6701336821777043</v>
          </cell>
          <cell r="E33">
            <v>0.74012949393212701</v>
          </cell>
          <cell r="F33">
            <v>0.85785482354885656</v>
          </cell>
          <cell r="G33">
            <v>0.74473123934936081</v>
          </cell>
          <cell r="H33">
            <v>0.76949947236918559</v>
          </cell>
          <cell r="I33">
            <v>0.72551102381319277</v>
          </cell>
          <cell r="J33">
            <v>0.68716456541170712</v>
          </cell>
          <cell r="K33">
            <v>0.74853912186073235</v>
          </cell>
          <cell r="L33">
            <v>0.77444647863686999</v>
          </cell>
          <cell r="M33">
            <v>0.73237303163761702</v>
          </cell>
          <cell r="N33">
            <v>0.69637817682004732</v>
          </cell>
          <cell r="O33">
            <v>0.79173916146659873</v>
          </cell>
          <cell r="P33">
            <v>0.7426897024167165</v>
          </cell>
          <cell r="Q33">
            <v>0.72058468286195099</v>
          </cell>
          <cell r="R33">
            <v>0.72585354813840119</v>
          </cell>
          <cell r="S33">
            <v>0.73999739001220222</v>
          </cell>
          <cell r="T33">
            <v>0.81965180639003743</v>
          </cell>
          <cell r="U33">
            <v>0.88733783839674041</v>
          </cell>
          <cell r="V33">
            <v>0.75700091998313712</v>
          </cell>
          <cell r="W33">
            <v>0.76931457315624041</v>
          </cell>
          <cell r="X33">
            <v>0.79860650314115478</v>
          </cell>
          <cell r="Y33">
            <v>0.7756357179717015</v>
          </cell>
          <cell r="Z33">
            <v>0.78844425364530768</v>
          </cell>
          <cell r="AA33">
            <v>0.72992887823874686</v>
          </cell>
          <cell r="AB33">
            <v>0.781524447068349</v>
          </cell>
          <cell r="AC33">
            <v>0.76954980068928536</v>
          </cell>
          <cell r="AD33">
            <v>0.69140835549006374</v>
          </cell>
          <cell r="AE33">
            <v>0.7564900008810076</v>
          </cell>
          <cell r="AF33">
            <v>0.70371645738948396</v>
          </cell>
          <cell r="AG33">
            <v>0.73798473220938221</v>
          </cell>
          <cell r="AH33">
            <v>0.7637102797346661</v>
          </cell>
          <cell r="AI33">
            <v>0.7290912448988851</v>
          </cell>
          <cell r="AJ33">
            <v>0.76093517071331285</v>
          </cell>
          <cell r="AK33">
            <v>0.81468126748009451</v>
          </cell>
          <cell r="AL33">
            <v>0.8796139467214531</v>
          </cell>
          <cell r="AM33">
            <v>0.85683622569611129</v>
          </cell>
          <cell r="AN33">
            <v>0.81685636394368732</v>
          </cell>
          <cell r="AO33">
            <v>0.84557724675527179</v>
          </cell>
          <cell r="AP33">
            <v>0.84928100034734788</v>
          </cell>
          <cell r="AQ33">
            <v>0.7590098920480618</v>
          </cell>
          <cell r="AR33">
            <v>0.78062631513441438</v>
          </cell>
          <cell r="AS33">
            <v>0.80132788641647745</v>
          </cell>
          <cell r="AT33">
            <v>0.683123543755777</v>
          </cell>
          <cell r="AU33">
            <v>0.75703977007999468</v>
          </cell>
          <cell r="AV33">
            <v>0.6754977857854364</v>
          </cell>
          <cell r="AW33">
            <v>0.68045559121900356</v>
          </cell>
          <cell r="AX33">
            <v>0.7295760940685998</v>
          </cell>
          <cell r="AY33">
            <v>0.70267571728467781</v>
          </cell>
          <cell r="AZ33">
            <v>0.77086889614833565</v>
          </cell>
          <cell r="BA33">
            <v>0.67886107373964699</v>
          </cell>
          <cell r="BB33">
            <v>0.76893543843581791</v>
          </cell>
          <cell r="BC33">
            <v>0.74612497296153879</v>
          </cell>
          <cell r="BD33">
            <v>0.7364682309281898</v>
          </cell>
          <cell r="BE33">
            <v>0.68217339965989521</v>
          </cell>
          <cell r="BF33">
            <v>0.74335265537941286</v>
          </cell>
          <cell r="BG33">
            <v>0.70408366164502534</v>
          </cell>
          <cell r="BH33">
            <v>0.65830989321255307</v>
          </cell>
          <cell r="BI33">
            <v>0.69308058248438753</v>
          </cell>
          <cell r="BJ33">
            <v>0.72373597577086846</v>
          </cell>
          <cell r="BK33">
            <v>0.73207970136337919</v>
          </cell>
          <cell r="BL33">
            <v>0.74754324682682094</v>
          </cell>
          <cell r="BM33">
            <v>0.61257574260408909</v>
          </cell>
          <cell r="BN33">
            <v>0.81273648779814223</v>
          </cell>
          <cell r="BO33">
            <v>0.84542181227528002</v>
          </cell>
          <cell r="BP33">
            <v>0.72539518008923154</v>
          </cell>
          <cell r="BQ33">
            <v>0.72539518008923154</v>
          </cell>
          <cell r="BR33">
            <v>0.74714094387213836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</row>
        <row r="35">
          <cell r="A35" t="str">
            <v>Department IMU K€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</row>
        <row r="36">
          <cell r="A36">
            <v>0</v>
          </cell>
          <cell r="B36" t="str">
            <v>Total Imu</v>
          </cell>
          <cell r="C36">
            <v>0</v>
          </cell>
          <cell r="D36">
            <v>11.355114345072465</v>
          </cell>
          <cell r="E36">
            <v>26.136963821044361</v>
          </cell>
          <cell r="F36">
            <v>23.817488809726715</v>
          </cell>
          <cell r="G36">
            <v>18.569928114216644</v>
          </cell>
          <cell r="H36">
            <v>79.879495090060175</v>
          </cell>
          <cell r="I36">
            <v>24.438065015481865</v>
          </cell>
          <cell r="J36">
            <v>19.490207379138717</v>
          </cell>
          <cell r="K36">
            <v>15.752134448297303</v>
          </cell>
          <cell r="L36">
            <v>16.89633377485146</v>
          </cell>
          <cell r="M36">
            <v>76.576740617769346</v>
          </cell>
          <cell r="N36">
            <v>16.481258911641572</v>
          </cell>
          <cell r="O36">
            <v>24.658076006081689</v>
          </cell>
          <cell r="P36">
            <v>25.076066995030356</v>
          </cell>
          <cell r="Q36">
            <v>20.328310196732946</v>
          </cell>
          <cell r="R36">
            <v>18.620934059023011</v>
          </cell>
          <cell r="S36">
            <v>105.16464616850958</v>
          </cell>
          <cell r="T36">
            <v>21.299742746349892</v>
          </cell>
          <cell r="U36">
            <v>15.236375629375079</v>
          </cell>
          <cell r="V36">
            <v>16.678687369319967</v>
          </cell>
          <cell r="W36">
            <v>23.06824462146016</v>
          </cell>
          <cell r="X36">
            <v>76.283050366505094</v>
          </cell>
          <cell r="Y36">
            <v>18.720541328418925</v>
          </cell>
          <cell r="Z36">
            <v>18.183011922301386</v>
          </cell>
          <cell r="AA36">
            <v>21.377708377735544</v>
          </cell>
          <cell r="AB36">
            <v>18.143486524422944</v>
          </cell>
          <cell r="AC36">
            <v>76.424748152878792</v>
          </cell>
          <cell r="AD36">
            <v>14.096475192718012</v>
          </cell>
          <cell r="AE36">
            <v>19.824243676984619</v>
          </cell>
          <cell r="AF36">
            <v>18.029121994900155</v>
          </cell>
          <cell r="AG36">
            <v>18.519484513912182</v>
          </cell>
          <cell r="AH36">
            <v>18.937360265197466</v>
          </cell>
          <cell r="AI36">
            <v>89.40668564371245</v>
          </cell>
          <cell r="AJ36">
            <v>19.904791150465783</v>
          </cell>
          <cell r="AK36">
            <v>18.907777755865723</v>
          </cell>
          <cell r="AL36">
            <v>18.050403936809744</v>
          </cell>
          <cell r="AM36">
            <v>13.532510088753961</v>
          </cell>
          <cell r="AN36">
            <v>70.395482931895216</v>
          </cell>
          <cell r="AO36">
            <v>15.881969669016996</v>
          </cell>
          <cell r="AP36">
            <v>14.71348701427204</v>
          </cell>
          <cell r="AQ36">
            <v>17.585944315599164</v>
          </cell>
          <cell r="AR36">
            <v>18.047798901303612</v>
          </cell>
          <cell r="AS36">
            <v>66.229199900191816</v>
          </cell>
          <cell r="AT36">
            <v>25.438800091617082</v>
          </cell>
          <cell r="AU36">
            <v>28.234181754198897</v>
          </cell>
          <cell r="AV36">
            <v>23.78925983349054</v>
          </cell>
          <cell r="AW36">
            <v>18.915158687198787</v>
          </cell>
          <cell r="AX36">
            <v>21.052153647853174</v>
          </cell>
          <cell r="AY36">
            <v>117.42955401435847</v>
          </cell>
          <cell r="AZ36">
            <v>23.102928860081992</v>
          </cell>
          <cell r="BA36">
            <v>20.015903778097655</v>
          </cell>
          <cell r="BB36">
            <v>18.187331577042617</v>
          </cell>
          <cell r="BC36">
            <v>17.802280897856466</v>
          </cell>
          <cell r="BD36">
            <v>79.10844511307873</v>
          </cell>
          <cell r="BE36">
            <v>19.132354637649339</v>
          </cell>
          <cell r="BF36">
            <v>18.158665327389492</v>
          </cell>
          <cell r="BG36">
            <v>19.264661748400126</v>
          </cell>
          <cell r="BH36">
            <v>23.9817785206513</v>
          </cell>
          <cell r="BI36">
            <v>80.537460234090261</v>
          </cell>
          <cell r="BJ36">
            <v>20.186995492629933</v>
          </cell>
          <cell r="BK36">
            <v>21.336587701514073</v>
          </cell>
          <cell r="BL36">
            <v>19.854408595519072</v>
          </cell>
          <cell r="BM36">
            <v>19.511719698293525</v>
          </cell>
          <cell r="BN36">
            <v>11.770210524897237</v>
          </cell>
          <cell r="BO36">
            <v>11.820795784394768</v>
          </cell>
          <cell r="BP36">
            <v>104.48071779724862</v>
          </cell>
          <cell r="BQ36">
            <v>104.48071779724862</v>
          </cell>
          <cell r="BR36">
            <v>1021.9162260302986</v>
          </cell>
        </row>
        <row r="37">
          <cell r="A37">
            <v>0</v>
          </cell>
          <cell r="B37" t="str">
            <v>Furnitures</v>
          </cell>
          <cell r="C37">
            <v>0</v>
          </cell>
          <cell r="D37">
            <v>2.1325631070796667</v>
          </cell>
          <cell r="E37">
            <v>6.7108981874522522</v>
          </cell>
          <cell r="F37">
            <v>5.3114391852330307</v>
          </cell>
          <cell r="G37">
            <v>3.8359096976682276</v>
          </cell>
          <cell r="H37">
            <v>17.990810177433175</v>
          </cell>
          <cell r="I37">
            <v>7.6943982375842372</v>
          </cell>
          <cell r="J37">
            <v>4.9102544156935499</v>
          </cell>
          <cell r="K37">
            <v>5.1281808806492171</v>
          </cell>
          <cell r="L37">
            <v>3.4132282221475534</v>
          </cell>
          <cell r="M37">
            <v>21.146061756074555</v>
          </cell>
          <cell r="N37">
            <v>3.1898943494388123</v>
          </cell>
          <cell r="O37">
            <v>6.4184357903816869</v>
          </cell>
          <cell r="P37">
            <v>7.3951480151512303</v>
          </cell>
          <cell r="Q37">
            <v>5.5964659723089696</v>
          </cell>
          <cell r="R37">
            <v>4.2070525987174774</v>
          </cell>
          <cell r="S37">
            <v>26.806996725998179</v>
          </cell>
          <cell r="T37">
            <v>5.4021015615870747</v>
          </cell>
          <cell r="U37">
            <v>3.8848594735798185</v>
          </cell>
          <cell r="V37">
            <v>3.5156611916348806</v>
          </cell>
          <cell r="W37">
            <v>6.0366431979405855</v>
          </cell>
          <cell r="X37">
            <v>18.839265424742358</v>
          </cell>
          <cell r="Y37">
            <v>2.756471726043197</v>
          </cell>
          <cell r="Z37">
            <v>3.3627426668617848</v>
          </cell>
          <cell r="AA37">
            <v>4.3402956685714011</v>
          </cell>
          <cell r="AB37">
            <v>3.2623953537142123</v>
          </cell>
          <cell r="AC37">
            <v>13.721905415190594</v>
          </cell>
          <cell r="AD37">
            <v>2.5977017052733085</v>
          </cell>
          <cell r="AE37">
            <v>6.1471263818819901</v>
          </cell>
          <cell r="AF37">
            <v>4.4501203601570616</v>
          </cell>
          <cell r="AG37">
            <v>2.6827307240841174</v>
          </cell>
          <cell r="AH37">
            <v>5.3568479525385149</v>
          </cell>
          <cell r="AI37">
            <v>21.234527123934992</v>
          </cell>
          <cell r="AJ37">
            <v>4.9483449379386331</v>
          </cell>
          <cell r="AK37">
            <v>5.1266748368171706</v>
          </cell>
          <cell r="AL37">
            <v>6.1473366656894122</v>
          </cell>
          <cell r="AM37">
            <v>3.4872073187385149</v>
          </cell>
          <cell r="AN37">
            <v>19.709563759183734</v>
          </cell>
          <cell r="AO37">
            <v>4.0687681487972078</v>
          </cell>
          <cell r="AP37">
            <v>3.1942804581006898</v>
          </cell>
          <cell r="AQ37">
            <v>3.7436658525378701</v>
          </cell>
          <cell r="AR37">
            <v>3.7455108182965002</v>
          </cell>
          <cell r="AS37">
            <v>14.752225277732268</v>
          </cell>
          <cell r="AT37">
            <v>6.1496371092291655</v>
          </cell>
          <cell r="AU37">
            <v>7.553041645804301</v>
          </cell>
          <cell r="AV37">
            <v>7.4944793737946069</v>
          </cell>
          <cell r="AW37">
            <v>5.523179733708063</v>
          </cell>
          <cell r="AX37">
            <v>7.7471142328959788</v>
          </cell>
          <cell r="AY37">
            <v>34.467452095432115</v>
          </cell>
          <cell r="AZ37">
            <v>5.7332331572773683</v>
          </cell>
          <cell r="BA37">
            <v>3.8286625124768228</v>
          </cell>
          <cell r="BB37">
            <v>3.7913358119781444</v>
          </cell>
          <cell r="BC37">
            <v>4.4023821263202922</v>
          </cell>
          <cell r="BD37">
            <v>17.755613608052627</v>
          </cell>
          <cell r="BE37">
            <v>4.312882955867976</v>
          </cell>
          <cell r="BF37">
            <v>3.932111178934047</v>
          </cell>
          <cell r="BG37">
            <v>6.9437276262431045</v>
          </cell>
          <cell r="BH37">
            <v>8.5350119048356383</v>
          </cell>
          <cell r="BI37">
            <v>23.723733665880765</v>
          </cell>
          <cell r="BJ37">
            <v>4.5359794856329847</v>
          </cell>
          <cell r="BK37">
            <v>5.766423123775164</v>
          </cell>
          <cell r="BL37">
            <v>4.971340743745186</v>
          </cell>
          <cell r="BM37">
            <v>7.283542684055166</v>
          </cell>
          <cell r="BN37">
            <v>3.0853172764166699</v>
          </cell>
          <cell r="BO37">
            <v>3.6822402152718605</v>
          </cell>
          <cell r="BP37">
            <v>29.324843528897031</v>
          </cell>
          <cell r="BQ37">
            <v>29.324843528897031</v>
          </cell>
          <cell r="BR37">
            <v>259.47299855855243</v>
          </cell>
        </row>
        <row r="38">
          <cell r="A38">
            <v>0</v>
          </cell>
          <cell r="B38" t="str">
            <v>Business Machines</v>
          </cell>
          <cell r="C38">
            <v>0</v>
          </cell>
          <cell r="D38">
            <v>2.1872523708715264</v>
          </cell>
          <cell r="E38">
            <v>5.5427706387070543</v>
          </cell>
          <cell r="F38">
            <v>5.2525283054291743</v>
          </cell>
          <cell r="G38">
            <v>4.125714994778459</v>
          </cell>
          <cell r="H38">
            <v>17.108266309786213</v>
          </cell>
          <cell r="I38">
            <v>4.6568485076782009</v>
          </cell>
          <cell r="J38">
            <v>5.1459080189530235</v>
          </cell>
          <cell r="K38">
            <v>2.7959657692879261</v>
          </cell>
          <cell r="L38">
            <v>3.8576799669886284</v>
          </cell>
          <cell r="M38">
            <v>16.45640226290778</v>
          </cell>
          <cell r="N38">
            <v>3.445023720196688</v>
          </cell>
          <cell r="O38">
            <v>5.8819721600479902</v>
          </cell>
          <cell r="P38">
            <v>4.7020369212442583</v>
          </cell>
          <cell r="Q38">
            <v>3.7650297258217975</v>
          </cell>
          <cell r="R38">
            <v>4.1030186933906485</v>
          </cell>
          <cell r="S38">
            <v>21.897081220701381</v>
          </cell>
          <cell r="T38">
            <v>3.8906322703284646</v>
          </cell>
          <cell r="U38">
            <v>2.8671019025265734</v>
          </cell>
          <cell r="V38">
            <v>4.2664945972948516</v>
          </cell>
          <cell r="W38">
            <v>4.20229932803342</v>
          </cell>
          <cell r="X38">
            <v>15.226528098183309</v>
          </cell>
          <cell r="Y38">
            <v>3.7567308271957818</v>
          </cell>
          <cell r="Z38">
            <v>3.9397087320479485</v>
          </cell>
          <cell r="AA38">
            <v>4.7490940369311199</v>
          </cell>
          <cell r="AB38">
            <v>4.8353857780594138</v>
          </cell>
          <cell r="AC38">
            <v>17.280919374234266</v>
          </cell>
          <cell r="AD38">
            <v>2.764518193739586</v>
          </cell>
          <cell r="AE38">
            <v>3.849831337287493</v>
          </cell>
          <cell r="AF38">
            <v>3.9231397989190078</v>
          </cell>
          <cell r="AG38">
            <v>4.1870308819234081</v>
          </cell>
          <cell r="AH38">
            <v>3.8101845637768563</v>
          </cell>
          <cell r="AI38">
            <v>18.534704775646354</v>
          </cell>
          <cell r="AJ38">
            <v>4.2013980378117086</v>
          </cell>
          <cell r="AK38">
            <v>3.9597081657363473</v>
          </cell>
          <cell r="AL38">
            <v>2.8542093031661606</v>
          </cell>
          <cell r="AM38">
            <v>2.7816942905764819</v>
          </cell>
          <cell r="AN38">
            <v>13.797009797290698</v>
          </cell>
          <cell r="AO38">
            <v>3.5581267765926046</v>
          </cell>
          <cell r="AP38">
            <v>3.4430546209705875</v>
          </cell>
          <cell r="AQ38">
            <v>3.3486137180409967</v>
          </cell>
          <cell r="AR38">
            <v>2.9061448368749545</v>
          </cell>
          <cell r="AS38">
            <v>13.255939952479142</v>
          </cell>
          <cell r="AT38">
            <v>3.9123258522486197</v>
          </cell>
          <cell r="AU38">
            <v>4.7564058963096576</v>
          </cell>
          <cell r="AV38">
            <v>4.9235413726202868</v>
          </cell>
          <cell r="AW38">
            <v>3.693367533368721</v>
          </cell>
          <cell r="AX38">
            <v>4.074515667160167</v>
          </cell>
          <cell r="AY38">
            <v>21.360156321707453</v>
          </cell>
          <cell r="AZ38">
            <v>5.121073490486487</v>
          </cell>
          <cell r="BA38">
            <v>4.5205938445809846</v>
          </cell>
          <cell r="BB38">
            <v>4.2102443210722624</v>
          </cell>
          <cell r="BC38">
            <v>4.1427614390638379</v>
          </cell>
          <cell r="BD38">
            <v>17.994673095203574</v>
          </cell>
          <cell r="BE38">
            <v>4.5693888902297122</v>
          </cell>
          <cell r="BF38">
            <v>4.1985011555906899</v>
          </cell>
          <cell r="BG38">
            <v>3.19445882314667</v>
          </cell>
          <cell r="BH38">
            <v>4.6427965347660125</v>
          </cell>
          <cell r="BI38">
            <v>16.605145403733083</v>
          </cell>
          <cell r="BJ38">
            <v>4.1415128877093697</v>
          </cell>
          <cell r="BK38">
            <v>4.6499930094616992</v>
          </cell>
          <cell r="BL38">
            <v>3.7813427029585345</v>
          </cell>
          <cell r="BM38">
            <v>3.2579405203222591</v>
          </cell>
          <cell r="BN38">
            <v>3.0384068398831339</v>
          </cell>
          <cell r="BO38">
            <v>2.2578328128189411</v>
          </cell>
          <cell r="BP38">
            <v>21.127028773153938</v>
          </cell>
          <cell r="BQ38">
            <v>21.127028773153938</v>
          </cell>
          <cell r="BR38">
            <v>210.64385538502719</v>
          </cell>
        </row>
        <row r="39">
          <cell r="A39">
            <v>0</v>
          </cell>
          <cell r="B39" t="str">
            <v>Office Supplies</v>
          </cell>
          <cell r="C39">
            <v>0</v>
          </cell>
          <cell r="D39">
            <v>4.5961672398027194</v>
          </cell>
          <cell r="E39">
            <v>10.076889729393825</v>
          </cell>
          <cell r="F39">
            <v>8.1822707394474659</v>
          </cell>
          <cell r="G39">
            <v>7.9929347777653774</v>
          </cell>
          <cell r="H39">
            <v>30.848262486409389</v>
          </cell>
          <cell r="I39">
            <v>8.368703177924969</v>
          </cell>
          <cell r="J39">
            <v>6.5229303849651092</v>
          </cell>
          <cell r="K39">
            <v>6.3629302771397631</v>
          </cell>
          <cell r="L39">
            <v>6.3709936946217471</v>
          </cell>
          <cell r="M39">
            <v>27.625557534651591</v>
          </cell>
          <cell r="N39">
            <v>5.9639830847962889</v>
          </cell>
          <cell r="O39">
            <v>6.5814327772882084</v>
          </cell>
          <cell r="P39">
            <v>8.1606399722447627</v>
          </cell>
          <cell r="Q39">
            <v>7.3927145607874438</v>
          </cell>
          <cell r="R39">
            <v>5.5052043925186807</v>
          </cell>
          <cell r="S39">
            <v>33.60397478763538</v>
          </cell>
          <cell r="T39">
            <v>7.744365556826482</v>
          </cell>
          <cell r="U39">
            <v>5.5264535582813217</v>
          </cell>
          <cell r="V39">
            <v>5.1949215170828769</v>
          </cell>
          <cell r="W39">
            <v>7.2977172935068193</v>
          </cell>
          <cell r="X39">
            <v>25.763457925697502</v>
          </cell>
          <cell r="Y39">
            <v>6.7969937058735344</v>
          </cell>
          <cell r="Z39">
            <v>6.280552069736534</v>
          </cell>
          <cell r="AA39">
            <v>7.5879767608559616</v>
          </cell>
          <cell r="AB39">
            <v>5.9018461237816888</v>
          </cell>
          <cell r="AC39">
            <v>26.56736866024772</v>
          </cell>
          <cell r="AD39">
            <v>4.4146256778289255</v>
          </cell>
          <cell r="AE39">
            <v>5.8594638156311483</v>
          </cell>
          <cell r="AF39">
            <v>5.0846400076921849</v>
          </cell>
          <cell r="AG39">
            <v>5.8988484973349662</v>
          </cell>
          <cell r="AH39">
            <v>5.9480301730706504</v>
          </cell>
          <cell r="AI39">
            <v>27.205608171557877</v>
          </cell>
          <cell r="AJ39">
            <v>6.5687303847527438</v>
          </cell>
          <cell r="AK39">
            <v>5.5038643778482328</v>
          </cell>
          <cell r="AL39">
            <v>5.959872521944015</v>
          </cell>
          <cell r="AM39">
            <v>5.2262186914453244</v>
          </cell>
          <cell r="AN39">
            <v>23.258685975990318</v>
          </cell>
          <cell r="AO39">
            <v>6.1387364154061368</v>
          </cell>
          <cell r="AP39">
            <v>5.092190836780369</v>
          </cell>
          <cell r="AQ39">
            <v>6.3067865399869891</v>
          </cell>
          <cell r="AR39">
            <v>7.9202191733017129</v>
          </cell>
          <cell r="AS39">
            <v>25.457932965475209</v>
          </cell>
          <cell r="AT39">
            <v>10.134743974471951</v>
          </cell>
          <cell r="AU39">
            <v>10.951398245932367</v>
          </cell>
          <cell r="AV39">
            <v>7.20546219138991</v>
          </cell>
          <cell r="AW39">
            <v>5.8420231070493154</v>
          </cell>
          <cell r="AX39">
            <v>6.0580205907584386</v>
          </cell>
          <cell r="AY39">
            <v>40.191648109601985</v>
          </cell>
          <cell r="AZ39">
            <v>7.8053277482082306</v>
          </cell>
          <cell r="BA39">
            <v>6.9195010194087621</v>
          </cell>
          <cell r="BB39">
            <v>6.1623001552162862</v>
          </cell>
          <cell r="BC39">
            <v>6.6434153952470787</v>
          </cell>
          <cell r="BD39">
            <v>27.530544318080356</v>
          </cell>
          <cell r="BE39">
            <v>6.0942372157566709</v>
          </cell>
          <cell r="BF39">
            <v>6.7404736639564558</v>
          </cell>
          <cell r="BG39">
            <v>5.8416244304328773</v>
          </cell>
          <cell r="BH39">
            <v>6.6157539205443081</v>
          </cell>
          <cell r="BI39">
            <v>25.292089230690312</v>
          </cell>
          <cell r="BJ39">
            <v>7.3771658426138407</v>
          </cell>
          <cell r="BK39">
            <v>7.3691550540482575</v>
          </cell>
          <cell r="BL39">
            <v>7.0168450117844854</v>
          </cell>
          <cell r="BM39">
            <v>5.939086754077449</v>
          </cell>
          <cell r="BN39">
            <v>3.1648578718234504</v>
          </cell>
          <cell r="BO39">
            <v>4.1146922827525749</v>
          </cell>
          <cell r="BP39">
            <v>34.981802817100061</v>
          </cell>
          <cell r="BQ39">
            <v>34.981802817100061</v>
          </cell>
          <cell r="BR39">
            <v>348.32693298313779</v>
          </cell>
        </row>
        <row r="40">
          <cell r="A40">
            <v>0</v>
          </cell>
          <cell r="B40" t="str">
            <v>Computers</v>
          </cell>
          <cell r="C40">
            <v>0</v>
          </cell>
          <cell r="D40">
            <v>0.76133741867911675</v>
          </cell>
          <cell r="E40">
            <v>0.83108374451139388</v>
          </cell>
          <cell r="F40">
            <v>0.62383117710294134</v>
          </cell>
          <cell r="G40">
            <v>-0.11164571880603659</v>
          </cell>
          <cell r="H40">
            <v>2.1046066214874153</v>
          </cell>
          <cell r="I40">
            <v>6.8000961934663057E-3</v>
          </cell>
          <cell r="J40">
            <v>0.67184330727043018</v>
          </cell>
          <cell r="K40">
            <v>-0.41308015653100616</v>
          </cell>
          <cell r="L40">
            <v>0.64040233813534342</v>
          </cell>
          <cell r="M40">
            <v>0.90596558506823377</v>
          </cell>
          <cell r="N40">
            <v>0.88849634256234955</v>
          </cell>
          <cell r="O40">
            <v>0.81823983415931967</v>
          </cell>
          <cell r="P40">
            <v>1.200116840563523</v>
          </cell>
          <cell r="Q40">
            <v>0.92773767848592625</v>
          </cell>
          <cell r="R40">
            <v>0.7941167562953414</v>
          </cell>
          <cell r="S40">
            <v>4.6287074520664593</v>
          </cell>
          <cell r="T40">
            <v>0.78910502140774996</v>
          </cell>
          <cell r="U40">
            <v>0.57290942487271823</v>
          </cell>
          <cell r="V40">
            <v>0.73970374728760424</v>
          </cell>
          <cell r="W40">
            <v>1.1965468035243387</v>
          </cell>
          <cell r="X40">
            <v>3.2982649970924114</v>
          </cell>
          <cell r="Y40">
            <v>1.0045586171016907</v>
          </cell>
          <cell r="Z40">
            <v>0.85268540203607912</v>
          </cell>
          <cell r="AA40">
            <v>1.4216787112940565</v>
          </cell>
          <cell r="AB40">
            <v>0.63431936633504415</v>
          </cell>
          <cell r="AC40">
            <v>3.9132420967668704</v>
          </cell>
          <cell r="AD40">
            <v>0.87064669003320305</v>
          </cell>
          <cell r="AE40">
            <v>0.64345281457402503</v>
          </cell>
          <cell r="AF40">
            <v>0.8418817048227929</v>
          </cell>
          <cell r="AG40">
            <v>0.80671675262067155</v>
          </cell>
          <cell r="AH40">
            <v>0.68446529999688643</v>
          </cell>
          <cell r="AI40">
            <v>3.8471632620475784</v>
          </cell>
          <cell r="AJ40">
            <v>0.38929692188116805</v>
          </cell>
          <cell r="AK40">
            <v>0.65720661058599117</v>
          </cell>
          <cell r="AL40">
            <v>0.27376523330344926</v>
          </cell>
          <cell r="AM40">
            <v>0.15741920311283436</v>
          </cell>
          <cell r="AN40">
            <v>1.4776879688834428</v>
          </cell>
          <cell r="AO40">
            <v>-0.65839199720702379</v>
          </cell>
          <cell r="AP40">
            <v>0.91627500635609127</v>
          </cell>
          <cell r="AQ40">
            <v>1.0129712907994961</v>
          </cell>
          <cell r="AR40">
            <v>0.26647258033282717</v>
          </cell>
          <cell r="AS40">
            <v>1.5373268802813909</v>
          </cell>
          <cell r="AT40">
            <v>0.86266459319553079</v>
          </cell>
          <cell r="AU40">
            <v>1.2452796062229194</v>
          </cell>
          <cell r="AV40">
            <v>0.77989803687007764</v>
          </cell>
          <cell r="AW40">
            <v>1.0762077059080573</v>
          </cell>
          <cell r="AX40">
            <v>0.88470994587558061</v>
          </cell>
          <cell r="AY40">
            <v>4.8487598880721663</v>
          </cell>
          <cell r="AZ40">
            <v>0.91317524955438689</v>
          </cell>
          <cell r="BA40">
            <v>0.87442310664380529</v>
          </cell>
          <cell r="BB40">
            <v>0.58594807046184094</v>
          </cell>
          <cell r="BC40">
            <v>0.62339814086663892</v>
          </cell>
          <cell r="BD40">
            <v>2.9969445675266719</v>
          </cell>
          <cell r="BE40">
            <v>0.71710008641760381</v>
          </cell>
          <cell r="BF40">
            <v>0.56263283864054048</v>
          </cell>
          <cell r="BG40">
            <v>0.97502238980954226</v>
          </cell>
          <cell r="BH40">
            <v>1.0571982589509443</v>
          </cell>
          <cell r="BI40">
            <v>3.3119535738186312</v>
          </cell>
          <cell r="BJ40">
            <v>0.87182753924693079</v>
          </cell>
          <cell r="BK40">
            <v>0.97532427077333539</v>
          </cell>
          <cell r="BL40">
            <v>0.89301399991877173</v>
          </cell>
          <cell r="BM40">
            <v>0.50771242667866012</v>
          </cell>
          <cell r="BN40">
            <v>0.51032940561831464</v>
          </cell>
          <cell r="BO40">
            <v>0.76416367485574666</v>
          </cell>
          <cell r="BP40">
            <v>4.5223713170917588</v>
          </cell>
          <cell r="BQ40">
            <v>4.5223713170917588</v>
          </cell>
          <cell r="BR40">
            <v>37.392994210203057</v>
          </cell>
        </row>
        <row r="41">
          <cell r="A41">
            <v>0</v>
          </cell>
          <cell r="B41" t="str">
            <v>Assistance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</row>
        <row r="42">
          <cell r="A42">
            <v>0</v>
          </cell>
          <cell r="B42" t="str">
            <v xml:space="preserve">Business Service Center </v>
          </cell>
          <cell r="C42">
            <v>0</v>
          </cell>
          <cell r="D42">
            <v>1.6845087572387352</v>
          </cell>
          <cell r="E42">
            <v>2.9907769279868734</v>
          </cell>
          <cell r="F42">
            <v>4.4615032488996347</v>
          </cell>
          <cell r="G42">
            <v>2.7379952020183271</v>
          </cell>
          <cell r="H42">
            <v>11.874784136143569</v>
          </cell>
          <cell r="I42">
            <v>3.7257658039249142</v>
          </cell>
          <cell r="J42">
            <v>2.2507962744343333</v>
          </cell>
          <cell r="K42">
            <v>1.8874522886907188</v>
          </cell>
          <cell r="L42">
            <v>2.6240207561141879</v>
          </cell>
          <cell r="M42">
            <v>10.488035123164154</v>
          </cell>
          <cell r="N42">
            <v>3.0036071741859858</v>
          </cell>
          <cell r="O42">
            <v>4.9725763497485937</v>
          </cell>
          <cell r="P42">
            <v>3.6329533193624921</v>
          </cell>
          <cell r="Q42">
            <v>2.6583828715929942</v>
          </cell>
          <cell r="R42">
            <v>4.0225526183342462</v>
          </cell>
          <cell r="S42">
            <v>18.290072333224312</v>
          </cell>
          <cell r="T42">
            <v>3.4861333795855707</v>
          </cell>
          <cell r="U42">
            <v>2.3940609006240048</v>
          </cell>
          <cell r="V42">
            <v>2.9717688196908347</v>
          </cell>
          <cell r="W42">
            <v>4.3486787989704494</v>
          </cell>
          <cell r="X42">
            <v>13.20064189887086</v>
          </cell>
          <cell r="Y42">
            <v>4.4168563525804423</v>
          </cell>
          <cell r="Z42">
            <v>3.7580750980999196</v>
          </cell>
          <cell r="AA42">
            <v>3.2913043463966227</v>
          </cell>
          <cell r="AB42">
            <v>3.5202685767076538</v>
          </cell>
          <cell r="AC42">
            <v>14.986504373784637</v>
          </cell>
          <cell r="AD42">
            <v>3.4573185061712821</v>
          </cell>
          <cell r="AE42">
            <v>3.3360918733781797</v>
          </cell>
          <cell r="AF42">
            <v>3.7400011710236982</v>
          </cell>
          <cell r="AG42">
            <v>4.9551086686587089</v>
          </cell>
          <cell r="AH42">
            <v>3.1490303863732874</v>
          </cell>
          <cell r="AI42">
            <v>18.637550605605156</v>
          </cell>
          <cell r="AJ42">
            <v>3.8087910434824219</v>
          </cell>
          <cell r="AK42">
            <v>3.6715043825968694</v>
          </cell>
          <cell r="AL42">
            <v>2.8258938449386273</v>
          </cell>
          <cell r="AM42">
            <v>1.8879726792587352</v>
          </cell>
          <cell r="AN42">
            <v>12.194161950276653</v>
          </cell>
          <cell r="AO42">
            <v>2.7841217110147323</v>
          </cell>
          <cell r="AP42">
            <v>2.0763865261260119</v>
          </cell>
          <cell r="AQ42">
            <v>3.1843059004688459</v>
          </cell>
          <cell r="AR42">
            <v>3.2201235843102172</v>
          </cell>
          <cell r="AS42">
            <v>11.264937721919807</v>
          </cell>
          <cell r="AT42">
            <v>4.3944711286963578</v>
          </cell>
          <cell r="AU42">
            <v>3.7447519016731174</v>
          </cell>
          <cell r="AV42">
            <v>3.3999460127375927</v>
          </cell>
          <cell r="AW42">
            <v>2.7915655894033828</v>
          </cell>
          <cell r="AX42">
            <v>2.3002418492385717</v>
          </cell>
          <cell r="AY42">
            <v>16.630976481749023</v>
          </cell>
          <cell r="AZ42">
            <v>3.5437805246844181</v>
          </cell>
          <cell r="BA42">
            <v>3.884559173921887</v>
          </cell>
          <cell r="BB42">
            <v>3.4482578191093278</v>
          </cell>
          <cell r="BC42">
            <v>2.0008507075489828</v>
          </cell>
          <cell r="BD42">
            <v>12.877448225264615</v>
          </cell>
          <cell r="BE42">
            <v>3.4500589047362671</v>
          </cell>
          <cell r="BF42">
            <v>2.7356841400292584</v>
          </cell>
          <cell r="BG42">
            <v>2.3212201304614108</v>
          </cell>
          <cell r="BH42">
            <v>3.145198896345033</v>
          </cell>
          <cell r="BI42">
            <v>11.652162071571968</v>
          </cell>
          <cell r="BJ42">
            <v>3.2724467869526785</v>
          </cell>
          <cell r="BK42">
            <v>2.5883090741374866</v>
          </cell>
          <cell r="BL42">
            <v>3.2036065201125332</v>
          </cell>
          <cell r="BM42">
            <v>2.534975056082585</v>
          </cell>
          <cell r="BN42">
            <v>1.9782591359774333</v>
          </cell>
          <cell r="BO42">
            <v>1.0088567157818757</v>
          </cell>
          <cell r="BP42">
            <v>14.586453289044593</v>
          </cell>
          <cell r="BQ42">
            <v>14.586453289044593</v>
          </cell>
          <cell r="BR42">
            <v>166.68372821061936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45" t="str">
            <v xml:space="preserve">Cost of goods 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</row>
        <row r="46">
          <cell r="A46">
            <v>0</v>
          </cell>
          <cell r="B46" t="str">
            <v>Total</v>
          </cell>
          <cell r="C46">
            <v>0</v>
          </cell>
          <cell r="D46">
            <v>19.466065386852872</v>
          </cell>
          <cell r="E46">
            <v>41.92434286085826</v>
          </cell>
          <cell r="F46">
            <v>32.77075536927569</v>
          </cell>
          <cell r="G46">
            <v>34.642775609619918</v>
          </cell>
          <cell r="H46">
            <v>128.80393922660676</v>
          </cell>
          <cell r="I46">
            <v>44.199702436532888</v>
          </cell>
          <cell r="J46">
            <v>33.446378097502311</v>
          </cell>
          <cell r="K46">
            <v>27.754796110715965</v>
          </cell>
          <cell r="L46">
            <v>24.165864756993397</v>
          </cell>
          <cell r="M46">
            <v>129.56674140174454</v>
          </cell>
          <cell r="N46">
            <v>25.080920515737976</v>
          </cell>
          <cell r="O46">
            <v>32.356673501389722</v>
          </cell>
          <cell r="P46">
            <v>36.328175496038995</v>
          </cell>
          <cell r="Q46">
            <v>32.915009878908037</v>
          </cell>
          <cell r="R46">
            <v>26.613257852517361</v>
          </cell>
          <cell r="S46">
            <v>153.29403724459206</v>
          </cell>
          <cell r="T46">
            <v>31.852153383055516</v>
          </cell>
          <cell r="U46">
            <v>18.628190381352741</v>
          </cell>
          <cell r="V46">
            <v>26.052928768822255</v>
          </cell>
          <cell r="W46">
            <v>29.795411821053648</v>
          </cell>
          <cell r="X46">
            <v>106.32868435428416</v>
          </cell>
          <cell r="Y46">
            <v>27.782666912428255</v>
          </cell>
          <cell r="Z46">
            <v>26.6760078325409</v>
          </cell>
          <cell r="AA46">
            <v>31.014129931251794</v>
          </cell>
          <cell r="AB46">
            <v>29.899161949847159</v>
          </cell>
          <cell r="AC46">
            <v>115.3719666260681</v>
          </cell>
          <cell r="AD46">
            <v>21.861089803591135</v>
          </cell>
          <cell r="AE46">
            <v>32.058563454500174</v>
          </cell>
          <cell r="AF46">
            <v>27.942148085352766</v>
          </cell>
          <cell r="AG46">
            <v>26.031747589966535</v>
          </cell>
          <cell r="AH46">
            <v>33.331870786995836</v>
          </cell>
          <cell r="AI46">
            <v>141.22541972040642</v>
          </cell>
          <cell r="AJ46">
            <v>27.080918293569475</v>
          </cell>
          <cell r="AK46">
            <v>26.0090070175183</v>
          </cell>
          <cell r="AL46">
            <v>28.372668892464418</v>
          </cell>
          <cell r="AM46">
            <v>23.533642048492673</v>
          </cell>
          <cell r="AN46">
            <v>104.99623625204485</v>
          </cell>
          <cell r="AO46">
            <v>23.569403066168206</v>
          </cell>
          <cell r="AP46">
            <v>23.263880881537695</v>
          </cell>
          <cell r="AQ46">
            <v>26.272783624791082</v>
          </cell>
          <cell r="AR46">
            <v>28.292875982897083</v>
          </cell>
          <cell r="AS46">
            <v>101.39894355539406</v>
          </cell>
          <cell r="AT46">
            <v>37.487977455388673</v>
          </cell>
          <cell r="AU46">
            <v>39.984582142091924</v>
          </cell>
          <cell r="AV46">
            <v>34.811680097191122</v>
          </cell>
          <cell r="AW46">
            <v>28.106966382322828</v>
          </cell>
          <cell r="AX46">
            <v>30.604278678407645</v>
          </cell>
          <cell r="AY46">
            <v>170.99548475540217</v>
          </cell>
          <cell r="AZ46">
            <v>35.172880587006645</v>
          </cell>
          <cell r="BA46">
            <v>30.518137730421731</v>
          </cell>
          <cell r="BB46">
            <v>25.037465008737865</v>
          </cell>
          <cell r="BC46">
            <v>27.377081338284558</v>
          </cell>
          <cell r="BD46">
            <v>118.1055646644508</v>
          </cell>
          <cell r="BE46">
            <v>29.837284764084298</v>
          </cell>
          <cell r="BF46">
            <v>34.836417198369183</v>
          </cell>
          <cell r="BG46">
            <v>34.460114181013026</v>
          </cell>
          <cell r="BH46">
            <v>37.550059326887151</v>
          </cell>
          <cell r="BI46">
            <v>136.68387547035366</v>
          </cell>
          <cell r="BJ46">
            <v>28.687591118884328</v>
          </cell>
          <cell r="BK46">
            <v>31.447553269151502</v>
          </cell>
          <cell r="BL46">
            <v>29.001091902190975</v>
          </cell>
          <cell r="BM46">
            <v>29.098406758849599</v>
          </cell>
          <cell r="BN46">
            <v>18.376984752766678</v>
          </cell>
          <cell r="BO46">
            <v>18.88720381050501</v>
          </cell>
          <cell r="BP46">
            <v>155.49883161234808</v>
          </cell>
          <cell r="BQ46">
            <v>155.49883161234808</v>
          </cell>
          <cell r="BR46">
            <v>1562.2697248836957</v>
          </cell>
        </row>
        <row r="47">
          <cell r="A47">
            <v>0</v>
          </cell>
          <cell r="B47" t="str">
            <v>Furnitures</v>
          </cell>
          <cell r="C47">
            <v>0</v>
          </cell>
          <cell r="D47">
            <v>2.6027646746052153</v>
          </cell>
          <cell r="E47">
            <v>8.0952487764918892</v>
          </cell>
          <cell r="F47">
            <v>4.6372781027880521</v>
          </cell>
          <cell r="G47">
            <v>4.266181969985464</v>
          </cell>
          <cell r="H47">
            <v>19.601473523870624</v>
          </cell>
          <cell r="I47">
            <v>8.8582620997403438</v>
          </cell>
          <cell r="J47">
            <v>4.6730863058506875</v>
          </cell>
          <cell r="K47">
            <v>4.5513661964299503</v>
          </cell>
          <cell r="L47">
            <v>3.1289188164001005</v>
          </cell>
          <cell r="M47">
            <v>21.211633418421091</v>
          </cell>
          <cell r="N47">
            <v>2.8650191675210661</v>
          </cell>
          <cell r="O47">
            <v>5.5386330563193029</v>
          </cell>
          <cell r="P47">
            <v>6.5233164909546453</v>
          </cell>
          <cell r="Q47">
            <v>4.9499944592378942</v>
          </cell>
          <cell r="R47">
            <v>3.4018844230957539</v>
          </cell>
          <cell r="S47">
            <v>23.278847597128664</v>
          </cell>
          <cell r="T47">
            <v>5.1150478613660164</v>
          </cell>
          <cell r="U47">
            <v>2.8660601558342114</v>
          </cell>
          <cell r="V47">
            <v>3.6308252996238104</v>
          </cell>
          <cell r="W47">
            <v>5.3376638226287723</v>
          </cell>
          <cell r="X47">
            <v>16.949597139452813</v>
          </cell>
          <cell r="Y47">
            <v>2.3943448169273647</v>
          </cell>
          <cell r="Z47">
            <v>3.561816499909733</v>
          </cell>
          <cell r="AA47">
            <v>3.9518635115127276</v>
          </cell>
          <cell r="AB47">
            <v>4.8642941870404792</v>
          </cell>
          <cell r="AC47">
            <v>14.772319015390305</v>
          </cell>
          <cell r="AD47">
            <v>2.5076326017084853</v>
          </cell>
          <cell r="AE47">
            <v>7.2612174481116005</v>
          </cell>
          <cell r="AF47">
            <v>3.82692036895752</v>
          </cell>
          <cell r="AG47">
            <v>3.2484864041941286</v>
          </cell>
          <cell r="AH47">
            <v>6.8515212066512374</v>
          </cell>
          <cell r="AI47">
            <v>23.695778029622975</v>
          </cell>
          <cell r="AJ47">
            <v>4.8699680086334647</v>
          </cell>
          <cell r="AK47">
            <v>4.0497248609520069</v>
          </cell>
          <cell r="AL47">
            <v>10.589445335549605</v>
          </cell>
          <cell r="AM47">
            <v>3.1706551836198398</v>
          </cell>
          <cell r="AN47">
            <v>22.67979338875492</v>
          </cell>
          <cell r="AO47">
            <v>5.0167247912429787</v>
          </cell>
          <cell r="AP47">
            <v>3.3967786783144271</v>
          </cell>
          <cell r="AQ47">
            <v>3.4687782208258144</v>
          </cell>
          <cell r="AR47">
            <v>4.1226734315668772</v>
          </cell>
          <cell r="AS47">
            <v>16.004955121950093</v>
          </cell>
          <cell r="AT47">
            <v>6.7206695048267528</v>
          </cell>
          <cell r="AU47">
            <v>7.8624113482659101</v>
          </cell>
          <cell r="AV47">
            <v>8.3362379079553577</v>
          </cell>
          <cell r="AW47">
            <v>5.900214646874324</v>
          </cell>
          <cell r="AX47">
            <v>7.4988978029497355</v>
          </cell>
          <cell r="AY47">
            <v>36.318431210872085</v>
          </cell>
          <cell r="AZ47">
            <v>5.2764561636024663</v>
          </cell>
          <cell r="BA47">
            <v>3.4638140129097832</v>
          </cell>
          <cell r="BB47">
            <v>4.0440098267886428</v>
          </cell>
          <cell r="BC47">
            <v>4.7723621518245896</v>
          </cell>
          <cell r="BD47">
            <v>17.556642155125488</v>
          </cell>
          <cell r="BE47">
            <v>4.0810048909733938</v>
          </cell>
          <cell r="BF47">
            <v>5.5174680178318738</v>
          </cell>
          <cell r="BG47">
            <v>8.3211044794823614</v>
          </cell>
          <cell r="BH47">
            <v>10.237157790276633</v>
          </cell>
          <cell r="BI47">
            <v>28.156735178564269</v>
          </cell>
          <cell r="BJ47">
            <v>4.5128142885176166</v>
          </cell>
          <cell r="BK47">
            <v>5.5756738998877804</v>
          </cell>
          <cell r="BL47">
            <v>4.7959098905461293</v>
          </cell>
          <cell r="BM47">
            <v>7.2112011700937311</v>
          </cell>
          <cell r="BN47">
            <v>2.6920138505306666</v>
          </cell>
          <cell r="BO47">
            <v>2.1205761943935708</v>
          </cell>
          <cell r="BP47">
            <v>26.908189293969503</v>
          </cell>
          <cell r="BQ47">
            <v>26.908189293969503</v>
          </cell>
          <cell r="BR47">
            <v>267.1343950731229</v>
          </cell>
        </row>
        <row r="48">
          <cell r="A48">
            <v>0</v>
          </cell>
          <cell r="B48" t="str">
            <v>Business Machines</v>
          </cell>
          <cell r="C48">
            <v>0</v>
          </cell>
          <cell r="D48">
            <v>6.8085412849623221</v>
          </cell>
          <cell r="E48">
            <v>18.714881784825224</v>
          </cell>
          <cell r="F48">
            <v>16.137525550198969</v>
          </cell>
          <cell r="G48">
            <v>15.891223434194561</v>
          </cell>
          <cell r="H48">
            <v>57.552172054181071</v>
          </cell>
          <cell r="I48">
            <v>19.617509916988961</v>
          </cell>
          <cell r="J48">
            <v>15.801184919813004</v>
          </cell>
          <cell r="K48">
            <v>11.680412460894797</v>
          </cell>
          <cell r="L48">
            <v>10.530885286997552</v>
          </cell>
          <cell r="M48">
            <v>57.629992584694314</v>
          </cell>
          <cell r="N48">
            <v>11.551341074685826</v>
          </cell>
          <cell r="O48">
            <v>14.725939976716003</v>
          </cell>
          <cell r="P48">
            <v>15.048980430437844</v>
          </cell>
          <cell r="Q48">
            <v>13.877116192289702</v>
          </cell>
          <cell r="R48">
            <v>12.671814419257007</v>
          </cell>
          <cell r="S48">
            <v>67.875192093386389</v>
          </cell>
          <cell r="T48">
            <v>13.672936633683367</v>
          </cell>
          <cell r="U48">
            <v>8.5934813732460071</v>
          </cell>
          <cell r="V48">
            <v>12.994480013221523</v>
          </cell>
          <cell r="W48">
            <v>13.617803852955515</v>
          </cell>
          <cell r="X48">
            <v>48.878701873106408</v>
          </cell>
          <cell r="Y48">
            <v>12.060121735572308</v>
          </cell>
          <cell r="Z48">
            <v>11.617353598158425</v>
          </cell>
          <cell r="AA48">
            <v>14.309848260887993</v>
          </cell>
          <cell r="AB48">
            <v>15.788386368924119</v>
          </cell>
          <cell r="AC48">
            <v>53.775709963542845</v>
          </cell>
          <cell r="AD48">
            <v>9.8051834412944068</v>
          </cell>
          <cell r="AE48">
            <v>13.335768557768962</v>
          </cell>
          <cell r="AF48">
            <v>14.264345934373852</v>
          </cell>
          <cell r="AG48">
            <v>12.460982703107266</v>
          </cell>
          <cell r="AH48">
            <v>15.893453705099562</v>
          </cell>
          <cell r="AI48">
            <v>65.759734341644048</v>
          </cell>
          <cell r="AJ48">
            <v>12.071196186368232</v>
          </cell>
          <cell r="AK48">
            <v>13.153619031219726</v>
          </cell>
          <cell r="AL48">
            <v>9.3536912138920201</v>
          </cell>
          <cell r="AM48">
            <v>9.0527078325334021</v>
          </cell>
          <cell r="AN48">
            <v>43.63121426401338</v>
          </cell>
          <cell r="AO48">
            <v>8.1979745398440169</v>
          </cell>
          <cell r="AP48">
            <v>11.052776194670827</v>
          </cell>
          <cell r="AQ48">
            <v>11.056351117121558</v>
          </cell>
          <cell r="AR48">
            <v>8.9402839810658516</v>
          </cell>
          <cell r="AS48">
            <v>39.24738583270225</v>
          </cell>
          <cell r="AT48">
            <v>12.150549688946962</v>
          </cell>
          <cell r="AU48">
            <v>14.497960918420802</v>
          </cell>
          <cell r="AV48">
            <v>14.014319201301427</v>
          </cell>
          <cell r="AW48">
            <v>11.291895391217736</v>
          </cell>
          <cell r="AX48">
            <v>12.910100787153436</v>
          </cell>
          <cell r="AY48">
            <v>64.864825987040348</v>
          </cell>
          <cell r="AZ48">
            <v>17.580746885540581</v>
          </cell>
          <cell r="BA48">
            <v>14.850114788372624</v>
          </cell>
          <cell r="BB48">
            <v>11.859270041897194</v>
          </cell>
          <cell r="BC48">
            <v>12.857633570153544</v>
          </cell>
          <cell r="BD48">
            <v>57.147765285963949</v>
          </cell>
          <cell r="BE48">
            <v>15.461664154221593</v>
          </cell>
          <cell r="BF48">
            <v>17.509595340396018</v>
          </cell>
          <cell r="BG48">
            <v>14.200961010528248</v>
          </cell>
          <cell r="BH48">
            <v>14.988949722359774</v>
          </cell>
          <cell r="BI48">
            <v>62.161170227505629</v>
          </cell>
          <cell r="BJ48">
            <v>12.321476689185213</v>
          </cell>
          <cell r="BK48">
            <v>13.641082808322881</v>
          </cell>
          <cell r="BL48">
            <v>12.594887944820625</v>
          </cell>
          <cell r="BM48">
            <v>10.105473763789943</v>
          </cell>
          <cell r="BN48">
            <v>8.7463172214945981</v>
          </cell>
          <cell r="BO48">
            <v>7.9715998503546981</v>
          </cell>
          <cell r="BP48">
            <v>65.380838277967953</v>
          </cell>
          <cell r="BQ48">
            <v>65.380838277967953</v>
          </cell>
          <cell r="BR48">
            <v>683.90470278574844</v>
          </cell>
        </row>
        <row r="49">
          <cell r="A49">
            <v>0</v>
          </cell>
          <cell r="B49" t="str">
            <v>Office Supplies</v>
          </cell>
          <cell r="C49">
            <v>0</v>
          </cell>
          <cell r="D49">
            <v>5.846486180999575</v>
          </cell>
          <cell r="E49">
            <v>10.07912940549304</v>
          </cell>
          <cell r="F49">
            <v>8.9008301643315111</v>
          </cell>
          <cell r="G49">
            <v>9.2391503152393923</v>
          </cell>
          <cell r="H49">
            <v>34.065596066063513</v>
          </cell>
          <cell r="I49">
            <v>9.467771664168831</v>
          </cell>
          <cell r="J49">
            <v>7.4272649512660092</v>
          </cell>
          <cell r="K49">
            <v>6.4820225138999019</v>
          </cell>
          <cell r="L49">
            <v>7.0312628029987803</v>
          </cell>
          <cell r="M49">
            <v>30.408321932333521</v>
          </cell>
          <cell r="N49">
            <v>6.6603793864129406</v>
          </cell>
          <cell r="O49">
            <v>7.4029974005122128</v>
          </cell>
          <cell r="P49">
            <v>9.4685166949488959</v>
          </cell>
          <cell r="Q49">
            <v>8.4053789231359595</v>
          </cell>
          <cell r="R49">
            <v>6.4621451971841237</v>
          </cell>
          <cell r="S49">
            <v>38.399417602194134</v>
          </cell>
          <cell r="T49">
            <v>9.6671557849903262</v>
          </cell>
          <cell r="U49">
            <v>5.0837994122018575</v>
          </cell>
          <cell r="V49">
            <v>5.7818744564274454</v>
          </cell>
          <cell r="W49">
            <v>7.1648513803510987</v>
          </cell>
          <cell r="X49">
            <v>27.697681033970724</v>
          </cell>
          <cell r="Y49">
            <v>7.3020005949710693</v>
          </cell>
          <cell r="Z49">
            <v>7.2900025632879535</v>
          </cell>
          <cell r="AA49">
            <v>7.6163399572515003</v>
          </cell>
          <cell r="AB49">
            <v>6.1810489107667062</v>
          </cell>
          <cell r="AC49">
            <v>28.389392026277225</v>
          </cell>
          <cell r="AD49">
            <v>5.3423587381683406</v>
          </cell>
          <cell r="AE49">
            <v>6.8124952985408598</v>
          </cell>
          <cell r="AF49">
            <v>5.671060105840219</v>
          </cell>
          <cell r="AG49">
            <v>6.5528346547611802</v>
          </cell>
          <cell r="AH49">
            <v>7.6802631251812183</v>
          </cell>
          <cell r="AI49">
            <v>32.059011922491813</v>
          </cell>
          <cell r="AJ49">
            <v>6.7879955486348162</v>
          </cell>
          <cell r="AK49">
            <v>5.7461523350400299</v>
          </cell>
          <cell r="AL49">
            <v>6.6141251905643736</v>
          </cell>
          <cell r="AM49">
            <v>6.5070729931430327</v>
          </cell>
          <cell r="AN49">
            <v>25.655346067382254</v>
          </cell>
          <cell r="AO49">
            <v>6.883607139518392</v>
          </cell>
          <cell r="AP49">
            <v>5.5731561346260809</v>
          </cell>
          <cell r="AQ49">
            <v>8.2779774152648429</v>
          </cell>
          <cell r="AR49">
            <v>10.762227865670472</v>
          </cell>
          <cell r="AS49">
            <v>31.496968555079789</v>
          </cell>
          <cell r="AT49">
            <v>13.109366376494991</v>
          </cell>
          <cell r="AU49">
            <v>12.482345780570075</v>
          </cell>
          <cell r="AV49">
            <v>8.2692213533244967</v>
          </cell>
          <cell r="AW49">
            <v>6.827801827161772</v>
          </cell>
          <cell r="AX49">
            <v>6.7803021031815973</v>
          </cell>
          <cell r="AY49">
            <v>47.469037440732947</v>
          </cell>
          <cell r="AZ49">
            <v>8.5970216402596691</v>
          </cell>
          <cell r="BA49">
            <v>7.9274963369936904</v>
          </cell>
          <cell r="BB49">
            <v>7.0170312756897228</v>
          </cell>
          <cell r="BC49">
            <v>7.668604859312028</v>
          </cell>
          <cell r="BD49">
            <v>31.210154112255115</v>
          </cell>
          <cell r="BE49">
            <v>7.2002498490460614</v>
          </cell>
          <cell r="BF49">
            <v>8.0525476586640146</v>
          </cell>
          <cell r="BG49">
            <v>7.6712152116156629</v>
          </cell>
          <cell r="BH49">
            <v>7.7439756484461162</v>
          </cell>
          <cell r="BI49">
            <v>30.667988367771859</v>
          </cell>
          <cell r="BJ49">
            <v>8.6962191828897524</v>
          </cell>
          <cell r="BK49">
            <v>8.4329634947322525</v>
          </cell>
          <cell r="BL49">
            <v>8.261768895436564</v>
          </cell>
          <cell r="BM49">
            <v>7.4873728773917669</v>
          </cell>
          <cell r="BN49">
            <v>3.667835941470571</v>
          </cell>
          <cell r="BO49">
            <v>4.239265901277129</v>
          </cell>
          <cell r="BP49">
            <v>40.785426293198029</v>
          </cell>
          <cell r="BQ49">
            <v>40.785426293198029</v>
          </cell>
          <cell r="BR49">
            <v>398.3043414197507</v>
          </cell>
        </row>
        <row r="50">
          <cell r="A50">
            <v>0</v>
          </cell>
          <cell r="B50" t="str">
            <v>Computers</v>
          </cell>
          <cell r="C50">
            <v>0</v>
          </cell>
          <cell r="D50">
            <v>3.3723768256694711</v>
          </cell>
          <cell r="E50">
            <v>3.9695210932492082</v>
          </cell>
          <cell r="F50">
            <v>2.3417737308950688</v>
          </cell>
          <cell r="G50">
            <v>4.296746605721883</v>
          </cell>
          <cell r="H50">
            <v>13.980418255535634</v>
          </cell>
          <cell r="I50">
            <v>4.8321061534010461</v>
          </cell>
          <cell r="J50">
            <v>4.5086295583826717</v>
          </cell>
          <cell r="K50">
            <v>4.3976180650054966</v>
          </cell>
          <cell r="L50">
            <v>2.7005742078884705</v>
          </cell>
          <cell r="M50">
            <v>16.438927984677687</v>
          </cell>
          <cell r="N50">
            <v>2.684858353495243</v>
          </cell>
          <cell r="O50">
            <v>3.3665245657769249</v>
          </cell>
          <cell r="P50">
            <v>4.0138704684723496</v>
          </cell>
          <cell r="Q50">
            <v>4.6396799829207769</v>
          </cell>
          <cell r="R50">
            <v>2.5471314245019228</v>
          </cell>
          <cell r="S50">
            <v>17.252064795167222</v>
          </cell>
          <cell r="T50">
            <v>2.6173632531989783</v>
          </cell>
          <cell r="U50">
            <v>1.7718743249365605</v>
          </cell>
          <cell r="V50">
            <v>2.6819416985276141</v>
          </cell>
          <cell r="W50">
            <v>2.3574641552581852</v>
          </cell>
          <cell r="X50">
            <v>9.428643431921337</v>
          </cell>
          <cell r="Y50">
            <v>4.7374878202465043</v>
          </cell>
          <cell r="Z50">
            <v>3.187714583035044</v>
          </cell>
          <cell r="AA50">
            <v>3.9056660047230229</v>
          </cell>
          <cell r="AB50">
            <v>2.0706109547132172</v>
          </cell>
          <cell r="AC50">
            <v>13.901479362717792</v>
          </cell>
          <cell r="AD50">
            <v>2.6544977090717357</v>
          </cell>
          <cell r="AE50">
            <v>3.5634898529574439</v>
          </cell>
          <cell r="AF50">
            <v>2.5945196140600215</v>
          </cell>
          <cell r="AG50">
            <v>1.9992231899442372</v>
          </cell>
          <cell r="AH50">
            <v>1.9211338753963623</v>
          </cell>
          <cell r="AI50">
            <v>12.7328642414298</v>
          </cell>
          <cell r="AJ50">
            <v>2.1433713490038375</v>
          </cell>
          <cell r="AK50">
            <v>2.2131587186904955</v>
          </cell>
          <cell r="AL50">
            <v>1.4179749788865197</v>
          </cell>
          <cell r="AM50">
            <v>4.4797535863491875</v>
          </cell>
          <cell r="AN50">
            <v>10.254258632930041</v>
          </cell>
          <cell r="AO50">
            <v>2.9532575883861893</v>
          </cell>
          <cell r="AP50">
            <v>2.8639802119389581</v>
          </cell>
          <cell r="AQ50">
            <v>2.4482420204023185</v>
          </cell>
          <cell r="AR50">
            <v>3.5520909121425106</v>
          </cell>
          <cell r="AS50">
            <v>11.817570732869978</v>
          </cell>
          <cell r="AT50">
            <v>3.453912126886304</v>
          </cell>
          <cell r="AU50">
            <v>3.9233482274201035</v>
          </cell>
          <cell r="AV50">
            <v>2.5445352566786541</v>
          </cell>
          <cell r="AW50">
            <v>2.7649402290084666</v>
          </cell>
          <cell r="AX50">
            <v>2.5499241280508276</v>
          </cell>
          <cell r="AY50">
            <v>15.236659968044354</v>
          </cell>
          <cell r="AZ50">
            <v>2.6516503061243402</v>
          </cell>
          <cell r="BA50">
            <v>2.4272648506895038</v>
          </cell>
          <cell r="BB50">
            <v>1.0702002001534152</v>
          </cell>
          <cell r="BC50">
            <v>1.3871482892460179</v>
          </cell>
          <cell r="BD50">
            <v>7.5362636462132766</v>
          </cell>
          <cell r="BE50">
            <v>1.4756598278998101</v>
          </cell>
          <cell r="BF50">
            <v>2.8015557689264958</v>
          </cell>
          <cell r="BG50">
            <v>3.2798660560340611</v>
          </cell>
          <cell r="BH50">
            <v>2.9333066457156147</v>
          </cell>
          <cell r="BI50">
            <v>10.490388298575983</v>
          </cell>
          <cell r="BJ50">
            <v>1.8959876574460575</v>
          </cell>
          <cell r="BK50">
            <v>2.8379689087461446</v>
          </cell>
          <cell r="BL50">
            <v>2.2548780171801805</v>
          </cell>
          <cell r="BM50">
            <v>2.679573213725658</v>
          </cell>
          <cell r="BN50">
            <v>2.8080448610143214</v>
          </cell>
          <cell r="BO50">
            <v>4.3643110776415455</v>
          </cell>
          <cell r="BP50">
            <v>16.840763735753903</v>
          </cell>
          <cell r="BQ50">
            <v>16.840763735753903</v>
          </cell>
          <cell r="BR50">
            <v>155.91030308583703</v>
          </cell>
        </row>
        <row r="51">
          <cell r="A51">
            <v>0</v>
          </cell>
          <cell r="B51" t="str">
            <v>Assistance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</row>
        <row r="52">
          <cell r="A52">
            <v>0</v>
          </cell>
          <cell r="B52" t="str">
            <v xml:space="preserve">Business Service Center </v>
          </cell>
          <cell r="C52">
            <v>0</v>
          </cell>
          <cell r="D52">
            <v>0.82918187201699811</v>
          </cell>
          <cell r="E52">
            <v>1.0501063937918698</v>
          </cell>
          <cell r="F52">
            <v>0.73926397467656191</v>
          </cell>
          <cell r="G52">
            <v>0.93849244527090692</v>
          </cell>
          <cell r="H52">
            <v>3.5570446857563383</v>
          </cell>
          <cell r="I52">
            <v>1.4096017944097987</v>
          </cell>
          <cell r="J52">
            <v>1.0246873400122198</v>
          </cell>
          <cell r="K52">
            <v>0.63406226354651785</v>
          </cell>
          <cell r="L52">
            <v>0.76423243955249998</v>
          </cell>
          <cell r="M52">
            <v>3.832583837521037</v>
          </cell>
          <cell r="N52">
            <v>1.3095767740843445</v>
          </cell>
          <cell r="O52">
            <v>1.307997596521175</v>
          </cell>
          <cell r="P52">
            <v>1.2586633376893581</v>
          </cell>
          <cell r="Q52">
            <v>1.0308197090595357</v>
          </cell>
          <cell r="R52">
            <v>1.5192713882451789</v>
          </cell>
          <cell r="S52">
            <v>6.4263288055995922</v>
          </cell>
          <cell r="T52">
            <v>0.76705480643139268</v>
          </cell>
          <cell r="U52">
            <v>0.30396548462475392</v>
          </cell>
          <cell r="V52">
            <v>0.95394479735078486</v>
          </cell>
          <cell r="W52">
            <v>1.3039878093446315</v>
          </cell>
          <cell r="X52">
            <v>3.328952897751563</v>
          </cell>
          <cell r="Y52">
            <v>1.2776420443352965</v>
          </cell>
          <cell r="Z52">
            <v>1.0083685416688604</v>
          </cell>
          <cell r="AA52">
            <v>1.217771050562936</v>
          </cell>
          <cell r="AB52">
            <v>0.98409285422757709</v>
          </cell>
          <cell r="AC52">
            <v>4.4878744907946704</v>
          </cell>
          <cell r="AD52">
            <v>1.5430817330198789</v>
          </cell>
          <cell r="AE52">
            <v>1.0738697513531057</v>
          </cell>
          <cell r="AF52">
            <v>1.5746410144065774</v>
          </cell>
          <cell r="AG52">
            <v>1.7592696272500437</v>
          </cell>
          <cell r="AH52">
            <v>0.97430076410873445</v>
          </cell>
          <cell r="AI52">
            <v>6.9251628901383384</v>
          </cell>
          <cell r="AJ52">
            <v>1.1966170255282402</v>
          </cell>
          <cell r="AK52">
            <v>0.83517145389715797</v>
          </cell>
          <cell r="AL52">
            <v>0.38675854133998833</v>
          </cell>
          <cell r="AM52">
            <v>0.31545035846928271</v>
          </cell>
          <cell r="AN52">
            <v>2.7339973792346708</v>
          </cell>
          <cell r="AO52">
            <v>0.50844762158997625</v>
          </cell>
          <cell r="AP52">
            <v>0.36848922792569727</v>
          </cell>
          <cell r="AQ52">
            <v>1.0110358649415185</v>
          </cell>
          <cell r="AR52">
            <v>0.90492770063878059</v>
          </cell>
          <cell r="AS52">
            <v>2.7929004150959749</v>
          </cell>
          <cell r="AT52">
            <v>2.0384371920091313</v>
          </cell>
          <cell r="AU52">
            <v>1.2018203256715809</v>
          </cell>
          <cell r="AV52">
            <v>1.6332992240092588</v>
          </cell>
          <cell r="AW52">
            <v>1.3109293058217806</v>
          </cell>
          <cell r="AX52">
            <v>0.852605218996489</v>
          </cell>
          <cell r="AY52">
            <v>7.0370912665082415</v>
          </cell>
          <cell r="AZ52">
            <v>1.0533442813506935</v>
          </cell>
          <cell r="BA52">
            <v>1.8376118625215305</v>
          </cell>
          <cell r="BB52">
            <v>1.0361990634136511</v>
          </cell>
          <cell r="BC52">
            <v>0.68080555655802577</v>
          </cell>
          <cell r="BD52">
            <v>4.6079607638438986</v>
          </cell>
          <cell r="BE52">
            <v>1.6073926265845535</v>
          </cell>
          <cell r="BF52">
            <v>0.94451276278928908</v>
          </cell>
          <cell r="BG52">
            <v>0.97557577165922371</v>
          </cell>
          <cell r="BH52">
            <v>1.6324885252983798</v>
          </cell>
          <cell r="BI52">
            <v>5.159969686331447</v>
          </cell>
          <cell r="BJ52">
            <v>1.2491562513198318</v>
          </cell>
          <cell r="BK52">
            <v>0.94724732678058654</v>
          </cell>
          <cell r="BL52">
            <v>1.0819067712070449</v>
          </cell>
          <cell r="BM52">
            <v>1.6032479909259099</v>
          </cell>
          <cell r="BN52">
            <v>0.45581287343476085</v>
          </cell>
          <cell r="BO52">
            <v>0.1844608697518404</v>
          </cell>
          <cell r="BP52">
            <v>5.5218320834199712</v>
          </cell>
          <cell r="BQ52">
            <v>5.5218320834199712</v>
          </cell>
          <cell r="BR52">
            <v>56.411699201995731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8" tint="0.39997558519241921"/>
    <pageSetUpPr fitToPage="1"/>
  </sheetPr>
  <dimension ref="A1:H49"/>
  <sheetViews>
    <sheetView showGridLines="0" zoomScale="85" zoomScaleNormal="85" workbookViewId="0">
      <selection activeCell="H38" sqref="H38"/>
    </sheetView>
  </sheetViews>
  <sheetFormatPr baseColWidth="10" defaultColWidth="9.140625" defaultRowHeight="15" x14ac:dyDescent="0.25"/>
  <cols>
    <col min="1" max="1" width="45" bestFit="1" customWidth="1"/>
    <col min="2" max="2" width="17" customWidth="1"/>
    <col min="3" max="3" width="16.7109375" customWidth="1"/>
  </cols>
  <sheetData>
    <row r="1" spans="1:8" ht="21.75" thickBot="1" x14ac:dyDescent="0.4">
      <c r="A1" s="39" t="s">
        <v>80</v>
      </c>
      <c r="B1" s="40" t="s">
        <v>10</v>
      </c>
      <c r="C1" s="41" t="s">
        <v>20</v>
      </c>
      <c r="D1" s="19"/>
      <c r="E1" s="19"/>
      <c r="F1" s="19"/>
      <c r="G1" s="19"/>
      <c r="H1" s="19"/>
    </row>
    <row r="2" spans="1:8" ht="15.75" customHeight="1" x14ac:dyDescent="0.25">
      <c r="A2" s="42" t="s">
        <v>0</v>
      </c>
      <c r="B2" s="43">
        <v>155</v>
      </c>
      <c r="C2" s="44">
        <v>45</v>
      </c>
      <c r="D2" s="19"/>
      <c r="E2" s="19"/>
      <c r="F2" s="19"/>
      <c r="G2" s="19"/>
      <c r="H2" s="19"/>
    </row>
    <row r="3" spans="1:8" x14ac:dyDescent="0.25">
      <c r="A3" s="45" t="s">
        <v>81</v>
      </c>
      <c r="B3" s="43">
        <v>184</v>
      </c>
      <c r="C3" s="44">
        <v>62</v>
      </c>
      <c r="D3" s="19"/>
      <c r="E3" s="19"/>
      <c r="F3" s="19"/>
      <c r="G3" s="19"/>
      <c r="H3" s="19"/>
    </row>
    <row r="4" spans="1:8" x14ac:dyDescent="0.25">
      <c r="A4" s="45" t="s">
        <v>81</v>
      </c>
      <c r="B4" s="43">
        <v>20</v>
      </c>
      <c r="C4" s="44">
        <v>15</v>
      </c>
      <c r="D4" s="19"/>
      <c r="E4" s="19"/>
      <c r="F4" s="19"/>
      <c r="G4" s="19"/>
      <c r="H4" s="19"/>
    </row>
    <row r="5" spans="1:8" x14ac:dyDescent="0.25">
      <c r="A5" s="45" t="s">
        <v>81</v>
      </c>
      <c r="B5" s="43">
        <v>0</v>
      </c>
      <c r="C5" s="44">
        <v>0</v>
      </c>
      <c r="D5" s="19"/>
      <c r="E5" s="19"/>
      <c r="F5" s="19"/>
      <c r="G5" s="19"/>
      <c r="H5" s="19"/>
    </row>
    <row r="6" spans="1:8" x14ac:dyDescent="0.25">
      <c r="A6" s="45" t="s">
        <v>81</v>
      </c>
      <c r="B6" s="43">
        <v>0</v>
      </c>
      <c r="C6" s="44">
        <v>0</v>
      </c>
      <c r="D6" s="19"/>
      <c r="E6" s="19"/>
      <c r="F6" s="19"/>
      <c r="G6" s="19"/>
      <c r="H6" s="19"/>
    </row>
    <row r="7" spans="1:8" ht="15.75" thickBot="1" x14ac:dyDescent="0.3">
      <c r="A7" s="45" t="s">
        <v>81</v>
      </c>
      <c r="B7" s="43">
        <v>0</v>
      </c>
      <c r="C7" s="44">
        <v>0</v>
      </c>
      <c r="D7" s="19"/>
      <c r="E7" s="19"/>
      <c r="F7" s="19"/>
      <c r="G7" s="19"/>
      <c r="H7" s="19"/>
    </row>
    <row r="8" spans="1:8" ht="21.75" thickBot="1" x14ac:dyDescent="0.4">
      <c r="A8" s="46" t="s">
        <v>82</v>
      </c>
      <c r="B8" s="47">
        <f>SUM(B2:B7)</f>
        <v>359</v>
      </c>
      <c r="C8" s="48">
        <f>SUM(C2:C7)</f>
        <v>122</v>
      </c>
      <c r="D8" s="19"/>
      <c r="E8" s="19"/>
      <c r="F8" s="19"/>
      <c r="G8" s="19"/>
      <c r="H8" s="19"/>
    </row>
    <row r="9" spans="1:8" ht="14.25" customHeight="1" thickBot="1" x14ac:dyDescent="0.3">
      <c r="A9" s="19"/>
      <c r="B9" s="19"/>
      <c r="C9" s="19"/>
      <c r="D9" s="19"/>
      <c r="E9" s="19"/>
      <c r="F9" s="19"/>
      <c r="G9" s="19"/>
      <c r="H9" s="19"/>
    </row>
    <row r="10" spans="1:8" ht="15.75" customHeight="1" thickBot="1" x14ac:dyDescent="0.3">
      <c r="A10" s="42" t="s">
        <v>83</v>
      </c>
      <c r="B10" s="49">
        <v>400</v>
      </c>
      <c r="C10" s="50">
        <v>120</v>
      </c>
      <c r="D10" s="19"/>
      <c r="E10" s="19"/>
      <c r="F10" s="19"/>
      <c r="G10" s="19"/>
      <c r="H10" s="19"/>
    </row>
    <row r="11" spans="1:8" ht="15.75" thickBot="1" x14ac:dyDescent="0.3">
      <c r="A11" s="45" t="s">
        <v>84</v>
      </c>
      <c r="B11" s="51">
        <v>400</v>
      </c>
      <c r="C11" s="50">
        <v>100</v>
      </c>
      <c r="D11" s="19"/>
      <c r="E11" s="19"/>
      <c r="F11" s="19"/>
      <c r="G11" s="19"/>
      <c r="H11" s="19"/>
    </row>
    <row r="12" spans="1:8" ht="15.75" thickBot="1" x14ac:dyDescent="0.3">
      <c r="A12" s="45" t="s">
        <v>84</v>
      </c>
      <c r="B12" s="51">
        <v>0</v>
      </c>
      <c r="C12" s="50">
        <v>0</v>
      </c>
      <c r="D12" s="19"/>
      <c r="E12" s="19"/>
      <c r="F12" s="19"/>
      <c r="G12" s="19"/>
      <c r="H12" s="19"/>
    </row>
    <row r="13" spans="1:8" ht="15.75" thickBot="1" x14ac:dyDescent="0.3">
      <c r="A13" s="45" t="s">
        <v>84</v>
      </c>
      <c r="B13" s="52">
        <v>0</v>
      </c>
      <c r="C13" s="50">
        <v>0</v>
      </c>
      <c r="D13" s="19"/>
      <c r="E13" s="19"/>
      <c r="F13" s="19"/>
      <c r="G13" s="19"/>
      <c r="H13" s="19"/>
    </row>
    <row r="14" spans="1:8" ht="21.75" thickBot="1" x14ac:dyDescent="0.4">
      <c r="A14" s="46" t="s">
        <v>82</v>
      </c>
      <c r="B14" s="47">
        <f>SUM(B9:B13)</f>
        <v>800</v>
      </c>
      <c r="C14" s="48">
        <f>SUM(C9:C13)</f>
        <v>220</v>
      </c>
      <c r="D14" s="19"/>
      <c r="E14" s="19"/>
      <c r="F14" s="19"/>
      <c r="G14" s="19"/>
      <c r="H14" s="19"/>
    </row>
    <row r="15" spans="1:8" ht="17.25" customHeight="1" thickBot="1" x14ac:dyDescent="0.3">
      <c r="A15" s="19"/>
      <c r="B15" s="19"/>
      <c r="C15" s="19"/>
      <c r="D15" s="19"/>
      <c r="E15" s="19"/>
      <c r="F15" s="19"/>
      <c r="G15" s="19"/>
      <c r="H15" s="19"/>
    </row>
    <row r="16" spans="1:8" ht="15.75" customHeight="1" thickBot="1" x14ac:dyDescent="0.3">
      <c r="A16" s="42" t="s">
        <v>2</v>
      </c>
      <c r="B16" s="49">
        <v>300</v>
      </c>
      <c r="C16" s="50">
        <v>150</v>
      </c>
      <c r="D16" s="19"/>
      <c r="E16" s="19"/>
      <c r="F16" s="19"/>
      <c r="G16" s="19"/>
      <c r="H16" s="19"/>
    </row>
    <row r="17" spans="1:8" ht="15.75" thickBot="1" x14ac:dyDescent="0.3">
      <c r="A17" s="45" t="s">
        <v>85</v>
      </c>
      <c r="B17" s="49">
        <v>380</v>
      </c>
      <c r="C17" s="50">
        <v>170</v>
      </c>
      <c r="D17" s="19"/>
      <c r="E17" s="19"/>
      <c r="F17" s="19"/>
      <c r="G17" s="19"/>
      <c r="H17" s="19"/>
    </row>
    <row r="18" spans="1:8" ht="15.75" thickBot="1" x14ac:dyDescent="0.3">
      <c r="A18" s="45" t="s">
        <v>85</v>
      </c>
      <c r="B18" s="49">
        <v>0</v>
      </c>
      <c r="C18" s="50">
        <v>0</v>
      </c>
      <c r="D18" s="19"/>
      <c r="E18" s="19"/>
      <c r="F18" s="19"/>
      <c r="G18" s="19"/>
      <c r="H18" s="19"/>
    </row>
    <row r="19" spans="1:8" ht="15.75" thickBot="1" x14ac:dyDescent="0.3">
      <c r="A19" s="45" t="s">
        <v>85</v>
      </c>
      <c r="B19" s="49">
        <v>0</v>
      </c>
      <c r="C19" s="50">
        <v>0</v>
      </c>
      <c r="D19" s="19"/>
      <c r="E19" s="19"/>
      <c r="F19" s="19"/>
      <c r="G19" s="19"/>
      <c r="H19" s="19"/>
    </row>
    <row r="20" spans="1:8" ht="15.75" thickBot="1" x14ac:dyDescent="0.3">
      <c r="A20" s="45" t="s">
        <v>85</v>
      </c>
      <c r="B20" s="49">
        <v>0</v>
      </c>
      <c r="C20" s="50">
        <v>0</v>
      </c>
      <c r="D20" s="19"/>
      <c r="E20" s="19"/>
      <c r="F20" s="19"/>
      <c r="G20" s="19"/>
      <c r="H20" s="19"/>
    </row>
    <row r="21" spans="1:8" ht="15.75" thickBot="1" x14ac:dyDescent="0.3">
      <c r="A21" s="45" t="s">
        <v>85</v>
      </c>
      <c r="B21" s="49">
        <v>0</v>
      </c>
      <c r="C21" s="50">
        <v>0</v>
      </c>
      <c r="D21" s="19"/>
      <c r="E21" s="19"/>
      <c r="F21" s="19"/>
      <c r="G21" s="19"/>
      <c r="H21" s="19"/>
    </row>
    <row r="22" spans="1:8" ht="15.75" thickBot="1" x14ac:dyDescent="0.3">
      <c r="A22" s="45" t="s">
        <v>85</v>
      </c>
      <c r="B22" s="49">
        <v>0</v>
      </c>
      <c r="C22" s="50">
        <v>0</v>
      </c>
      <c r="D22" s="19"/>
      <c r="E22" s="19"/>
      <c r="F22" s="19"/>
      <c r="G22" s="19"/>
      <c r="H22" s="19"/>
    </row>
    <row r="23" spans="1:8" ht="15.75" thickBot="1" x14ac:dyDescent="0.3">
      <c r="A23" s="45" t="s">
        <v>85</v>
      </c>
      <c r="B23" s="49">
        <v>0</v>
      </c>
      <c r="C23" s="50">
        <v>0</v>
      </c>
      <c r="D23" s="19"/>
      <c r="E23" s="19"/>
      <c r="F23" s="19"/>
      <c r="G23" s="19"/>
      <c r="H23" s="19"/>
    </row>
    <row r="24" spans="1:8" x14ac:dyDescent="0.25">
      <c r="A24" s="45" t="s">
        <v>85</v>
      </c>
      <c r="B24" s="49">
        <v>0</v>
      </c>
      <c r="C24" s="50">
        <v>0</v>
      </c>
      <c r="D24" s="19"/>
      <c r="E24" s="19"/>
      <c r="F24" s="19"/>
      <c r="G24" s="19"/>
      <c r="H24" s="19"/>
    </row>
    <row r="25" spans="1:8" ht="21.75" thickBot="1" x14ac:dyDescent="0.4">
      <c r="A25" s="53" t="s">
        <v>82</v>
      </c>
      <c r="B25" s="54">
        <f>SUM(B16:B24)</f>
        <v>680</v>
      </c>
      <c r="C25" s="55">
        <f>SUM(C16:C24)</f>
        <v>320</v>
      </c>
      <c r="D25" s="19"/>
      <c r="E25" s="19"/>
      <c r="F25" s="19"/>
      <c r="G25" s="19"/>
      <c r="H25" s="19"/>
    </row>
    <row r="26" spans="1:8" ht="17.25" customHeight="1" thickBot="1" x14ac:dyDescent="0.3">
      <c r="A26" s="19"/>
      <c r="B26" s="56"/>
      <c r="C26" s="56"/>
      <c r="D26" s="19"/>
      <c r="E26" s="19"/>
      <c r="F26" s="19"/>
      <c r="G26" s="19"/>
      <c r="H26" s="19"/>
    </row>
    <row r="27" spans="1:8" ht="15.75" customHeight="1" thickBot="1" x14ac:dyDescent="0.3">
      <c r="A27" s="42" t="s">
        <v>3</v>
      </c>
      <c r="B27" s="49">
        <v>100</v>
      </c>
      <c r="C27" s="57">
        <v>30</v>
      </c>
      <c r="D27" s="19"/>
      <c r="E27" s="19"/>
      <c r="F27" s="19"/>
      <c r="G27" s="19"/>
      <c r="H27" s="19"/>
    </row>
    <row r="28" spans="1:8" ht="15.75" thickBot="1" x14ac:dyDescent="0.3">
      <c r="A28" s="58" t="s">
        <v>86</v>
      </c>
      <c r="B28" s="52">
        <v>100</v>
      </c>
      <c r="C28" s="57">
        <v>30</v>
      </c>
      <c r="D28" s="19"/>
      <c r="E28" s="19"/>
      <c r="F28" s="19"/>
      <c r="G28" s="19"/>
      <c r="H28" s="19"/>
    </row>
    <row r="29" spans="1:8" ht="21.75" thickBot="1" x14ac:dyDescent="0.4">
      <c r="A29" s="46" t="s">
        <v>82</v>
      </c>
      <c r="B29" s="47">
        <f>SUM(B27:B28)</f>
        <v>200</v>
      </c>
      <c r="C29" s="59">
        <f>SUM(C27:C28)</f>
        <v>60</v>
      </c>
      <c r="D29" s="19"/>
      <c r="E29" s="19"/>
      <c r="F29" s="19"/>
      <c r="G29" s="19"/>
      <c r="H29" s="19"/>
    </row>
    <row r="30" spans="1:8" ht="15.75" customHeight="1" thickBot="1" x14ac:dyDescent="0.3">
      <c r="A30" s="19"/>
      <c r="B30" s="19"/>
      <c r="C30" s="19"/>
      <c r="D30" s="19"/>
      <c r="E30" s="19"/>
      <c r="F30" s="19"/>
      <c r="G30" s="19"/>
      <c r="H30" s="19"/>
    </row>
    <row r="31" spans="1:8" ht="15.75" customHeight="1" thickBot="1" x14ac:dyDescent="0.3">
      <c r="A31" s="42" t="s">
        <v>4</v>
      </c>
      <c r="B31" s="49">
        <v>150</v>
      </c>
      <c r="C31" s="50">
        <v>100</v>
      </c>
      <c r="D31" s="19"/>
      <c r="E31" s="19"/>
      <c r="F31" s="19"/>
      <c r="G31" s="19"/>
      <c r="H31" s="19"/>
    </row>
    <row r="32" spans="1:8" ht="15.75" thickBot="1" x14ac:dyDescent="0.3">
      <c r="A32" s="58" t="s">
        <v>87</v>
      </c>
      <c r="B32" s="52">
        <v>150</v>
      </c>
      <c r="C32" s="50">
        <v>100</v>
      </c>
      <c r="D32" s="19"/>
      <c r="E32" s="19"/>
      <c r="F32" s="19"/>
      <c r="G32" s="19"/>
      <c r="H32" s="19"/>
    </row>
    <row r="33" spans="1:8" ht="21.75" thickBot="1" x14ac:dyDescent="0.4">
      <c r="A33" s="46" t="s">
        <v>82</v>
      </c>
      <c r="B33" s="47">
        <f>SUM(B31:B32)</f>
        <v>300</v>
      </c>
      <c r="C33" s="48">
        <f>SUM(C31:C32)</f>
        <v>200</v>
      </c>
      <c r="D33" s="19"/>
      <c r="E33" s="19"/>
      <c r="F33" s="19"/>
      <c r="G33" s="19"/>
      <c r="H33" s="19"/>
    </row>
    <row r="34" spans="1:8" ht="15" customHeight="1" thickBot="1" x14ac:dyDescent="0.4">
      <c r="A34" s="60"/>
      <c r="B34" s="61"/>
      <c r="C34" s="61"/>
      <c r="D34" s="19"/>
      <c r="E34" s="19"/>
      <c r="F34" s="19"/>
      <c r="G34" s="19"/>
      <c r="H34" s="19"/>
    </row>
    <row r="35" spans="1:8" x14ac:dyDescent="0.25">
      <c r="A35" s="62" t="s">
        <v>0</v>
      </c>
      <c r="B35" s="63">
        <f>B8</f>
        <v>359</v>
      </c>
      <c r="C35" s="64">
        <f>C8</f>
        <v>122</v>
      </c>
      <c r="D35" s="19"/>
      <c r="E35" s="19"/>
      <c r="F35" s="19"/>
      <c r="G35" s="19"/>
      <c r="H35" s="19"/>
    </row>
    <row r="36" spans="1:8" x14ac:dyDescent="0.25">
      <c r="A36" s="65" t="s">
        <v>1</v>
      </c>
      <c r="B36" s="66">
        <f>B14</f>
        <v>800</v>
      </c>
      <c r="C36" s="67">
        <f>C14</f>
        <v>220</v>
      </c>
      <c r="D36" s="19"/>
      <c r="E36" s="19"/>
      <c r="F36" s="19"/>
      <c r="G36" s="19"/>
      <c r="H36" s="19"/>
    </row>
    <row r="37" spans="1:8" x14ac:dyDescent="0.25">
      <c r="A37" s="65" t="s">
        <v>2</v>
      </c>
      <c r="B37" s="66">
        <f>B25</f>
        <v>680</v>
      </c>
      <c r="C37" s="67">
        <f>C25</f>
        <v>320</v>
      </c>
      <c r="D37" s="19"/>
      <c r="E37" s="19"/>
      <c r="F37" s="19"/>
      <c r="G37" s="19"/>
      <c r="H37" s="19"/>
    </row>
    <row r="38" spans="1:8" x14ac:dyDescent="0.25">
      <c r="A38" s="65" t="s">
        <v>3</v>
      </c>
      <c r="B38" s="66">
        <f>B29</f>
        <v>200</v>
      </c>
      <c r="C38" s="67">
        <f>C29</f>
        <v>60</v>
      </c>
      <c r="D38" s="19"/>
      <c r="E38" s="19"/>
      <c r="F38" s="19"/>
      <c r="G38" s="19"/>
      <c r="H38" s="19"/>
    </row>
    <row r="39" spans="1:8" ht="15.75" thickBot="1" x14ac:dyDescent="0.3">
      <c r="A39" s="68" t="s">
        <v>4</v>
      </c>
      <c r="B39" s="69">
        <f>B33</f>
        <v>300</v>
      </c>
      <c r="C39" s="70">
        <f>C33</f>
        <v>200</v>
      </c>
      <c r="D39" s="19"/>
      <c r="E39" s="19"/>
      <c r="F39" s="19"/>
      <c r="G39" s="19"/>
      <c r="H39" s="19"/>
    </row>
    <row r="40" spans="1:8" ht="21.75" thickBot="1" x14ac:dyDescent="0.4">
      <c r="A40" s="46" t="s">
        <v>82</v>
      </c>
      <c r="B40" s="71">
        <f>SUM(B35:B39)</f>
        <v>2339</v>
      </c>
      <c r="C40" s="72">
        <f>SUM(C35:C39)</f>
        <v>922</v>
      </c>
      <c r="D40" s="19"/>
      <c r="E40" s="19"/>
      <c r="F40" s="19"/>
      <c r="G40" s="19"/>
      <c r="H40" s="19"/>
    </row>
    <row r="41" spans="1:8" x14ac:dyDescent="0.25">
      <c r="A41" s="19"/>
      <c r="B41" s="19"/>
      <c r="C41" s="19"/>
      <c r="D41" s="19"/>
      <c r="E41" s="19"/>
      <c r="F41" s="19"/>
      <c r="G41" s="19"/>
      <c r="H41" s="19"/>
    </row>
    <row r="42" spans="1:8" x14ac:dyDescent="0.25">
      <c r="A42" s="19"/>
      <c r="B42" s="19"/>
      <c r="C42" s="19"/>
      <c r="D42" s="19"/>
      <c r="E42" s="19"/>
      <c r="F42" s="19"/>
      <c r="G42" s="19"/>
      <c r="H42" s="19"/>
    </row>
    <row r="43" spans="1:8" x14ac:dyDescent="0.25">
      <c r="A43" s="19"/>
      <c r="B43" s="19"/>
      <c r="C43" s="19"/>
      <c r="D43" s="19"/>
      <c r="E43" s="19"/>
      <c r="F43" s="19"/>
      <c r="G43" s="19"/>
      <c r="H43" s="19"/>
    </row>
    <row r="44" spans="1:8" x14ac:dyDescent="0.25">
      <c r="A44" s="19"/>
      <c r="B44" s="19"/>
      <c r="C44" s="19"/>
      <c r="D44" s="19"/>
      <c r="E44" s="19"/>
      <c r="F44" s="19"/>
      <c r="G44" s="19"/>
      <c r="H44" s="19"/>
    </row>
    <row r="45" spans="1:8" x14ac:dyDescent="0.25">
      <c r="A45" s="19"/>
      <c r="B45" s="19"/>
      <c r="C45" s="19"/>
      <c r="D45" s="19"/>
      <c r="E45" s="19"/>
      <c r="F45" s="19"/>
      <c r="G45" s="19"/>
      <c r="H45" s="19"/>
    </row>
    <row r="46" spans="1:8" x14ac:dyDescent="0.25">
      <c r="A46" s="19"/>
      <c r="B46" s="19"/>
      <c r="C46" s="19"/>
      <c r="D46" s="19"/>
      <c r="E46" s="19"/>
      <c r="F46" s="19"/>
      <c r="G46" s="19"/>
      <c r="H46" s="19"/>
    </row>
    <row r="47" spans="1:8" x14ac:dyDescent="0.25">
      <c r="A47" s="19"/>
      <c r="B47" s="19"/>
      <c r="C47" s="19"/>
      <c r="D47" s="19"/>
      <c r="E47" s="19"/>
      <c r="F47" s="19"/>
      <c r="G47" s="19"/>
      <c r="H47" s="19"/>
    </row>
    <row r="48" spans="1:8" x14ac:dyDescent="0.25">
      <c r="A48" s="19"/>
      <c r="B48" s="19"/>
      <c r="C48" s="19"/>
      <c r="D48" s="19"/>
      <c r="E48" s="19"/>
      <c r="F48" s="19"/>
      <c r="G48" s="19"/>
      <c r="H48" s="19"/>
    </row>
    <row r="49" spans="1:8" x14ac:dyDescent="0.25">
      <c r="A49" s="19"/>
      <c r="B49" s="19"/>
      <c r="C49" s="19"/>
      <c r="D49" s="19"/>
      <c r="E49" s="19"/>
      <c r="F49" s="19"/>
      <c r="G49" s="19"/>
      <c r="H49" s="19"/>
    </row>
  </sheetData>
  <sheetProtection selectLockedCells="1" selectUnlockedCells="1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9" tint="0.39997558519241921"/>
    <pageSetUpPr fitToPage="1"/>
  </sheetPr>
  <dimension ref="A3:K20"/>
  <sheetViews>
    <sheetView workbookViewId="0">
      <selection activeCell="D20" sqref="D20"/>
    </sheetView>
  </sheetViews>
  <sheetFormatPr baseColWidth="10" defaultColWidth="11.42578125" defaultRowHeight="15" x14ac:dyDescent="0.25"/>
  <cols>
    <col min="1" max="1" width="26" customWidth="1"/>
    <col min="2" max="2" width="18.140625" customWidth="1"/>
    <col min="4" max="4" width="20.140625" customWidth="1"/>
    <col min="6" max="6" width="23.140625" customWidth="1"/>
    <col min="7" max="7" width="20.85546875" customWidth="1"/>
  </cols>
  <sheetData>
    <row r="3" spans="1:11" ht="18.75" thickBot="1" x14ac:dyDescent="0.3">
      <c r="A3" s="15"/>
      <c r="B3" s="16"/>
      <c r="C3" s="17"/>
      <c r="E3" s="74"/>
      <c r="F3" s="74"/>
      <c r="G3" s="74"/>
      <c r="H3" s="74"/>
      <c r="I3" s="74"/>
      <c r="J3" s="74"/>
      <c r="K3" s="73"/>
    </row>
    <row r="4" spans="1:11" ht="19.5" thickBot="1" x14ac:dyDescent="0.3">
      <c r="A4" s="18" t="s">
        <v>88</v>
      </c>
      <c r="B4" s="16"/>
      <c r="C4" s="17"/>
    </row>
    <row r="5" spans="1:11" ht="15.75" thickBot="1" x14ac:dyDescent="0.3">
      <c r="A5" s="19"/>
      <c r="B5" s="16"/>
      <c r="C5" s="17"/>
    </row>
    <row r="6" spans="1:11" ht="15.75" thickBot="1" x14ac:dyDescent="0.3">
      <c r="A6" s="19"/>
      <c r="B6" s="20" t="s">
        <v>60</v>
      </c>
      <c r="C6" s="21" t="s">
        <v>61</v>
      </c>
      <c r="D6" s="22">
        <f ca="1">TODAY()-1</f>
        <v>44629</v>
      </c>
      <c r="E6" s="23" t="s">
        <v>62</v>
      </c>
      <c r="F6" s="23" t="s">
        <v>63</v>
      </c>
      <c r="G6" s="24" t="s">
        <v>64</v>
      </c>
    </row>
    <row r="7" spans="1:11" x14ac:dyDescent="0.25">
      <c r="A7" s="25" t="s">
        <v>65</v>
      </c>
      <c r="B7" s="26">
        <v>6000</v>
      </c>
      <c r="C7" s="27">
        <v>0.15959340595391361</v>
      </c>
      <c r="D7" s="26">
        <f>Recap!B8</f>
        <v>359</v>
      </c>
      <c r="E7" s="26">
        <f>[2]MARS!AB6</f>
        <v>1159</v>
      </c>
      <c r="F7" s="26">
        <f t="shared" ref="F7:F12" si="0">B7-E7</f>
        <v>4841</v>
      </c>
      <c r="G7" s="26">
        <f>F7/28</f>
        <v>172.89285714285714</v>
      </c>
    </row>
    <row r="8" spans="1:11" x14ac:dyDescent="0.25">
      <c r="A8" s="28" t="s">
        <v>66</v>
      </c>
      <c r="B8" s="29">
        <v>8000</v>
      </c>
      <c r="C8" s="30">
        <v>0.35769133800744457</v>
      </c>
      <c r="D8" s="26">
        <f>Recap!B14</f>
        <v>800</v>
      </c>
      <c r="E8" s="26">
        <f>[2]MARS!AB7</f>
        <v>1883</v>
      </c>
      <c r="F8" s="31">
        <f t="shared" si="0"/>
        <v>6117</v>
      </c>
      <c r="G8" s="26">
        <f t="shared" ref="G8:G11" si="1">F8/28</f>
        <v>218.46428571428572</v>
      </c>
    </row>
    <row r="9" spans="1:11" x14ac:dyDescent="0.25">
      <c r="A9" s="28" t="s">
        <v>67</v>
      </c>
      <c r="B9" s="29">
        <v>9000</v>
      </c>
      <c r="C9" s="30">
        <v>0.33600745716051283</v>
      </c>
      <c r="D9" s="26">
        <f>Recap!B25</f>
        <v>680</v>
      </c>
      <c r="E9" s="26">
        <f>[2]MARS!AB8</f>
        <v>1651</v>
      </c>
      <c r="F9" s="31">
        <f t="shared" si="0"/>
        <v>7349</v>
      </c>
      <c r="G9" s="26">
        <f t="shared" si="1"/>
        <v>262.46428571428572</v>
      </c>
    </row>
    <row r="10" spans="1:11" x14ac:dyDescent="0.25">
      <c r="A10" s="28" t="s">
        <v>68</v>
      </c>
      <c r="B10" s="29">
        <v>6000</v>
      </c>
      <c r="C10" s="30">
        <v>7.1123701765269914E-2</v>
      </c>
      <c r="D10" s="26">
        <f>Recap!B29</f>
        <v>200</v>
      </c>
      <c r="E10" s="26">
        <f>[2]MARS!AB9</f>
        <v>689</v>
      </c>
      <c r="F10" s="31">
        <f t="shared" si="0"/>
        <v>5311</v>
      </c>
      <c r="G10" s="26">
        <f t="shared" si="1"/>
        <v>189.67857142857142</v>
      </c>
    </row>
    <row r="11" spans="1:11" x14ac:dyDescent="0.25">
      <c r="A11" s="32" t="s">
        <v>69</v>
      </c>
      <c r="B11" s="33">
        <v>5000</v>
      </c>
      <c r="C11" s="34">
        <v>7.5584097112858878E-2</v>
      </c>
      <c r="D11" s="26">
        <f>Recap!B33</f>
        <v>300</v>
      </c>
      <c r="E11" s="26">
        <f>[2]MARS!AB10</f>
        <v>431</v>
      </c>
      <c r="F11" s="31">
        <f t="shared" si="0"/>
        <v>4569</v>
      </c>
      <c r="G11" s="26">
        <f t="shared" si="1"/>
        <v>163.17857142857142</v>
      </c>
    </row>
    <row r="12" spans="1:11" ht="15.75" thickBot="1" x14ac:dyDescent="0.3">
      <c r="A12" s="35" t="s">
        <v>70</v>
      </c>
      <c r="B12" s="36">
        <f>SUM(B7:B11)</f>
        <v>34000</v>
      </c>
      <c r="C12" s="37">
        <v>0.99999999999999978</v>
      </c>
      <c r="D12" s="38">
        <f>SUM(D7:D11)</f>
        <v>2339</v>
      </c>
      <c r="E12" s="38">
        <f>SUM(E7:E11)</f>
        <v>5813</v>
      </c>
      <c r="F12" s="36">
        <f t="shared" si="0"/>
        <v>28187</v>
      </c>
      <c r="G12" s="36">
        <f>F12/15</f>
        <v>1879.1333333333334</v>
      </c>
    </row>
    <row r="13" spans="1:11" ht="15.75" thickBot="1" x14ac:dyDescent="0.3">
      <c r="A13" s="15"/>
      <c r="B13" s="16"/>
      <c r="C13" s="17"/>
      <c r="D13" s="16"/>
      <c r="E13" s="16"/>
      <c r="F13" s="16"/>
      <c r="G13" s="16"/>
    </row>
    <row r="14" spans="1:11" ht="15.75" thickBot="1" x14ac:dyDescent="0.3">
      <c r="A14" s="15"/>
      <c r="B14" s="20" t="s">
        <v>71</v>
      </c>
      <c r="C14" s="21" t="s">
        <v>72</v>
      </c>
      <c r="D14" s="22">
        <f ca="1">TODAY()-1</f>
        <v>44629</v>
      </c>
      <c r="E14" s="23" t="s">
        <v>62</v>
      </c>
      <c r="F14" s="23" t="s">
        <v>73</v>
      </c>
      <c r="G14" s="24" t="s">
        <v>64</v>
      </c>
    </row>
    <row r="15" spans="1:11" x14ac:dyDescent="0.25">
      <c r="A15" s="25" t="s">
        <v>74</v>
      </c>
      <c r="B15" s="26">
        <v>3200</v>
      </c>
      <c r="C15" s="27">
        <v>0.45600000000000002</v>
      </c>
      <c r="D15" s="26">
        <f>Recap!C8</f>
        <v>122</v>
      </c>
      <c r="E15" s="26">
        <f>[2]MARS!AB14</f>
        <v>489</v>
      </c>
      <c r="F15" s="26">
        <f t="shared" ref="F15:F20" si="2">B15-E15</f>
        <v>2711</v>
      </c>
      <c r="G15" s="26">
        <f>F15/28</f>
        <v>96.821428571428569</v>
      </c>
    </row>
    <row r="16" spans="1:11" x14ac:dyDescent="0.25">
      <c r="A16" s="28" t="s">
        <v>75</v>
      </c>
      <c r="B16" s="29">
        <v>4300</v>
      </c>
      <c r="C16" s="30">
        <v>0.24346481845886353</v>
      </c>
      <c r="D16" s="31">
        <f>Recap!C14</f>
        <v>220</v>
      </c>
      <c r="E16" s="26">
        <f>[2]MARS!AB15</f>
        <v>377</v>
      </c>
      <c r="F16" s="31">
        <f t="shared" si="2"/>
        <v>3923</v>
      </c>
      <c r="G16" s="26">
        <f t="shared" ref="G16:G19" si="3">F16/28</f>
        <v>140.10714285714286</v>
      </c>
    </row>
    <row r="17" spans="1:7" x14ac:dyDescent="0.25">
      <c r="A17" s="28" t="s">
        <v>76</v>
      </c>
      <c r="B17" s="29">
        <v>3500</v>
      </c>
      <c r="C17" s="30">
        <v>0.46499999999999997</v>
      </c>
      <c r="D17" s="31">
        <f>Recap!C25</f>
        <v>320</v>
      </c>
      <c r="E17" s="26">
        <f>[2]MARS!AB16</f>
        <v>982</v>
      </c>
      <c r="F17" s="31">
        <f t="shared" si="2"/>
        <v>2518</v>
      </c>
      <c r="G17" s="26">
        <f t="shared" si="3"/>
        <v>89.928571428571431</v>
      </c>
    </row>
    <row r="18" spans="1:7" x14ac:dyDescent="0.25">
      <c r="A18" s="28" t="s">
        <v>77</v>
      </c>
      <c r="B18" s="29">
        <v>1600</v>
      </c>
      <c r="C18" s="30">
        <v>0.13500000000000001</v>
      </c>
      <c r="D18" s="31">
        <f>Recap!C29</f>
        <v>60</v>
      </c>
      <c r="E18" s="26">
        <f>[2]MARS!AB17</f>
        <v>485</v>
      </c>
      <c r="F18" s="31">
        <f t="shared" si="2"/>
        <v>1115</v>
      </c>
      <c r="G18" s="26">
        <f t="shared" si="3"/>
        <v>39.821428571428569</v>
      </c>
    </row>
    <row r="19" spans="1:7" x14ac:dyDescent="0.25">
      <c r="A19" s="32" t="s">
        <v>78</v>
      </c>
      <c r="B19" s="33">
        <v>2000</v>
      </c>
      <c r="C19" s="34">
        <v>0.72334804928856444</v>
      </c>
      <c r="D19" s="31">
        <f>Recap!C33</f>
        <v>200</v>
      </c>
      <c r="E19" s="26">
        <f>[2]MARS!AB18</f>
        <v>299</v>
      </c>
      <c r="F19" s="31">
        <f t="shared" si="2"/>
        <v>1701</v>
      </c>
      <c r="G19" s="26">
        <f t="shared" si="3"/>
        <v>60.75</v>
      </c>
    </row>
    <row r="20" spans="1:7" ht="15.75" thickBot="1" x14ac:dyDescent="0.3">
      <c r="A20" s="35" t="s">
        <v>79</v>
      </c>
      <c r="B20" s="36">
        <f>SUM(B15:B19)</f>
        <v>14600</v>
      </c>
      <c r="C20" s="37">
        <v>0.38037862630904884</v>
      </c>
      <c r="D20" s="38">
        <f>SUM(D15:D19)</f>
        <v>922</v>
      </c>
      <c r="E20" s="38">
        <f>SUM(E15:E19)</f>
        <v>2632</v>
      </c>
      <c r="F20" s="36">
        <f t="shared" si="2"/>
        <v>11968</v>
      </c>
      <c r="G20" s="36">
        <f>F20/15</f>
        <v>797.86666666666667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00B050"/>
    <pageSetUpPr fitToPage="1"/>
  </sheetPr>
  <dimension ref="A1:AI170"/>
  <sheetViews>
    <sheetView view="pageBreakPreview" zoomScale="55" zoomScaleNormal="80" zoomScaleSheetLayoutView="55" workbookViewId="0">
      <pane ySplit="5" topLeftCell="A9" activePane="bottomLeft" state="frozen"/>
      <selection activeCell="F10" sqref="F10"/>
      <selection pane="bottomLeft" activeCell="M15" sqref="M15"/>
    </sheetView>
  </sheetViews>
  <sheetFormatPr baseColWidth="10" defaultRowHeight="12.75" x14ac:dyDescent="0.2"/>
  <cols>
    <col min="1" max="1" width="23" style="81" bestFit="1" customWidth="1"/>
    <col min="2" max="2" width="23.42578125" style="366" customWidth="1"/>
    <col min="3" max="12" width="20.7109375" style="90" customWidth="1"/>
    <col min="13" max="14" width="16.5703125" style="90" customWidth="1"/>
    <col min="15" max="16" width="16" style="88" customWidth="1"/>
    <col min="17" max="17" width="22" style="90" bestFit="1" customWidth="1"/>
    <col min="18" max="18" width="5.5703125" style="90" customWidth="1"/>
    <col min="19" max="19" width="17.140625" style="90" hidden="1" customWidth="1"/>
    <col min="20" max="21" width="14.7109375" style="90" hidden="1" customWidth="1"/>
    <col min="22" max="22" width="4.85546875" style="90" hidden="1" customWidth="1"/>
    <col min="23" max="23" width="18.5703125" style="90" bestFit="1" customWidth="1"/>
    <col min="24" max="24" width="11.28515625" style="90" bestFit="1" customWidth="1"/>
    <col min="25" max="27" width="11.28515625" style="90" customWidth="1"/>
    <col min="28" max="28" width="11.42578125" style="90"/>
    <col min="29" max="29" width="13" style="90" customWidth="1"/>
    <col min="30" max="30" width="13" style="90" bestFit="1" customWidth="1"/>
    <col min="31" max="31" width="12.5703125" style="90" bestFit="1" customWidth="1"/>
    <col min="32" max="32" width="13" style="90" bestFit="1" customWidth="1"/>
    <col min="33" max="33" width="5.7109375" style="90" customWidth="1"/>
    <col min="34" max="16384" width="11.42578125" style="90"/>
  </cols>
  <sheetData>
    <row r="1" spans="1:34" ht="55.5" x14ac:dyDescent="0.7">
      <c r="B1" s="82"/>
      <c r="C1" s="83"/>
      <c r="D1" s="83"/>
      <c r="E1" s="84"/>
      <c r="F1" s="85"/>
      <c r="G1" s="85"/>
      <c r="H1" s="86"/>
      <c r="I1" s="87"/>
      <c r="J1" s="87"/>
      <c r="K1" s="84"/>
      <c r="L1" s="85"/>
      <c r="M1" s="86"/>
      <c r="N1" s="86"/>
      <c r="P1" s="89"/>
      <c r="Q1" s="83"/>
    </row>
    <row r="2" spans="1:34" ht="39.950000000000003" customHeight="1" x14ac:dyDescent="0.2">
      <c r="B2" s="82"/>
      <c r="C2" s="83"/>
      <c r="D2" s="83"/>
      <c r="E2" s="91"/>
      <c r="F2" s="92"/>
      <c r="G2" s="92"/>
      <c r="H2" s="93"/>
      <c r="I2" s="93"/>
      <c r="J2" s="93"/>
      <c r="K2" s="94"/>
      <c r="L2" s="95"/>
      <c r="M2" s="96"/>
      <c r="N2" s="97"/>
      <c r="O2" s="98"/>
      <c r="P2" s="99">
        <v>5</v>
      </c>
      <c r="Q2" s="100"/>
    </row>
    <row r="3" spans="1:34" ht="5.0999999999999996" customHeight="1" thickBot="1" x14ac:dyDescent="0.75">
      <c r="B3" s="82"/>
      <c r="C3" s="83"/>
      <c r="D3" s="83"/>
      <c r="E3" s="84"/>
      <c r="F3" s="85"/>
      <c r="G3" s="85"/>
      <c r="H3" s="86"/>
      <c r="I3" s="87"/>
      <c r="J3" s="87"/>
      <c r="K3" s="84"/>
      <c r="L3" s="85"/>
      <c r="M3" s="86"/>
      <c r="N3" s="86"/>
      <c r="P3" s="89"/>
      <c r="Q3" s="83"/>
    </row>
    <row r="4" spans="1:34" ht="28.5" customHeight="1" thickTop="1" x14ac:dyDescent="0.25">
      <c r="B4" s="101"/>
      <c r="C4" s="75" t="s">
        <v>0</v>
      </c>
      <c r="D4" s="75"/>
      <c r="E4" s="75" t="s">
        <v>1</v>
      </c>
      <c r="F4" s="75"/>
      <c r="G4" s="75" t="s">
        <v>2</v>
      </c>
      <c r="H4" s="75"/>
      <c r="I4" s="75" t="s">
        <v>3</v>
      </c>
      <c r="J4" s="75"/>
      <c r="K4" s="75" t="s">
        <v>4</v>
      </c>
      <c r="L4" s="75"/>
      <c r="M4" s="102" t="s">
        <v>5</v>
      </c>
      <c r="N4" s="102" t="s">
        <v>6</v>
      </c>
      <c r="O4" s="102" t="s">
        <v>7</v>
      </c>
      <c r="P4" s="103" t="s">
        <v>8</v>
      </c>
      <c r="Q4" s="104" t="s">
        <v>9</v>
      </c>
      <c r="R4" s="105"/>
      <c r="S4" s="106"/>
      <c r="T4" s="107"/>
      <c r="U4" s="108"/>
      <c r="V4" s="109"/>
      <c r="Z4" s="109"/>
      <c r="AC4" s="110"/>
      <c r="AE4" s="110"/>
      <c r="AH4" s="111"/>
    </row>
    <row r="5" spans="1:34" ht="24.75" customHeight="1" thickBot="1" x14ac:dyDescent="0.3">
      <c r="B5" s="101"/>
      <c r="C5" s="112" t="s">
        <v>10</v>
      </c>
      <c r="D5" s="112" t="s">
        <v>11</v>
      </c>
      <c r="E5" s="112" t="s">
        <v>10</v>
      </c>
      <c r="F5" s="112" t="s">
        <v>11</v>
      </c>
      <c r="G5" s="112" t="s">
        <v>10</v>
      </c>
      <c r="H5" s="112" t="s">
        <v>11</v>
      </c>
      <c r="I5" s="112" t="s">
        <v>10</v>
      </c>
      <c r="J5" s="112" t="s">
        <v>11</v>
      </c>
      <c r="K5" s="112" t="s">
        <v>10</v>
      </c>
      <c r="L5" s="112" t="s">
        <v>11</v>
      </c>
      <c r="M5" s="113"/>
      <c r="N5" s="113"/>
      <c r="O5" s="102"/>
      <c r="P5" s="114"/>
      <c r="Q5" s="115"/>
      <c r="R5" s="105"/>
      <c r="V5" s="109"/>
      <c r="AC5" s="116"/>
      <c r="AE5" s="116"/>
    </row>
    <row r="6" spans="1:34" ht="23.25" customHeight="1" thickBot="1" x14ac:dyDescent="0.3">
      <c r="A6" s="368">
        <f ca="1">IF(N6=0,0,1)</f>
        <v>0</v>
      </c>
      <c r="B6" s="117">
        <v>44621</v>
      </c>
      <c r="C6" s="118">
        <f ca="1">IF($B6='A imprimer'!$D$6,'A imprimer'!$D$7,C6)</f>
        <v>0</v>
      </c>
      <c r="D6" s="118">
        <f ca="1">IF($B6='A imprimer'!$D$6,'A imprimer'!$D$15,D6)</f>
        <v>0</v>
      </c>
      <c r="E6" s="118">
        <f ca="1">IF($B6='A imprimer'!$D$6,'A imprimer'!$D$8,E6)</f>
        <v>0</v>
      </c>
      <c r="F6" s="118">
        <f ca="1">IF($B6='A imprimer'!$D$6,'A imprimer'!$D$16,F6)</f>
        <v>0</v>
      </c>
      <c r="G6" s="118">
        <f ca="1">IF($B6='A imprimer'!$D$6,'A imprimer'!$D$9,G6)</f>
        <v>0</v>
      </c>
      <c r="H6" s="118">
        <f ca="1">IF($B6='A imprimer'!$D$6,'A imprimer'!$D$17,H6)</f>
        <v>0</v>
      </c>
      <c r="I6" s="118">
        <f ca="1">IF($B6='A imprimer'!$D$6,'A imprimer'!$D$10,I6)</f>
        <v>0</v>
      </c>
      <c r="J6" s="118">
        <f ca="1">IF($B6='A imprimer'!$D$6,'A imprimer'!$D$18,J6)</f>
        <v>0</v>
      </c>
      <c r="K6" s="118">
        <f ca="1">IF($B6='A imprimer'!$D$6,'A imprimer'!$D$11,K6)</f>
        <v>0</v>
      </c>
      <c r="L6" s="118">
        <f ca="1">IF($B6='A imprimer'!$D$6,'A imprimer'!$D$19,L6)</f>
        <v>0</v>
      </c>
      <c r="M6" s="119">
        <v>0</v>
      </c>
      <c r="N6" s="120">
        <f ca="1">C6+E6+G6+I6+K6</f>
        <v>0</v>
      </c>
      <c r="O6" s="120">
        <f ca="1">SUM(D6+F6+H6+J6+L6)</f>
        <v>0</v>
      </c>
      <c r="P6" s="123" t="str">
        <f t="shared" ref="P6:P10" ca="1" si="0">IF(ISERROR(O6/N6),"%",O6/N6)</f>
        <v>%</v>
      </c>
      <c r="Q6" s="124" t="str">
        <f t="shared" ref="Q6:Q38" si="1">IF(M6=0,"",N6/M6)</f>
        <v/>
      </c>
      <c r="R6" s="125"/>
      <c r="S6" s="126"/>
      <c r="T6" s="127"/>
      <c r="U6" s="128"/>
      <c r="V6" s="129"/>
      <c r="AC6" s="116"/>
      <c r="AE6" s="116"/>
    </row>
    <row r="7" spans="1:34" ht="23.25" customHeight="1" thickBot="1" x14ac:dyDescent="0.3">
      <c r="A7" s="368">
        <f ca="1">IF(N7=0,0,1)</f>
        <v>0</v>
      </c>
      <c r="B7" s="117">
        <f t="shared" ref="B7:B36" si="2">B6+1</f>
        <v>44622</v>
      </c>
      <c r="C7" s="118">
        <f ca="1">IF($B7='A imprimer'!$D$6,'A imprimer'!$D$7,C7)</f>
        <v>0</v>
      </c>
      <c r="D7" s="118">
        <f ca="1">IF($B7='A imprimer'!$D$6,'A imprimer'!$D$15,D7)</f>
        <v>0</v>
      </c>
      <c r="E7" s="118">
        <f ca="1">IF($B7='A imprimer'!$D$6,'A imprimer'!$D$8,E7)</f>
        <v>0</v>
      </c>
      <c r="F7" s="118">
        <f ca="1">IF($B7='A imprimer'!$D$6,'A imprimer'!$D$16,F7)</f>
        <v>0</v>
      </c>
      <c r="G7" s="118">
        <f ca="1">IF($B7='A imprimer'!$D$6,'A imprimer'!$D$9,G7)</f>
        <v>0</v>
      </c>
      <c r="H7" s="118">
        <f ca="1">IF($B7='A imprimer'!$D$6,'A imprimer'!$D$17,H7)</f>
        <v>0</v>
      </c>
      <c r="I7" s="118">
        <f ca="1">IF($B7='A imprimer'!$D$6,'A imprimer'!$D$10,I7)</f>
        <v>0</v>
      </c>
      <c r="J7" s="118">
        <f ca="1">IF($B7='A imprimer'!$D$6,'A imprimer'!$D$18,J7)</f>
        <v>0</v>
      </c>
      <c r="K7" s="118">
        <f ca="1">IF($B7='A imprimer'!$D$6,'A imprimer'!$D$11,K7)</f>
        <v>0</v>
      </c>
      <c r="L7" s="118">
        <f ca="1">IF($B7='A imprimer'!$D$6,'A imprimer'!$D$19,L7)</f>
        <v>0</v>
      </c>
      <c r="M7" s="119">
        <v>0</v>
      </c>
      <c r="N7" s="120">
        <f ca="1">C7+E7+G7+I7+K7</f>
        <v>0</v>
      </c>
      <c r="O7" s="120">
        <f t="shared" ref="O6:O10" ca="1" si="3">SUM(D7+F7+H7+J7+L7)</f>
        <v>0</v>
      </c>
      <c r="P7" s="123" t="str">
        <f t="shared" ca="1" si="0"/>
        <v>%</v>
      </c>
      <c r="Q7" s="124" t="str">
        <f t="shared" si="1"/>
        <v/>
      </c>
      <c r="R7" s="105"/>
      <c r="S7" s="130"/>
      <c r="T7" s="131"/>
      <c r="U7" s="132"/>
      <c r="V7" s="109"/>
      <c r="AC7" s="116"/>
      <c r="AE7" s="116"/>
    </row>
    <row r="8" spans="1:34" ht="23.25" customHeight="1" x14ac:dyDescent="0.25">
      <c r="A8" s="368">
        <f ca="1">IF(N8=0,0,1)</f>
        <v>0</v>
      </c>
      <c r="B8" s="117">
        <f t="shared" si="2"/>
        <v>44623</v>
      </c>
      <c r="C8" s="118">
        <f ca="1">IF($B8='A imprimer'!$D$6,'A imprimer'!$D$7,C8)</f>
        <v>0</v>
      </c>
      <c r="D8" s="118">
        <f ca="1">IF($B8='A imprimer'!$D$6,'A imprimer'!$D$15,D8)</f>
        <v>0</v>
      </c>
      <c r="E8" s="118">
        <f ca="1">IF($B8='A imprimer'!$D$6,'A imprimer'!$D$8,E8)</f>
        <v>0</v>
      </c>
      <c r="F8" s="118">
        <f ca="1">IF($B8='A imprimer'!$D$6,'A imprimer'!$D$16,F8)</f>
        <v>0</v>
      </c>
      <c r="G8" s="118">
        <f ca="1">IF($B8='A imprimer'!$D$6,'A imprimer'!$D$9,G8)</f>
        <v>0</v>
      </c>
      <c r="H8" s="118">
        <f ca="1">IF($B8='A imprimer'!$D$6,'A imprimer'!$D$17,H8)</f>
        <v>0</v>
      </c>
      <c r="I8" s="118">
        <f ca="1">IF($B8='A imprimer'!$D$6,'A imprimer'!$D$10,I8)</f>
        <v>0</v>
      </c>
      <c r="J8" s="118">
        <f ca="1">IF($B8='A imprimer'!$D$6,'A imprimer'!$D$18,J8)</f>
        <v>0</v>
      </c>
      <c r="K8" s="118">
        <f ca="1">IF($B8='A imprimer'!$D$6,'A imprimer'!$D$11,K8)</f>
        <v>0</v>
      </c>
      <c r="L8" s="118">
        <f ca="1">IF($B8='A imprimer'!$D$6,'A imprimer'!$D$19,L8)</f>
        <v>0</v>
      </c>
      <c r="M8" s="119">
        <v>0</v>
      </c>
      <c r="N8" s="120">
        <f ca="1">C8+E8+G8+I8+K8</f>
        <v>0</v>
      </c>
      <c r="O8" s="120">
        <f t="shared" ca="1" si="3"/>
        <v>0</v>
      </c>
      <c r="P8" s="123" t="str">
        <f t="shared" ca="1" si="0"/>
        <v>%</v>
      </c>
      <c r="Q8" s="124" t="str">
        <f t="shared" si="1"/>
        <v/>
      </c>
      <c r="R8" s="125"/>
      <c r="S8" s="133"/>
      <c r="T8" s="134"/>
      <c r="U8" s="134"/>
      <c r="V8" s="135"/>
      <c r="AC8" s="116"/>
      <c r="AE8" s="116"/>
    </row>
    <row r="9" spans="1:34" ht="23.25" customHeight="1" x14ac:dyDescent="0.25">
      <c r="A9" s="368">
        <f ca="1">IF(N9=0,0,1)</f>
        <v>0</v>
      </c>
      <c r="B9" s="117">
        <f t="shared" si="2"/>
        <v>44624</v>
      </c>
      <c r="C9" s="118">
        <f ca="1">IF($B9='A imprimer'!$D$6,'A imprimer'!$D$7,C9)</f>
        <v>0</v>
      </c>
      <c r="D9" s="118">
        <f ca="1">IF($B9='A imprimer'!$D$6,'A imprimer'!$D$15,D9)</f>
        <v>0</v>
      </c>
      <c r="E9" s="118">
        <f ca="1">IF($B9='A imprimer'!$D$6,'A imprimer'!$D$8,E9)</f>
        <v>0</v>
      </c>
      <c r="F9" s="118">
        <f ca="1">IF($B9='A imprimer'!$D$6,'A imprimer'!$D$16,F9)</f>
        <v>0</v>
      </c>
      <c r="G9" s="118">
        <f ca="1">IF($B9='A imprimer'!$D$6,'A imprimer'!$D$9,G9)</f>
        <v>0</v>
      </c>
      <c r="H9" s="118">
        <f ca="1">IF($B9='A imprimer'!$D$6,'A imprimer'!$D$17,H9)</f>
        <v>0</v>
      </c>
      <c r="I9" s="118">
        <f ca="1">IF($B9='A imprimer'!$D$6,'A imprimer'!$D$10,I9)</f>
        <v>0</v>
      </c>
      <c r="J9" s="118">
        <f ca="1">IF($B9='A imprimer'!$D$6,'A imprimer'!$D$18,J9)</f>
        <v>0</v>
      </c>
      <c r="K9" s="118">
        <f ca="1">IF($B9='A imprimer'!$D$6,'A imprimer'!$D$11,K9)</f>
        <v>0</v>
      </c>
      <c r="L9" s="118">
        <f ca="1">IF($B9='A imprimer'!$D$6,'A imprimer'!$D$19,L9)</f>
        <v>0</v>
      </c>
      <c r="M9" s="119">
        <v>0</v>
      </c>
      <c r="N9" s="120">
        <f ca="1">C9+E9+G9+I9+K9</f>
        <v>0</v>
      </c>
      <c r="O9" s="120">
        <f t="shared" ca="1" si="3"/>
        <v>0</v>
      </c>
      <c r="P9" s="123" t="str">
        <f t="shared" ca="1" si="0"/>
        <v>%</v>
      </c>
      <c r="Q9" s="124" t="str">
        <f t="shared" si="1"/>
        <v/>
      </c>
      <c r="R9" s="136"/>
      <c r="S9" s="137"/>
      <c r="T9" s="134"/>
      <c r="U9" s="134"/>
      <c r="V9" s="110"/>
      <c r="AC9" s="116"/>
      <c r="AE9" s="116"/>
    </row>
    <row r="10" spans="1:34" ht="23.25" customHeight="1" x14ac:dyDescent="0.35">
      <c r="A10" s="368">
        <f ca="1">IF(N10=0,0,1)</f>
        <v>0</v>
      </c>
      <c r="B10" s="117">
        <f t="shared" si="2"/>
        <v>44625</v>
      </c>
      <c r="C10" s="118">
        <f ca="1">IF($B10='A imprimer'!$D$6,'A imprimer'!$D$7,C10)</f>
        <v>0</v>
      </c>
      <c r="D10" s="118">
        <f ca="1">IF($B10='A imprimer'!$D$6,'A imprimer'!$D$15,D10)</f>
        <v>0</v>
      </c>
      <c r="E10" s="118">
        <f ca="1">IF($B10='A imprimer'!$D$6,'A imprimer'!$D$8,E10)</f>
        <v>0</v>
      </c>
      <c r="F10" s="118">
        <f ca="1">IF($B10='A imprimer'!$D$6,'A imprimer'!$D$16,F10)</f>
        <v>0</v>
      </c>
      <c r="G10" s="118">
        <f ca="1">IF($B10='A imprimer'!$D$6,'A imprimer'!$D$9,G10)</f>
        <v>0</v>
      </c>
      <c r="H10" s="118">
        <f ca="1">IF($B10='A imprimer'!$D$6,'A imprimer'!$D$17,H10)</f>
        <v>0</v>
      </c>
      <c r="I10" s="118">
        <f ca="1">IF($B10='A imprimer'!$D$6,'A imprimer'!$D$10,I10)</f>
        <v>0</v>
      </c>
      <c r="J10" s="118">
        <f ca="1">IF($B10='A imprimer'!$D$6,'A imprimer'!$D$18,J10)</f>
        <v>0</v>
      </c>
      <c r="K10" s="118">
        <f ca="1">IF($B10='A imprimer'!$D$6,'A imprimer'!$D$11,K10)</f>
        <v>0</v>
      </c>
      <c r="L10" s="118">
        <f ca="1">IF($B10='A imprimer'!$D$6,'A imprimer'!$D$19,L10)</f>
        <v>0</v>
      </c>
      <c r="M10" s="119">
        <v>0</v>
      </c>
      <c r="N10" s="120">
        <f ca="1">C10+E10+G10+I10+K10</f>
        <v>0</v>
      </c>
      <c r="O10" s="120">
        <f t="shared" ca="1" si="3"/>
        <v>0</v>
      </c>
      <c r="P10" s="138" t="str">
        <f t="shared" ca="1" si="0"/>
        <v>%</v>
      </c>
      <c r="Q10" s="139" t="str">
        <f t="shared" si="1"/>
        <v/>
      </c>
      <c r="R10" s="140"/>
      <c r="S10" s="137"/>
      <c r="T10" s="134"/>
      <c r="U10" s="134"/>
      <c r="V10" s="141"/>
      <c r="AC10" s="116"/>
      <c r="AE10" s="116"/>
    </row>
    <row r="11" spans="1:34" ht="23.25" customHeight="1" thickBot="1" x14ac:dyDescent="0.3">
      <c r="A11" s="368"/>
      <c r="B11" s="142">
        <f t="shared" si="2"/>
        <v>44626</v>
      </c>
      <c r="C11" s="143" t="str">
        <f ca="1">IF(SUM(C6:C10)&gt;(C41*(1/$P$2)),"ä","æ")</f>
        <v>æ</v>
      </c>
      <c r="D11" s="143" t="str">
        <f ca="1">IF(SUM(D6:D10)&gt;(D41*(1/$P$2)),"ä","æ")</f>
        <v>æ</v>
      </c>
      <c r="E11" s="143" t="str">
        <f t="shared" ref="E11:M11" ca="1" si="4">IF(SUM(E6:E10)&gt;(E41*(1/$P$2)),"ä","æ")</f>
        <v>æ</v>
      </c>
      <c r="F11" s="143" t="str">
        <f t="shared" ca="1" si="4"/>
        <v>æ</v>
      </c>
      <c r="G11" s="143" t="str">
        <f t="shared" ca="1" si="4"/>
        <v>æ</v>
      </c>
      <c r="H11" s="143" t="str">
        <f t="shared" ca="1" si="4"/>
        <v>æ</v>
      </c>
      <c r="I11" s="143" t="str">
        <f t="shared" ca="1" si="4"/>
        <v>æ</v>
      </c>
      <c r="J11" s="143" t="str">
        <f t="shared" ca="1" si="4"/>
        <v>æ</v>
      </c>
      <c r="K11" s="143" t="str">
        <f t="shared" ca="1" si="4"/>
        <v>æ</v>
      </c>
      <c r="L11" s="143" t="str">
        <f t="shared" ca="1" si="4"/>
        <v>æ</v>
      </c>
      <c r="M11" s="143" t="str">
        <f t="shared" si="4"/>
        <v>æ</v>
      </c>
      <c r="N11" s="143" t="str">
        <f ca="1">IF(SUM(N6:N10)&gt;(N41*(1/$P$2)),"ä","æ")</f>
        <v>æ</v>
      </c>
      <c r="O11" s="143" t="str">
        <f ca="1">IF(SUM(O6:O10)&gt;(O41*(1/$P$2)),"ä","æ")</f>
        <v>æ</v>
      </c>
      <c r="P11" s="143" t="str">
        <f t="shared" ref="P11:Q11" ca="1" si="5">IF(SUM(P6:P10)&gt;(P41*(1/$P$2)),"ä","æ")</f>
        <v>æ</v>
      </c>
      <c r="Q11" s="143" t="str">
        <f t="shared" si="5"/>
        <v>æ</v>
      </c>
      <c r="R11" s="83"/>
      <c r="S11" s="137"/>
      <c r="T11" s="134"/>
      <c r="U11" s="134"/>
      <c r="V11" s="145"/>
      <c r="W11" s="146"/>
      <c r="AC11" s="116"/>
      <c r="AE11" s="116"/>
    </row>
    <row r="12" spans="1:34" ht="23.25" customHeight="1" thickBot="1" x14ac:dyDescent="0.3">
      <c r="A12" s="368">
        <f ca="1">IF(N12=0,0,1)</f>
        <v>0</v>
      </c>
      <c r="B12" s="117">
        <f t="shared" si="2"/>
        <v>44627</v>
      </c>
      <c r="C12" s="118">
        <f ca="1">IF($B12='A imprimer'!$D$6,'A imprimer'!$D$7,C12)</f>
        <v>0</v>
      </c>
      <c r="D12" s="118">
        <f ca="1">IF($B12='A imprimer'!$D$6,'A imprimer'!$D$15,D12)</f>
        <v>0</v>
      </c>
      <c r="E12" s="118">
        <f ca="1">IF($B12='A imprimer'!$D$6,'A imprimer'!$D$8,E12)</f>
        <v>0</v>
      </c>
      <c r="F12" s="118">
        <f ca="1">IF($B12='A imprimer'!$D$6,'A imprimer'!$D$16,F12)</f>
        <v>0</v>
      </c>
      <c r="G12" s="118">
        <f ca="1">IF($B12='A imprimer'!$D$6,'A imprimer'!$D$9,G12)</f>
        <v>0</v>
      </c>
      <c r="H12" s="118">
        <f ca="1">IF($B12='A imprimer'!$D$6,'A imprimer'!$D$17,H12)</f>
        <v>0</v>
      </c>
      <c r="I12" s="118">
        <f ca="1">IF($B12='A imprimer'!$D$6,'A imprimer'!$D$10,I12)</f>
        <v>0</v>
      </c>
      <c r="J12" s="118">
        <f ca="1">IF($B12='A imprimer'!$D$6,'A imprimer'!$D$18,J12)</f>
        <v>0</v>
      </c>
      <c r="K12" s="118">
        <f ca="1">IF($B12='A imprimer'!$D$6,'A imprimer'!$D$11,K12)</f>
        <v>0</v>
      </c>
      <c r="L12" s="118">
        <f ca="1">IF($B12='A imprimer'!$D$6,'A imprimer'!$D$19,L12)</f>
        <v>0</v>
      </c>
      <c r="M12" s="119">
        <v>0</v>
      </c>
      <c r="N12" s="120">
        <f ca="1">C12+E12+G12+I12+K12</f>
        <v>0</v>
      </c>
      <c r="O12" s="120">
        <f t="shared" ref="O12:O17" ca="1" si="6">SUM(D12+F12+H12+J12+L12)</f>
        <v>0</v>
      </c>
      <c r="P12" s="121" t="str">
        <f t="shared" ref="P12:P17" ca="1" si="7">IF(ISERROR(O12/N12),"%",O12/N12)</f>
        <v>%</v>
      </c>
      <c r="Q12" s="122" t="str">
        <f t="shared" si="1"/>
        <v/>
      </c>
      <c r="R12" s="147"/>
      <c r="S12" s="148"/>
      <c r="T12" s="149"/>
      <c r="U12" s="134"/>
      <c r="V12" s="145"/>
      <c r="AC12" s="116"/>
      <c r="AE12" s="116"/>
    </row>
    <row r="13" spans="1:34" ht="23.25" customHeight="1" thickBot="1" x14ac:dyDescent="0.3">
      <c r="A13" s="368">
        <f ca="1">IF(N13=0,0,1)</f>
        <v>0</v>
      </c>
      <c r="B13" s="117">
        <f t="shared" si="2"/>
        <v>44628</v>
      </c>
      <c r="C13" s="118">
        <f ca="1">IF($B13='A imprimer'!$D$6,'A imprimer'!$D$7,C13)</f>
        <v>0</v>
      </c>
      <c r="D13" s="118">
        <f ca="1">IF($B13='A imprimer'!$D$6,'A imprimer'!$D$15,D13)</f>
        <v>0</v>
      </c>
      <c r="E13" s="118">
        <f ca="1">IF($B13='A imprimer'!$D$6,'A imprimer'!$D$8,E13)</f>
        <v>0</v>
      </c>
      <c r="F13" s="118">
        <f ca="1">IF($B13='A imprimer'!$D$6,'A imprimer'!$D$16,F13)</f>
        <v>0</v>
      </c>
      <c r="G13" s="118">
        <f ca="1">IF($B13='A imprimer'!$D$6,'A imprimer'!$D$9,G13)</f>
        <v>0</v>
      </c>
      <c r="H13" s="118">
        <f ca="1">IF($B13='A imprimer'!$D$6,'A imprimer'!$D$17,H13)</f>
        <v>0</v>
      </c>
      <c r="I13" s="118">
        <f ca="1">IF($B13='A imprimer'!$D$6,'A imprimer'!$D$10,I13)</f>
        <v>0</v>
      </c>
      <c r="J13" s="118">
        <f ca="1">IF($B13='A imprimer'!$D$6,'A imprimer'!$D$18,J13)</f>
        <v>0</v>
      </c>
      <c r="K13" s="118">
        <f ca="1">IF($B13='A imprimer'!$D$6,'A imprimer'!$D$11,K13)</f>
        <v>0</v>
      </c>
      <c r="L13" s="118">
        <f ca="1">IF($B13='A imprimer'!$D$6,'A imprimer'!$D$19,L13)</f>
        <v>0</v>
      </c>
      <c r="M13" s="119">
        <v>0</v>
      </c>
      <c r="N13" s="120">
        <f ca="1">C13+E13+G13+I13+K13</f>
        <v>0</v>
      </c>
      <c r="O13" s="120">
        <f t="shared" ca="1" si="6"/>
        <v>0</v>
      </c>
      <c r="P13" s="123" t="str">
        <f t="shared" ca="1" si="7"/>
        <v>%</v>
      </c>
      <c r="Q13" s="124" t="str">
        <f t="shared" si="1"/>
        <v/>
      </c>
      <c r="R13" s="109"/>
      <c r="S13" s="150"/>
      <c r="T13" s="151"/>
      <c r="U13" s="152"/>
      <c r="V13" s="109"/>
      <c r="AC13" s="116"/>
      <c r="AE13" s="116"/>
    </row>
    <row r="14" spans="1:34" ht="23.25" customHeight="1" thickBot="1" x14ac:dyDescent="0.3">
      <c r="A14" s="368">
        <f ca="1">IF(N14=0,0,1)</f>
        <v>1</v>
      </c>
      <c r="B14" s="117">
        <f t="shared" si="2"/>
        <v>44629</v>
      </c>
      <c r="C14" s="118">
        <f ca="1">IF($B14='A imprimer'!$D$6,'A imprimer'!$D$7,C14)</f>
        <v>359</v>
      </c>
      <c r="D14" s="118">
        <f ca="1">IF($B14='A imprimer'!$D$6,'A imprimer'!$D$15,D14)</f>
        <v>122</v>
      </c>
      <c r="E14" s="118">
        <f ca="1">IF($B14='A imprimer'!$D$6,'A imprimer'!$D$8,E14)</f>
        <v>800</v>
      </c>
      <c r="F14" s="118">
        <f ca="1">IF($B14='A imprimer'!$D$6,'A imprimer'!$D$16,F14)</f>
        <v>220</v>
      </c>
      <c r="G14" s="118">
        <f ca="1">IF($B14='A imprimer'!$D$6,'A imprimer'!$D$9,G14)</f>
        <v>680</v>
      </c>
      <c r="H14" s="118">
        <f ca="1">IF($B14='A imprimer'!$D$6,'A imprimer'!$D$17,H14)</f>
        <v>320</v>
      </c>
      <c r="I14" s="118">
        <f ca="1">IF($B14='A imprimer'!$D$6,'A imprimer'!$D$10,I14)</f>
        <v>200</v>
      </c>
      <c r="J14" s="118">
        <f ca="1">IF($B14='A imprimer'!$D$6,'A imprimer'!$D$18,J14)</f>
        <v>60</v>
      </c>
      <c r="K14" s="118">
        <f ca="1">IF($B14='A imprimer'!$D$6,'A imprimer'!$D$11,K14)</f>
        <v>300</v>
      </c>
      <c r="L14" s="118">
        <f ca="1">IF($B14='A imprimer'!$D$6,'A imprimer'!$D$19,L14)</f>
        <v>200</v>
      </c>
      <c r="M14" s="119">
        <v>60</v>
      </c>
      <c r="N14" s="120">
        <f ca="1">C14+E14+G14+I14+K14</f>
        <v>2339</v>
      </c>
      <c r="O14" s="120">
        <f t="shared" ca="1" si="6"/>
        <v>922</v>
      </c>
      <c r="P14" s="123">
        <f t="shared" ca="1" si="7"/>
        <v>0.39418554938007694</v>
      </c>
      <c r="Q14" s="124">
        <f t="shared" ca="1" si="1"/>
        <v>38.983333333333334</v>
      </c>
      <c r="R14" s="129"/>
      <c r="V14" s="129"/>
      <c r="AC14" s="116"/>
      <c r="AE14" s="116"/>
    </row>
    <row r="15" spans="1:34" ht="23.25" customHeight="1" thickBot="1" x14ac:dyDescent="0.3">
      <c r="A15" s="368">
        <f ca="1">IF(N15=0,0,1)</f>
        <v>0</v>
      </c>
      <c r="B15" s="117">
        <f t="shared" si="2"/>
        <v>44630</v>
      </c>
      <c r="C15" s="118">
        <f ca="1">IF($B15='A imprimer'!$D$6,'A imprimer'!$D$7,C15)</f>
        <v>0</v>
      </c>
      <c r="D15" s="118">
        <f ca="1">IF($B15='A imprimer'!$D$6,'A imprimer'!$D$15,D15)</f>
        <v>0</v>
      </c>
      <c r="E15" s="118">
        <f ca="1">IF($B15='A imprimer'!$D$6,'A imprimer'!$D$8,E15)</f>
        <v>0</v>
      </c>
      <c r="F15" s="118">
        <f ca="1">IF($B15='A imprimer'!$D$6,'A imprimer'!$D$16,F15)</f>
        <v>0</v>
      </c>
      <c r="G15" s="118">
        <f ca="1">IF($B15='A imprimer'!$D$6,'A imprimer'!$D$9,G15)</f>
        <v>0</v>
      </c>
      <c r="H15" s="118">
        <f ca="1">IF($B15='A imprimer'!$D$6,'A imprimer'!$D$17,H15)</f>
        <v>0</v>
      </c>
      <c r="I15" s="118">
        <f ca="1">IF($B15='A imprimer'!$D$6,'A imprimer'!$D$10,I15)</f>
        <v>0</v>
      </c>
      <c r="J15" s="118">
        <f ca="1">IF($B15='A imprimer'!$D$6,'A imprimer'!$D$18,J15)</f>
        <v>0</v>
      </c>
      <c r="K15" s="118">
        <f ca="1">IF($B15='A imprimer'!$D$6,'A imprimer'!$D$11,K15)</f>
        <v>0</v>
      </c>
      <c r="L15" s="118">
        <f ca="1">IF($B15='A imprimer'!$D$6,'A imprimer'!$D$19,L15)</f>
        <v>0</v>
      </c>
      <c r="M15" s="119">
        <v>0</v>
      </c>
      <c r="N15" s="120">
        <f ca="1">C15+E15+G15+I15+K15</f>
        <v>0</v>
      </c>
      <c r="O15" s="120">
        <f t="shared" ca="1" si="6"/>
        <v>0</v>
      </c>
      <c r="P15" s="123" t="str">
        <f t="shared" ca="1" si="7"/>
        <v>%</v>
      </c>
      <c r="Q15" s="124" t="str">
        <f t="shared" si="1"/>
        <v/>
      </c>
      <c r="R15" s="129"/>
      <c r="S15" s="126"/>
      <c r="T15" s="127"/>
      <c r="U15" s="128"/>
      <c r="V15" s="129"/>
      <c r="AC15" s="116"/>
      <c r="AE15" s="116"/>
    </row>
    <row r="16" spans="1:34" ht="23.25" customHeight="1" thickBot="1" x14ac:dyDescent="0.3">
      <c r="A16" s="368">
        <f ca="1">IF(N16=0,0,1)</f>
        <v>0</v>
      </c>
      <c r="B16" s="117">
        <f t="shared" si="2"/>
        <v>44631</v>
      </c>
      <c r="C16" s="118">
        <f ca="1">IF($B16='A imprimer'!$D$6,'A imprimer'!$D$7,C16)</f>
        <v>0</v>
      </c>
      <c r="D16" s="118">
        <f ca="1">IF($B16='A imprimer'!$D$6,'A imprimer'!$D$15,D16)</f>
        <v>0</v>
      </c>
      <c r="E16" s="118">
        <f ca="1">IF($B16='A imprimer'!$D$6,'A imprimer'!$D$8,E16)</f>
        <v>0</v>
      </c>
      <c r="F16" s="118">
        <f ca="1">IF($B16='A imprimer'!$D$6,'A imprimer'!$D$16,F16)</f>
        <v>0</v>
      </c>
      <c r="G16" s="118">
        <f ca="1">IF($B16='A imprimer'!$D$6,'A imprimer'!$D$9,G16)</f>
        <v>0</v>
      </c>
      <c r="H16" s="118">
        <f ca="1">IF($B16='A imprimer'!$D$6,'A imprimer'!$D$17,H16)</f>
        <v>0</v>
      </c>
      <c r="I16" s="118">
        <f ca="1">IF($B16='A imprimer'!$D$6,'A imprimer'!$D$10,I16)</f>
        <v>0</v>
      </c>
      <c r="J16" s="118">
        <f ca="1">IF($B16='A imprimer'!$D$6,'A imprimer'!$D$18,J16)</f>
        <v>0</v>
      </c>
      <c r="K16" s="118">
        <f ca="1">IF($B16='A imprimer'!$D$6,'A imprimer'!$D$11,K16)</f>
        <v>0</v>
      </c>
      <c r="L16" s="118">
        <f ca="1">IF($B16='A imprimer'!$D$6,'A imprimer'!$D$19,L16)</f>
        <v>0</v>
      </c>
      <c r="M16" s="119">
        <v>0</v>
      </c>
      <c r="N16" s="120">
        <f ca="1">C16+E16+G16+I16+K16</f>
        <v>0</v>
      </c>
      <c r="O16" s="120">
        <f t="shared" ca="1" si="6"/>
        <v>0</v>
      </c>
      <c r="P16" s="123" t="str">
        <f t="shared" ca="1" si="7"/>
        <v>%</v>
      </c>
      <c r="Q16" s="124" t="str">
        <f t="shared" si="1"/>
        <v/>
      </c>
      <c r="R16" s="109"/>
      <c r="S16" s="130"/>
      <c r="T16" s="153"/>
      <c r="U16" s="132"/>
      <c r="V16" s="109"/>
    </row>
    <row r="17" spans="1:23" ht="23.25" customHeight="1" thickBot="1" x14ac:dyDescent="0.3">
      <c r="A17" s="368">
        <f ca="1">IF(N17=0,0,1)</f>
        <v>0</v>
      </c>
      <c r="B17" s="117">
        <f t="shared" si="2"/>
        <v>44632</v>
      </c>
      <c r="C17" s="118">
        <f ca="1">IF($B17='A imprimer'!$D$6,'A imprimer'!$D$7,C17)</f>
        <v>0</v>
      </c>
      <c r="D17" s="118">
        <f ca="1">IF($B17='A imprimer'!$D$6,'A imprimer'!$D$15,D17)</f>
        <v>0</v>
      </c>
      <c r="E17" s="118">
        <f ca="1">IF($B17='A imprimer'!$D$6,'A imprimer'!$D$8,E17)</f>
        <v>0</v>
      </c>
      <c r="F17" s="118">
        <f ca="1">IF($B17='A imprimer'!$D$6,'A imprimer'!$D$16,F17)</f>
        <v>0</v>
      </c>
      <c r="G17" s="118">
        <f ca="1">IF($B17='A imprimer'!$D$6,'A imprimer'!$D$9,G17)</f>
        <v>0</v>
      </c>
      <c r="H17" s="118">
        <f ca="1">IF($B17='A imprimer'!$D$6,'A imprimer'!$D$17,H17)</f>
        <v>0</v>
      </c>
      <c r="I17" s="118">
        <f ca="1">IF($B17='A imprimer'!$D$6,'A imprimer'!$D$10,I17)</f>
        <v>0</v>
      </c>
      <c r="J17" s="118">
        <f ca="1">IF($B17='A imprimer'!$D$6,'A imprimer'!$D$18,J17)</f>
        <v>0</v>
      </c>
      <c r="K17" s="118">
        <f ca="1">IF($B17='A imprimer'!$D$6,'A imprimer'!$D$11,K17)</f>
        <v>0</v>
      </c>
      <c r="L17" s="118">
        <f ca="1">IF($B17='A imprimer'!$D$6,'A imprimer'!$D$19,L17)</f>
        <v>0</v>
      </c>
      <c r="M17" s="119">
        <v>0</v>
      </c>
      <c r="N17" s="120">
        <f ca="1">C17+E17+G17+I17+K17</f>
        <v>0</v>
      </c>
      <c r="O17" s="120">
        <f t="shared" ca="1" si="6"/>
        <v>0</v>
      </c>
      <c r="P17" s="154" t="str">
        <f t="shared" ca="1" si="7"/>
        <v>%</v>
      </c>
      <c r="Q17" s="155" t="str">
        <f t="shared" si="1"/>
        <v/>
      </c>
      <c r="R17" s="135"/>
      <c r="S17" s="156"/>
      <c r="T17" s="157"/>
      <c r="U17" s="158"/>
      <c r="V17" s="159"/>
    </row>
    <row r="18" spans="1:23" ht="23.25" customHeight="1" thickBot="1" x14ac:dyDescent="0.3">
      <c r="A18" s="368"/>
      <c r="B18" s="142">
        <f t="shared" si="2"/>
        <v>44633</v>
      </c>
      <c r="C18" s="143" t="str">
        <f ca="1">IF(SUM(C12:C17)+SUM(C6:C10)&gt;(C41*(2/$P$2)),"ä","æ")</f>
        <v>æ</v>
      </c>
      <c r="D18" s="143" t="str">
        <f ca="1">IF(SUM(D12:D17)+SUM(D6:D10)&gt;(D41*(2/$P$2)),"ä","æ")</f>
        <v>æ</v>
      </c>
      <c r="E18" s="143" t="str">
        <f t="shared" ref="E18:L18" ca="1" si="8">IF(SUM(E12:E17)+SUM(E6:E10)&gt;(E41*(2/$P$2)),"ä","æ")</f>
        <v>æ</v>
      </c>
      <c r="F18" s="143" t="str">
        <f t="shared" ca="1" si="8"/>
        <v>æ</v>
      </c>
      <c r="G18" s="143" t="str">
        <f t="shared" ca="1" si="8"/>
        <v>æ</v>
      </c>
      <c r="H18" s="143" t="str">
        <f t="shared" ca="1" si="8"/>
        <v>æ</v>
      </c>
      <c r="I18" s="143" t="str">
        <f t="shared" ca="1" si="8"/>
        <v>æ</v>
      </c>
      <c r="J18" s="143" t="str">
        <f t="shared" ca="1" si="8"/>
        <v>æ</v>
      </c>
      <c r="K18" s="143" t="str">
        <f t="shared" ca="1" si="8"/>
        <v>æ</v>
      </c>
      <c r="L18" s="143" t="str">
        <f t="shared" ca="1" si="8"/>
        <v>æ</v>
      </c>
      <c r="M18" s="143" t="str">
        <f>IF(SUM(M12:M17)+SUM(M6:M10)&gt;(M41*(2/$P$2)),"ä","æ")</f>
        <v>æ</v>
      </c>
      <c r="N18" s="143" t="str">
        <f ca="1">IF(SUM(N12:N17)+SUM(N6:N10)&gt;(N41*(2/$P$2)),"ä","æ")</f>
        <v>æ</v>
      </c>
      <c r="O18" s="143" t="str">
        <f ca="1">IF(SUM(O12:O17)+SUM(O6:O10)&gt;(O41*(2/$P$2)),"ä","æ")</f>
        <v>æ</v>
      </c>
      <c r="P18" s="143" t="str">
        <f t="shared" ref="P18:Q18" ca="1" si="9">IF(SUM(P12:P17)+SUM(P6:P10)&gt;(P41*(2/$P$2)),"ä","æ")</f>
        <v>æ</v>
      </c>
      <c r="Q18" s="143" t="str">
        <f t="shared" ca="1" si="9"/>
        <v>ä</v>
      </c>
      <c r="R18" s="110"/>
      <c r="S18" s="160"/>
      <c r="T18" s="161"/>
      <c r="U18" s="162"/>
      <c r="V18" s="110"/>
      <c r="W18" s="163"/>
    </row>
    <row r="19" spans="1:23" ht="23.25" customHeight="1" x14ac:dyDescent="0.35">
      <c r="A19" s="368">
        <f ca="1">IF(N19=0,0,1)</f>
        <v>0</v>
      </c>
      <c r="B19" s="117">
        <f t="shared" si="2"/>
        <v>44634</v>
      </c>
      <c r="C19" s="118">
        <f ca="1">IF($B19='A imprimer'!$D$6,'A imprimer'!$D$7,C19)</f>
        <v>0</v>
      </c>
      <c r="D19" s="118">
        <f ca="1">IF($B19='A imprimer'!$D$6,'A imprimer'!$D$15,D19)</f>
        <v>0</v>
      </c>
      <c r="E19" s="118">
        <f ca="1">IF($B19='A imprimer'!$D$6,'A imprimer'!$D$8,E19)</f>
        <v>0</v>
      </c>
      <c r="F19" s="118">
        <f ca="1">IF($B19='A imprimer'!$D$6,'A imprimer'!$D$16,F19)</f>
        <v>0</v>
      </c>
      <c r="G19" s="118">
        <f ca="1">IF($B19='A imprimer'!$D$6,'A imprimer'!$D$9,G19)</f>
        <v>0</v>
      </c>
      <c r="H19" s="118">
        <f ca="1">IF($B19='A imprimer'!$D$6,'A imprimer'!$D$17,H19)</f>
        <v>0</v>
      </c>
      <c r="I19" s="118">
        <f ca="1">IF($B19='A imprimer'!$D$6,'A imprimer'!$D$10,I19)</f>
        <v>0</v>
      </c>
      <c r="J19" s="118">
        <f ca="1">IF($B19='A imprimer'!$D$6,'A imprimer'!$D$18,J19)</f>
        <v>0</v>
      </c>
      <c r="K19" s="118">
        <f ca="1">IF($B19='A imprimer'!$D$6,'A imprimer'!$D$11,K19)</f>
        <v>0</v>
      </c>
      <c r="L19" s="118">
        <f ca="1">IF($B19='A imprimer'!$D$6,'A imprimer'!$D$19,L19)</f>
        <v>0</v>
      </c>
      <c r="M19" s="119">
        <v>0</v>
      </c>
      <c r="N19" s="120">
        <f ca="1">C19+E19+G19+I19+K19</f>
        <v>0</v>
      </c>
      <c r="O19" s="120">
        <f t="shared" ref="O19:O24" ca="1" si="10">SUM(D19+F19+H19+J19+L19)</f>
        <v>0</v>
      </c>
      <c r="P19" s="164" t="str">
        <f t="shared" ref="P19:P24" ca="1" si="11">IF(ISERROR(O19/N19),"%",O19/N19)</f>
        <v>%</v>
      </c>
      <c r="Q19" s="122" t="str">
        <f t="shared" si="1"/>
        <v/>
      </c>
      <c r="R19" s="141"/>
      <c r="S19" s="165"/>
      <c r="T19" s="161"/>
      <c r="U19" s="162"/>
      <c r="V19" s="141"/>
    </row>
    <row r="20" spans="1:23" ht="23.25" customHeight="1" x14ac:dyDescent="0.2">
      <c r="A20" s="368">
        <f ca="1">IF(N20=0,0,1)</f>
        <v>0</v>
      </c>
      <c r="B20" s="117">
        <f t="shared" si="2"/>
        <v>44635</v>
      </c>
      <c r="C20" s="118">
        <f ca="1">IF($B20='A imprimer'!$D$6,'A imprimer'!$D$7,C20)</f>
        <v>0</v>
      </c>
      <c r="D20" s="118">
        <f ca="1">IF($B20='A imprimer'!$D$6,'A imprimer'!$D$15,D20)</f>
        <v>0</v>
      </c>
      <c r="E20" s="118">
        <f ca="1">IF($B20='A imprimer'!$D$6,'A imprimer'!$D$8,E20)</f>
        <v>0</v>
      </c>
      <c r="F20" s="118">
        <f ca="1">IF($B20='A imprimer'!$D$6,'A imprimer'!$D$16,F20)</f>
        <v>0</v>
      </c>
      <c r="G20" s="118">
        <f ca="1">IF($B20='A imprimer'!$D$6,'A imprimer'!$D$9,G20)</f>
        <v>0</v>
      </c>
      <c r="H20" s="118">
        <f ca="1">IF($B20='A imprimer'!$D$6,'A imprimer'!$D$17,H20)</f>
        <v>0</v>
      </c>
      <c r="I20" s="118">
        <f ca="1">IF($B20='A imprimer'!$D$6,'A imprimer'!$D$10,I20)</f>
        <v>0</v>
      </c>
      <c r="J20" s="118">
        <f ca="1">IF($B20='A imprimer'!$D$6,'A imprimer'!$D$18,J20)</f>
        <v>0</v>
      </c>
      <c r="K20" s="118">
        <f ca="1">IF($B20='A imprimer'!$D$6,'A imprimer'!$D$11,K20)</f>
        <v>0</v>
      </c>
      <c r="L20" s="118">
        <f ca="1">IF($B20='A imprimer'!$D$6,'A imprimer'!$D$19,L20)</f>
        <v>0</v>
      </c>
      <c r="M20" s="119">
        <v>0</v>
      </c>
      <c r="N20" s="120">
        <f ca="1">C20+E20+G20+I20+K20</f>
        <v>0</v>
      </c>
      <c r="O20" s="120">
        <f t="shared" ca="1" si="10"/>
        <v>0</v>
      </c>
      <c r="P20" s="123" t="str">
        <f t="shared" ca="1" si="11"/>
        <v>%</v>
      </c>
      <c r="Q20" s="124" t="str">
        <f t="shared" si="1"/>
        <v/>
      </c>
      <c r="R20" s="145"/>
      <c r="S20" s="165"/>
      <c r="T20" s="161"/>
      <c r="U20" s="162"/>
      <c r="V20" s="145"/>
    </row>
    <row r="21" spans="1:23" ht="23.25" customHeight="1" thickBot="1" x14ac:dyDescent="0.25">
      <c r="A21" s="368">
        <f ca="1">IF(N21=0,0,1)</f>
        <v>0</v>
      </c>
      <c r="B21" s="117">
        <f t="shared" si="2"/>
        <v>44636</v>
      </c>
      <c r="C21" s="118">
        <f ca="1">IF($B21='A imprimer'!$D$6,'A imprimer'!$D$7,C21)</f>
        <v>0</v>
      </c>
      <c r="D21" s="118">
        <f ca="1">IF($B21='A imprimer'!$D$6,'A imprimer'!$D$15,D21)</f>
        <v>0</v>
      </c>
      <c r="E21" s="118">
        <f ca="1">IF($B21='A imprimer'!$D$6,'A imprimer'!$D$8,E21)</f>
        <v>0</v>
      </c>
      <c r="F21" s="118">
        <f ca="1">IF($B21='A imprimer'!$D$6,'A imprimer'!$D$16,F21)</f>
        <v>0</v>
      </c>
      <c r="G21" s="118">
        <f ca="1">IF($B21='A imprimer'!$D$6,'A imprimer'!$D$9,G21)</f>
        <v>0</v>
      </c>
      <c r="H21" s="118">
        <f ca="1">IF($B21='A imprimer'!$D$6,'A imprimer'!$D$17,H21)</f>
        <v>0</v>
      </c>
      <c r="I21" s="118">
        <f ca="1">IF($B21='A imprimer'!$D$6,'A imprimer'!$D$10,I21)</f>
        <v>0</v>
      </c>
      <c r="J21" s="118">
        <f ca="1">IF($B21='A imprimer'!$D$6,'A imprimer'!$D$18,J21)</f>
        <v>0</v>
      </c>
      <c r="K21" s="118">
        <f ca="1">IF($B21='A imprimer'!$D$6,'A imprimer'!$D$11,K21)</f>
        <v>0</v>
      </c>
      <c r="L21" s="118">
        <f ca="1">IF($B21='A imprimer'!$D$6,'A imprimer'!$D$19,L21)</f>
        <v>0</v>
      </c>
      <c r="M21" s="119">
        <v>0</v>
      </c>
      <c r="N21" s="120">
        <f ca="1">C21+E21+G21+I21+K21</f>
        <v>0</v>
      </c>
      <c r="O21" s="120">
        <f t="shared" ca="1" si="10"/>
        <v>0</v>
      </c>
      <c r="P21" s="123" t="str">
        <f t="shared" ca="1" si="11"/>
        <v>%</v>
      </c>
      <c r="Q21" s="124" t="str">
        <f t="shared" si="1"/>
        <v/>
      </c>
      <c r="R21" s="145"/>
      <c r="S21" s="148"/>
      <c r="T21" s="166"/>
      <c r="U21" s="167"/>
      <c r="V21" s="145"/>
    </row>
    <row r="22" spans="1:23" ht="23.25" customHeight="1" thickBot="1" x14ac:dyDescent="0.3">
      <c r="A22" s="368">
        <f ca="1">IF(N22=0,0,1)</f>
        <v>0</v>
      </c>
      <c r="B22" s="117">
        <f t="shared" si="2"/>
        <v>44637</v>
      </c>
      <c r="C22" s="118">
        <f ca="1">IF($B22='A imprimer'!$D$6,'A imprimer'!$D$7,C22)</f>
        <v>0</v>
      </c>
      <c r="D22" s="118">
        <f ca="1">IF($B22='A imprimer'!$D$6,'A imprimer'!$D$15,D22)</f>
        <v>0</v>
      </c>
      <c r="E22" s="118">
        <f ca="1">IF($B22='A imprimer'!$D$6,'A imprimer'!$D$8,E22)</f>
        <v>0</v>
      </c>
      <c r="F22" s="118">
        <f ca="1">IF($B22='A imprimer'!$D$6,'A imprimer'!$D$16,F22)</f>
        <v>0</v>
      </c>
      <c r="G22" s="118">
        <f ca="1">IF($B22='A imprimer'!$D$6,'A imprimer'!$D$9,G22)</f>
        <v>0</v>
      </c>
      <c r="H22" s="118">
        <f ca="1">IF($B22='A imprimer'!$D$6,'A imprimer'!$D$17,H22)</f>
        <v>0</v>
      </c>
      <c r="I22" s="118">
        <f ca="1">IF($B22='A imprimer'!$D$6,'A imprimer'!$D$10,I22)</f>
        <v>0</v>
      </c>
      <c r="J22" s="118">
        <f ca="1">IF($B22='A imprimer'!$D$6,'A imprimer'!$D$18,J22)</f>
        <v>0</v>
      </c>
      <c r="K22" s="118">
        <f ca="1">IF($B22='A imprimer'!$D$6,'A imprimer'!$D$11,K22)</f>
        <v>0</v>
      </c>
      <c r="L22" s="118">
        <f ca="1">IF($B22='A imprimer'!$D$6,'A imprimer'!$D$19,L22)</f>
        <v>0</v>
      </c>
      <c r="M22" s="119">
        <v>0</v>
      </c>
      <c r="N22" s="120">
        <f ca="1">C22+E22+G22+I22+K22</f>
        <v>0</v>
      </c>
      <c r="O22" s="120">
        <f t="shared" ca="1" si="10"/>
        <v>0</v>
      </c>
      <c r="P22" s="123" t="str">
        <f t="shared" ca="1" si="11"/>
        <v>%</v>
      </c>
      <c r="Q22" s="124" t="str">
        <f t="shared" si="1"/>
        <v/>
      </c>
      <c r="R22" s="109"/>
      <c r="S22" s="150"/>
      <c r="T22" s="168"/>
      <c r="U22" s="169"/>
    </row>
    <row r="23" spans="1:23" ht="23.25" customHeight="1" thickBot="1" x14ac:dyDescent="0.25">
      <c r="A23" s="368">
        <f ca="1">IF(N23=0,0,1)</f>
        <v>0</v>
      </c>
      <c r="B23" s="117">
        <f t="shared" si="2"/>
        <v>44638</v>
      </c>
      <c r="C23" s="118">
        <f ca="1">IF($B23='A imprimer'!$D$6,'A imprimer'!$D$7,C23)</f>
        <v>0</v>
      </c>
      <c r="D23" s="118">
        <f ca="1">IF($B23='A imprimer'!$D$6,'A imprimer'!$D$15,D23)</f>
        <v>0</v>
      </c>
      <c r="E23" s="118">
        <f ca="1">IF($B23='A imprimer'!$D$6,'A imprimer'!$D$8,E23)</f>
        <v>0</v>
      </c>
      <c r="F23" s="118">
        <f ca="1">IF($B23='A imprimer'!$D$6,'A imprimer'!$D$16,F23)</f>
        <v>0</v>
      </c>
      <c r="G23" s="118">
        <f ca="1">IF($B23='A imprimer'!$D$6,'A imprimer'!$D$9,G23)</f>
        <v>0</v>
      </c>
      <c r="H23" s="118">
        <f ca="1">IF($B23='A imprimer'!$D$6,'A imprimer'!$D$17,H23)</f>
        <v>0</v>
      </c>
      <c r="I23" s="118">
        <f ca="1">IF($B23='A imprimer'!$D$6,'A imprimer'!$D$10,I23)</f>
        <v>0</v>
      </c>
      <c r="J23" s="118">
        <f ca="1">IF($B23='A imprimer'!$D$6,'A imprimer'!$D$18,J23)</f>
        <v>0</v>
      </c>
      <c r="K23" s="118">
        <f ca="1">IF($B23='A imprimer'!$D$6,'A imprimer'!$D$11,K23)</f>
        <v>0</v>
      </c>
      <c r="L23" s="118">
        <f ca="1">IF($B23='A imprimer'!$D$6,'A imprimer'!$D$19,L23)</f>
        <v>0</v>
      </c>
      <c r="M23" s="119">
        <v>0</v>
      </c>
      <c r="N23" s="120">
        <f ca="1">C23+E23+G23+I23+K23</f>
        <v>0</v>
      </c>
      <c r="O23" s="120">
        <f t="shared" ca="1" si="10"/>
        <v>0</v>
      </c>
      <c r="P23" s="123" t="str">
        <f t="shared" ca="1" si="11"/>
        <v>%</v>
      </c>
      <c r="Q23" s="124" t="str">
        <f t="shared" si="1"/>
        <v/>
      </c>
      <c r="R23" s="129"/>
      <c r="V23" s="170"/>
    </row>
    <row r="24" spans="1:23" ht="23.25" customHeight="1" thickBot="1" x14ac:dyDescent="0.25">
      <c r="A24" s="368">
        <f ca="1">IF(N24=0,0,1)</f>
        <v>0</v>
      </c>
      <c r="B24" s="117">
        <f t="shared" si="2"/>
        <v>44639</v>
      </c>
      <c r="C24" s="118">
        <f ca="1">IF($B24='A imprimer'!$D$6,'A imprimer'!$D$7,C24)</f>
        <v>0</v>
      </c>
      <c r="D24" s="118">
        <f ca="1">IF($B24='A imprimer'!$D$6,'A imprimer'!$D$15,D24)</f>
        <v>0</v>
      </c>
      <c r="E24" s="118">
        <f ca="1">IF($B24='A imprimer'!$D$6,'A imprimer'!$D$8,E24)</f>
        <v>0</v>
      </c>
      <c r="F24" s="118">
        <f ca="1">IF($B24='A imprimer'!$D$6,'A imprimer'!$D$16,F24)</f>
        <v>0</v>
      </c>
      <c r="G24" s="118">
        <f ca="1">IF($B24='A imprimer'!$D$6,'A imprimer'!$D$9,G24)</f>
        <v>0</v>
      </c>
      <c r="H24" s="118">
        <f ca="1">IF($B24='A imprimer'!$D$6,'A imprimer'!$D$17,H24)</f>
        <v>0</v>
      </c>
      <c r="I24" s="118">
        <f ca="1">IF($B24='A imprimer'!$D$6,'A imprimer'!$D$10,I24)</f>
        <v>0</v>
      </c>
      <c r="J24" s="118">
        <f ca="1">IF($B24='A imprimer'!$D$6,'A imprimer'!$D$18,J24)</f>
        <v>0</v>
      </c>
      <c r="K24" s="118">
        <f ca="1">IF($B24='A imprimer'!$D$6,'A imprimer'!$D$11,K24)</f>
        <v>0</v>
      </c>
      <c r="L24" s="118">
        <f ca="1">IF($B24='A imprimer'!$D$6,'A imprimer'!$D$19,L24)</f>
        <v>0</v>
      </c>
      <c r="M24" s="119">
        <v>0</v>
      </c>
      <c r="N24" s="120">
        <f ca="1">C24+E24+G24+I24+K24</f>
        <v>0</v>
      </c>
      <c r="O24" s="120">
        <f t="shared" ca="1" si="10"/>
        <v>0</v>
      </c>
      <c r="P24" s="154" t="str">
        <f t="shared" ca="1" si="11"/>
        <v>%</v>
      </c>
      <c r="Q24" s="155" t="str">
        <f t="shared" si="1"/>
        <v/>
      </c>
      <c r="R24" s="129"/>
      <c r="S24" s="126"/>
      <c r="T24" s="127"/>
      <c r="U24" s="128"/>
      <c r="V24" s="171"/>
    </row>
    <row r="25" spans="1:23" ht="23.25" customHeight="1" thickBot="1" x14ac:dyDescent="0.3">
      <c r="A25" s="368"/>
      <c r="B25" s="142">
        <f t="shared" si="2"/>
        <v>44640</v>
      </c>
      <c r="C25" s="143" t="str">
        <f ca="1">IF(SUM(C12:C17)+SUM(C6:C10)+SUM(C19:C24)&gt;(C41*(3/$P$2)),"ä","æ")</f>
        <v>æ</v>
      </c>
      <c r="D25" s="143" t="str">
        <f ca="1">IF(SUM(D12:D17)+SUM(D6:D10)+SUM(D19:D24)&gt;(D41*(3/$P$2)),"ä","æ")</f>
        <v>æ</v>
      </c>
      <c r="E25" s="143" t="str">
        <f t="shared" ref="E25:L25" ca="1" si="12">IF(SUM(E12:E17)+SUM(E6:E10)+SUM(E19:E24)&gt;(E41*(3/$P$2)),"ä","æ")</f>
        <v>æ</v>
      </c>
      <c r="F25" s="143" t="str">
        <f t="shared" ca="1" si="12"/>
        <v>æ</v>
      </c>
      <c r="G25" s="143" t="str">
        <f t="shared" ca="1" si="12"/>
        <v>æ</v>
      </c>
      <c r="H25" s="143" t="str">
        <f t="shared" ca="1" si="12"/>
        <v>æ</v>
      </c>
      <c r="I25" s="143" t="str">
        <f t="shared" ca="1" si="12"/>
        <v>æ</v>
      </c>
      <c r="J25" s="143" t="str">
        <f t="shared" ca="1" si="12"/>
        <v>æ</v>
      </c>
      <c r="K25" s="143" t="str">
        <f t="shared" ca="1" si="12"/>
        <v>æ</v>
      </c>
      <c r="L25" s="143" t="str">
        <f t="shared" ca="1" si="12"/>
        <v>æ</v>
      </c>
      <c r="M25" s="143" t="str">
        <f>IF(SUM(M12:M17)+SUM(M6:M10)+SUM(M19:M24)&gt;(M41*(3/$P$2)),"ä","æ")</f>
        <v>æ</v>
      </c>
      <c r="N25" s="143" t="str">
        <f ca="1">IF(SUM(N12:N17)+SUM(N6:N10)+SUM(N19:N24)&gt;(N41*(3/$P$2)),"ä","æ")</f>
        <v>æ</v>
      </c>
      <c r="O25" s="143" t="str">
        <f ca="1">IF(SUM(O12:O17)+SUM(O6:O10)+SUM(O19:O24)&gt;(O41*(3/$P$2)),"ä","æ")</f>
        <v>æ</v>
      </c>
      <c r="P25" s="143" t="str">
        <f t="shared" ref="P25:Q25" ca="1" si="13">IF(SUM(P12:P17)+SUM(P6:P10)+SUM(P19:P24)&gt;(P41*(3/$P$2)),"ä","æ")</f>
        <v>æ</v>
      </c>
      <c r="Q25" s="143" t="str">
        <f ca="1">IF(SUM(Q12:Q17)+SUM(Q6:Q10)+SUM(Q19:Q24)&gt;(Q41*(3/$P$2)),"ä","æ")</f>
        <v>ä</v>
      </c>
      <c r="R25" s="109"/>
      <c r="S25" s="172"/>
      <c r="T25" s="173"/>
      <c r="U25" s="174"/>
      <c r="V25" s="171"/>
      <c r="W25" s="175"/>
    </row>
    <row r="26" spans="1:23" ht="23.25" customHeight="1" x14ac:dyDescent="0.25">
      <c r="A26" s="368">
        <f ca="1">IF(N26=0,0,1)</f>
        <v>0</v>
      </c>
      <c r="B26" s="117">
        <f t="shared" si="2"/>
        <v>44641</v>
      </c>
      <c r="C26" s="118">
        <f ca="1">IF($B26='A imprimer'!$D$6,'A imprimer'!$D$7,C26)</f>
        <v>0</v>
      </c>
      <c r="D26" s="118">
        <f ca="1">IF($B26='A imprimer'!$D$6,'A imprimer'!$D$15,D26)</f>
        <v>0</v>
      </c>
      <c r="E26" s="118">
        <f ca="1">IF($B26='A imprimer'!$D$6,'A imprimer'!$D$8,E26)</f>
        <v>0</v>
      </c>
      <c r="F26" s="118">
        <f ca="1">IF($B26='A imprimer'!$D$6,'A imprimer'!$D$16,F26)</f>
        <v>0</v>
      </c>
      <c r="G26" s="118">
        <f ca="1">IF($B26='A imprimer'!$D$6,'A imprimer'!$D$9,G26)</f>
        <v>0</v>
      </c>
      <c r="H26" s="118">
        <f ca="1">IF($B26='A imprimer'!$D$6,'A imprimer'!$D$17,H26)</f>
        <v>0</v>
      </c>
      <c r="I26" s="118">
        <f ca="1">IF($B26='A imprimer'!$D$6,'A imprimer'!$D$10,I26)</f>
        <v>0</v>
      </c>
      <c r="J26" s="118">
        <f ca="1">IF($B26='A imprimer'!$D$6,'A imprimer'!$D$18,J26)</f>
        <v>0</v>
      </c>
      <c r="K26" s="118">
        <f ca="1">IF($B26='A imprimer'!$D$6,'A imprimer'!$D$11,K26)</f>
        <v>0</v>
      </c>
      <c r="L26" s="118">
        <f ca="1">IF($B26='A imprimer'!$D$6,'A imprimer'!$D$19,L26)</f>
        <v>0</v>
      </c>
      <c r="M26" s="119">
        <v>0</v>
      </c>
      <c r="N26" s="120">
        <f ca="1">C26+E26+G26+I26+K26</f>
        <v>0</v>
      </c>
      <c r="O26" s="120">
        <f t="shared" ref="O26:O31" ca="1" si="14">SUM(D26+F26+H26+J26+L26)</f>
        <v>0</v>
      </c>
      <c r="P26" s="164" t="str">
        <f t="shared" ref="P26:P31" ca="1" si="15">IF(ISERROR(O26/N26),"%",O26/N26)</f>
        <v>%</v>
      </c>
      <c r="Q26" s="122" t="str">
        <f t="shared" si="1"/>
        <v/>
      </c>
      <c r="R26" s="159"/>
      <c r="S26" s="176"/>
      <c r="T26" s="177"/>
      <c r="U26" s="178"/>
      <c r="V26" s="171"/>
    </row>
    <row r="27" spans="1:23" ht="23.25" customHeight="1" thickBot="1" x14ac:dyDescent="0.3">
      <c r="A27" s="368">
        <f ca="1">IF(N27=0,0,1)</f>
        <v>0</v>
      </c>
      <c r="B27" s="117">
        <f t="shared" si="2"/>
        <v>44642</v>
      </c>
      <c r="C27" s="118">
        <f ca="1">IF($B27='A imprimer'!$D$6,'A imprimer'!$D$7,C27)</f>
        <v>0</v>
      </c>
      <c r="D27" s="118">
        <f ca="1">IF($B27='A imprimer'!$D$6,'A imprimer'!$D$15,D27)</f>
        <v>0</v>
      </c>
      <c r="E27" s="118">
        <f ca="1">IF($B27='A imprimer'!$D$6,'A imprimer'!$D$8,E27)</f>
        <v>0</v>
      </c>
      <c r="F27" s="118">
        <f ca="1">IF($B27='A imprimer'!$D$6,'A imprimer'!$D$16,F27)</f>
        <v>0</v>
      </c>
      <c r="G27" s="118">
        <f ca="1">IF($B27='A imprimer'!$D$6,'A imprimer'!$D$9,G27)</f>
        <v>0</v>
      </c>
      <c r="H27" s="118">
        <f ca="1">IF($B27='A imprimer'!$D$6,'A imprimer'!$D$17,H27)</f>
        <v>0</v>
      </c>
      <c r="I27" s="118">
        <f ca="1">IF($B27='A imprimer'!$D$6,'A imprimer'!$D$10,I27)</f>
        <v>0</v>
      </c>
      <c r="J27" s="118">
        <f ca="1">IF($B27='A imprimer'!$D$6,'A imprimer'!$D$18,J27)</f>
        <v>0</v>
      </c>
      <c r="K27" s="118">
        <f ca="1">IF($B27='A imprimer'!$D$6,'A imprimer'!$D$11,K27)</f>
        <v>0</v>
      </c>
      <c r="L27" s="118">
        <f ca="1">IF($B27='A imprimer'!$D$6,'A imprimer'!$D$19,L27)</f>
        <v>0</v>
      </c>
      <c r="M27" s="119">
        <v>0</v>
      </c>
      <c r="N27" s="120">
        <f ca="1">C27+E27+G27+I27+K27</f>
        <v>0</v>
      </c>
      <c r="O27" s="120">
        <f t="shared" ca="1" si="14"/>
        <v>0</v>
      </c>
      <c r="P27" s="179" t="str">
        <f t="shared" ca="1" si="15"/>
        <v>%</v>
      </c>
      <c r="Q27" s="124" t="str">
        <f t="shared" si="1"/>
        <v/>
      </c>
      <c r="R27" s="110"/>
      <c r="S27" s="180"/>
      <c r="T27" s="181"/>
      <c r="U27" s="182"/>
      <c r="V27" s="171"/>
    </row>
    <row r="28" spans="1:23" ht="23.25" customHeight="1" thickBot="1" x14ac:dyDescent="0.4">
      <c r="A28" s="368">
        <f ca="1">IF(N28=0,0,1)</f>
        <v>0</v>
      </c>
      <c r="B28" s="117">
        <f t="shared" si="2"/>
        <v>44643</v>
      </c>
      <c r="C28" s="118">
        <f ca="1">IF($B28='A imprimer'!$D$6,'A imprimer'!$D$7,C28)</f>
        <v>0</v>
      </c>
      <c r="D28" s="118">
        <f ca="1">IF($B28='A imprimer'!$D$6,'A imprimer'!$D$15,D28)</f>
        <v>0</v>
      </c>
      <c r="E28" s="118">
        <f ca="1">IF($B28='A imprimer'!$D$6,'A imprimer'!$D$8,E28)</f>
        <v>0</v>
      </c>
      <c r="F28" s="118">
        <f ca="1">IF($B28='A imprimer'!$D$6,'A imprimer'!$D$16,F28)</f>
        <v>0</v>
      </c>
      <c r="G28" s="118">
        <f ca="1">IF($B28='A imprimer'!$D$6,'A imprimer'!$D$9,G28)</f>
        <v>0</v>
      </c>
      <c r="H28" s="118">
        <f ca="1">IF($B28='A imprimer'!$D$6,'A imprimer'!$D$17,H28)</f>
        <v>0</v>
      </c>
      <c r="I28" s="118">
        <f ca="1">IF($B28='A imprimer'!$D$6,'A imprimer'!$D$10,I28)</f>
        <v>0</v>
      </c>
      <c r="J28" s="118">
        <f ca="1">IF($B28='A imprimer'!$D$6,'A imprimer'!$D$18,J28)</f>
        <v>0</v>
      </c>
      <c r="K28" s="118">
        <f ca="1">IF($B28='A imprimer'!$D$6,'A imprimer'!$D$11,K28)</f>
        <v>0</v>
      </c>
      <c r="L28" s="118">
        <f ca="1">IF($B28='A imprimer'!$D$6,'A imprimer'!$D$19,L28)</f>
        <v>0</v>
      </c>
      <c r="M28" s="119">
        <v>0</v>
      </c>
      <c r="N28" s="120">
        <f ca="1">C28+E28+G28+I28+K28</f>
        <v>0</v>
      </c>
      <c r="O28" s="120">
        <f t="shared" ca="1" si="14"/>
        <v>0</v>
      </c>
      <c r="P28" s="179" t="str">
        <f t="shared" ca="1" si="15"/>
        <v>%</v>
      </c>
      <c r="Q28" s="124" t="str">
        <f t="shared" si="1"/>
        <v/>
      </c>
      <c r="R28" s="141"/>
      <c r="S28" s="150"/>
      <c r="T28" s="183"/>
      <c r="U28" s="184"/>
      <c r="V28" s="171"/>
    </row>
    <row r="29" spans="1:23" ht="23.25" customHeight="1" x14ac:dyDescent="0.2">
      <c r="A29" s="368">
        <f ca="1">IF(N29=0,0,1)</f>
        <v>0</v>
      </c>
      <c r="B29" s="117">
        <f t="shared" si="2"/>
        <v>44644</v>
      </c>
      <c r="C29" s="118">
        <f ca="1">IF($B29='A imprimer'!$D$6,'A imprimer'!$D$7,C29)</f>
        <v>0</v>
      </c>
      <c r="D29" s="118">
        <f ca="1">IF($B29='A imprimer'!$D$6,'A imprimer'!$D$15,D29)</f>
        <v>0</v>
      </c>
      <c r="E29" s="118">
        <f ca="1">IF($B29='A imprimer'!$D$6,'A imprimer'!$D$8,E29)</f>
        <v>0</v>
      </c>
      <c r="F29" s="118">
        <f ca="1">IF($B29='A imprimer'!$D$6,'A imprimer'!$D$16,F29)</f>
        <v>0</v>
      </c>
      <c r="G29" s="118">
        <f ca="1">IF($B29='A imprimer'!$D$6,'A imprimer'!$D$9,G29)</f>
        <v>0</v>
      </c>
      <c r="H29" s="118">
        <f ca="1">IF($B29='A imprimer'!$D$6,'A imprimer'!$D$17,H29)</f>
        <v>0</v>
      </c>
      <c r="I29" s="118">
        <f ca="1">IF($B29='A imprimer'!$D$6,'A imprimer'!$D$10,I29)</f>
        <v>0</v>
      </c>
      <c r="J29" s="118">
        <f ca="1">IF($B29='A imprimer'!$D$6,'A imprimer'!$D$18,J29)</f>
        <v>0</v>
      </c>
      <c r="K29" s="118">
        <f ca="1">IF($B29='A imprimer'!$D$6,'A imprimer'!$D$11,K29)</f>
        <v>0</v>
      </c>
      <c r="L29" s="118">
        <f ca="1">IF($B29='A imprimer'!$D$6,'A imprimer'!$D$19,L29)</f>
        <v>0</v>
      </c>
      <c r="M29" s="119">
        <v>0</v>
      </c>
      <c r="N29" s="120">
        <f ca="1">C29+E29+G29+I29+K29</f>
        <v>0</v>
      </c>
      <c r="O29" s="120">
        <f t="shared" ca="1" si="14"/>
        <v>0</v>
      </c>
      <c r="P29" s="179" t="str">
        <f t="shared" ca="1" si="15"/>
        <v>%</v>
      </c>
      <c r="Q29" s="124" t="str">
        <f t="shared" si="1"/>
        <v/>
      </c>
      <c r="R29" s="145"/>
      <c r="V29" s="185"/>
    </row>
    <row r="30" spans="1:23" ht="23.25" customHeight="1" x14ac:dyDescent="0.2">
      <c r="A30" s="368">
        <f ca="1">IF(N30=0,0,1)</f>
        <v>0</v>
      </c>
      <c r="B30" s="117">
        <f t="shared" si="2"/>
        <v>44645</v>
      </c>
      <c r="C30" s="118">
        <f ca="1">IF($B30='A imprimer'!$D$6,'A imprimer'!$D$7,C30)</f>
        <v>0</v>
      </c>
      <c r="D30" s="118">
        <f ca="1">IF($B30='A imprimer'!$D$6,'A imprimer'!$D$15,D30)</f>
        <v>0</v>
      </c>
      <c r="E30" s="118">
        <f ca="1">IF($B30='A imprimer'!$D$6,'A imprimer'!$D$8,E30)</f>
        <v>0</v>
      </c>
      <c r="F30" s="118">
        <f ca="1">IF($B30='A imprimer'!$D$6,'A imprimer'!$D$16,F30)</f>
        <v>0</v>
      </c>
      <c r="G30" s="118">
        <f ca="1">IF($B30='A imprimer'!$D$6,'A imprimer'!$D$9,G30)</f>
        <v>0</v>
      </c>
      <c r="H30" s="118">
        <f ca="1">IF($B30='A imprimer'!$D$6,'A imprimer'!$D$17,H30)</f>
        <v>0</v>
      </c>
      <c r="I30" s="118">
        <f ca="1">IF($B30='A imprimer'!$D$6,'A imprimer'!$D$10,I30)</f>
        <v>0</v>
      </c>
      <c r="J30" s="118">
        <f ca="1">IF($B30='A imprimer'!$D$6,'A imprimer'!$D$18,J30)</f>
        <v>0</v>
      </c>
      <c r="K30" s="118">
        <f ca="1">IF($B30='A imprimer'!$D$6,'A imprimer'!$D$11,K30)</f>
        <v>0</v>
      </c>
      <c r="L30" s="118">
        <f ca="1">IF($B30='A imprimer'!$D$6,'A imprimer'!$D$19,L30)</f>
        <v>0</v>
      </c>
      <c r="M30" s="119">
        <v>0</v>
      </c>
      <c r="N30" s="120">
        <f ca="1">C30+E30+G30+I30+K30</f>
        <v>0</v>
      </c>
      <c r="O30" s="120">
        <f t="shared" ca="1" si="14"/>
        <v>0</v>
      </c>
      <c r="P30" s="179" t="str">
        <f t="shared" ca="1" si="15"/>
        <v>%</v>
      </c>
      <c r="Q30" s="124" t="str">
        <f t="shared" si="1"/>
        <v/>
      </c>
      <c r="R30" s="145"/>
      <c r="S30" s="186"/>
      <c r="T30" s="186"/>
      <c r="U30" s="186"/>
      <c r="V30" s="171"/>
    </row>
    <row r="31" spans="1:23" ht="23.25" customHeight="1" thickBot="1" x14ac:dyDescent="0.25">
      <c r="A31" s="368">
        <f ca="1">IF(N31=0,0,1)</f>
        <v>0</v>
      </c>
      <c r="B31" s="117">
        <f t="shared" si="2"/>
        <v>44646</v>
      </c>
      <c r="C31" s="118">
        <f ca="1">IF($B31='A imprimer'!$D$6,'A imprimer'!$D$7,C31)</f>
        <v>0</v>
      </c>
      <c r="D31" s="118">
        <f ca="1">IF($B31='A imprimer'!$D$6,'A imprimer'!$D$15,D31)</f>
        <v>0</v>
      </c>
      <c r="E31" s="118">
        <f ca="1">IF($B31='A imprimer'!$D$6,'A imprimer'!$D$8,E31)</f>
        <v>0</v>
      </c>
      <c r="F31" s="118">
        <f ca="1">IF($B31='A imprimer'!$D$6,'A imprimer'!$D$16,F31)</f>
        <v>0</v>
      </c>
      <c r="G31" s="118">
        <f ca="1">IF($B31='A imprimer'!$D$6,'A imprimer'!$D$9,G31)</f>
        <v>0</v>
      </c>
      <c r="H31" s="118">
        <f ca="1">IF($B31='A imprimer'!$D$6,'A imprimer'!$D$17,H31)</f>
        <v>0</v>
      </c>
      <c r="I31" s="118">
        <f ca="1">IF($B31='A imprimer'!$D$6,'A imprimer'!$D$10,I31)</f>
        <v>0</v>
      </c>
      <c r="J31" s="118">
        <f ca="1">IF($B31='A imprimer'!$D$6,'A imprimer'!$D$18,J31)</f>
        <v>0</v>
      </c>
      <c r="K31" s="118">
        <f ca="1">IF($B31='A imprimer'!$D$6,'A imprimer'!$D$11,K31)</f>
        <v>0</v>
      </c>
      <c r="L31" s="118">
        <f ca="1">IF($B31='A imprimer'!$D$6,'A imprimer'!$D$19,L31)</f>
        <v>0</v>
      </c>
      <c r="M31" s="119">
        <v>0</v>
      </c>
      <c r="N31" s="120">
        <f ca="1">C31+E31+G31+I31+K31</f>
        <v>0</v>
      </c>
      <c r="O31" s="120">
        <f t="shared" ca="1" si="14"/>
        <v>0</v>
      </c>
      <c r="P31" s="154" t="str">
        <f t="shared" ca="1" si="15"/>
        <v>%</v>
      </c>
      <c r="Q31" s="155" t="str">
        <f t="shared" si="1"/>
        <v/>
      </c>
      <c r="S31" s="187"/>
      <c r="T31" s="188"/>
      <c r="U31" s="188"/>
    </row>
    <row r="32" spans="1:23" ht="23.25" customHeight="1" thickBot="1" x14ac:dyDescent="0.25">
      <c r="A32" s="368"/>
      <c r="B32" s="142">
        <f t="shared" si="2"/>
        <v>44647</v>
      </c>
      <c r="C32" s="143" t="str">
        <f ca="1">IF(SUM(C19:C24)+SUM(C12:C17)+SUM(C26:C31)+SUM(C6:C10)&gt;(C41*(4/$P$2)),"ä","æ")</f>
        <v>æ</v>
      </c>
      <c r="D32" s="143" t="str">
        <f ca="1">IF(SUM(D19:D24)+SUM(D12:D17)+SUM(D26:D31)+SUM(D6:D10)&gt;(D41*(4/$P$2)),"ä","æ")</f>
        <v>æ</v>
      </c>
      <c r="E32" s="143" t="str">
        <f t="shared" ref="E32:L32" ca="1" si="16">IF(SUM(E19:E24)+SUM(E12:E17)+SUM(E26:E31)+SUM(E6:E10)&gt;(E41*(4/$P$2)),"ä","æ")</f>
        <v>æ</v>
      </c>
      <c r="F32" s="143" t="str">
        <f t="shared" ca="1" si="16"/>
        <v>æ</v>
      </c>
      <c r="G32" s="143" t="str">
        <f t="shared" ca="1" si="16"/>
        <v>æ</v>
      </c>
      <c r="H32" s="143" t="str">
        <f t="shared" ca="1" si="16"/>
        <v>æ</v>
      </c>
      <c r="I32" s="143" t="str">
        <f t="shared" ca="1" si="16"/>
        <v>æ</v>
      </c>
      <c r="J32" s="143" t="str">
        <f t="shared" ca="1" si="16"/>
        <v>æ</v>
      </c>
      <c r="K32" s="143" t="str">
        <f t="shared" ca="1" si="16"/>
        <v>æ</v>
      </c>
      <c r="L32" s="143" t="str">
        <f t="shared" ca="1" si="16"/>
        <v>æ</v>
      </c>
      <c r="M32" s="143" t="str">
        <f>IF(SUM(M19:M24)+SUM(M12:M17)+SUM(M26:M31)+SUM(M6:M10)&gt;(M41*(4/$P$2)),"ä","æ")</f>
        <v>æ</v>
      </c>
      <c r="N32" s="143" t="str">
        <f ca="1">IF(SUM(N19:N24)+SUM(N12:N17)+SUM(N26:N31)+SUM(N6:N10)&gt;(N41*(4/$P$2)),"ä","æ")</f>
        <v>æ</v>
      </c>
      <c r="O32" s="143" t="str">
        <f ca="1">IF(SUM(O19:O24)+SUM(O12:O17)+SUM(O26:O31)+SUM(O6:O10)&gt;(O41*(4/$P$2)),"ä","æ")</f>
        <v>æ</v>
      </c>
      <c r="P32" s="143" t="str">
        <f t="shared" ref="P32:Q32" ca="1" si="17">IF(SUM(P19:P24)+SUM(P12:P17)+SUM(P26:P31)+SUM(P6:P10)&gt;(P41*(4/$P$2)),"ä","æ")</f>
        <v>æ</v>
      </c>
      <c r="Q32" s="143" t="str">
        <f ca="1">IF(SUM(Q19:Q24)+SUM(Q12:Q17)+SUM(Q26:Q31)+SUM(Q6:Q10)&gt;(Q41*(4/$P$2)),"ä","æ")</f>
        <v>æ</v>
      </c>
      <c r="S32" s="188"/>
      <c r="T32" s="171"/>
      <c r="U32" s="189"/>
      <c r="W32" s="175"/>
    </row>
    <row r="33" spans="1:21" ht="23.25" customHeight="1" x14ac:dyDescent="0.2">
      <c r="A33" s="368">
        <f ca="1">IF(N33=0,0,1)</f>
        <v>0</v>
      </c>
      <c r="B33" s="142">
        <f t="shared" si="2"/>
        <v>44648</v>
      </c>
      <c r="C33" s="118">
        <f ca="1">IF($B33='A imprimer'!$D$6,'A imprimer'!$D$7,C33)</f>
        <v>0</v>
      </c>
      <c r="D33" s="118">
        <f ca="1">IF($B33='A imprimer'!$D$6,'A imprimer'!$D$15,D33)</f>
        <v>0</v>
      </c>
      <c r="E33" s="118">
        <f ca="1">IF($B33='A imprimer'!$D$6,'A imprimer'!$D$8,E33)</f>
        <v>0</v>
      </c>
      <c r="F33" s="118">
        <f ca="1">IF($B33='A imprimer'!$D$6,'A imprimer'!$D$16,F33)</f>
        <v>0</v>
      </c>
      <c r="G33" s="118">
        <f ca="1">IF($B33='A imprimer'!$D$6,'A imprimer'!$D$9,G33)</f>
        <v>0</v>
      </c>
      <c r="H33" s="118">
        <f ca="1">IF($B33='A imprimer'!$D$6,'A imprimer'!$D$17,H33)</f>
        <v>0</v>
      </c>
      <c r="I33" s="118">
        <f ca="1">IF($B33='A imprimer'!$D$6,'A imprimer'!$D$10,I33)</f>
        <v>0</v>
      </c>
      <c r="J33" s="118">
        <f ca="1">IF($B33='A imprimer'!$D$6,'A imprimer'!$D$18,J33)</f>
        <v>0</v>
      </c>
      <c r="K33" s="118">
        <f ca="1">IF($B33='A imprimer'!$D$6,'A imprimer'!$D$11,K33)</f>
        <v>0</v>
      </c>
      <c r="L33" s="118">
        <f ca="1">IF($B33='A imprimer'!$D$6,'A imprimer'!$D$19,L33)</f>
        <v>0</v>
      </c>
      <c r="M33" s="119">
        <v>0</v>
      </c>
      <c r="N33" s="120">
        <f ca="1">C33+E33+G33+I33+K33</f>
        <v>0</v>
      </c>
      <c r="O33" s="120">
        <f t="shared" ref="O33:O36" ca="1" si="18">SUM(D33+F33+H33+J33+L33)</f>
        <v>0</v>
      </c>
      <c r="P33" s="164" t="str">
        <f t="shared" ref="P33:P38" ca="1" si="19">IF(ISERROR(O33/N33),"%",O33/N33)</f>
        <v>%</v>
      </c>
      <c r="Q33" s="122" t="str">
        <f t="shared" si="1"/>
        <v/>
      </c>
      <c r="S33" s="171"/>
      <c r="T33" s="171"/>
      <c r="U33" s="189"/>
    </row>
    <row r="34" spans="1:21" ht="23.25" customHeight="1" x14ac:dyDescent="0.2">
      <c r="A34" s="368">
        <f ca="1">IF(N34=0,0,1)</f>
        <v>0</v>
      </c>
      <c r="B34" s="142">
        <f t="shared" si="2"/>
        <v>44649</v>
      </c>
      <c r="C34" s="118">
        <f ca="1">IF($B34='A imprimer'!$D$6,'A imprimer'!$D$7,C34)</f>
        <v>0</v>
      </c>
      <c r="D34" s="118">
        <f ca="1">IF($B34='A imprimer'!$D$6,'A imprimer'!$D$15,D34)</f>
        <v>0</v>
      </c>
      <c r="E34" s="118">
        <f ca="1">IF($B34='A imprimer'!$D$6,'A imprimer'!$D$8,E34)</f>
        <v>0</v>
      </c>
      <c r="F34" s="118">
        <f ca="1">IF($B34='A imprimer'!$D$6,'A imprimer'!$D$16,F34)</f>
        <v>0</v>
      </c>
      <c r="G34" s="118">
        <f ca="1">IF($B34='A imprimer'!$D$6,'A imprimer'!$D$9,G34)</f>
        <v>0</v>
      </c>
      <c r="H34" s="118">
        <f ca="1">IF($B34='A imprimer'!$D$6,'A imprimer'!$D$17,H34)</f>
        <v>0</v>
      </c>
      <c r="I34" s="118">
        <f ca="1">IF($B34='A imprimer'!$D$6,'A imprimer'!$D$10,I34)</f>
        <v>0</v>
      </c>
      <c r="J34" s="118">
        <f ca="1">IF($B34='A imprimer'!$D$6,'A imprimer'!$D$18,J34)</f>
        <v>0</v>
      </c>
      <c r="K34" s="118">
        <f ca="1">IF($B34='A imprimer'!$D$6,'A imprimer'!$D$11,K34)</f>
        <v>0</v>
      </c>
      <c r="L34" s="118">
        <f ca="1">IF($B34='A imprimer'!$D$6,'A imprimer'!$D$19,L34)</f>
        <v>0</v>
      </c>
      <c r="M34" s="119">
        <v>0</v>
      </c>
      <c r="N34" s="120">
        <f ca="1">C34+E34+G34+I34+K34</f>
        <v>0</v>
      </c>
      <c r="O34" s="120">
        <f t="shared" ca="1" si="18"/>
        <v>0</v>
      </c>
      <c r="P34" s="179" t="str">
        <f t="shared" ca="1" si="19"/>
        <v>%</v>
      </c>
      <c r="Q34" s="124" t="str">
        <f t="shared" si="1"/>
        <v/>
      </c>
      <c r="S34" s="190"/>
      <c r="T34" s="191"/>
      <c r="U34" s="192"/>
    </row>
    <row r="35" spans="1:21" ht="23.25" customHeight="1" x14ac:dyDescent="0.2">
      <c r="A35" s="368">
        <f ca="1">IF(N35=0,0,1)</f>
        <v>0</v>
      </c>
      <c r="B35" s="142">
        <f t="shared" si="2"/>
        <v>44650</v>
      </c>
      <c r="C35" s="118">
        <f ca="1">IF($B35='A imprimer'!$D$6,'A imprimer'!$D$7,C35)</f>
        <v>0</v>
      </c>
      <c r="D35" s="118">
        <f ca="1">IF($B35='A imprimer'!$D$6,'A imprimer'!$D$15,D35)</f>
        <v>0</v>
      </c>
      <c r="E35" s="118">
        <f ca="1">IF($B35='A imprimer'!$D$6,'A imprimer'!$D$8,E35)</f>
        <v>0</v>
      </c>
      <c r="F35" s="118">
        <f ca="1">IF($B35='A imprimer'!$D$6,'A imprimer'!$D$16,F35)</f>
        <v>0</v>
      </c>
      <c r="G35" s="118">
        <f ca="1">IF($B35='A imprimer'!$D$6,'A imprimer'!$D$9,G35)</f>
        <v>0</v>
      </c>
      <c r="H35" s="118">
        <f ca="1">IF($B35='A imprimer'!$D$6,'A imprimer'!$D$17,H35)</f>
        <v>0</v>
      </c>
      <c r="I35" s="118">
        <f ca="1">IF($B35='A imprimer'!$D$6,'A imprimer'!$D$10,I35)</f>
        <v>0</v>
      </c>
      <c r="J35" s="118">
        <f ca="1">IF($B35='A imprimer'!$D$6,'A imprimer'!$D$18,J35)</f>
        <v>0</v>
      </c>
      <c r="K35" s="118">
        <f ca="1">IF($B35='A imprimer'!$D$6,'A imprimer'!$D$11,K35)</f>
        <v>0</v>
      </c>
      <c r="L35" s="118">
        <f ca="1">IF($B35='A imprimer'!$D$6,'A imprimer'!$D$19,L35)</f>
        <v>0</v>
      </c>
      <c r="M35" s="119">
        <v>0</v>
      </c>
      <c r="N35" s="120">
        <f ca="1">C35+E35+G35+I35+K35</f>
        <v>0</v>
      </c>
      <c r="O35" s="120">
        <f t="shared" ca="1" si="18"/>
        <v>0</v>
      </c>
      <c r="P35" s="179" t="str">
        <f t="shared" ca="1" si="19"/>
        <v>%</v>
      </c>
      <c r="Q35" s="193" t="str">
        <f t="shared" si="1"/>
        <v/>
      </c>
      <c r="S35" s="187"/>
      <c r="T35" s="188"/>
      <c r="U35" s="188"/>
    </row>
    <row r="36" spans="1:21" ht="23.25" customHeight="1" thickBot="1" x14ac:dyDescent="0.25">
      <c r="A36" s="368">
        <f ca="1">IF(N36=0,0,1)</f>
        <v>0</v>
      </c>
      <c r="B36" s="142">
        <f t="shared" si="2"/>
        <v>44651</v>
      </c>
      <c r="C36" s="118">
        <f ca="1">IF($B36='A imprimer'!$D$6,'A imprimer'!$D$7,C36)</f>
        <v>0</v>
      </c>
      <c r="D36" s="118">
        <f ca="1">IF($B36='A imprimer'!$D$6,'A imprimer'!$D$15,D36)</f>
        <v>0</v>
      </c>
      <c r="E36" s="118">
        <f ca="1">IF($B36='A imprimer'!$D$6,'A imprimer'!$D$8,E36)</f>
        <v>0</v>
      </c>
      <c r="F36" s="118">
        <f ca="1">IF($B36='A imprimer'!$D$6,'A imprimer'!$D$16,F36)</f>
        <v>0</v>
      </c>
      <c r="G36" s="118">
        <f ca="1">IF($B36='A imprimer'!$D$6,'A imprimer'!$D$9,G36)</f>
        <v>0</v>
      </c>
      <c r="H36" s="118">
        <f ca="1">IF($B36='A imprimer'!$D$6,'A imprimer'!$D$17,H36)</f>
        <v>0</v>
      </c>
      <c r="I36" s="118">
        <f ca="1">IF($B36='A imprimer'!$D$6,'A imprimer'!$D$10,I36)</f>
        <v>0</v>
      </c>
      <c r="J36" s="118">
        <f ca="1">IF($B36='A imprimer'!$D$6,'A imprimer'!$D$18,J36)</f>
        <v>0</v>
      </c>
      <c r="K36" s="118">
        <f ca="1">IF($B36='A imprimer'!$D$6,'A imprimer'!$D$11,K36)</f>
        <v>0</v>
      </c>
      <c r="L36" s="118">
        <f ca="1">IF($B36='A imprimer'!$D$6,'A imprimer'!$D$19,L36)</f>
        <v>0</v>
      </c>
      <c r="M36" s="119">
        <v>0</v>
      </c>
      <c r="N36" s="120">
        <f ca="1">C36+E36+G36+I36+K36</f>
        <v>0</v>
      </c>
      <c r="O36" s="120">
        <f t="shared" ca="1" si="18"/>
        <v>0</v>
      </c>
      <c r="P36" s="179" t="str">
        <f t="shared" ca="1" si="19"/>
        <v>%</v>
      </c>
      <c r="Q36" s="193" t="str">
        <f t="shared" si="1"/>
        <v/>
      </c>
      <c r="S36" s="170"/>
      <c r="T36" s="171"/>
      <c r="U36" s="189"/>
    </row>
    <row r="37" spans="1:21" ht="23.25" customHeight="1" thickBot="1" x14ac:dyDescent="0.25">
      <c r="A37" s="368"/>
      <c r="B37" s="194"/>
      <c r="C37" s="195" t="str">
        <f ca="1">IF(SUM(C26:C31)+SUM(C19:C24)+SUM(C33:C36)+SUM(C12:C17)+SUM(C6:C10)&gt;(C41),"ä","æ")</f>
        <v>æ</v>
      </c>
      <c r="D37" s="195" t="str">
        <f ca="1">IF(SUM(D26:D31)+SUM(D19:D24)+SUM(D33:D36)+SUM(D12:D17)+SUM(D6:D10)&gt;(D41),"ä","æ")</f>
        <v>æ</v>
      </c>
      <c r="E37" s="195" t="str">
        <f ca="1">IF(SUM(E26:E31)+SUM(E19:E24)+SUM(E33:E36)+SUM(E12:E17)+SUM(E6:E10)&gt;(E41),"ä","æ")</f>
        <v>æ</v>
      </c>
      <c r="F37" s="195" t="str">
        <f ca="1">IF(SUM(F26:F31)+SUM(F19:F24)+SUM(F33:F36)+SUM(F12:F17)+SUM(F6:F10)&gt;(F41),"ä","æ")</f>
        <v>æ</v>
      </c>
      <c r="G37" s="195" t="str">
        <f ca="1">IF(SUM(G26:G31)+SUM(G19:G24)+SUM(G33:G36)+SUM(G12:G17)+SUM(G6:G10)&gt;(G41),"ä","æ")</f>
        <v>æ</v>
      </c>
      <c r="H37" s="195" t="str">
        <f ca="1">IF(SUM(H26:H31)+SUM(H19:H24)+SUM(H33:H36)+SUM(H12:H17)+SUM(H6:H10)&gt;(H41),"ä","æ")</f>
        <v>æ</v>
      </c>
      <c r="I37" s="195" t="str">
        <f ca="1">IF(SUM(I26:I31)+SUM(I19:I24)+SUM(I33:I36)+SUM(I12:I17)+SUM(I6:I10)&gt;(I41),"ä","æ")</f>
        <v>æ</v>
      </c>
      <c r="J37" s="195" t="str">
        <f ca="1">IF(SUM(J26:J31)+SUM(J19:J24)+SUM(J33:J36)+SUM(J12:J17)+SUM(J6:J10)&gt;(J41),"ä","æ")</f>
        <v>æ</v>
      </c>
      <c r="K37" s="195" t="str">
        <f ca="1">IF(SUM(K26:K31)+SUM(K19:K24)+SUM(K33:K36)+SUM(K12:K17)+SUM(K6:K10)&gt;(K41),"ä","æ")</f>
        <v>æ</v>
      </c>
      <c r="L37" s="196" t="str">
        <f ca="1">IF(SUM(L26:L31)+SUM(L19:L24)+SUM(L33:L36)+SUM(L12:L17)+SUM(L6:L10)&gt;(L41),"ä","æ")</f>
        <v>æ</v>
      </c>
      <c r="M37" s="144" t="str">
        <f>IF(SUM(M26:M31)+SUM(M19:M24)+SUM(M33:M36)+SUM(M12:M17)+SUM(M6:M10)&gt;(M41),"ä","æ")</f>
        <v>æ</v>
      </c>
      <c r="N37" s="144" t="str">
        <f ca="1">IF(SUM(N26:N31)+SUM(N19:N24)+SUM(N33:N36)+SUM(N12:N17)+SUM(N6:N10)&gt;(N41),"ä","æ")</f>
        <v>æ</v>
      </c>
      <c r="O37" s="195" t="str">
        <f ca="1">IF(SUM(O26:O31)+SUM(O19:O24)+SUM(O33:O36)+SUM(O12:O17)+SUM(O6:O10)&gt;(O41),"ä","æ")</f>
        <v>æ</v>
      </c>
      <c r="P37" s="195" t="str">
        <f t="shared" ref="P37:Q37" ca="1" si="20">IF(SUM(P26:P31)+SUM(P19:P24)+SUM(P33:P36)+SUM(P12:P17)+SUM(P6:P10)&gt;(P41),"ä","æ")</f>
        <v>æ</v>
      </c>
      <c r="Q37" s="195" t="str">
        <f ca="1">IF(SUM(Q26:Q31)+SUM(Q19:Q24)+SUM(Q33:Q36)+SUM(Q12:Q17)+SUM(Q6:Q10)&gt;(Q41),"ä","æ")</f>
        <v>æ</v>
      </c>
      <c r="S37" s="190"/>
      <c r="T37" s="191"/>
      <c r="U37" s="192"/>
    </row>
    <row r="38" spans="1:21" s="200" customFormat="1" ht="38.25" customHeight="1" thickBot="1" x14ac:dyDescent="0.3">
      <c r="A38" s="369">
        <f ca="1">SUM(A6:A10,A12:A17,A19:A24,A26:A31,A33:A36)</f>
        <v>0</v>
      </c>
      <c r="B38" s="197" t="s">
        <v>12</v>
      </c>
      <c r="C38" s="370">
        <f ca="1">SUM(C6:C10,C12:C17,C19:C24,C26:C31,C33:C36)</f>
        <v>0</v>
      </c>
      <c r="D38" s="371">
        <f ca="1">SUM(D6:D10,D12:D17,D19:D24,D26:D31,D33:D36)</f>
        <v>0</v>
      </c>
      <c r="E38" s="371">
        <f ca="1">SUM(E6:E10,E12:E17,E19:E24,E26:E31,E33:E36)</f>
        <v>0</v>
      </c>
      <c r="F38" s="371">
        <f ca="1">SUM(F6:F10,F12:F17,F19:F24,F26:F31,F33:F36)</f>
        <v>0</v>
      </c>
      <c r="G38" s="371">
        <f ca="1">SUM(G6:G10,G12:G17,G19:G24,G26:G31,G33:G36)</f>
        <v>0</v>
      </c>
      <c r="H38" s="371">
        <f ca="1">SUM(H6:H10,H12:H17,H19:H24,H26:H31,H33:H36)</f>
        <v>0</v>
      </c>
      <c r="I38" s="371">
        <f ca="1">SUM(I6:I10,I12:I17,I19:I24,I26:I31,I33:I36)</f>
        <v>0</v>
      </c>
      <c r="J38" s="371">
        <f ca="1">SUM(J6:J10,J12:J17,J19:J24,J26:J31,J33:J36)</f>
        <v>0</v>
      </c>
      <c r="K38" s="371">
        <f ca="1">SUM(K6:K10,K12:K17,K19:K24,K26:K31,K33:K36)</f>
        <v>0</v>
      </c>
      <c r="L38" s="372">
        <f ca="1">SUM(L6:L10,L12:L17,L19:L24,L26:L31,L33:L36)</f>
        <v>0</v>
      </c>
      <c r="M38" s="198">
        <f>SUM(M6:M10,M12:M17,M19:M24,M26:M31,M33:M36)</f>
        <v>60</v>
      </c>
      <c r="N38" s="373">
        <f ca="1">SUM(N6:N10,N12:N17,N19:N24,N26:N31,N33:N36)</f>
        <v>0</v>
      </c>
      <c r="O38" s="374">
        <f ca="1">D38+F38+H38+J38+L38</f>
        <v>0</v>
      </c>
      <c r="P38" s="199" t="str">
        <f t="shared" ca="1" si="19"/>
        <v>%</v>
      </c>
      <c r="Q38" s="375">
        <f ca="1">IF(M38=0,"",N38/M38)</f>
        <v>0</v>
      </c>
    </row>
    <row r="39" spans="1:21" s="200" customFormat="1" ht="14.25" customHeight="1" thickBot="1" x14ac:dyDescent="0.3">
      <c r="A39" s="201"/>
      <c r="B39" s="202"/>
      <c r="C39" s="203"/>
      <c r="D39" s="204"/>
      <c r="E39" s="203"/>
      <c r="F39" s="204"/>
      <c r="G39" s="203"/>
      <c r="H39" s="204"/>
      <c r="I39" s="203"/>
      <c r="J39" s="204"/>
      <c r="K39" s="203"/>
      <c r="L39" s="204"/>
      <c r="M39" s="205"/>
      <c r="N39" s="204"/>
      <c r="O39" s="206"/>
      <c r="P39" s="206"/>
      <c r="Q39" s="207"/>
    </row>
    <row r="40" spans="1:21" ht="28.5" customHeight="1" thickTop="1" thickBot="1" x14ac:dyDescent="0.25">
      <c r="B40" s="208"/>
      <c r="C40" s="75" t="s">
        <v>0</v>
      </c>
      <c r="D40" s="75"/>
      <c r="E40" s="75" t="s">
        <v>1</v>
      </c>
      <c r="F40" s="75"/>
      <c r="G40" s="75" t="s">
        <v>2</v>
      </c>
      <c r="H40" s="75"/>
      <c r="I40" s="75" t="s">
        <v>3</v>
      </c>
      <c r="J40" s="75"/>
      <c r="K40" s="75" t="s">
        <v>4</v>
      </c>
      <c r="L40" s="75"/>
      <c r="M40" s="209" t="s">
        <v>13</v>
      </c>
      <c r="N40" s="210" t="s">
        <v>10</v>
      </c>
      <c r="O40" s="210" t="s">
        <v>11</v>
      </c>
      <c r="P40" s="211" t="s">
        <v>8</v>
      </c>
      <c r="Q40" s="212" t="s">
        <v>14</v>
      </c>
    </row>
    <row r="41" spans="1:21" ht="21" customHeight="1" x14ac:dyDescent="0.2">
      <c r="B41" s="213" t="s">
        <v>15</v>
      </c>
      <c r="C41" s="214">
        <v>6000</v>
      </c>
      <c r="D41" s="214">
        <v>3200</v>
      </c>
      <c r="E41" s="214">
        <v>8000</v>
      </c>
      <c r="F41" s="214">
        <v>4300</v>
      </c>
      <c r="G41" s="214">
        <v>9000</v>
      </c>
      <c r="H41" s="214">
        <v>3500</v>
      </c>
      <c r="I41" s="214">
        <v>6000</v>
      </c>
      <c r="J41" s="214">
        <v>1600</v>
      </c>
      <c r="K41" s="214">
        <v>5000</v>
      </c>
      <c r="L41" s="215">
        <v>2000</v>
      </c>
      <c r="M41" s="216">
        <v>3300</v>
      </c>
      <c r="N41" s="217">
        <f>K41+C41+E41+G41+I41</f>
        <v>34000</v>
      </c>
      <c r="O41" s="217">
        <f>D41+F41+H41+J41+L41</f>
        <v>14600</v>
      </c>
      <c r="P41" s="218" t="str">
        <f>HLOOKUP(MARS!$K$2,[3]AOP!$A$2:$BR$53,26,FALSE)</f>
        <v>Total</v>
      </c>
      <c r="Q41" s="219">
        <v>58</v>
      </c>
    </row>
    <row r="42" spans="1:21" ht="23.25" customHeight="1" thickBot="1" x14ac:dyDescent="0.25">
      <c r="B42" s="220" t="s">
        <v>16</v>
      </c>
      <c r="C42" s="221" t="str">
        <f t="shared" ref="C42:O42" ca="1" si="21">IF(C38&gt;C41,"ä","æ")</f>
        <v>ä</v>
      </c>
      <c r="D42" s="221" t="str">
        <f t="shared" ca="1" si="21"/>
        <v>ä</v>
      </c>
      <c r="E42" s="221" t="str">
        <f t="shared" ca="1" si="21"/>
        <v>ä</v>
      </c>
      <c r="F42" s="221" t="str">
        <f t="shared" ca="1" si="21"/>
        <v>ä</v>
      </c>
      <c r="G42" s="221" t="str">
        <f t="shared" ca="1" si="21"/>
        <v>ä</v>
      </c>
      <c r="H42" s="221" t="str">
        <f t="shared" ca="1" si="21"/>
        <v>ä</v>
      </c>
      <c r="I42" s="221" t="str">
        <f t="shared" ca="1" si="21"/>
        <v>ä</v>
      </c>
      <c r="J42" s="221" t="str">
        <f t="shared" ca="1" si="21"/>
        <v>ä</v>
      </c>
      <c r="K42" s="221" t="str">
        <f t="shared" ca="1" si="21"/>
        <v>ä</v>
      </c>
      <c r="L42" s="221" t="str">
        <f t="shared" ca="1" si="21"/>
        <v>ä</v>
      </c>
      <c r="M42" s="221" t="str">
        <f t="shared" si="21"/>
        <v>æ</v>
      </c>
      <c r="N42" s="221" t="str">
        <f t="shared" ca="1" si="21"/>
        <v>ä</v>
      </c>
      <c r="O42" s="221" t="str">
        <f t="shared" ca="1" si="21"/>
        <v>ä</v>
      </c>
      <c r="P42" s="221" t="str">
        <f ca="1">IF(P38&gt;P41,"ä","æ")</f>
        <v>ä</v>
      </c>
      <c r="Q42" s="222" t="str">
        <f ca="1">IF(Q38&gt;Q41,"ä","æ")</f>
        <v>ä</v>
      </c>
    </row>
    <row r="43" spans="1:21" s="227" customFormat="1" ht="23.25" customHeight="1" thickBot="1" x14ac:dyDescent="0.3">
      <c r="A43" s="223"/>
      <c r="B43" s="224" t="s">
        <v>17</v>
      </c>
      <c r="C43" s="376" t="e">
        <f t="shared" ref="C43:L43" ca="1" si="22">SUM(C38/C41)</f>
        <v>#REF!</v>
      </c>
      <c r="D43" s="376">
        <f ca="1">SUM(D38/D41)</f>
        <v>0</v>
      </c>
      <c r="E43" s="376">
        <f t="shared" ca="1" si="22"/>
        <v>0</v>
      </c>
      <c r="F43" s="376">
        <f t="shared" ca="1" si="22"/>
        <v>0</v>
      </c>
      <c r="G43" s="376">
        <f t="shared" ca="1" si="22"/>
        <v>0</v>
      </c>
      <c r="H43" s="376">
        <f t="shared" ca="1" si="22"/>
        <v>0</v>
      </c>
      <c r="I43" s="376">
        <f t="shared" ca="1" si="22"/>
        <v>0</v>
      </c>
      <c r="J43" s="376">
        <f t="shared" ca="1" si="22"/>
        <v>0</v>
      </c>
      <c r="K43" s="376">
        <f t="shared" ca="1" si="22"/>
        <v>0</v>
      </c>
      <c r="L43" s="376">
        <f t="shared" ca="1" si="22"/>
        <v>0</v>
      </c>
      <c r="M43" s="377">
        <f>SUM(M38/M41)</f>
        <v>1.8181818181818181E-2</v>
      </c>
      <c r="N43" s="378" t="e">
        <f ca="1">N38/N41</f>
        <v>#REF!</v>
      </c>
      <c r="O43" s="379">
        <f ca="1">(D38+F38+H38+J38+L38)/O41</f>
        <v>6.3150684931506842E-2</v>
      </c>
      <c r="P43" s="225" t="str">
        <f ca="1">IF(ISERROR(P38-P41),"",P38-P41)</f>
        <v/>
      </c>
      <c r="Q43" s="226" t="str">
        <f ca="1">IF(ISERROR(Q38-Q41),"",Q38-Q41)</f>
        <v/>
      </c>
    </row>
    <row r="44" spans="1:21" s="227" customFormat="1" ht="15.75" customHeight="1" thickTop="1" thickBot="1" x14ac:dyDescent="0.3">
      <c r="A44" s="223"/>
      <c r="B44" s="220" t="s">
        <v>18</v>
      </c>
      <c r="C44" s="228">
        <f ca="1">IF(C43&gt;$P$50,"ä","æ")</f>
        <v>0</v>
      </c>
      <c r="D44" s="228" t="e">
        <f t="shared" ref="D44:O44" ca="1" si="23">IF(D43&gt;$P$50,"ä","æ")</f>
        <v>#REF!</v>
      </c>
      <c r="E44" s="228" t="e">
        <f t="shared" ca="1" si="23"/>
        <v>#VALUE!</v>
      </c>
      <c r="F44" s="228" t="e">
        <f t="shared" ca="1" si="23"/>
        <v>#VALUE!</v>
      </c>
      <c r="G44" s="228" t="e">
        <f t="shared" ca="1" si="23"/>
        <v>#VALUE!</v>
      </c>
      <c r="H44" s="228" t="e">
        <f t="shared" ca="1" si="23"/>
        <v>#VALUE!</v>
      </c>
      <c r="I44" s="228" t="e">
        <f t="shared" ca="1" si="23"/>
        <v>#VALUE!</v>
      </c>
      <c r="J44" s="228" t="e">
        <f t="shared" ca="1" si="23"/>
        <v>#VALUE!</v>
      </c>
      <c r="K44" s="228" t="e">
        <f t="shared" ca="1" si="23"/>
        <v>#VALUE!</v>
      </c>
      <c r="L44" s="229" t="e">
        <f t="shared" ca="1" si="23"/>
        <v>#VALUE!</v>
      </c>
      <c r="M44" s="230" t="e">
        <f t="shared" si="23"/>
        <v>#VALUE!</v>
      </c>
      <c r="N44" s="228" t="e">
        <f t="shared" ca="1" si="23"/>
        <v>#REF!</v>
      </c>
      <c r="O44" s="231" t="e">
        <f t="shared" ca="1" si="23"/>
        <v>#REF!</v>
      </c>
      <c r="P44" s="232"/>
      <c r="Q44" s="233"/>
    </row>
    <row r="45" spans="1:21" ht="20.100000000000001" customHeight="1" thickTop="1" thickBot="1" x14ac:dyDescent="0.25">
      <c r="B45" s="234" t="s">
        <v>19</v>
      </c>
      <c r="C45" s="235" t="e">
        <f>(C41/$Q$48)*($Q$48-$Q$47)</f>
        <v>#VALUE!</v>
      </c>
      <c r="D45" s="235" t="e">
        <f t="shared" ref="C45:O45" si="24">(D41/$Q$48)*($Q$48-$Q$47)</f>
        <v>#VALUE!</v>
      </c>
      <c r="E45" s="235" t="e">
        <f t="shared" si="24"/>
        <v>#VALUE!</v>
      </c>
      <c r="F45" s="236" t="e">
        <f t="shared" si="24"/>
        <v>#VALUE!</v>
      </c>
      <c r="G45" s="236" t="e">
        <f t="shared" si="24"/>
        <v>#VALUE!</v>
      </c>
      <c r="H45" s="236" t="e">
        <f t="shared" si="24"/>
        <v>#VALUE!</v>
      </c>
      <c r="I45" s="236" t="e">
        <f t="shared" si="24"/>
        <v>#VALUE!</v>
      </c>
      <c r="J45" s="235" t="e">
        <f t="shared" si="24"/>
        <v>#VALUE!</v>
      </c>
      <c r="K45" s="235" t="e">
        <f t="shared" si="24"/>
        <v>#VALUE!</v>
      </c>
      <c r="L45" s="235" t="e">
        <f t="shared" si="24"/>
        <v>#VALUE!</v>
      </c>
      <c r="M45" s="235" t="e">
        <f t="shared" si="24"/>
        <v>#VALUE!</v>
      </c>
      <c r="N45" s="235" t="e">
        <f t="shared" si="24"/>
        <v>#VALUE!</v>
      </c>
      <c r="O45" s="235" t="e">
        <f t="shared" si="24"/>
        <v>#VALUE!</v>
      </c>
      <c r="P45" s="237"/>
      <c r="Q45" s="238"/>
    </row>
    <row r="46" spans="1:21" ht="14.25" customHeight="1" thickBot="1" x14ac:dyDescent="0.25">
      <c r="B46" s="239"/>
      <c r="C46" s="240"/>
      <c r="D46" s="240"/>
      <c r="E46" s="240"/>
      <c r="F46" s="240"/>
      <c r="G46" s="240"/>
      <c r="H46" s="240"/>
      <c r="I46" s="240"/>
      <c r="J46" s="240"/>
      <c r="K46" s="240"/>
      <c r="L46" s="241"/>
      <c r="M46" s="145"/>
      <c r="O46" s="242"/>
      <c r="P46" s="242"/>
      <c r="Q46" s="243"/>
    </row>
    <row r="47" spans="1:21" s="248" customFormat="1" ht="28.5" customHeight="1" thickBot="1" x14ac:dyDescent="0.35">
      <c r="A47" s="244"/>
      <c r="B47" s="245"/>
      <c r="C47" s="75" t="s">
        <v>0</v>
      </c>
      <c r="D47" s="75"/>
      <c r="E47" s="75" t="s">
        <v>1</v>
      </c>
      <c r="F47" s="75"/>
      <c r="G47" s="75" t="s">
        <v>2</v>
      </c>
      <c r="H47" s="75"/>
      <c r="I47" s="75" t="s">
        <v>3</v>
      </c>
      <c r="J47" s="75"/>
      <c r="K47" s="75" t="s">
        <v>4</v>
      </c>
      <c r="L47" s="75"/>
      <c r="M47" s="246" t="s">
        <v>13</v>
      </c>
      <c r="N47" s="1" t="s">
        <v>10</v>
      </c>
      <c r="O47" s="2" t="s">
        <v>20</v>
      </c>
      <c r="P47" s="247" t="s">
        <v>21</v>
      </c>
      <c r="Q47" s="247" t="s">
        <v>90</v>
      </c>
    </row>
    <row r="48" spans="1:21" s="251" customFormat="1" ht="39.75" customHeight="1" thickBot="1" x14ac:dyDescent="0.4">
      <c r="A48" s="249"/>
      <c r="B48" s="250" t="s">
        <v>22</v>
      </c>
      <c r="C48" s="380">
        <f ca="1">IF($Q$47=0,C41-C38,(C41-C38)/$Q$47)</f>
        <v>0</v>
      </c>
      <c r="D48" s="381">
        <f ca="1">IF($Q$47=0,D41-D38,(D41-D38)/$Q$47)</f>
        <v>0</v>
      </c>
      <c r="E48" s="381">
        <f ca="1">IF($Q$47=0,E41-E38,(E41-E38)/$Q$47)</f>
        <v>0</v>
      </c>
      <c r="F48" s="381">
        <f ca="1">IF($Q$47=0,F41-F38,(F41-F38)/$Q$47)</f>
        <v>0</v>
      </c>
      <c r="G48" s="381">
        <f ca="1">IF($Q$47=0,G41-G38,(G41-G38)/$Q$47)</f>
        <v>0</v>
      </c>
      <c r="H48" s="381">
        <f ca="1">IF($Q$47=0,H41-H38,(H41-H38)/$Q$47)</f>
        <v>0</v>
      </c>
      <c r="I48" s="381">
        <f ca="1">IF($Q$47=0,I41-I38,(I41-I38)/$Q$47)</f>
        <v>0</v>
      </c>
      <c r="J48" s="381">
        <f ca="1">IF($Q$47=0,J41-J38,(J41-J38)/$Q$47)</f>
        <v>0</v>
      </c>
      <c r="K48" s="381">
        <f ca="1">IF($Q$47=0,K41-K38,(K41-K38)/$Q$47)</f>
        <v>0</v>
      </c>
      <c r="L48" s="382">
        <f ca="1">IF($Q$47=0,L41-L38,(L41-L38)/$Q$47)</f>
        <v>0</v>
      </c>
      <c r="M48" s="383" t="e">
        <f>IF($Q$47=0,M41-M38,(M41-M38)/$Q$47)</f>
        <v>#VALUE!</v>
      </c>
      <c r="N48" s="384">
        <f ca="1">C48+E48+G48+I48+K48</f>
        <v>0</v>
      </c>
      <c r="O48" s="385">
        <f ca="1">D48+F48+H48+J48+L48</f>
        <v>0</v>
      </c>
      <c r="P48" s="386">
        <f ca="1">SUM(Q48-A38)</f>
        <v>0</v>
      </c>
      <c r="Q48" s="367">
        <v>27</v>
      </c>
    </row>
    <row r="49" spans="1:33" ht="21" customHeight="1" thickBot="1" x14ac:dyDescent="0.3">
      <c r="B49" s="90"/>
      <c r="C49" s="252"/>
      <c r="O49" s="253" t="s">
        <v>23</v>
      </c>
      <c r="P49" s="254"/>
      <c r="Q49" s="254"/>
      <c r="R49" s="254"/>
    </row>
    <row r="50" spans="1:33" ht="21.75" customHeight="1" thickTop="1" thickBot="1" x14ac:dyDescent="0.25">
      <c r="B50" s="239"/>
      <c r="C50" s="76" t="s">
        <v>24</v>
      </c>
      <c r="D50" s="255"/>
      <c r="E50" s="255"/>
      <c r="F50" s="255"/>
      <c r="G50" s="255"/>
      <c r="H50" s="255"/>
      <c r="I50" s="255"/>
      <c r="J50" s="255"/>
      <c r="K50" s="255"/>
      <c r="L50" s="256"/>
      <c r="O50" s="105"/>
      <c r="P50" s="257" t="e">
        <f>((100/$Q$48)*($Q$48-$Q$47))/100</f>
        <v>#VALUE!</v>
      </c>
      <c r="Q50" s="258"/>
    </row>
    <row r="51" spans="1:33" ht="20.100000000000001" customHeight="1" thickTop="1" thickBot="1" x14ac:dyDescent="0.3">
      <c r="B51" s="239"/>
      <c r="C51" s="259"/>
      <c r="D51" s="259"/>
      <c r="E51" s="260"/>
      <c r="F51" s="261"/>
      <c r="G51" s="262"/>
      <c r="H51" s="262"/>
      <c r="I51" s="262"/>
      <c r="J51" s="263"/>
      <c r="K51" s="263"/>
      <c r="L51" s="264"/>
      <c r="M51" s="265"/>
      <c r="O51" s="105"/>
      <c r="P51" s="266"/>
      <c r="Q51" s="243"/>
    </row>
    <row r="52" spans="1:33" ht="20.100000000000001" customHeight="1" thickTop="1" thickBot="1" x14ac:dyDescent="0.3">
      <c r="B52" s="239"/>
      <c r="C52" s="261"/>
      <c r="D52" s="77" t="s">
        <v>10</v>
      </c>
      <c r="E52" s="267"/>
      <c r="F52" s="78" t="s">
        <v>11</v>
      </c>
      <c r="G52" s="79"/>
      <c r="O52" s="105"/>
      <c r="P52" s="266"/>
      <c r="Q52" s="243"/>
    </row>
    <row r="53" spans="1:33" ht="16.5" customHeight="1" thickTop="1" thickBot="1" x14ac:dyDescent="0.3">
      <c r="B53" s="239"/>
      <c r="C53" s="268" t="s">
        <v>15</v>
      </c>
      <c r="D53" s="269">
        <f>+E41+I41</f>
        <v>14000</v>
      </c>
      <c r="E53" s="270"/>
      <c r="F53" s="269">
        <f>+F41+J41</f>
        <v>5900</v>
      </c>
      <c r="G53" s="271"/>
      <c r="H53" s="90" t="s">
        <v>25</v>
      </c>
      <c r="I53" s="272"/>
      <c r="J53" s="3" t="s">
        <v>10</v>
      </c>
      <c r="K53" s="4" t="s">
        <v>11</v>
      </c>
      <c r="O53" s="105"/>
      <c r="P53" s="266"/>
      <c r="Q53" s="243"/>
    </row>
    <row r="54" spans="1:33" ht="16.5" customHeight="1" thickTop="1" x14ac:dyDescent="0.25">
      <c r="B54" s="239"/>
      <c r="C54" s="273" t="s">
        <v>26</v>
      </c>
      <c r="D54" s="393">
        <f ca="1">+E38+I38</f>
        <v>0</v>
      </c>
      <c r="E54" s="394"/>
      <c r="F54" s="393">
        <f ca="1">+F38+J38</f>
        <v>0</v>
      </c>
      <c r="G54" s="395"/>
      <c r="I54" s="274" t="s">
        <v>27</v>
      </c>
      <c r="J54" s="387">
        <f ca="1">+E48+I48</f>
        <v>0</v>
      </c>
      <c r="K54" s="388">
        <f ca="1">+F48+J48</f>
        <v>0</v>
      </c>
      <c r="M54" s="111"/>
      <c r="N54" s="111"/>
      <c r="O54" s="105"/>
      <c r="P54" s="266"/>
      <c r="Q54" s="243"/>
    </row>
    <row r="55" spans="1:33" ht="16.5" customHeight="1" thickBot="1" x14ac:dyDescent="0.3">
      <c r="B55" s="239"/>
      <c r="C55" s="273" t="s">
        <v>28</v>
      </c>
      <c r="D55" s="275">
        <f ca="1">IF(D54&gt;D57,"ä","æ")</f>
        <v>0</v>
      </c>
      <c r="E55" s="276" t="str">
        <f>IF(E51&gt;E58,"ä","æ")</f>
        <v>æ</v>
      </c>
      <c r="F55" s="277">
        <f ca="1">IF(F54&gt;F57,"ä","æ")</f>
        <v>0</v>
      </c>
      <c r="G55" s="278"/>
      <c r="I55" s="279"/>
      <c r="J55" s="389"/>
      <c r="K55" s="390"/>
      <c r="L55" s="280"/>
      <c r="M55" s="281"/>
      <c r="N55" s="282"/>
      <c r="O55" s="105"/>
      <c r="P55" s="266"/>
      <c r="Q55" s="243"/>
    </row>
    <row r="56" spans="1:33" ht="16.5" customHeight="1" thickTop="1" thickBot="1" x14ac:dyDescent="0.3">
      <c r="B56" s="239"/>
      <c r="C56" s="283" t="s">
        <v>17</v>
      </c>
      <c r="D56" s="391">
        <f ca="1">+$D$54/$D$53</f>
        <v>0</v>
      </c>
      <c r="E56" s="391"/>
      <c r="F56" s="391">
        <f ca="1">+$F$54/$F$53</f>
        <v>0</v>
      </c>
      <c r="G56" s="392"/>
      <c r="K56" s="284"/>
      <c r="L56" s="285"/>
      <c r="M56" s="265"/>
      <c r="O56" s="105"/>
      <c r="P56" s="266"/>
      <c r="Q56" s="243"/>
    </row>
    <row r="57" spans="1:33" ht="20.100000000000001" customHeight="1" thickTop="1" x14ac:dyDescent="0.25">
      <c r="B57" s="239"/>
      <c r="C57" s="259"/>
      <c r="D57" s="286" t="e">
        <f>(D53/$Q$48)*($Q$48-$Q$47)</f>
        <v>#VALUE!</v>
      </c>
      <c r="E57" s="287"/>
      <c r="F57" s="286" t="e">
        <f>(F53/$Q$48)*($Q$48-$Q$47)</f>
        <v>#VALUE!</v>
      </c>
      <c r="G57" s="287"/>
      <c r="H57" s="262"/>
      <c r="I57" s="262"/>
      <c r="J57" s="263"/>
      <c r="K57" s="263"/>
      <c r="L57" s="264"/>
      <c r="M57" s="265"/>
      <c r="O57" s="105"/>
      <c r="P57" s="266"/>
      <c r="Q57" s="243"/>
    </row>
    <row r="58" spans="1:33" ht="32.25" hidden="1" customHeight="1" x14ac:dyDescent="0.2">
      <c r="B58" s="90"/>
      <c r="O58" s="242"/>
      <c r="P58" s="242"/>
      <c r="AD58" s="288"/>
    </row>
    <row r="59" spans="1:33" ht="16.5" hidden="1" customHeight="1" thickBot="1" x14ac:dyDescent="0.25">
      <c r="B59" s="90"/>
      <c r="N59" s="171"/>
      <c r="O59" s="289"/>
      <c r="P59" s="289"/>
      <c r="Q59" s="170"/>
    </row>
    <row r="60" spans="1:33" ht="15.75" hidden="1" customHeight="1" thickBot="1" x14ac:dyDescent="0.25">
      <c r="B60" s="90"/>
      <c r="C60" s="290"/>
      <c r="D60" s="291" t="s">
        <v>29</v>
      </c>
      <c r="E60" s="292"/>
      <c r="F60" s="291" t="s">
        <v>30</v>
      </c>
      <c r="G60" s="292"/>
      <c r="H60" s="291" t="s">
        <v>31</v>
      </c>
      <c r="I60" s="292"/>
      <c r="J60" s="291" t="s">
        <v>32</v>
      </c>
      <c r="K60" s="292"/>
      <c r="L60" s="291" t="s">
        <v>33</v>
      </c>
      <c r="M60" s="292"/>
      <c r="N60" s="293" t="s">
        <v>34</v>
      </c>
      <c r="O60" s="294"/>
      <c r="P60" s="295" t="s">
        <v>35</v>
      </c>
      <c r="Q60" s="296"/>
      <c r="W60" s="290"/>
      <c r="X60" s="295" t="s">
        <v>36</v>
      </c>
      <c r="Y60" s="297"/>
      <c r="Z60" s="298"/>
      <c r="AA60" s="292"/>
      <c r="AC60" s="291" t="s">
        <v>37</v>
      </c>
      <c r="AD60" s="292"/>
      <c r="AE60" s="291" t="s">
        <v>38</v>
      </c>
      <c r="AF60" s="292"/>
      <c r="AG60" s="282"/>
    </row>
    <row r="61" spans="1:33" ht="16.5" hidden="1" customHeight="1" thickBot="1" x14ac:dyDescent="0.25">
      <c r="B61" s="90"/>
      <c r="C61" s="299"/>
      <c r="D61" s="300" t="s">
        <v>10</v>
      </c>
      <c r="E61" s="301" t="s">
        <v>20</v>
      </c>
      <c r="F61" s="300" t="s">
        <v>10</v>
      </c>
      <c r="G61" s="301" t="s">
        <v>20</v>
      </c>
      <c r="H61" s="300" t="s">
        <v>10</v>
      </c>
      <c r="I61" s="301" t="s">
        <v>20</v>
      </c>
      <c r="J61" s="300" t="s">
        <v>10</v>
      </c>
      <c r="K61" s="301" t="s">
        <v>20</v>
      </c>
      <c r="L61" s="300" t="s">
        <v>10</v>
      </c>
      <c r="M61" s="301" t="s">
        <v>20</v>
      </c>
      <c r="N61" s="302" t="s">
        <v>10</v>
      </c>
      <c r="O61" s="303" t="s">
        <v>20</v>
      </c>
      <c r="P61" s="302" t="s">
        <v>10</v>
      </c>
      <c r="Q61" s="304" t="s">
        <v>20</v>
      </c>
      <c r="W61" s="299"/>
      <c r="X61" s="305" t="s">
        <v>10</v>
      </c>
      <c r="Y61" s="306" t="s">
        <v>20</v>
      </c>
      <c r="Z61" s="307" t="s">
        <v>39</v>
      </c>
      <c r="AA61" s="306" t="s">
        <v>40</v>
      </c>
      <c r="AC61" s="305" t="s">
        <v>41</v>
      </c>
      <c r="AD61" s="306" t="s">
        <v>42</v>
      </c>
      <c r="AE61" s="305" t="s">
        <v>43</v>
      </c>
      <c r="AF61" s="306" t="s">
        <v>44</v>
      </c>
      <c r="AG61" s="5"/>
    </row>
    <row r="62" spans="1:33" ht="15.75" hidden="1" customHeight="1" x14ac:dyDescent="0.2">
      <c r="A62" s="81" t="str">
        <f>C62</f>
        <v>MOBILIER</v>
      </c>
      <c r="B62" s="90">
        <v>1</v>
      </c>
      <c r="C62" s="308" t="s">
        <v>45</v>
      </c>
      <c r="D62" s="309" t="e">
        <f ca="1">SUM(C6:C10)</f>
        <v>#REF!</v>
      </c>
      <c r="E62" s="310">
        <f ca="1">SUM(D6:D10)</f>
        <v>122</v>
      </c>
      <c r="F62" s="309" t="e">
        <f ca="1">SUM(C12:C17)</f>
        <v>#REF!</v>
      </c>
      <c r="G62" s="310">
        <f ca="1">SUM(D12:D17)</f>
        <v>0</v>
      </c>
      <c r="H62" s="309" t="e">
        <f ca="1">SUM(C19:C24)</f>
        <v>#REF!</v>
      </c>
      <c r="I62" s="310">
        <f ca="1">SUM(D19:D24)</f>
        <v>0</v>
      </c>
      <c r="J62" s="309" t="e">
        <f ca="1">SUM(C26:C31)</f>
        <v>#REF!</v>
      </c>
      <c r="K62" s="310">
        <f ca="1">SUM(D26:D31)</f>
        <v>0</v>
      </c>
      <c r="L62" s="309" t="e">
        <f ca="1">SUM(C33:C36)</f>
        <v>#REF!</v>
      </c>
      <c r="M62" s="310">
        <f ca="1">SUM(D33:D36)</f>
        <v>0</v>
      </c>
      <c r="N62" s="311" t="e">
        <f ca="1">IF(SUM(D62,F62,H62,J62,L62)=C38,"OK","NOK")</f>
        <v>#REF!</v>
      </c>
      <c r="O62" s="312" t="str">
        <f ca="1">IF(SUM(E62,G62,I62,K62,M62)=D38,"OK","NOK")</f>
        <v>OK</v>
      </c>
      <c r="P62" s="313" t="e">
        <f t="shared" ref="P62:Q67" ca="1" si="25">SUM(D62,F62,H62,J62,L62)</f>
        <v>#REF!</v>
      </c>
      <c r="Q62" s="314">
        <f t="shared" ca="1" si="25"/>
        <v>122</v>
      </c>
      <c r="W62" s="315" t="s">
        <v>45</v>
      </c>
      <c r="X62" s="316">
        <f>+C41</f>
        <v>6000</v>
      </c>
      <c r="Y62" s="317">
        <f>+D41</f>
        <v>3200</v>
      </c>
      <c r="Z62" s="318">
        <f>X62/$P$2</f>
        <v>1200</v>
      </c>
      <c r="AA62" s="319">
        <f>Y62/$P$2</f>
        <v>640</v>
      </c>
      <c r="AB62" s="90" t="s">
        <v>46</v>
      </c>
      <c r="AC62" s="320">
        <f t="shared" ref="AC62:AC67" si="26">X62*85%</f>
        <v>5100</v>
      </c>
      <c r="AD62" s="321">
        <f t="shared" ref="AD62:AD67" si="27">Y62*90%</f>
        <v>2880</v>
      </c>
      <c r="AE62" s="320"/>
      <c r="AF62" s="321"/>
      <c r="AG62" s="6"/>
    </row>
    <row r="63" spans="1:33" hidden="1" x14ac:dyDescent="0.2">
      <c r="A63" s="81" t="str">
        <f t="shared" ref="A63:A68" si="28">C63</f>
        <v>BUREAUTIQUE</v>
      </c>
      <c r="B63" s="90">
        <v>2</v>
      </c>
      <c r="C63" s="322" t="s">
        <v>47</v>
      </c>
      <c r="D63" s="323">
        <f ca="1">SUM(E6:E10)</f>
        <v>0</v>
      </c>
      <c r="E63" s="324">
        <f ca="1">SUM(F6:F10)</f>
        <v>0</v>
      </c>
      <c r="F63" s="323">
        <f ca="1">SUM(E12:E17)</f>
        <v>0</v>
      </c>
      <c r="G63" s="324">
        <f ca="1">SUM(F12:F17)</f>
        <v>0</v>
      </c>
      <c r="H63" s="323">
        <f ca="1">SUM(E19:E24)</f>
        <v>0</v>
      </c>
      <c r="I63" s="324">
        <f ca="1">SUM(F19:F24)</f>
        <v>0</v>
      </c>
      <c r="J63" s="323">
        <f ca="1">SUM(E26:E31)</f>
        <v>0</v>
      </c>
      <c r="K63" s="324">
        <f ca="1">SUM(F26:F31)</f>
        <v>0</v>
      </c>
      <c r="L63" s="323">
        <f ca="1">SUM(E33:E36)</f>
        <v>0</v>
      </c>
      <c r="M63" s="324">
        <f ca="1">SUM(F33:F36)</f>
        <v>0</v>
      </c>
      <c r="N63" s="325" t="str">
        <f ca="1">IF(SUM(D63,F63,H63,J63,L63)=E38,"OK","NOK")</f>
        <v>OK</v>
      </c>
      <c r="O63" s="326" t="str">
        <f ca="1">IF(SUM(E63,G63,I63,K63,M63)=F38,"OK","NOK")</f>
        <v>OK</v>
      </c>
      <c r="P63" s="327">
        <f t="shared" ca="1" si="25"/>
        <v>0</v>
      </c>
      <c r="Q63" s="328">
        <f t="shared" ca="1" si="25"/>
        <v>0</v>
      </c>
      <c r="W63" s="329" t="s">
        <v>47</v>
      </c>
      <c r="X63" s="330">
        <f>+E41</f>
        <v>8000</v>
      </c>
      <c r="Y63" s="328">
        <f>+F41</f>
        <v>4300</v>
      </c>
      <c r="Z63" s="331">
        <f t="shared" ref="Z63:AA68" si="29">X63/$P$2</f>
        <v>1600</v>
      </c>
      <c r="AA63" s="321">
        <f t="shared" si="29"/>
        <v>860</v>
      </c>
      <c r="AB63" s="90" t="s">
        <v>48</v>
      </c>
      <c r="AC63" s="320">
        <f t="shared" si="26"/>
        <v>6800</v>
      </c>
      <c r="AD63" s="321">
        <f t="shared" si="27"/>
        <v>3870</v>
      </c>
      <c r="AE63" s="320"/>
      <c r="AF63" s="321"/>
      <c r="AG63" s="6"/>
    </row>
    <row r="64" spans="1:33" ht="15.75" hidden="1" customHeight="1" x14ac:dyDescent="0.2">
      <c r="A64" s="81" t="str">
        <f t="shared" si="28"/>
        <v>FOURNITURES</v>
      </c>
      <c r="B64" s="90">
        <v>3</v>
      </c>
      <c r="C64" s="322" t="s">
        <v>49</v>
      </c>
      <c r="D64" s="323">
        <f ca="1">SUM(G6:G10)</f>
        <v>0</v>
      </c>
      <c r="E64" s="324">
        <f ca="1">SUM(H6:H10)</f>
        <v>0</v>
      </c>
      <c r="F64" s="323">
        <f ca="1">SUM(G12:G17)</f>
        <v>0</v>
      </c>
      <c r="G64" s="324">
        <f ca="1">SUM(H12:H17)</f>
        <v>0</v>
      </c>
      <c r="H64" s="323">
        <f ca="1">SUM(G19:G24)</f>
        <v>0</v>
      </c>
      <c r="I64" s="324">
        <f ca="1">SUM(H19:H24)</f>
        <v>0</v>
      </c>
      <c r="J64" s="323">
        <f ca="1">SUM(G26:G31)</f>
        <v>0</v>
      </c>
      <c r="K64" s="324">
        <f ca="1">SUM(H26:H31)</f>
        <v>0</v>
      </c>
      <c r="L64" s="323">
        <f ca="1">SUM(G33:G36)</f>
        <v>0</v>
      </c>
      <c r="M64" s="324">
        <f ca="1">SUM(H33:H36)</f>
        <v>0</v>
      </c>
      <c r="N64" s="325" t="str">
        <f ca="1">IF(SUM(D64,F64,H64,J64,L64)=G38,"OK","NOK")</f>
        <v>OK</v>
      </c>
      <c r="O64" s="326" t="str">
        <f ca="1">IF(SUM(E64,G64,I64,K64,M64)=H38,"OK","NOK")</f>
        <v>OK</v>
      </c>
      <c r="P64" s="327">
        <f t="shared" ca="1" si="25"/>
        <v>0</v>
      </c>
      <c r="Q64" s="328">
        <f t="shared" ca="1" si="25"/>
        <v>0</v>
      </c>
      <c r="W64" s="329" t="s">
        <v>49</v>
      </c>
      <c r="X64" s="330">
        <f>+G41</f>
        <v>9000</v>
      </c>
      <c r="Y64" s="328">
        <f>+H41</f>
        <v>3500</v>
      </c>
      <c r="Z64" s="331">
        <f t="shared" si="29"/>
        <v>1800</v>
      </c>
      <c r="AA64" s="321">
        <f t="shared" si="29"/>
        <v>700</v>
      </c>
      <c r="AB64" s="90" t="s">
        <v>50</v>
      </c>
      <c r="AC64" s="320">
        <f t="shared" si="26"/>
        <v>7650</v>
      </c>
      <c r="AD64" s="321">
        <f t="shared" si="27"/>
        <v>3150</v>
      </c>
      <c r="AE64" s="320"/>
      <c r="AF64" s="321"/>
      <c r="AG64" s="6"/>
    </row>
    <row r="65" spans="1:35" ht="15.75" hidden="1" customHeight="1" thickBot="1" x14ac:dyDescent="0.25">
      <c r="A65" s="81" t="str">
        <f t="shared" si="28"/>
        <v>MICRO</v>
      </c>
      <c r="B65" s="90">
        <v>4</v>
      </c>
      <c r="C65" s="322" t="s">
        <v>51</v>
      </c>
      <c r="D65" s="323">
        <f ca="1">SUM(I6:I10)</f>
        <v>0</v>
      </c>
      <c r="E65" s="324">
        <f ca="1">SUM(J6:J10)</f>
        <v>0</v>
      </c>
      <c r="F65" s="323">
        <f ca="1">SUM(I12:I17)</f>
        <v>0</v>
      </c>
      <c r="G65" s="324">
        <f ca="1">SUM(J12:J17)</f>
        <v>0</v>
      </c>
      <c r="H65" s="323">
        <f ca="1">SUM(I19:I24)</f>
        <v>0</v>
      </c>
      <c r="I65" s="324">
        <f ca="1">SUM(J19:J24)</f>
        <v>0</v>
      </c>
      <c r="J65" s="323">
        <f ca="1">SUM(I26:I31)</f>
        <v>0</v>
      </c>
      <c r="K65" s="324">
        <f ca="1">SUM(J26:J31)</f>
        <v>0</v>
      </c>
      <c r="L65" s="323">
        <f ca="1">SUM(I33:I36)</f>
        <v>0</v>
      </c>
      <c r="M65" s="324">
        <f ca="1">SUM(J33:J36)</f>
        <v>0</v>
      </c>
      <c r="N65" s="325" t="str">
        <f ca="1">IF(SUM(D65,F65,H65,J65,L65)=I38,"OK","NOK")</f>
        <v>OK</v>
      </c>
      <c r="O65" s="326" t="str">
        <f ca="1">IF(SUM(E65,G65,I65,K65,M65)=J38,"OK","NOK")</f>
        <v>OK</v>
      </c>
      <c r="P65" s="327">
        <f t="shared" ca="1" si="25"/>
        <v>0</v>
      </c>
      <c r="Q65" s="328">
        <f t="shared" ca="1" si="25"/>
        <v>0</v>
      </c>
      <c r="W65" s="329" t="s">
        <v>51</v>
      </c>
      <c r="X65" s="330">
        <f>+I41</f>
        <v>6000</v>
      </c>
      <c r="Y65" s="328">
        <f>+J41</f>
        <v>1600</v>
      </c>
      <c r="Z65" s="331">
        <f t="shared" si="29"/>
        <v>1200</v>
      </c>
      <c r="AA65" s="321">
        <f t="shared" si="29"/>
        <v>320</v>
      </c>
      <c r="AB65" s="90" t="s">
        <v>51</v>
      </c>
      <c r="AC65" s="320">
        <f t="shared" si="26"/>
        <v>5100</v>
      </c>
      <c r="AD65" s="321">
        <f t="shared" si="27"/>
        <v>1440</v>
      </c>
      <c r="AE65" s="320"/>
      <c r="AF65" s="321"/>
      <c r="AG65" s="6"/>
    </row>
    <row r="66" spans="1:35" ht="15.75" hidden="1" customHeight="1" thickBot="1" x14ac:dyDescent="0.25">
      <c r="A66" s="81" t="str">
        <f t="shared" si="28"/>
        <v>COPIE IMPRIMERIE</v>
      </c>
      <c r="B66" s="90">
        <v>9</v>
      </c>
      <c r="C66" s="332" t="s">
        <v>52</v>
      </c>
      <c r="D66" s="333">
        <f ca="1">SUM(K6:K10)</f>
        <v>0</v>
      </c>
      <c r="E66" s="334">
        <f ca="1">SUM(L6:L10)</f>
        <v>0</v>
      </c>
      <c r="F66" s="333">
        <f ca="1">SUM(K12:K17)</f>
        <v>0</v>
      </c>
      <c r="G66" s="334">
        <f ca="1">SUM(L12:L17)</f>
        <v>0</v>
      </c>
      <c r="H66" s="333">
        <f ca="1">SUM(K19:K24)</f>
        <v>0</v>
      </c>
      <c r="I66" s="334">
        <f ca="1">SUM(L19:L24)</f>
        <v>0</v>
      </c>
      <c r="J66" s="333">
        <f ca="1">SUM(K26:K31)</f>
        <v>0</v>
      </c>
      <c r="K66" s="334">
        <f ca="1">SUM(L26:L31)</f>
        <v>0</v>
      </c>
      <c r="L66" s="333">
        <f ca="1">SUM(K33:K36)</f>
        <v>0</v>
      </c>
      <c r="M66" s="334">
        <f ca="1">SUM(L33:L36)</f>
        <v>0</v>
      </c>
      <c r="N66" s="335" t="str">
        <f ca="1">IF(SUM(D66,F66,H66,J66,L66)=K38,"OK","NOK")</f>
        <v>OK</v>
      </c>
      <c r="O66" s="336" t="str">
        <f ca="1">IF(SUM(E66,G66,I66,K66,M66)=L38,"OK","NOK")</f>
        <v>OK</v>
      </c>
      <c r="P66" s="337">
        <f t="shared" ca="1" si="25"/>
        <v>0</v>
      </c>
      <c r="Q66" s="338">
        <f t="shared" ca="1" si="25"/>
        <v>0</v>
      </c>
      <c r="W66" s="329" t="s">
        <v>52</v>
      </c>
      <c r="X66" s="330">
        <f>+K41</f>
        <v>5000</v>
      </c>
      <c r="Y66" s="339">
        <f>+L41</f>
        <v>2000</v>
      </c>
      <c r="Z66" s="331">
        <f t="shared" si="29"/>
        <v>1000</v>
      </c>
      <c r="AA66" s="321">
        <f t="shared" si="29"/>
        <v>400</v>
      </c>
      <c r="AB66" s="90" t="s">
        <v>53</v>
      </c>
      <c r="AC66" s="320">
        <f t="shared" si="26"/>
        <v>4250</v>
      </c>
      <c r="AD66" s="321">
        <f t="shared" si="27"/>
        <v>1800</v>
      </c>
      <c r="AE66" s="320"/>
      <c r="AF66" s="321"/>
      <c r="AG66" s="6"/>
      <c r="AH66" s="340" t="s">
        <v>54</v>
      </c>
    </row>
    <row r="67" spans="1:35" ht="15.75" hidden="1" customHeight="1" thickBot="1" x14ac:dyDescent="0.25">
      <c r="A67" s="81" t="str">
        <f t="shared" si="28"/>
        <v>Pôle Techno</v>
      </c>
      <c r="B67" s="341" t="s">
        <v>55</v>
      </c>
      <c r="C67" s="342" t="s">
        <v>56</v>
      </c>
      <c r="D67" s="343">
        <f ca="1">SUM(D63,D65)</f>
        <v>0</v>
      </c>
      <c r="E67" s="344">
        <f t="shared" ref="E67:M67" ca="1" si="30">SUM(E63,E65)</f>
        <v>0</v>
      </c>
      <c r="F67" s="343">
        <f t="shared" ca="1" si="30"/>
        <v>0</v>
      </c>
      <c r="G67" s="344">
        <f t="shared" ca="1" si="30"/>
        <v>0</v>
      </c>
      <c r="H67" s="343">
        <f t="shared" ca="1" si="30"/>
        <v>0</v>
      </c>
      <c r="I67" s="344">
        <f t="shared" ca="1" si="30"/>
        <v>0</v>
      </c>
      <c r="J67" s="343">
        <f t="shared" ca="1" si="30"/>
        <v>0</v>
      </c>
      <c r="K67" s="344">
        <f t="shared" ca="1" si="30"/>
        <v>0</v>
      </c>
      <c r="L67" s="343">
        <f t="shared" ca="1" si="30"/>
        <v>0</v>
      </c>
      <c r="M67" s="345">
        <f t="shared" ca="1" si="30"/>
        <v>0</v>
      </c>
      <c r="N67" s="346"/>
      <c r="O67" s="346"/>
      <c r="P67" s="347">
        <f t="shared" ca="1" si="25"/>
        <v>0</v>
      </c>
      <c r="Q67" s="348">
        <f t="shared" ca="1" si="25"/>
        <v>0</v>
      </c>
      <c r="W67" s="349" t="s">
        <v>56</v>
      </c>
      <c r="X67" s="347">
        <f>+X63+X65</f>
        <v>14000</v>
      </c>
      <c r="Y67" s="348">
        <f>+Y63+Y65</f>
        <v>5900</v>
      </c>
      <c r="Z67" s="350">
        <f t="shared" si="29"/>
        <v>2800</v>
      </c>
      <c r="AA67" s="351">
        <f t="shared" si="29"/>
        <v>1180</v>
      </c>
      <c r="AC67" s="320">
        <f t="shared" si="26"/>
        <v>11900</v>
      </c>
      <c r="AD67" s="321">
        <f t="shared" si="27"/>
        <v>5310</v>
      </c>
      <c r="AE67" s="320"/>
      <c r="AF67" s="321"/>
      <c r="AG67" s="6"/>
      <c r="AH67" s="352" t="e">
        <f ca="1">+P66/P68</f>
        <v>#REF!</v>
      </c>
    </row>
    <row r="68" spans="1:35" ht="15.75" hidden="1" customHeight="1" thickBot="1" x14ac:dyDescent="0.25">
      <c r="A68" s="81" t="str">
        <f t="shared" si="28"/>
        <v>MAGASIN</v>
      </c>
      <c r="B68" s="90"/>
      <c r="C68" s="7" t="s">
        <v>57</v>
      </c>
      <c r="D68" s="8" t="e">
        <f ca="1">SUM(D62:D66)</f>
        <v>#REF!</v>
      </c>
      <c r="E68" s="9">
        <f t="shared" ref="E68:M68" ca="1" si="31">SUM(E62:E66)</f>
        <v>922</v>
      </c>
      <c r="F68" s="8" t="e">
        <f t="shared" ca="1" si="31"/>
        <v>#REF!</v>
      </c>
      <c r="G68" s="9">
        <f t="shared" ca="1" si="31"/>
        <v>0</v>
      </c>
      <c r="H68" s="8" t="e">
        <f t="shared" ca="1" si="31"/>
        <v>#REF!</v>
      </c>
      <c r="I68" s="9">
        <f t="shared" ca="1" si="31"/>
        <v>0</v>
      </c>
      <c r="J68" s="8" t="e">
        <f t="shared" ca="1" si="31"/>
        <v>#REF!</v>
      </c>
      <c r="K68" s="9">
        <f t="shared" ca="1" si="31"/>
        <v>0</v>
      </c>
      <c r="L68" s="8" t="e">
        <f t="shared" ca="1" si="31"/>
        <v>#REF!</v>
      </c>
      <c r="M68" s="10">
        <f t="shared" ca="1" si="31"/>
        <v>0</v>
      </c>
      <c r="N68" s="346"/>
      <c r="O68" s="346"/>
      <c r="P68" s="11" t="e">
        <f ca="1">SUM(P62:P66)</f>
        <v>#REF!</v>
      </c>
      <c r="Q68" s="12">
        <f ca="1">SUM(Q62:Q66)</f>
        <v>922</v>
      </c>
      <c r="W68" s="353" t="s">
        <v>57</v>
      </c>
      <c r="X68" s="13">
        <f>SUM(X62:X66)</f>
        <v>34000</v>
      </c>
      <c r="Y68" s="14">
        <f>SUM(Y62:Y66)</f>
        <v>14600</v>
      </c>
      <c r="Z68" s="354">
        <f t="shared" si="29"/>
        <v>6800</v>
      </c>
      <c r="AA68" s="355">
        <f t="shared" si="29"/>
        <v>2920</v>
      </c>
      <c r="AC68" s="356"/>
      <c r="AD68" s="357"/>
      <c r="AE68" s="358">
        <f>X68*95%</f>
        <v>32300</v>
      </c>
      <c r="AF68" s="359">
        <f>Y68*95%</f>
        <v>13870</v>
      </c>
      <c r="AG68" s="360" t="s">
        <v>58</v>
      </c>
      <c r="AH68" s="361" t="e">
        <f ca="1">IF(AND($AH$67&gt;=4%,$AH$67&lt;5%),25,IF($AH$67&gt;=5%,50,0))</f>
        <v>#REF!</v>
      </c>
      <c r="AI68" s="362">
        <v>0.05</v>
      </c>
    </row>
    <row r="69" spans="1:35" ht="15.75" hidden="1" customHeight="1" thickBot="1" x14ac:dyDescent="0.25">
      <c r="B69" s="90"/>
      <c r="C69" s="363" t="s">
        <v>34</v>
      </c>
      <c r="D69" s="305" t="e">
        <f ca="1">IF(SUM(D62:D66)=SUM(N6:N10),"OK","NOK")</f>
        <v>#REF!</v>
      </c>
      <c r="E69" s="305" t="str">
        <f ca="1">IF(SUM(E62:E66)=SUM(O6:O10),"OK","NOK")</f>
        <v>OK</v>
      </c>
      <c r="F69" s="305" t="e">
        <f ca="1">IF(SUM(F62:F66)=SUM(N12:N17),"OK","NOK")</f>
        <v>#REF!</v>
      </c>
      <c r="G69" s="305" t="str">
        <f ca="1">IF(SUM(G62:G66)=SUM(O12:O17),"OK","NOK")</f>
        <v>OK</v>
      </c>
      <c r="H69" s="305" t="e">
        <f ca="1">IF(SUM(H62:H66)=SUM(N19:N24),"OK","NOK")</f>
        <v>#REF!</v>
      </c>
      <c r="I69" s="305" t="str">
        <f ca="1">IF(SUM(I62:I66)=SUM(O19:O24),"OK","NOK")</f>
        <v>OK</v>
      </c>
      <c r="J69" s="305" t="e">
        <f ca="1">IF(SUM(J62:J66)=SUM(N26:N31),"OK","NOK")</f>
        <v>#REF!</v>
      </c>
      <c r="K69" s="305" t="str">
        <f ca="1">IF(SUM(K62:K66)=SUM(O26:O31),"OK","NOK")</f>
        <v>OK</v>
      </c>
      <c r="L69" s="305" t="e">
        <f ca="1">IF(SUM(L62:L66)=SUM(N33:N36),"OK","NOK")</f>
        <v>#REF!</v>
      </c>
      <c r="M69" s="305" t="str">
        <f ca="1">IF(SUM(M62:M66)=SUM(O33:O36),"OK","NOK")</f>
        <v>OK</v>
      </c>
      <c r="O69" s="242"/>
      <c r="P69" s="242"/>
      <c r="AG69" s="364" t="s">
        <v>59</v>
      </c>
      <c r="AH69" s="365" t="e">
        <f ca="1">IF(AND($AH$67&gt;=9%,$AH$67&lt;10%),25,IF($AH$67&gt;=10%,50,0))</f>
        <v>#REF!</v>
      </c>
      <c r="AI69" s="362">
        <v>0.1</v>
      </c>
    </row>
    <row r="70" spans="1:35" ht="15.75" hidden="1" customHeight="1" x14ac:dyDescent="0.2">
      <c r="B70" s="90"/>
      <c r="O70" s="242"/>
      <c r="P70" s="242"/>
    </row>
    <row r="71" spans="1:35" ht="15.75" hidden="1" customHeight="1" x14ac:dyDescent="0.2">
      <c r="B71" s="90"/>
      <c r="O71" s="242"/>
      <c r="P71" s="242"/>
    </row>
    <row r="72" spans="1:35" ht="15.75" hidden="1" customHeight="1" x14ac:dyDescent="0.2">
      <c r="B72" s="90"/>
      <c r="O72" s="242"/>
      <c r="P72" s="242"/>
    </row>
    <row r="73" spans="1:35" ht="15.75" hidden="1" customHeight="1" x14ac:dyDescent="0.2">
      <c r="B73" s="90"/>
      <c r="O73" s="242"/>
      <c r="P73" s="242"/>
    </row>
    <row r="74" spans="1:35" ht="15.75" hidden="1" customHeight="1" x14ac:dyDescent="0.2">
      <c r="B74" s="90"/>
      <c r="O74" s="242"/>
      <c r="P74" s="242"/>
    </row>
    <row r="75" spans="1:35" ht="15.75" hidden="1" customHeight="1" x14ac:dyDescent="0.2">
      <c r="B75" s="90"/>
      <c r="O75" s="242"/>
      <c r="P75" s="242"/>
    </row>
    <row r="76" spans="1:35" ht="15.75" hidden="1" customHeight="1" x14ac:dyDescent="0.2">
      <c r="B76" s="90"/>
      <c r="O76" s="242"/>
      <c r="P76" s="242"/>
    </row>
    <row r="77" spans="1:35" ht="15.75" hidden="1" customHeight="1" x14ac:dyDescent="0.2">
      <c r="B77" s="90"/>
      <c r="O77" s="242"/>
      <c r="P77" s="242"/>
    </row>
    <row r="78" spans="1:35" ht="15.75" hidden="1" customHeight="1" x14ac:dyDescent="0.2">
      <c r="B78" s="90"/>
      <c r="O78" s="242"/>
      <c r="P78" s="242"/>
    </row>
    <row r="79" spans="1:35" ht="15.75" hidden="1" customHeight="1" x14ac:dyDescent="0.2">
      <c r="B79" s="90"/>
      <c r="O79" s="242"/>
      <c r="P79" s="242"/>
    </row>
    <row r="80" spans="1:35" ht="15.75" hidden="1" customHeight="1" x14ac:dyDescent="0.2">
      <c r="B80" s="90"/>
      <c r="O80" s="242"/>
      <c r="P80" s="242"/>
    </row>
    <row r="81" spans="2:16" ht="15.75" hidden="1" customHeight="1" x14ac:dyDescent="0.2">
      <c r="B81" s="90"/>
      <c r="O81" s="242"/>
      <c r="P81" s="242"/>
    </row>
    <row r="82" spans="2:16" ht="15.75" hidden="1" customHeight="1" x14ac:dyDescent="0.2">
      <c r="B82" s="90"/>
      <c r="O82" s="242"/>
      <c r="P82" s="242"/>
    </row>
    <row r="83" spans="2:16" hidden="1" x14ac:dyDescent="0.2">
      <c r="B83" s="90"/>
      <c r="O83" s="242"/>
      <c r="P83" s="242"/>
    </row>
    <row r="84" spans="2:16" ht="15.75" hidden="1" customHeight="1" x14ac:dyDescent="0.2">
      <c r="B84" s="90"/>
      <c r="O84" s="242"/>
      <c r="P84" s="242"/>
    </row>
    <row r="85" spans="2:16" hidden="1" x14ac:dyDescent="0.2">
      <c r="B85" s="90"/>
      <c r="O85" s="242"/>
      <c r="P85" s="242"/>
    </row>
    <row r="86" spans="2:16" hidden="1" x14ac:dyDescent="0.2">
      <c r="B86" s="90"/>
      <c r="O86" s="242"/>
      <c r="P86" s="242"/>
    </row>
    <row r="87" spans="2:16" ht="15.75" hidden="1" customHeight="1" x14ac:dyDescent="0.2">
      <c r="B87" s="90"/>
      <c r="O87" s="242"/>
      <c r="P87" s="242"/>
    </row>
    <row r="88" spans="2:16" ht="15.75" hidden="1" customHeight="1" x14ac:dyDescent="0.2">
      <c r="B88" s="90"/>
      <c r="O88" s="242"/>
      <c r="P88" s="242"/>
    </row>
    <row r="89" spans="2:16" ht="15.75" hidden="1" customHeight="1" x14ac:dyDescent="0.2">
      <c r="B89" s="90"/>
      <c r="O89" s="242"/>
      <c r="P89" s="242"/>
    </row>
    <row r="90" spans="2:16" ht="15.75" hidden="1" customHeight="1" x14ac:dyDescent="0.2">
      <c r="B90" s="90"/>
      <c r="O90" s="242"/>
      <c r="P90" s="242"/>
    </row>
    <row r="91" spans="2:16" ht="15.75" hidden="1" customHeight="1" x14ac:dyDescent="0.2">
      <c r="B91" s="90"/>
      <c r="O91" s="242"/>
      <c r="P91" s="242"/>
    </row>
    <row r="92" spans="2:16" ht="15.75" hidden="1" customHeight="1" x14ac:dyDescent="0.2">
      <c r="B92" s="90"/>
      <c r="O92" s="242"/>
      <c r="P92" s="242"/>
    </row>
    <row r="93" spans="2:16" ht="15.75" hidden="1" customHeight="1" x14ac:dyDescent="0.2">
      <c r="B93" s="90"/>
      <c r="O93" s="242"/>
      <c r="P93" s="242"/>
    </row>
    <row r="94" spans="2:16" ht="15.75" hidden="1" customHeight="1" x14ac:dyDescent="0.2">
      <c r="B94" s="90"/>
      <c r="O94" s="242"/>
      <c r="P94" s="242"/>
    </row>
    <row r="95" spans="2:16" ht="15.75" hidden="1" customHeight="1" x14ac:dyDescent="0.2">
      <c r="B95" s="90"/>
      <c r="O95" s="242"/>
      <c r="P95" s="242"/>
    </row>
    <row r="96" spans="2:16" ht="15.75" hidden="1" customHeight="1" x14ac:dyDescent="0.2">
      <c r="B96" s="90"/>
      <c r="O96" s="242"/>
      <c r="P96" s="242"/>
    </row>
    <row r="97" spans="2:16" ht="15.75" customHeight="1" x14ac:dyDescent="0.2">
      <c r="B97" s="90"/>
      <c r="O97" s="242"/>
      <c r="P97" s="242"/>
    </row>
    <row r="98" spans="2:16" ht="15.75" customHeight="1" x14ac:dyDescent="0.2">
      <c r="B98" s="90"/>
      <c r="O98" s="242"/>
      <c r="P98" s="242"/>
    </row>
    <row r="99" spans="2:16" ht="15.75" customHeight="1" x14ac:dyDescent="0.2">
      <c r="B99" s="90"/>
      <c r="O99" s="242"/>
      <c r="P99" s="242"/>
    </row>
    <row r="100" spans="2:16" ht="15.75" customHeight="1" x14ac:dyDescent="0.2">
      <c r="B100" s="90"/>
      <c r="O100" s="242"/>
      <c r="P100" s="242"/>
    </row>
    <row r="101" spans="2:16" ht="15.75" customHeight="1" x14ac:dyDescent="0.2">
      <c r="B101" s="90"/>
      <c r="O101" s="242"/>
      <c r="P101" s="242"/>
    </row>
    <row r="102" spans="2:16" ht="15.75" customHeight="1" x14ac:dyDescent="0.2">
      <c r="B102" s="90"/>
      <c r="O102" s="242"/>
      <c r="P102" s="242"/>
    </row>
    <row r="103" spans="2:16" ht="15.75" customHeight="1" x14ac:dyDescent="0.2">
      <c r="B103" s="90"/>
      <c r="O103" s="242"/>
      <c r="P103" s="242"/>
    </row>
    <row r="104" spans="2:16" ht="15.75" customHeight="1" x14ac:dyDescent="0.2">
      <c r="B104" s="90"/>
      <c r="O104" s="242"/>
      <c r="P104" s="242"/>
    </row>
    <row r="105" spans="2:16" ht="15.75" customHeight="1" x14ac:dyDescent="0.2">
      <c r="B105" s="90"/>
      <c r="O105" s="242"/>
      <c r="P105" s="242"/>
    </row>
    <row r="106" spans="2:16" ht="15.75" customHeight="1" x14ac:dyDescent="0.2">
      <c r="B106" s="90"/>
      <c r="O106" s="242"/>
      <c r="P106" s="242"/>
    </row>
    <row r="107" spans="2:16" ht="15.75" customHeight="1" x14ac:dyDescent="0.2">
      <c r="B107" s="90"/>
      <c r="O107" s="242"/>
      <c r="P107" s="242"/>
    </row>
    <row r="108" spans="2:16" ht="15.75" customHeight="1" x14ac:dyDescent="0.2">
      <c r="B108" s="90"/>
      <c r="O108" s="242"/>
      <c r="P108" s="242"/>
    </row>
    <row r="109" spans="2:16" x14ac:dyDescent="0.2">
      <c r="B109" s="90"/>
      <c r="O109" s="242"/>
      <c r="P109" s="242"/>
    </row>
    <row r="110" spans="2:16" ht="5.25" customHeight="1" x14ac:dyDescent="0.2">
      <c r="B110" s="90"/>
      <c r="O110" s="242"/>
      <c r="P110" s="242"/>
    </row>
    <row r="111" spans="2:16" ht="12.75" customHeight="1" x14ac:dyDescent="0.2">
      <c r="B111" s="90"/>
      <c r="O111" s="242"/>
      <c r="P111" s="242"/>
    </row>
    <row r="112" spans="2:16" ht="12.75" customHeight="1" x14ac:dyDescent="0.2">
      <c r="B112" s="90"/>
      <c r="O112" s="242"/>
      <c r="P112" s="242"/>
    </row>
    <row r="113" spans="2:16" x14ac:dyDescent="0.2">
      <c r="B113" s="90"/>
      <c r="O113" s="242"/>
      <c r="P113" s="242"/>
    </row>
    <row r="114" spans="2:16" ht="15.75" customHeight="1" x14ac:dyDescent="0.2">
      <c r="B114" s="90"/>
      <c r="O114" s="242"/>
      <c r="P114" s="242"/>
    </row>
    <row r="115" spans="2:16" ht="15.75" customHeight="1" x14ac:dyDescent="0.2">
      <c r="B115" s="90"/>
      <c r="O115" s="242"/>
      <c r="P115" s="242"/>
    </row>
    <row r="116" spans="2:16" ht="15.75" customHeight="1" x14ac:dyDescent="0.2">
      <c r="B116" s="90"/>
      <c r="O116" s="242"/>
      <c r="P116" s="242"/>
    </row>
    <row r="117" spans="2:16" ht="15.75" customHeight="1" x14ac:dyDescent="0.2">
      <c r="B117" s="90"/>
      <c r="O117" s="242"/>
      <c r="P117" s="242"/>
    </row>
    <row r="118" spans="2:16" ht="15.75" customHeight="1" x14ac:dyDescent="0.2">
      <c r="B118" s="90"/>
      <c r="O118" s="242"/>
      <c r="P118" s="242"/>
    </row>
    <row r="119" spans="2:16" ht="15.75" customHeight="1" x14ac:dyDescent="0.2">
      <c r="B119" s="90"/>
      <c r="O119" s="242"/>
      <c r="P119" s="242"/>
    </row>
    <row r="120" spans="2:16" ht="15.75" customHeight="1" x14ac:dyDescent="0.2">
      <c r="B120" s="90"/>
      <c r="O120" s="242"/>
      <c r="P120" s="242"/>
    </row>
    <row r="121" spans="2:16" ht="15.75" customHeight="1" x14ac:dyDescent="0.2">
      <c r="B121" s="90"/>
      <c r="O121" s="242"/>
      <c r="P121" s="242"/>
    </row>
    <row r="122" spans="2:16" ht="15.75" customHeight="1" x14ac:dyDescent="0.2">
      <c r="B122" s="90"/>
      <c r="O122" s="242"/>
      <c r="P122" s="242"/>
    </row>
    <row r="123" spans="2:16" ht="15.75" customHeight="1" x14ac:dyDescent="0.2">
      <c r="B123" s="90"/>
      <c r="O123" s="242"/>
      <c r="P123" s="242"/>
    </row>
    <row r="124" spans="2:16" ht="15.75" customHeight="1" x14ac:dyDescent="0.2">
      <c r="B124" s="90"/>
      <c r="O124" s="242"/>
      <c r="P124" s="242"/>
    </row>
    <row r="125" spans="2:16" ht="15.75" customHeight="1" x14ac:dyDescent="0.2">
      <c r="B125" s="90"/>
      <c r="O125" s="242"/>
      <c r="P125" s="242"/>
    </row>
    <row r="126" spans="2:16" ht="15.75" customHeight="1" x14ac:dyDescent="0.2">
      <c r="B126" s="90"/>
      <c r="O126" s="242"/>
      <c r="P126" s="242"/>
    </row>
    <row r="127" spans="2:16" ht="15.75" customHeight="1" x14ac:dyDescent="0.2">
      <c r="B127" s="90"/>
      <c r="O127" s="242"/>
      <c r="P127" s="242"/>
    </row>
    <row r="128" spans="2:16" ht="15.75" customHeight="1" x14ac:dyDescent="0.2">
      <c r="B128" s="90"/>
      <c r="O128" s="242"/>
      <c r="P128" s="242"/>
    </row>
    <row r="129" spans="2:16" ht="15.75" customHeight="1" x14ac:dyDescent="0.2">
      <c r="B129" s="90"/>
      <c r="O129" s="242"/>
      <c r="P129" s="242"/>
    </row>
    <row r="130" spans="2:16" ht="15.75" customHeight="1" x14ac:dyDescent="0.2">
      <c r="B130" s="90"/>
      <c r="O130" s="242"/>
      <c r="P130" s="242"/>
    </row>
    <row r="131" spans="2:16" ht="15.75" customHeight="1" x14ac:dyDescent="0.2">
      <c r="B131" s="90"/>
      <c r="O131" s="242"/>
      <c r="P131" s="242"/>
    </row>
    <row r="132" spans="2:16" ht="15.75" customHeight="1" x14ac:dyDescent="0.2">
      <c r="B132" s="90"/>
      <c r="O132" s="242"/>
      <c r="P132" s="242"/>
    </row>
    <row r="133" spans="2:16" ht="15.75" customHeight="1" x14ac:dyDescent="0.2">
      <c r="B133" s="90"/>
      <c r="O133" s="242"/>
      <c r="P133" s="242"/>
    </row>
    <row r="134" spans="2:16" ht="15.75" customHeight="1" x14ac:dyDescent="0.2">
      <c r="B134" s="90"/>
      <c r="O134" s="242"/>
      <c r="P134" s="242"/>
    </row>
    <row r="135" spans="2:16" ht="15.75" customHeight="1" x14ac:dyDescent="0.2">
      <c r="B135" s="90"/>
      <c r="O135" s="242"/>
      <c r="P135" s="242"/>
    </row>
    <row r="136" spans="2:16" x14ac:dyDescent="0.2">
      <c r="B136" s="90"/>
      <c r="O136" s="242"/>
      <c r="P136" s="242"/>
    </row>
    <row r="137" spans="2:16" ht="15.75" customHeight="1" x14ac:dyDescent="0.2">
      <c r="B137" s="90"/>
      <c r="O137" s="242"/>
      <c r="P137" s="242"/>
    </row>
    <row r="138" spans="2:16" x14ac:dyDescent="0.2">
      <c r="B138" s="90"/>
      <c r="O138" s="242"/>
      <c r="P138" s="242"/>
    </row>
    <row r="139" spans="2:16" x14ac:dyDescent="0.2">
      <c r="B139" s="90"/>
      <c r="O139" s="242"/>
      <c r="P139" s="242"/>
    </row>
    <row r="140" spans="2:16" ht="15.75" customHeight="1" x14ac:dyDescent="0.2">
      <c r="B140" s="90"/>
      <c r="O140" s="242"/>
      <c r="P140" s="242"/>
    </row>
    <row r="141" spans="2:16" ht="15.75" customHeight="1" x14ac:dyDescent="0.2">
      <c r="B141" s="90"/>
      <c r="O141" s="242"/>
      <c r="P141" s="242"/>
    </row>
    <row r="142" spans="2:16" ht="15.75" customHeight="1" x14ac:dyDescent="0.2">
      <c r="B142" s="90"/>
      <c r="O142" s="242"/>
      <c r="P142" s="242"/>
    </row>
    <row r="143" spans="2:16" ht="15.75" customHeight="1" x14ac:dyDescent="0.2">
      <c r="B143" s="90"/>
      <c r="O143" s="242"/>
      <c r="P143" s="242"/>
    </row>
    <row r="144" spans="2:16" ht="15.75" customHeight="1" x14ac:dyDescent="0.2">
      <c r="B144" s="90"/>
      <c r="O144" s="242"/>
      <c r="P144" s="242"/>
    </row>
    <row r="145" spans="2:16" ht="15.75" customHeight="1" x14ac:dyDescent="0.2">
      <c r="B145" s="90"/>
      <c r="O145" s="242"/>
      <c r="P145" s="242"/>
    </row>
    <row r="146" spans="2:16" ht="15.75" customHeight="1" x14ac:dyDescent="0.2">
      <c r="B146" s="90"/>
      <c r="O146" s="242"/>
      <c r="P146" s="242"/>
    </row>
    <row r="147" spans="2:16" ht="15.75" customHeight="1" x14ac:dyDescent="0.2">
      <c r="B147" s="90"/>
      <c r="O147" s="242"/>
      <c r="P147" s="242"/>
    </row>
    <row r="148" spans="2:16" ht="15.75" customHeight="1" x14ac:dyDescent="0.2">
      <c r="B148" s="90"/>
      <c r="O148" s="242"/>
      <c r="P148" s="242"/>
    </row>
    <row r="149" spans="2:16" ht="15.75" customHeight="1" x14ac:dyDescent="0.2">
      <c r="B149" s="90"/>
      <c r="O149" s="242"/>
      <c r="P149" s="242"/>
    </row>
    <row r="150" spans="2:16" ht="15.75" customHeight="1" x14ac:dyDescent="0.2">
      <c r="B150" s="90"/>
      <c r="O150" s="242"/>
      <c r="P150" s="242"/>
    </row>
    <row r="151" spans="2:16" ht="15.75" customHeight="1" x14ac:dyDescent="0.2">
      <c r="B151" s="90"/>
      <c r="O151" s="242"/>
      <c r="P151" s="242"/>
    </row>
    <row r="152" spans="2:16" ht="15.75" customHeight="1" x14ac:dyDescent="0.2">
      <c r="B152" s="90"/>
      <c r="O152" s="242"/>
      <c r="P152" s="242"/>
    </row>
    <row r="153" spans="2:16" ht="15.75" customHeight="1" x14ac:dyDescent="0.2">
      <c r="B153" s="90"/>
      <c r="O153" s="242"/>
      <c r="P153" s="242"/>
    </row>
    <row r="154" spans="2:16" ht="15.75" customHeight="1" x14ac:dyDescent="0.2">
      <c r="B154" s="90"/>
      <c r="O154" s="242"/>
      <c r="P154" s="242"/>
    </row>
    <row r="155" spans="2:16" ht="15.75" customHeight="1" x14ac:dyDescent="0.2">
      <c r="B155" s="90"/>
      <c r="O155" s="242"/>
      <c r="P155" s="242"/>
    </row>
    <row r="156" spans="2:16" ht="15.75" customHeight="1" x14ac:dyDescent="0.2">
      <c r="B156" s="90"/>
      <c r="O156" s="242"/>
      <c r="P156" s="242"/>
    </row>
    <row r="157" spans="2:16" ht="15.75" customHeight="1" x14ac:dyDescent="0.2">
      <c r="B157" s="90"/>
      <c r="O157" s="242"/>
      <c r="P157" s="242"/>
    </row>
    <row r="158" spans="2:16" ht="15.75" customHeight="1" x14ac:dyDescent="0.2">
      <c r="B158" s="90"/>
      <c r="O158" s="242"/>
      <c r="P158" s="242"/>
    </row>
    <row r="159" spans="2:16" ht="15.75" customHeight="1" x14ac:dyDescent="0.2">
      <c r="B159" s="90"/>
      <c r="O159" s="242"/>
      <c r="P159" s="242"/>
    </row>
    <row r="160" spans="2:16" ht="15.75" customHeight="1" x14ac:dyDescent="0.2">
      <c r="B160" s="90"/>
      <c r="O160" s="242"/>
      <c r="P160" s="242"/>
    </row>
    <row r="161" spans="2:16" ht="15.75" customHeight="1" x14ac:dyDescent="0.2">
      <c r="B161" s="90"/>
      <c r="O161" s="242"/>
      <c r="P161" s="242"/>
    </row>
    <row r="162" spans="2:16" x14ac:dyDescent="0.2">
      <c r="B162" s="90"/>
      <c r="O162" s="242"/>
      <c r="P162" s="242"/>
    </row>
    <row r="163" spans="2:16" x14ac:dyDescent="0.2">
      <c r="B163" s="90"/>
      <c r="O163" s="242"/>
      <c r="P163" s="242"/>
    </row>
    <row r="164" spans="2:16" x14ac:dyDescent="0.2">
      <c r="B164" s="90"/>
      <c r="O164" s="242"/>
      <c r="P164" s="242"/>
    </row>
    <row r="165" spans="2:16" x14ac:dyDescent="0.2">
      <c r="B165" s="90"/>
      <c r="O165" s="242"/>
      <c r="P165" s="242"/>
    </row>
    <row r="166" spans="2:16" x14ac:dyDescent="0.2">
      <c r="B166" s="90"/>
      <c r="O166" s="242"/>
      <c r="P166" s="242"/>
    </row>
    <row r="167" spans="2:16" x14ac:dyDescent="0.2">
      <c r="B167" s="90"/>
      <c r="O167" s="242"/>
      <c r="P167" s="242"/>
    </row>
    <row r="168" spans="2:16" x14ac:dyDescent="0.2">
      <c r="B168" s="90"/>
      <c r="O168" s="242"/>
      <c r="P168" s="242"/>
    </row>
    <row r="169" spans="2:16" x14ac:dyDescent="0.2">
      <c r="B169" s="90"/>
      <c r="O169" s="242"/>
      <c r="P169" s="242"/>
    </row>
    <row r="170" spans="2:16" x14ac:dyDescent="0.2">
      <c r="B170" s="90"/>
      <c r="O170" s="242"/>
      <c r="P170" s="242"/>
    </row>
  </sheetData>
  <mergeCells count="59">
    <mergeCell ref="AC60:AD60"/>
    <mergeCell ref="AE60:AF60"/>
    <mergeCell ref="H60:I60"/>
    <mergeCell ref="J60:K60"/>
    <mergeCell ref="L60:M60"/>
    <mergeCell ref="N60:O60"/>
    <mergeCell ref="P60:Q60"/>
    <mergeCell ref="X60:AA60"/>
    <mergeCell ref="D56:E56"/>
    <mergeCell ref="F56:G56"/>
    <mergeCell ref="D57:E57"/>
    <mergeCell ref="F57:G57"/>
    <mergeCell ref="D60:E60"/>
    <mergeCell ref="F60:G60"/>
    <mergeCell ref="D54:E54"/>
    <mergeCell ref="F54:G54"/>
    <mergeCell ref="I54:I55"/>
    <mergeCell ref="J54:J55"/>
    <mergeCell ref="K54:K55"/>
    <mergeCell ref="D55:E55"/>
    <mergeCell ref="F55:G55"/>
    <mergeCell ref="C50:L50"/>
    <mergeCell ref="P50:Q50"/>
    <mergeCell ref="D52:E52"/>
    <mergeCell ref="F52:G52"/>
    <mergeCell ref="D53:E53"/>
    <mergeCell ref="F53:G53"/>
    <mergeCell ref="C47:D47"/>
    <mergeCell ref="E47:F47"/>
    <mergeCell ref="G47:H47"/>
    <mergeCell ref="I47:J47"/>
    <mergeCell ref="K47:L47"/>
    <mergeCell ref="O49:R49"/>
    <mergeCell ref="T25:U25"/>
    <mergeCell ref="T26:U26"/>
    <mergeCell ref="T27:U27"/>
    <mergeCell ref="T28:U28"/>
    <mergeCell ref="S30:U30"/>
    <mergeCell ref="C40:D40"/>
    <mergeCell ref="E40:F40"/>
    <mergeCell ref="G40:H40"/>
    <mergeCell ref="I40:J40"/>
    <mergeCell ref="K40:L40"/>
    <mergeCell ref="S24:U24"/>
    <mergeCell ref="E2:J2"/>
    <mergeCell ref="K2:M2"/>
    <mergeCell ref="N2:O2"/>
    <mergeCell ref="C4:D4"/>
    <mergeCell ref="E4:F4"/>
    <mergeCell ref="G4:H4"/>
    <mergeCell ref="I4:J4"/>
    <mergeCell ref="K4:L4"/>
    <mergeCell ref="M4:M5"/>
    <mergeCell ref="N4:N5"/>
    <mergeCell ref="O4:O5"/>
    <mergeCell ref="P4:P5"/>
    <mergeCell ref="Q4:Q5"/>
    <mergeCell ref="S6:U6"/>
    <mergeCell ref="S15:U15"/>
  </mergeCells>
  <conditionalFormatting sqref="C37:N37 C18:N18 C25:N25 C32:N32 C42:P42 C11:N11">
    <cfRule type="cellIs" dxfId="61" priority="61" stopIfTrue="1" operator="equal">
      <formula>"æ"</formula>
    </cfRule>
    <cfRule type="cellIs" dxfId="60" priority="62" stopIfTrue="1" operator="equal">
      <formula>"ä"</formula>
    </cfRule>
  </conditionalFormatting>
  <conditionalFormatting sqref="O11:Q11">
    <cfRule type="cellIs" dxfId="59" priority="59" stopIfTrue="1" operator="equal">
      <formula>"æ"</formula>
    </cfRule>
    <cfRule type="cellIs" dxfId="58" priority="60" stopIfTrue="1" operator="equal">
      <formula>"ä"</formula>
    </cfRule>
  </conditionalFormatting>
  <conditionalFormatting sqref="O18:Q18">
    <cfRule type="cellIs" dxfId="57" priority="57" stopIfTrue="1" operator="equal">
      <formula>"æ"</formula>
    </cfRule>
    <cfRule type="cellIs" dxfId="56" priority="58" stopIfTrue="1" operator="equal">
      <formula>"ä"</formula>
    </cfRule>
  </conditionalFormatting>
  <conditionalFormatting sqref="O25:Q25">
    <cfRule type="cellIs" dxfId="55" priority="55" stopIfTrue="1" operator="equal">
      <formula>"æ"</formula>
    </cfRule>
    <cfRule type="cellIs" dxfId="54" priority="56" stopIfTrue="1" operator="equal">
      <formula>"ä"</formula>
    </cfRule>
  </conditionalFormatting>
  <conditionalFormatting sqref="O32:Q32">
    <cfRule type="cellIs" dxfId="53" priority="53" stopIfTrue="1" operator="equal">
      <formula>"æ"</formula>
    </cfRule>
    <cfRule type="cellIs" dxfId="52" priority="54" stopIfTrue="1" operator="equal">
      <formula>"ä"</formula>
    </cfRule>
  </conditionalFormatting>
  <conditionalFormatting sqref="O37:Q37">
    <cfRule type="cellIs" dxfId="51" priority="51" stopIfTrue="1" operator="equal">
      <formula>"æ"</formula>
    </cfRule>
    <cfRule type="cellIs" dxfId="50" priority="52" stopIfTrue="1" operator="equal">
      <formula>"ä"</formula>
    </cfRule>
  </conditionalFormatting>
  <conditionalFormatting sqref="P43">
    <cfRule type="cellIs" dxfId="29" priority="25" operator="greaterThanOrEqual">
      <formula>0</formula>
    </cfRule>
    <cfRule type="cellIs" dxfId="28" priority="30" operator="lessThan">
      <formula>0%</formula>
    </cfRule>
  </conditionalFormatting>
  <conditionalFormatting sqref="C43:O43">
    <cfRule type="cellIs" dxfId="27" priority="28" operator="lessThan">
      <formula>1</formula>
    </cfRule>
    <cfRule type="cellIs" dxfId="26" priority="29" operator="greaterThanOrEqual">
      <formula>1</formula>
    </cfRule>
  </conditionalFormatting>
  <conditionalFormatting sqref="Q42">
    <cfRule type="cellIs" dxfId="25" priority="26" stopIfTrue="1" operator="equal">
      <formula>"æ"</formula>
    </cfRule>
    <cfRule type="cellIs" dxfId="24" priority="27" stopIfTrue="1" operator="equal">
      <formula>"ä"</formula>
    </cfRule>
  </conditionalFormatting>
  <conditionalFormatting sqref="Q43">
    <cfRule type="cellIs" dxfId="23" priority="23" operator="greaterThanOrEqual">
      <formula>0</formula>
    </cfRule>
    <cfRule type="cellIs" dxfId="22" priority="24" operator="lessThan">
      <formula>0</formula>
    </cfRule>
  </conditionalFormatting>
  <conditionalFormatting sqref="D56:G56">
    <cfRule type="cellIs" dxfId="21" priority="21" operator="lessThan">
      <formula>1</formula>
    </cfRule>
    <cfRule type="cellIs" dxfId="20" priority="22" operator="greaterThanOrEqual">
      <formula>1</formula>
    </cfRule>
  </conditionalFormatting>
  <conditionalFormatting sqref="J54:K55">
    <cfRule type="cellIs" dxfId="19" priority="19" operator="greaterThan">
      <formula>0</formula>
    </cfRule>
    <cfRule type="cellIs" dxfId="18" priority="20" operator="greaterThanOrEqual">
      <formula>0</formula>
    </cfRule>
  </conditionalFormatting>
  <conditionalFormatting sqref="D55:G55">
    <cfRule type="cellIs" dxfId="17" priority="17" operator="equal">
      <formula>"ä"</formula>
    </cfRule>
    <cfRule type="cellIs" dxfId="16" priority="18" operator="equal">
      <formula>"æ"</formula>
    </cfRule>
  </conditionalFormatting>
  <conditionalFormatting sqref="N62:O68">
    <cfRule type="cellIs" dxfId="15" priority="15" operator="equal">
      <formula>"NOK"</formula>
    </cfRule>
    <cfRule type="cellIs" dxfId="14" priority="16" operator="equal">
      <formula>"OK"</formula>
    </cfRule>
  </conditionalFormatting>
  <conditionalFormatting sqref="D69:M69">
    <cfRule type="cellIs" dxfId="13" priority="13" operator="equal">
      <formula>"NOK"</formula>
    </cfRule>
    <cfRule type="cellIs" dxfId="12" priority="14" operator="equal">
      <formula>"OK"</formula>
    </cfRule>
  </conditionalFormatting>
  <conditionalFormatting sqref="P44">
    <cfRule type="cellIs" dxfId="5" priority="5" operator="greaterThanOrEqual">
      <formula>0</formula>
    </cfRule>
    <cfRule type="cellIs" dxfId="4" priority="6" operator="lessThan">
      <formula>0%</formula>
    </cfRule>
  </conditionalFormatting>
  <conditionalFormatting sqref="Q44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C44:O44">
    <cfRule type="cellIs" dxfId="1" priority="1" stopIfTrue="1" operator="equal">
      <formula>"æ"</formula>
    </cfRule>
    <cfRule type="cellIs" dxfId="0" priority="2" stopIfTrue="1" operator="equal">
      <formula>"ä"</formula>
    </cfRule>
  </conditionalFormatting>
  <printOptions horizontalCentered="1" verticalCentered="1"/>
  <pageMargins left="0" right="0" top="0.17" bottom="0" header="0" footer="0"/>
  <pageSetup paperSize="9" scale="4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Q29"/>
  <sheetViews>
    <sheetView tabSelected="1" workbookViewId="0">
      <selection activeCell="C26" sqref="C26"/>
    </sheetView>
  </sheetViews>
  <sheetFormatPr baseColWidth="10" defaultRowHeight="15" x14ac:dyDescent="0.25"/>
  <sheetData>
    <row r="2" spans="6:10" ht="23.25" x14ac:dyDescent="0.35">
      <c r="G2" s="397" t="s">
        <v>89</v>
      </c>
      <c r="H2" s="397"/>
      <c r="I2" s="397"/>
      <c r="J2" s="397"/>
    </row>
    <row r="3" spans="6:10" ht="21" x14ac:dyDescent="0.35">
      <c r="F3" s="80"/>
      <c r="G3" s="80"/>
      <c r="H3" s="80"/>
      <c r="I3" s="80"/>
      <c r="J3" s="80"/>
    </row>
    <row r="19" spans="3:17" ht="21" x14ac:dyDescent="0.35">
      <c r="G19" s="80"/>
      <c r="H19" s="80"/>
      <c r="I19" s="80"/>
      <c r="J19" s="80"/>
    </row>
    <row r="22" spans="3:17" ht="18.75" x14ac:dyDescent="0.3">
      <c r="C22" s="400" t="s">
        <v>91</v>
      </c>
      <c r="D22" s="400"/>
      <c r="E22" s="400"/>
      <c r="F22" s="400"/>
      <c r="G22" s="400"/>
      <c r="H22" s="400"/>
      <c r="I22" s="400"/>
      <c r="J22" s="400"/>
      <c r="K22" s="400"/>
      <c r="L22" s="398"/>
      <c r="M22" s="398"/>
      <c r="N22" s="398"/>
      <c r="O22" s="398"/>
      <c r="P22" s="398"/>
    </row>
    <row r="23" spans="3:17" ht="18.75" x14ac:dyDescent="0.3">
      <c r="C23" s="400" t="s">
        <v>92</v>
      </c>
      <c r="D23" s="400"/>
      <c r="E23" s="400"/>
      <c r="F23" s="400"/>
      <c r="G23" s="400"/>
      <c r="H23" s="400"/>
      <c r="I23" s="400"/>
      <c r="J23" s="400"/>
      <c r="K23" s="400"/>
      <c r="L23" s="398"/>
      <c r="M23" s="398"/>
      <c r="N23" s="398"/>
      <c r="O23" s="398"/>
      <c r="P23" s="398"/>
    </row>
    <row r="24" spans="3:17" ht="18.75" x14ac:dyDescent="0.3">
      <c r="C24" s="400"/>
      <c r="D24" s="400"/>
      <c r="E24" s="400"/>
      <c r="F24" s="400"/>
      <c r="G24" s="400"/>
      <c r="H24" s="400"/>
      <c r="I24" s="400"/>
      <c r="J24" s="400"/>
      <c r="K24" s="400"/>
      <c r="L24" s="398"/>
      <c r="M24" s="398"/>
      <c r="N24" s="398"/>
      <c r="O24" s="398"/>
      <c r="P24" s="398"/>
    </row>
    <row r="25" spans="3:17" ht="18.75" x14ac:dyDescent="0.3">
      <c r="C25" s="401" t="s">
        <v>93</v>
      </c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</row>
    <row r="26" spans="3:17" x14ac:dyDescent="0.25"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</row>
    <row r="27" spans="3:17" ht="18.75" x14ac:dyDescent="0.3">
      <c r="C27" s="396" t="s">
        <v>94</v>
      </c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</row>
    <row r="28" spans="3:17" x14ac:dyDescent="0.25"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</row>
    <row r="29" spans="3:17" ht="18.75" x14ac:dyDescent="0.3">
      <c r="C29" s="402" t="s">
        <v>95</v>
      </c>
      <c r="D29" s="399"/>
      <c r="E29" s="399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</row>
  </sheetData>
  <mergeCells count="5">
    <mergeCell ref="G19:J19"/>
    <mergeCell ref="F3:J3"/>
    <mergeCell ref="G2:J2"/>
    <mergeCell ref="C25:P25"/>
    <mergeCell ref="C27:Q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Recap</vt:lpstr>
      <vt:lpstr>A imprimer</vt:lpstr>
      <vt:lpstr>MARS</vt:lpstr>
      <vt:lpstr>Explications</vt:lpstr>
      <vt:lpstr>MARS!Zone_d_impression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2022-03-10T09:46:29Z</dcterms:modified>
</cp:coreProperties>
</file>