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91FCF9C-36DC-4481-AB56-B843C5A5DCB2}" xr6:coauthVersionLast="47" xr6:coauthVersionMax="47" xr10:uidLastSave="{00000000-0000-0000-0000-000000000000}"/>
  <bookViews>
    <workbookView xWindow="-120" yWindow="-120" windowWidth="29040" windowHeight="15840" activeTab="2" xr2:uid="{08D73FDA-D971-4CC2-9B36-945298376BF8}"/>
  </bookViews>
  <sheets>
    <sheet name="Pré-traitement" sheetId="1" r:id="rId1"/>
    <sheet name="Facturation électrique" sheetId="3" r:id="rId2"/>
    <sheet name="Cible traitement eaux usée" sheetId="2" r:id="rId3"/>
    <sheet name="Feuil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1" i="2"/>
  <c r="B19" i="2"/>
  <c r="B17" i="2"/>
  <c r="B15" i="2"/>
  <c r="B13" i="2"/>
  <c r="B11" i="2"/>
  <c r="B9" i="2"/>
  <c r="B7" i="2"/>
  <c r="B5" i="2"/>
  <c r="B35" i="3" l="1"/>
  <c r="B32" i="3"/>
  <c r="B34" i="3" s="1"/>
  <c r="F18" i="3"/>
  <c r="C7" i="3"/>
  <c r="F7" i="3" s="1"/>
  <c r="G7" i="3" s="1"/>
  <c r="C6" i="3"/>
  <c r="F6" i="3" s="1"/>
  <c r="G6" i="3" s="1"/>
  <c r="C5" i="3"/>
  <c r="F5" i="3" s="1"/>
  <c r="G5" i="3" s="1"/>
  <c r="C4" i="3"/>
  <c r="F4" i="3" s="1"/>
  <c r="G4" i="3" s="1"/>
  <c r="C3" i="3"/>
  <c r="F3" i="3" s="1"/>
  <c r="G3" i="3" s="1"/>
  <c r="G8" i="1"/>
  <c r="F8" i="1"/>
  <c r="E8" i="1"/>
  <c r="B5" i="1"/>
  <c r="B37" i="3" l="1"/>
  <c r="C8" i="3"/>
  <c r="B15" i="3" s="1"/>
  <c r="G8" i="3"/>
  <c r="B26" i="3" l="1"/>
  <c r="B28" i="3" s="1"/>
  <c r="D26" i="3"/>
  <c r="D28" i="3" s="1"/>
  <c r="B16" i="3"/>
  <c r="B17" i="3" s="1"/>
  <c r="B21" i="3"/>
  <c r="B23" i="3" s="1"/>
  <c r="B30" i="3" l="1"/>
</calcChain>
</file>

<file path=xl/sharedStrings.xml><?xml version="1.0" encoding="utf-8"?>
<sst xmlns="http://schemas.openxmlformats.org/spreadsheetml/2006/main" count="135" uniqueCount="94">
  <si>
    <t>Débit dessableur 1</t>
  </si>
  <si>
    <t>Débit dessableur 2</t>
  </si>
  <si>
    <t>Débit affluent décanteur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</si>
  <si>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</si>
  <si>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</t>
    </r>
  </si>
  <si>
    <t>Volume</t>
  </si>
  <si>
    <t>Aire</t>
  </si>
  <si>
    <t>Circonférence</t>
  </si>
  <si>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</si>
  <si>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</si>
  <si>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TR</t>
  </si>
  <si>
    <t>CH</t>
  </si>
  <si>
    <t>TD</t>
  </si>
  <si>
    <t>heures</t>
  </si>
  <si>
    <t>m/h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</si>
  <si>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/m/d</t>
    </r>
  </si>
  <si>
    <t>Équipements</t>
  </si>
  <si>
    <t>Puissance  (HP)</t>
  </si>
  <si>
    <t>Puissance  (KW)</t>
  </si>
  <si>
    <t>Durée par jour  (H)</t>
  </si>
  <si>
    <t>KWH Par jour</t>
  </si>
  <si>
    <t>KWH Mensuel</t>
  </si>
  <si>
    <t>1 pompe</t>
  </si>
  <si>
    <t>Équipements divers</t>
  </si>
  <si>
    <t>1 aérateur de surface</t>
  </si>
  <si>
    <t>1 aérothermes</t>
  </si>
  <si>
    <t>1 surpresseur</t>
  </si>
  <si>
    <t>L'APPEL DE PUISSANCE:</t>
  </si>
  <si>
    <t>KWH MENSUEL total</t>
  </si>
  <si>
    <t>H</t>
  </si>
  <si>
    <t xml:space="preserve">NOMBRE DE JOURS POUR FACTURATION : </t>
  </si>
  <si>
    <t>65% DE LA PUISSANCE LA PLUS HAUTE DES DOUZE DERNIERS MOIS:</t>
  </si>
  <si>
    <t>90% DE L'APPARENTE:</t>
  </si>
  <si>
    <t>PUISSANCE APPARENTE:</t>
  </si>
  <si>
    <t>PUISSANCE RÉELLE:</t>
  </si>
  <si>
    <t>FACTEUR DE PUISSANCE:</t>
  </si>
  <si>
    <t>PUISSANCE MAXIMAL APPELÉ:</t>
  </si>
  <si>
    <t>FRAIS DE PUISSANCE:</t>
  </si>
  <si>
    <t>PUISSANCE SÉLECTIONNER=</t>
  </si>
  <si>
    <t>X</t>
  </si>
  <si>
    <t>=</t>
  </si>
  <si>
    <t>KW</t>
  </si>
  <si>
    <t>$/KW</t>
  </si>
  <si>
    <t>$</t>
  </si>
  <si>
    <t>COÛT EN ÉNERGIE:</t>
  </si>
  <si>
    <t>PREMIÈRE TRANCHE:</t>
  </si>
  <si>
    <t>DEUXIÈME TRANCHE:</t>
  </si>
  <si>
    <t>KWH</t>
  </si>
  <si>
    <t>FRAIS D'ABONNEMENT</t>
  </si>
  <si>
    <t>FRAIS D'ABONNEMENT:</t>
  </si>
  <si>
    <t>MONO</t>
  </si>
  <si>
    <t>TRI</t>
  </si>
  <si>
    <t>&lt;--SELECTIONNER SUR MENU</t>
  </si>
  <si>
    <t>SOUS-TOTAL</t>
  </si>
  <si>
    <t>TPS:</t>
  </si>
  <si>
    <t>TVQ:</t>
  </si>
  <si>
    <t>TOTAL COÛTS</t>
  </si>
  <si>
    <t>TOTAL:</t>
  </si>
  <si>
    <t>Procédé</t>
  </si>
  <si>
    <t>Aération prolongé</t>
  </si>
  <si>
    <t>RÉSULTAT</t>
  </si>
  <si>
    <t>Écoul. Piston</t>
  </si>
  <si>
    <t>Mél. Intégral</t>
  </si>
  <si>
    <t>Échelonnée</t>
  </si>
  <si>
    <t>haute charge</t>
  </si>
  <si>
    <t>contact-stabilisa.</t>
  </si>
  <si>
    <t>Fossé d'oxy</t>
  </si>
  <si>
    <t>RBS</t>
  </si>
  <si>
    <t>Dénitrification</t>
  </si>
  <si>
    <t>Fermen. Anaérobi</t>
  </si>
  <si>
    <t>-</t>
  </si>
  <si>
    <r>
      <rPr>
        <b/>
        <sz val="11"/>
        <color rgb="FFFF0000"/>
        <rFont val="Calibri"/>
        <family val="2"/>
        <scheme val="minor"/>
      </rPr>
      <t>CV</t>
    </r>
    <r>
      <rPr>
        <b/>
        <sz val="11"/>
        <color theme="1"/>
        <rFont val="Calibri"/>
        <family val="2"/>
        <scheme val="minor"/>
      </rPr>
      <t>:         Kg DBO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 xml:space="preserve">A </t>
    </r>
    <r>
      <rPr>
        <b/>
        <sz val="11"/>
        <color theme="1"/>
        <rFont val="Calibri"/>
        <family val="2"/>
        <scheme val="minor"/>
      </rPr>
      <t>/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.D</t>
    </r>
  </si>
  <si>
    <t>PROCÉDÉ:</t>
  </si>
  <si>
    <t>CHOIX POSSIBLE</t>
  </si>
  <si>
    <t>Liste déroulante ci-bas</t>
  </si>
  <si>
    <t>Chaque colonne possède une formule et selon le choix de la liste déroulante rapatrier le résultat à sa position</t>
  </si>
  <si>
    <t>Highlighter le résultat si hors limite des attentes</t>
  </si>
  <si>
    <t>Exemple de formule pour la charge volumique :</t>
  </si>
  <si>
    <t>CV = Q * DBO</t>
  </si>
  <si>
    <t>V</t>
  </si>
  <si>
    <t xml:space="preserve">Si Q = </t>
  </si>
  <si>
    <t xml:space="preserve">Si DBO = </t>
  </si>
  <si>
    <t>SI V =</t>
  </si>
  <si>
    <t xml:space="preserve">
=SI(OU(K6="";J7="");"";INDEX(B3:F21;EQUIV(J7;B3:B21;0);EQUIV(K6;B3:F3;0))) </t>
  </si>
  <si>
    <t xml:space="preserve">
=SI(OU(K6="";J7="");"";INDEX(B3:F21;EQUIV(J7;B3:B21;0);EQUIV(K6;B3:F3;0))) 
=SI(OU(K6="";J7="");"";INDEX(B3:F21;EQUIV(J7;B3:B21;0);EQUIV(K6;B3:F3;0))) </t>
  </si>
  <si>
    <t>OK surbrillance du résultat selon les attentes pré-renseignés (mise en forme conditionnelle ENTRE…)</t>
  </si>
  <si>
    <t>0,7-1,0</t>
  </si>
  <si>
    <t>0,1-0,3</t>
  </si>
  <si>
    <t>0,3-0,7</t>
  </si>
  <si>
    <t>0,3-1,6</t>
  </si>
  <si>
    <t>1,2-2,4</t>
  </si>
  <si>
    <t>1,0-1,3</t>
  </si>
  <si>
    <t>0,1-0,7</t>
  </si>
  <si>
    <t>Attention pour que la MFC fonctionne les fourchettes de valeurs doivent être écrites avec des virgules (certaines avaient des points) et comporter 3 caractères avant le tiret (virgule comprise) et trois après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</si>
</sst>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1" fillId="7" borderId="1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9" xfId="0" applyFont="1" applyFill="1" applyBorder="1" applyAlignment="1">
      <alignment horizontal="left" vertical="center"/>
    </xf>
    <xf numFmtId="0" fontId="10" fillId="0" borderId="0" xfId="0" applyFont="1"/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DD5B-491A-4912-91F2-29CFFABD30DC}">
  <dimension ref="A1:G9"/>
  <sheetViews>
    <sheetView workbookViewId="0">
      <selection activeCell="B1" sqref="B1"/>
    </sheetView>
  </sheetViews>
  <sheetFormatPr baseColWidth="10" defaultRowHeight="15" x14ac:dyDescent="0.25"/>
  <cols>
    <col min="1" max="1" width="22.85546875" customWidth="1"/>
    <col min="2" max="2" width="16.140625" customWidth="1"/>
    <col min="3" max="3" width="6" customWidth="1"/>
    <col min="4" max="4" width="10.85546875" customWidth="1"/>
    <col min="7" max="7" width="13" customWidth="1"/>
  </cols>
  <sheetData>
    <row r="1" spans="1:7" ht="17.25" x14ac:dyDescent="0.25">
      <c r="A1" s="1" t="s">
        <v>0</v>
      </c>
      <c r="B1" s="3">
        <v>1000</v>
      </c>
      <c r="C1" t="s">
        <v>4</v>
      </c>
      <c r="E1" s="6" t="s">
        <v>5</v>
      </c>
      <c r="F1" s="6" t="s">
        <v>6</v>
      </c>
      <c r="G1" s="6" t="s">
        <v>7</v>
      </c>
    </row>
    <row r="2" spans="1:7" ht="17.25" x14ac:dyDescent="0.25">
      <c r="A2" s="1" t="s">
        <v>1</v>
      </c>
      <c r="B2" s="3">
        <v>1500</v>
      </c>
      <c r="C2" t="s">
        <v>4</v>
      </c>
      <c r="E2" s="9">
        <v>1000</v>
      </c>
      <c r="F2" s="9">
        <v>25</v>
      </c>
      <c r="G2" s="9">
        <v>10</v>
      </c>
    </row>
    <row r="3" spans="1:7" x14ac:dyDescent="0.25">
      <c r="E3" s="49" t="s">
        <v>3</v>
      </c>
      <c r="F3" s="49" t="s">
        <v>9</v>
      </c>
      <c r="G3" s="49" t="s">
        <v>8</v>
      </c>
    </row>
    <row r="4" spans="1:7" x14ac:dyDescent="0.25">
      <c r="E4" s="49"/>
      <c r="F4" s="49"/>
      <c r="G4" s="49"/>
    </row>
    <row r="5" spans="1:7" ht="17.25" x14ac:dyDescent="0.25">
      <c r="A5" s="1" t="s">
        <v>2</v>
      </c>
      <c r="B5" s="2">
        <f>B1+B2</f>
        <v>2500</v>
      </c>
      <c r="C5" t="s">
        <v>4</v>
      </c>
    </row>
    <row r="7" spans="1:7" x14ac:dyDescent="0.25">
      <c r="E7" s="7" t="s">
        <v>10</v>
      </c>
      <c r="F7" s="7" t="s">
        <v>11</v>
      </c>
      <c r="G7" s="7" t="s">
        <v>12</v>
      </c>
    </row>
    <row r="8" spans="1:7" x14ac:dyDescent="0.25">
      <c r="E8" s="8">
        <f>(E2/B5)*24</f>
        <v>9.6000000000000014</v>
      </c>
      <c r="F8" s="8">
        <f>(B5/F2)/24</f>
        <v>4.166666666666667</v>
      </c>
      <c r="G8" s="8">
        <f>(B5/G2)/24</f>
        <v>10.416666666666666</v>
      </c>
    </row>
    <row r="9" spans="1:7" ht="17.25" x14ac:dyDescent="0.25">
      <c r="E9" s="4" t="s">
        <v>13</v>
      </c>
      <c r="F9" s="4" t="s">
        <v>14</v>
      </c>
      <c r="G9" s="4" t="s">
        <v>15</v>
      </c>
    </row>
  </sheetData>
  <mergeCells count="3"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F743-B1DA-4740-9DBB-9E57A8AE4BBB}">
  <dimension ref="A1:G37"/>
  <sheetViews>
    <sheetView workbookViewId="0">
      <selection activeCell="B31" sqref="B31"/>
    </sheetView>
  </sheetViews>
  <sheetFormatPr baseColWidth="10" defaultRowHeight="15" x14ac:dyDescent="0.25"/>
  <cols>
    <col min="1" max="1" width="25" customWidth="1"/>
    <col min="4" max="4" width="7.85546875" customWidth="1"/>
    <col min="5" max="5" width="4.28515625" customWidth="1"/>
  </cols>
  <sheetData>
    <row r="1" spans="1:7" ht="15" customHeight="1" x14ac:dyDescent="0.25">
      <c r="A1" s="63" t="s">
        <v>16</v>
      </c>
      <c r="B1" s="50" t="s">
        <v>17</v>
      </c>
      <c r="C1" s="50" t="s">
        <v>18</v>
      </c>
      <c r="D1" s="55" t="s">
        <v>19</v>
      </c>
      <c r="E1" s="56"/>
      <c r="F1" s="50" t="s">
        <v>20</v>
      </c>
      <c r="G1" s="50" t="s">
        <v>21</v>
      </c>
    </row>
    <row r="2" spans="1:7" x14ac:dyDescent="0.25">
      <c r="A2" s="63"/>
      <c r="B2" s="50"/>
      <c r="C2" s="50"/>
      <c r="D2" s="57"/>
      <c r="E2" s="58"/>
      <c r="F2" s="50"/>
      <c r="G2" s="50"/>
    </row>
    <row r="3" spans="1:7" x14ac:dyDescent="0.25">
      <c r="A3" s="10" t="s">
        <v>22</v>
      </c>
      <c r="B3" s="11">
        <v>50</v>
      </c>
      <c r="C3" s="12">
        <f>B3*0.746</f>
        <v>37.299999999999997</v>
      </c>
      <c r="D3" s="15">
        <v>6</v>
      </c>
      <c r="E3" s="16" t="s">
        <v>29</v>
      </c>
      <c r="F3" s="13">
        <f>C3*D3</f>
        <v>223.79999999999998</v>
      </c>
      <c r="G3" s="11">
        <f>F3*C9</f>
        <v>6713.9999999999991</v>
      </c>
    </row>
    <row r="4" spans="1:7" x14ac:dyDescent="0.25">
      <c r="A4" s="10" t="s">
        <v>23</v>
      </c>
      <c r="B4" s="11">
        <v>20</v>
      </c>
      <c r="C4" s="12">
        <f>B4*0.746</f>
        <v>14.92</v>
      </c>
      <c r="D4" s="15">
        <v>24</v>
      </c>
      <c r="E4" s="16" t="s">
        <v>29</v>
      </c>
      <c r="F4" s="13">
        <f>C4*D4</f>
        <v>358.08</v>
      </c>
      <c r="G4" s="11">
        <f>F4*C9</f>
        <v>10742.4</v>
      </c>
    </row>
    <row r="5" spans="1:7" x14ac:dyDescent="0.25">
      <c r="A5" s="10" t="s">
        <v>24</v>
      </c>
      <c r="B5" s="11">
        <v>25</v>
      </c>
      <c r="C5" s="12">
        <f>B5*0.746</f>
        <v>18.649999999999999</v>
      </c>
      <c r="D5" s="15">
        <v>24</v>
      </c>
      <c r="E5" s="16" t="s">
        <v>29</v>
      </c>
      <c r="F5" s="13">
        <f>C5*D5</f>
        <v>447.59999999999997</v>
      </c>
      <c r="G5" s="11">
        <f>F5*C9</f>
        <v>13427.999999999998</v>
      </c>
    </row>
    <row r="6" spans="1:7" x14ac:dyDescent="0.25">
      <c r="A6" s="10" t="s">
        <v>25</v>
      </c>
      <c r="B6" s="11">
        <v>100</v>
      </c>
      <c r="C6" s="12">
        <f>B6*0.746</f>
        <v>74.599999999999994</v>
      </c>
      <c r="D6" s="15">
        <v>24</v>
      </c>
      <c r="E6" s="16" t="s">
        <v>29</v>
      </c>
      <c r="F6" s="13">
        <f>C6*D6</f>
        <v>1790.3999999999999</v>
      </c>
      <c r="G6" s="11">
        <f>F6*C9</f>
        <v>53711.999999999993</v>
      </c>
    </row>
    <row r="7" spans="1:7" x14ac:dyDescent="0.25">
      <c r="A7" s="10" t="s">
        <v>26</v>
      </c>
      <c r="B7" s="11">
        <v>30</v>
      </c>
      <c r="C7" s="12">
        <f>B7*0.746</f>
        <v>22.38</v>
      </c>
      <c r="D7" s="15">
        <v>24</v>
      </c>
      <c r="E7" s="16" t="s">
        <v>29</v>
      </c>
      <c r="F7" s="13">
        <f>C7*D7</f>
        <v>537.12</v>
      </c>
      <c r="G7" s="11">
        <f>F7*C9</f>
        <v>16113.6</v>
      </c>
    </row>
    <row r="8" spans="1:7" x14ac:dyDescent="0.25">
      <c r="A8" s="51" t="s">
        <v>27</v>
      </c>
      <c r="B8" s="52"/>
      <c r="C8" s="11">
        <f>SUM(C3:C7)</f>
        <v>167.85</v>
      </c>
      <c r="D8" s="53" t="s">
        <v>28</v>
      </c>
      <c r="E8" s="53"/>
      <c r="F8" s="54"/>
      <c r="G8" s="11">
        <f>G3+G4+G5+G6+G7</f>
        <v>100710</v>
      </c>
    </row>
    <row r="9" spans="1:7" x14ac:dyDescent="0.25">
      <c r="A9" s="59" t="s">
        <v>30</v>
      </c>
      <c r="B9" s="60"/>
      <c r="C9" s="11">
        <v>30</v>
      </c>
    </row>
    <row r="10" spans="1:7" x14ac:dyDescent="0.25">
      <c r="A10" s="61" t="s">
        <v>35</v>
      </c>
      <c r="B10" s="62"/>
      <c r="C10" s="11">
        <v>0.88</v>
      </c>
    </row>
    <row r="11" spans="1:7" x14ac:dyDescent="0.25">
      <c r="A11" s="64" t="s">
        <v>36</v>
      </c>
      <c r="B11" s="65"/>
      <c r="C11" s="21">
        <v>170</v>
      </c>
    </row>
    <row r="12" spans="1:7" x14ac:dyDescent="0.25">
      <c r="A12" s="67" t="s">
        <v>49</v>
      </c>
      <c r="B12" s="68"/>
      <c r="C12" s="22" t="s">
        <v>50</v>
      </c>
      <c r="D12" s="23" t="s">
        <v>51</v>
      </c>
    </row>
    <row r="13" spans="1:7" x14ac:dyDescent="0.25">
      <c r="A13" s="24"/>
      <c r="B13" s="25"/>
      <c r="C13" s="26">
        <v>12.33</v>
      </c>
      <c r="D13" s="27">
        <v>36.99</v>
      </c>
      <c r="E13" t="s">
        <v>43</v>
      </c>
    </row>
    <row r="14" spans="1:7" x14ac:dyDescent="0.25">
      <c r="A14" s="17"/>
      <c r="B14" s="14"/>
      <c r="C14" s="18"/>
    </row>
    <row r="15" spans="1:7" x14ac:dyDescent="0.25">
      <c r="A15" t="s">
        <v>34</v>
      </c>
      <c r="B15" s="5">
        <f>C8</f>
        <v>167.85</v>
      </c>
      <c r="C15" s="5"/>
      <c r="F15" s="5"/>
    </row>
    <row r="16" spans="1:7" x14ac:dyDescent="0.25">
      <c r="A16" t="s">
        <v>33</v>
      </c>
      <c r="B16">
        <f>B15/C10</f>
        <v>190.73863636363635</v>
      </c>
    </row>
    <row r="17" spans="1:6" x14ac:dyDescent="0.25">
      <c r="A17" t="s">
        <v>32</v>
      </c>
      <c r="B17">
        <f>B16*0.9</f>
        <v>171.66477272727272</v>
      </c>
    </row>
    <row r="18" spans="1:6" x14ac:dyDescent="0.25">
      <c r="A18" t="s">
        <v>31</v>
      </c>
      <c r="F18">
        <f>0.65*C11</f>
        <v>110.5</v>
      </c>
    </row>
    <row r="20" spans="1:6" x14ac:dyDescent="0.25">
      <c r="A20" t="s">
        <v>37</v>
      </c>
    </row>
    <row r="21" spans="1:6" x14ac:dyDescent="0.25">
      <c r="A21" t="s">
        <v>38</v>
      </c>
      <c r="B21">
        <f>MAX(B15,B17,F18)</f>
        <v>171.66477272727272</v>
      </c>
      <c r="C21" t="s">
        <v>41</v>
      </c>
    </row>
    <row r="22" spans="1:6" x14ac:dyDescent="0.25">
      <c r="A22" s="19" t="s">
        <v>39</v>
      </c>
      <c r="B22">
        <v>14.58</v>
      </c>
      <c r="C22" t="s">
        <v>42</v>
      </c>
    </row>
    <row r="23" spans="1:6" x14ac:dyDescent="0.25">
      <c r="A23" s="19" t="s">
        <v>40</v>
      </c>
      <c r="B23" s="20">
        <f>B22*B21</f>
        <v>2502.8723863636365</v>
      </c>
      <c r="C23" s="20" t="s">
        <v>43</v>
      </c>
    </row>
    <row r="25" spans="1:6" x14ac:dyDescent="0.25">
      <c r="A25" t="s">
        <v>44</v>
      </c>
      <c r="B25" t="s">
        <v>45</v>
      </c>
      <c r="D25" t="s">
        <v>46</v>
      </c>
    </row>
    <row r="26" spans="1:6" x14ac:dyDescent="0.25">
      <c r="B26">
        <f>IF(G8&gt;7000*C9,7000*C9,G8)</f>
        <v>100710</v>
      </c>
      <c r="C26" t="s">
        <v>47</v>
      </c>
      <c r="D26" s="66">
        <f>IF(G8&gt;7000*C9,G8-(7000*C9),0)</f>
        <v>0</v>
      </c>
      <c r="E26" s="66"/>
      <c r="F26" t="s">
        <v>47</v>
      </c>
    </row>
    <row r="27" spans="1:6" x14ac:dyDescent="0.25">
      <c r="A27" s="19" t="s">
        <v>39</v>
      </c>
      <c r="B27">
        <v>5.0299999999999997E-2</v>
      </c>
      <c r="C27" t="s">
        <v>42</v>
      </c>
      <c r="D27" s="66">
        <v>3.73E-2</v>
      </c>
      <c r="E27" s="66"/>
      <c r="F27" t="s">
        <v>42</v>
      </c>
    </row>
    <row r="28" spans="1:6" x14ac:dyDescent="0.25">
      <c r="A28" s="19" t="s">
        <v>40</v>
      </c>
      <c r="B28">
        <f>B27*B26</f>
        <v>5065.7129999999997</v>
      </c>
      <c r="C28" s="20" t="s">
        <v>43</v>
      </c>
      <c r="D28" s="66">
        <f>D27*D26</f>
        <v>0</v>
      </c>
      <c r="E28" s="66"/>
      <c r="F28" s="20" t="s">
        <v>43</v>
      </c>
    </row>
    <row r="29" spans="1:6" x14ac:dyDescent="0.25">
      <c r="A29" s="19"/>
    </row>
    <row r="30" spans="1:6" x14ac:dyDescent="0.25">
      <c r="A30" s="19" t="s">
        <v>56</v>
      </c>
      <c r="B30">
        <f>B28+D28</f>
        <v>5065.7129999999997</v>
      </c>
      <c r="C30" t="s">
        <v>43</v>
      </c>
    </row>
    <row r="31" spans="1:6" x14ac:dyDescent="0.25">
      <c r="A31" s="19" t="s">
        <v>48</v>
      </c>
      <c r="B31">
        <v>12.33</v>
      </c>
      <c r="C31" s="20" t="s">
        <v>52</v>
      </c>
    </row>
    <row r="32" spans="1:6" x14ac:dyDescent="0.25">
      <c r="A32" s="19" t="s">
        <v>53</v>
      </c>
      <c r="B32">
        <f>B31+B30</f>
        <v>5078.0429999999997</v>
      </c>
      <c r="C32" t="s">
        <v>43</v>
      </c>
    </row>
    <row r="34" spans="1:3" x14ac:dyDescent="0.25">
      <c r="A34" s="19" t="s">
        <v>54</v>
      </c>
      <c r="B34">
        <f>0.05*B32</f>
        <v>253.90215000000001</v>
      </c>
      <c r="C34" t="s">
        <v>43</v>
      </c>
    </row>
    <row r="35" spans="1:3" x14ac:dyDescent="0.25">
      <c r="A35" s="19" t="s">
        <v>55</v>
      </c>
      <c r="B35">
        <f>0.09975*B32</f>
        <v>506.53478925000002</v>
      </c>
      <c r="C35" t="s">
        <v>43</v>
      </c>
    </row>
    <row r="37" spans="1:3" x14ac:dyDescent="0.25">
      <c r="A37" s="28" t="s">
        <v>57</v>
      </c>
      <c r="B37" s="29">
        <f>B32+B34+B35</f>
        <v>5838.4799392499999</v>
      </c>
      <c r="C37" s="29" t="s">
        <v>43</v>
      </c>
    </row>
  </sheetData>
  <mergeCells count="15">
    <mergeCell ref="A11:B11"/>
    <mergeCell ref="D26:E26"/>
    <mergeCell ref="D27:E27"/>
    <mergeCell ref="D28:E28"/>
    <mergeCell ref="A12:B12"/>
    <mergeCell ref="A10:B10"/>
    <mergeCell ref="A1:A2"/>
    <mergeCell ref="B1:B2"/>
    <mergeCell ref="C1:C2"/>
    <mergeCell ref="F1:F2"/>
    <mergeCell ref="G1:G2"/>
    <mergeCell ref="A8:B8"/>
    <mergeCell ref="D8:F8"/>
    <mergeCell ref="D1:E2"/>
    <mergeCell ref="A9:B9"/>
  </mergeCells>
  <dataValidations count="1">
    <dataValidation type="list" allowBlank="1" showInputMessage="1" showErrorMessage="1" sqref="B31" xr:uid="{124E9D47-1142-459E-BCEF-65116A8AAC17}">
      <formula1>$C$13:$D$13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A63D-0FB5-4266-949E-A315B16B6F13}">
  <dimension ref="A1:G21"/>
  <sheetViews>
    <sheetView tabSelected="1" workbookViewId="0">
      <selection activeCell="I14" sqref="I14"/>
    </sheetView>
  </sheetViews>
  <sheetFormatPr baseColWidth="10" defaultRowHeight="15" x14ac:dyDescent="0.25"/>
  <cols>
    <col min="1" max="2" width="17.140625" customWidth="1"/>
    <col min="3" max="3" width="15.42578125" customWidth="1"/>
    <col min="5" max="5" width="9.7109375" bestFit="1" customWidth="1"/>
  </cols>
  <sheetData>
    <row r="1" spans="1:7" ht="60" customHeight="1" thickBot="1" x14ac:dyDescent="0.3">
      <c r="A1" s="31" t="s">
        <v>58</v>
      </c>
      <c r="B1" s="32" t="s">
        <v>71</v>
      </c>
      <c r="D1" s="45" t="s">
        <v>74</v>
      </c>
      <c r="F1" s="29" t="s">
        <v>93</v>
      </c>
    </row>
    <row r="2" spans="1:7" ht="25.5" customHeight="1" x14ac:dyDescent="0.25">
      <c r="A2" s="33" t="s">
        <v>59</v>
      </c>
      <c r="B2" s="40" t="s">
        <v>87</v>
      </c>
      <c r="C2" s="43" t="s">
        <v>72</v>
      </c>
      <c r="D2" t="s">
        <v>67</v>
      </c>
    </row>
    <row r="3" spans="1:7" ht="25.5" customHeight="1" x14ac:dyDescent="0.25">
      <c r="A3" s="34" t="s">
        <v>60</v>
      </c>
      <c r="B3" s="37" t="b">
        <f>IF($D$2=A2,($F$10*$F$11)/$F$12,FALSE)</f>
        <v>0</v>
      </c>
    </row>
    <row r="4" spans="1:7" ht="25.5" customHeight="1" x14ac:dyDescent="0.25">
      <c r="A4" s="35" t="s">
        <v>61</v>
      </c>
      <c r="B4" s="41" t="s">
        <v>88</v>
      </c>
      <c r="C4" s="46" t="s">
        <v>75</v>
      </c>
    </row>
    <row r="5" spans="1:7" ht="25.5" customHeight="1" x14ac:dyDescent="0.25">
      <c r="A5" s="35" t="s">
        <v>60</v>
      </c>
      <c r="B5" s="38" t="b">
        <f>IF($D$2=A4,($F$10*$F$11)/$F$12,FALSE)</f>
        <v>0</v>
      </c>
      <c r="C5" t="s">
        <v>76</v>
      </c>
    </row>
    <row r="6" spans="1:7" ht="25.5" customHeight="1" x14ac:dyDescent="0.25">
      <c r="A6" s="34" t="s">
        <v>62</v>
      </c>
      <c r="B6" s="42" t="s">
        <v>89</v>
      </c>
      <c r="D6" t="s">
        <v>85</v>
      </c>
    </row>
    <row r="7" spans="1:7" ht="25.5" customHeight="1" x14ac:dyDescent="0.25">
      <c r="A7" s="34" t="s">
        <v>60</v>
      </c>
      <c r="B7" s="37" t="b">
        <f>IF($D$2=A6,($F$10*$F$11)/$F$12,FALSE)</f>
        <v>0</v>
      </c>
    </row>
    <row r="8" spans="1:7" ht="25.5" customHeight="1" x14ac:dyDescent="0.25">
      <c r="A8" s="35" t="s">
        <v>63</v>
      </c>
      <c r="B8" s="41" t="s">
        <v>86</v>
      </c>
      <c r="C8" t="s">
        <v>77</v>
      </c>
      <c r="G8" s="47" t="s">
        <v>78</v>
      </c>
    </row>
    <row r="9" spans="1:7" ht="25.5" customHeight="1" x14ac:dyDescent="0.25">
      <c r="A9" s="35" t="s">
        <v>60</v>
      </c>
      <c r="B9" s="38" t="b">
        <f>IF($D$2=A8,($F$10*$F$11)/$F$12,FALSE)</f>
        <v>0</v>
      </c>
      <c r="G9" s="30" t="s">
        <v>79</v>
      </c>
    </row>
    <row r="10" spans="1:7" ht="25.5" customHeight="1" x14ac:dyDescent="0.25">
      <c r="A10" s="34" t="s">
        <v>64</v>
      </c>
      <c r="B10" s="42" t="s">
        <v>90</v>
      </c>
      <c r="E10" t="s">
        <v>80</v>
      </c>
      <c r="F10" s="1">
        <v>1.5</v>
      </c>
    </row>
    <row r="11" spans="1:7" ht="25.5" customHeight="1" x14ac:dyDescent="0.25">
      <c r="A11" s="34" t="s">
        <v>60</v>
      </c>
      <c r="B11" s="37" t="b">
        <f>IF($D$2=A10,($F$10*$F$11)/$F$12,FALSE)</f>
        <v>0</v>
      </c>
      <c r="E11" s="48" t="s">
        <v>81</v>
      </c>
      <c r="F11" s="1">
        <v>0.4</v>
      </c>
    </row>
    <row r="12" spans="1:7" ht="25.5" customHeight="1" x14ac:dyDescent="0.25">
      <c r="A12" s="35" t="s">
        <v>65</v>
      </c>
      <c r="B12" s="41" t="s">
        <v>91</v>
      </c>
      <c r="E12" t="s">
        <v>82</v>
      </c>
      <c r="F12" s="1">
        <v>7</v>
      </c>
    </row>
    <row r="13" spans="1:7" ht="25.5" customHeight="1" x14ac:dyDescent="0.25">
      <c r="A13" s="35" t="s">
        <v>60</v>
      </c>
      <c r="B13" s="38" t="b">
        <f>IF($D$2=A12,($F$10*$F$11)/$F$12,FALSE)</f>
        <v>0</v>
      </c>
    </row>
    <row r="14" spans="1:7" ht="25.5" customHeight="1" x14ac:dyDescent="0.25">
      <c r="A14" s="34" t="s">
        <v>66</v>
      </c>
      <c r="B14" s="42" t="s">
        <v>87</v>
      </c>
      <c r="C14" s="44" t="s">
        <v>84</v>
      </c>
      <c r="D14" s="44" t="s">
        <v>83</v>
      </c>
    </row>
    <row r="15" spans="1:7" ht="25.5" customHeight="1" x14ac:dyDescent="0.25">
      <c r="A15" s="34" t="s">
        <v>60</v>
      </c>
      <c r="B15" s="37" t="b">
        <f>IF($D$2=A14,($F$10*$F$11)/$F$12,FALSE)</f>
        <v>0</v>
      </c>
    </row>
    <row r="16" spans="1:7" ht="25.5" customHeight="1" x14ac:dyDescent="0.25">
      <c r="A16" s="35" t="s">
        <v>67</v>
      </c>
      <c r="B16" s="41" t="s">
        <v>92</v>
      </c>
    </row>
    <row r="17" spans="1:2" ht="25.5" customHeight="1" x14ac:dyDescent="0.25">
      <c r="A17" s="35" t="s">
        <v>60</v>
      </c>
      <c r="B17" s="38">
        <f>IF($D$2=A16,($F$10*$F$11)/$F$12,FALSE)</f>
        <v>8.5714285714285729E-2</v>
      </c>
    </row>
    <row r="18" spans="1:2" ht="25.5" customHeight="1" x14ac:dyDescent="0.25">
      <c r="A18" s="34" t="s">
        <v>68</v>
      </c>
      <c r="B18" s="42" t="s">
        <v>70</v>
      </c>
    </row>
    <row r="19" spans="1:2" ht="25.5" customHeight="1" x14ac:dyDescent="0.25">
      <c r="A19" s="34" t="s">
        <v>60</v>
      </c>
      <c r="B19" s="37" t="b">
        <f>IF($D$2=A18,($F$10*$F$11)/$F$12,FALSE)</f>
        <v>0</v>
      </c>
    </row>
    <row r="20" spans="1:2" ht="25.5" customHeight="1" x14ac:dyDescent="0.25">
      <c r="A20" s="35" t="s">
        <v>69</v>
      </c>
      <c r="B20" s="41" t="s">
        <v>70</v>
      </c>
    </row>
    <row r="21" spans="1:2" ht="25.5" customHeight="1" thickBot="1" x14ac:dyDescent="0.3">
      <c r="A21" s="36" t="s">
        <v>60</v>
      </c>
      <c r="B21" s="39" t="b">
        <f>IF($D$2=A20,($F$10*$F$11)/$F$12,FALSE)</f>
        <v>0</v>
      </c>
    </row>
  </sheetData>
  <conditionalFormatting sqref="B3 B5 B7 B9 B11 B13 B15 B17">
    <cfRule type="expression" dxfId="0" priority="1">
      <formula>AND(B3&lt;&gt;FALSE,OR(B3&lt;VALUE(LEFT(B2,3)),B3&gt;VALUE(RIGHT(B2,3))))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9750EB-683D-41D1-B70D-D23D6E30ECC4}">
          <x14:formula1>
            <xm:f>Feuil3!$A$2:$A$11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6283-D431-41E8-804C-6399CC7581AB}">
  <dimension ref="A1:E15"/>
  <sheetViews>
    <sheetView workbookViewId="0">
      <selection activeCell="B1" sqref="B1:B1048576"/>
    </sheetView>
  </sheetViews>
  <sheetFormatPr baseColWidth="10" defaultRowHeight="15" x14ac:dyDescent="0.25"/>
  <cols>
    <col min="1" max="1" width="22.5703125" customWidth="1"/>
  </cols>
  <sheetData>
    <row r="1" spans="1:5" x14ac:dyDescent="0.25">
      <c r="A1" t="s">
        <v>73</v>
      </c>
    </row>
    <row r="2" spans="1:5" x14ac:dyDescent="0.25">
      <c r="A2" t="s">
        <v>59</v>
      </c>
    </row>
    <row r="3" spans="1:5" x14ac:dyDescent="0.25">
      <c r="A3" t="s">
        <v>61</v>
      </c>
    </row>
    <row r="4" spans="1:5" x14ac:dyDescent="0.25">
      <c r="A4" t="s">
        <v>62</v>
      </c>
    </row>
    <row r="5" spans="1:5" x14ac:dyDescent="0.25">
      <c r="A5" t="s">
        <v>63</v>
      </c>
    </row>
    <row r="6" spans="1:5" x14ac:dyDescent="0.25">
      <c r="A6" t="s">
        <v>64</v>
      </c>
    </row>
    <row r="7" spans="1:5" x14ac:dyDescent="0.25">
      <c r="A7" t="s">
        <v>65</v>
      </c>
    </row>
    <row r="8" spans="1:5" x14ac:dyDescent="0.25">
      <c r="A8" t="s">
        <v>66</v>
      </c>
    </row>
    <row r="9" spans="1:5" x14ac:dyDescent="0.25">
      <c r="A9" t="s">
        <v>67</v>
      </c>
    </row>
    <row r="10" spans="1:5" x14ac:dyDescent="0.25">
      <c r="A10" t="s">
        <v>68</v>
      </c>
    </row>
    <row r="11" spans="1:5" x14ac:dyDescent="0.25">
      <c r="A11" t="s">
        <v>69</v>
      </c>
    </row>
    <row r="14" spans="1:5" ht="15.75" x14ac:dyDescent="0.25">
      <c r="C14" s="47"/>
      <c r="E14" s="48"/>
    </row>
    <row r="15" spans="1:5" x14ac:dyDescent="0.25">
      <c r="C15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0C84701F3C845A42BA22B82039B5A" ma:contentTypeVersion="9" ma:contentTypeDescription="Crée un document." ma:contentTypeScope="" ma:versionID="64087257d5b75d8ce6a993cb56a1f32a">
  <xsd:schema xmlns:xsd="http://www.w3.org/2001/XMLSchema" xmlns:xs="http://www.w3.org/2001/XMLSchema" xmlns:p="http://schemas.microsoft.com/office/2006/metadata/properties" xmlns:ns3="e963097f-851a-4912-9984-31d8af07fd5a" xmlns:ns4="c38ec497-ea12-4506-8e76-61b5265a68f5" targetNamespace="http://schemas.microsoft.com/office/2006/metadata/properties" ma:root="true" ma:fieldsID="1ebd384368c3a26027073cbbda181d3a" ns3:_="" ns4:_="">
    <xsd:import namespace="e963097f-851a-4912-9984-31d8af07fd5a"/>
    <xsd:import namespace="c38ec497-ea12-4506-8e76-61b5265a68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3097f-851a-4912-9984-31d8af07fd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ec497-ea12-4506-8e76-61b5265a68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B5C94-A7FC-438C-B53E-DC085ECD4AA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e963097f-851a-4912-9984-31d8af07fd5a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c38ec497-ea12-4506-8e76-61b5265a68f5"/>
  </ds:schemaRefs>
</ds:datastoreItem>
</file>

<file path=customXml/itemProps2.xml><?xml version="1.0" encoding="utf-8"?>
<ds:datastoreItem xmlns:ds="http://schemas.openxmlformats.org/officeDocument/2006/customXml" ds:itemID="{ADBAD300-6342-456F-8BFA-88DC847B5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3097f-851a-4912-9984-31d8af07fd5a"/>
    <ds:schemaRef ds:uri="c38ec497-ea12-4506-8e76-61b5265a6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7AA03-7B39-4A88-9886-EF95E95D0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Pré-traitement</vt:lpstr>
      <vt:lpstr>Facturation électrique</vt:lpstr>
      <vt:lpstr>Cible traitement eaux usée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Raymond Thériault</dc:creator>
  <cp:lastModifiedBy>TISSOT</cp:lastModifiedBy>
  <cp:lastPrinted>2022-01-25T14:41:30Z</cp:lastPrinted>
  <dcterms:created xsi:type="dcterms:W3CDTF">2022-01-25T13:23:14Z</dcterms:created>
  <dcterms:modified xsi:type="dcterms:W3CDTF">2022-02-09T22:38:11Z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f350ef-1376-46f7-bb93-80a2bb8dd57d_Enabled">
    <vt:lpwstr>true</vt:lpwstr>
  </property>
  <property fmtid="{D5CDD505-2E9C-101B-9397-08002B2CF9AE}" pid="3" name="MSIP_Label_49f350ef-1376-46f7-bb93-80a2bb8dd57d_SetDate">
    <vt:lpwstr>2022-01-25T13:23:16Z</vt:lpwstr>
  </property>
  <property fmtid="{D5CDD505-2E9C-101B-9397-08002B2CF9AE}" pid="4" name="MSIP_Label_49f350ef-1376-46f7-bb93-80a2bb8dd57d_Method">
    <vt:lpwstr>Standard</vt:lpwstr>
  </property>
  <property fmtid="{D5CDD505-2E9C-101B-9397-08002B2CF9AE}" pid="5" name="MSIP_Label_49f350ef-1376-46f7-bb93-80a2bb8dd57d_Name">
    <vt:lpwstr>defa4170-0d19-0005-0004-bc88714345d2</vt:lpwstr>
  </property>
  <property fmtid="{D5CDD505-2E9C-101B-9397-08002B2CF9AE}" pid="6" name="MSIP_Label_49f350ef-1376-46f7-bb93-80a2bb8dd57d_SiteId">
    <vt:lpwstr>41cb8ddb-fc73-4894-a931-aa86e5ee1661</vt:lpwstr>
  </property>
  <property fmtid="{D5CDD505-2E9C-101B-9397-08002B2CF9AE}" pid="7" name="MSIP_Label_49f350ef-1376-46f7-bb93-80a2bb8dd57d_ActionId">
    <vt:lpwstr>2b42e009-1173-4a08-88c4-8e14460bcb7d</vt:lpwstr>
  </property>
  <property fmtid="{D5CDD505-2E9C-101B-9397-08002B2CF9AE}" pid="8" name="MSIP_Label_49f350ef-1376-46f7-bb93-80a2bb8dd57d_ContentBits">
    <vt:lpwstr>0</vt:lpwstr>
  </property>
  <property fmtid="{D5CDD505-2E9C-101B-9397-08002B2CF9AE}" pid="9" name="ContentTypeId">
    <vt:lpwstr>0x0101006440C84701F3C845A42BA22B82039B5A</vt:lpwstr>
  </property>
</Properties>
</file>